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 i="11" l="1"/>
  <c r="J6" i="11"/>
  <c r="UU123" i="1" l="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Q90" i="1"/>
  <c r="UO90" i="1"/>
  <c r="UN90" i="1"/>
  <c r="UL90" i="1"/>
  <c r="UK90" i="1"/>
  <c r="UP90" i="1" s="1"/>
  <c r="UE90" i="1"/>
  <c r="UV89" i="1"/>
  <c r="UU89" i="1"/>
  <c r="UQ89" i="1"/>
  <c r="UP89" i="1"/>
  <c r="UO89" i="1"/>
  <c r="UN89" i="1"/>
  <c r="UL89" i="1"/>
  <c r="UK89" i="1"/>
  <c r="UE89" i="1"/>
  <c r="UU88" i="1"/>
  <c r="UQ88" i="1"/>
  <c r="UP88" i="1"/>
  <c r="UO88" i="1"/>
  <c r="UN88" i="1"/>
  <c r="UL88" i="1"/>
  <c r="UK88" i="1"/>
  <c r="UE88" i="1"/>
  <c r="UU87" i="1"/>
  <c r="UQ87" i="1"/>
  <c r="UP87" i="1"/>
  <c r="UO87" i="1"/>
  <c r="UN87" i="1"/>
  <c r="UL87" i="1"/>
  <c r="UK87" i="1"/>
  <c r="UE87" i="1"/>
  <c r="UU86" i="1"/>
  <c r="UQ86" i="1"/>
  <c r="UP86" i="1"/>
  <c r="UO86" i="1"/>
  <c r="UN86" i="1"/>
  <c r="UL86" i="1"/>
  <c r="UK86" i="1"/>
  <c r="UE86" i="1"/>
  <c r="UU85" i="1"/>
  <c r="UP85" i="1"/>
  <c r="UO85" i="1"/>
  <c r="UN85" i="1"/>
  <c r="UL85" i="1"/>
  <c r="UQ85" i="1" s="1"/>
  <c r="UK85" i="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Q81" i="1"/>
  <c r="UO81" i="1"/>
  <c r="UN81" i="1"/>
  <c r="UL81" i="1"/>
  <c r="UK81" i="1"/>
  <c r="UP81" i="1" s="1"/>
  <c r="UE81" i="1"/>
  <c r="UU80" i="1"/>
  <c r="UQ80" i="1"/>
  <c r="UP80" i="1"/>
  <c r="UO80" i="1"/>
  <c r="UN80" i="1"/>
  <c r="UL80" i="1"/>
  <c r="UK80" i="1"/>
  <c r="UE80" i="1"/>
  <c r="UU79" i="1"/>
  <c r="UQ79" i="1"/>
  <c r="UP79" i="1"/>
  <c r="UO79" i="1"/>
  <c r="UN79" i="1"/>
  <c r="UL79" i="1"/>
  <c r="UK79" i="1"/>
  <c r="UE79" i="1"/>
  <c r="UU78" i="1"/>
  <c r="UQ78" i="1"/>
  <c r="UP78" i="1"/>
  <c r="UO78" i="1"/>
  <c r="UN78" i="1"/>
  <c r="UL78" i="1"/>
  <c r="UK78" i="1"/>
  <c r="UE78" i="1"/>
  <c r="UU77" i="1"/>
  <c r="UP77" i="1"/>
  <c r="UO77" i="1"/>
  <c r="UN77" i="1"/>
  <c r="UL77" i="1"/>
  <c r="UQ77" i="1" s="1"/>
  <c r="UK77" i="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Q72" i="1"/>
  <c r="UP72" i="1"/>
  <c r="UO72" i="1"/>
  <c r="UN72" i="1"/>
  <c r="UL72" i="1"/>
  <c r="UK72" i="1"/>
  <c r="UE72" i="1"/>
  <c r="UU71" i="1"/>
  <c r="UP71" i="1"/>
  <c r="UO71" i="1"/>
  <c r="UN71" i="1"/>
  <c r="UL71" i="1"/>
  <c r="UQ71" i="1" s="1"/>
  <c r="UK71" i="1"/>
  <c r="UE71" i="1"/>
  <c r="UU70" i="1"/>
  <c r="UO70" i="1"/>
  <c r="UN70" i="1"/>
  <c r="UL70" i="1"/>
  <c r="UQ70" i="1" s="1"/>
  <c r="UK70" i="1"/>
  <c r="UP70" i="1" s="1"/>
  <c r="UE70" i="1"/>
  <c r="UU69" i="1"/>
  <c r="UO69" i="1"/>
  <c r="UN69" i="1"/>
  <c r="UL69" i="1"/>
  <c r="UQ69" i="1" s="1"/>
  <c r="UK69" i="1"/>
  <c r="UP69" i="1" s="1"/>
  <c r="UE69" i="1"/>
  <c r="UU68" i="1"/>
  <c r="UP68" i="1"/>
  <c r="UO68" i="1"/>
  <c r="UN68" i="1"/>
  <c r="UL68" i="1"/>
  <c r="UQ68" i="1" s="1"/>
  <c r="UK68" i="1"/>
  <c r="UE68" i="1"/>
  <c r="UU67" i="1"/>
  <c r="UO67" i="1"/>
  <c r="UN67" i="1"/>
  <c r="UL67" i="1"/>
  <c r="UQ67" i="1" s="1"/>
  <c r="UK67" i="1"/>
  <c r="UP67" i="1" s="1"/>
  <c r="UE67" i="1"/>
  <c r="UU66" i="1"/>
  <c r="UQ66" i="1"/>
  <c r="UO66" i="1"/>
  <c r="UN66" i="1"/>
  <c r="UL66" i="1"/>
  <c r="UK66" i="1"/>
  <c r="UP66" i="1" s="1"/>
  <c r="UE66" i="1"/>
  <c r="UU65" i="1"/>
  <c r="UQ65" i="1"/>
  <c r="UO65" i="1"/>
  <c r="UN65" i="1"/>
  <c r="UL65" i="1"/>
  <c r="UK65" i="1"/>
  <c r="UP65" i="1" s="1"/>
  <c r="UE65" i="1"/>
  <c r="UU64" i="1"/>
  <c r="UQ64" i="1"/>
  <c r="UP64" i="1"/>
  <c r="UO64" i="1"/>
  <c r="UN64" i="1"/>
  <c r="UL64" i="1"/>
  <c r="UK64" i="1"/>
  <c r="UE64" i="1"/>
  <c r="UU63" i="1"/>
  <c r="UP63" i="1"/>
  <c r="UO63" i="1"/>
  <c r="UN63" i="1"/>
  <c r="UL63" i="1"/>
  <c r="UQ63" i="1" s="1"/>
  <c r="UK63" i="1"/>
  <c r="UE63" i="1"/>
  <c r="UU62" i="1"/>
  <c r="UQ62" i="1"/>
  <c r="UO62" i="1"/>
  <c r="UN62" i="1"/>
  <c r="UL62" i="1"/>
  <c r="UK62" i="1"/>
  <c r="UP62" i="1" s="1"/>
  <c r="UE62" i="1"/>
  <c r="UU61" i="1"/>
  <c r="UO61" i="1"/>
  <c r="UN61" i="1"/>
  <c r="UL61" i="1"/>
  <c r="UQ61" i="1" s="1"/>
  <c r="UK61" i="1"/>
  <c r="UP61" i="1" s="1"/>
  <c r="UE61" i="1"/>
  <c r="UU60" i="1"/>
  <c r="UQ60" i="1"/>
  <c r="UP60" i="1"/>
  <c r="UO60" i="1"/>
  <c r="UN60" i="1"/>
  <c r="UL60" i="1"/>
  <c r="UK60" i="1"/>
  <c r="UE60" i="1"/>
  <c r="UU59" i="1"/>
  <c r="UP59" i="1"/>
  <c r="UO59" i="1"/>
  <c r="UN59" i="1"/>
  <c r="UL59" i="1"/>
  <c r="UQ59" i="1" s="1"/>
  <c r="UK59" i="1"/>
  <c r="UE59" i="1"/>
  <c r="UU58" i="1"/>
  <c r="UQ58" i="1"/>
  <c r="UO58" i="1"/>
  <c r="UN58" i="1"/>
  <c r="UL58" i="1"/>
  <c r="UK58" i="1"/>
  <c r="UP58" i="1" s="1"/>
  <c r="UE58" i="1"/>
  <c r="UU57" i="1"/>
  <c r="UP57" i="1"/>
  <c r="UO57" i="1"/>
  <c r="UN57" i="1"/>
  <c r="UL57" i="1"/>
  <c r="UQ57" i="1" s="1"/>
  <c r="UK57" i="1"/>
  <c r="UE57" i="1"/>
  <c r="UU56" i="1"/>
  <c r="UO56" i="1"/>
  <c r="UN56" i="1"/>
  <c r="UL56" i="1"/>
  <c r="UQ56" i="1" s="1"/>
  <c r="UK56" i="1"/>
  <c r="UP56" i="1" s="1"/>
  <c r="UE56" i="1"/>
  <c r="UU55" i="1"/>
  <c r="UQ55" i="1"/>
  <c r="UO55" i="1"/>
  <c r="UN55" i="1"/>
  <c r="UL55" i="1"/>
  <c r="UK55" i="1"/>
  <c r="UP55" i="1" s="1"/>
  <c r="UE55" i="1"/>
  <c r="UU54" i="1"/>
  <c r="UP54" i="1"/>
  <c r="UO54" i="1"/>
  <c r="UN54" i="1"/>
  <c r="UL54" i="1"/>
  <c r="UQ54" i="1" s="1"/>
  <c r="UK54" i="1"/>
  <c r="UE54" i="1"/>
  <c r="UU53" i="1"/>
  <c r="UQ53" i="1"/>
  <c r="UO53" i="1"/>
  <c r="UN53" i="1"/>
  <c r="UL53" i="1"/>
  <c r="UK53" i="1"/>
  <c r="UP53" i="1" s="1"/>
  <c r="UE53" i="1"/>
  <c r="UU52" i="1"/>
  <c r="UQ52" i="1"/>
  <c r="UP52" i="1"/>
  <c r="UO52" i="1"/>
  <c r="UN52" i="1"/>
  <c r="UL52" i="1"/>
  <c r="UK52" i="1"/>
  <c r="UE52" i="1"/>
  <c r="UU51" i="1"/>
  <c r="UP51" i="1"/>
  <c r="UO51" i="1"/>
  <c r="UN51" i="1"/>
  <c r="UL51" i="1"/>
  <c r="UQ51" i="1" s="1"/>
  <c r="UK51" i="1"/>
  <c r="UE51" i="1"/>
  <c r="UU50" i="1"/>
  <c r="UQ50" i="1"/>
  <c r="UO50" i="1"/>
  <c r="UN50" i="1"/>
  <c r="UL50" i="1"/>
  <c r="UK50" i="1"/>
  <c r="UP50" i="1" s="1"/>
  <c r="UE50" i="1"/>
  <c r="UU49" i="1"/>
  <c r="UP49" i="1"/>
  <c r="UO49" i="1"/>
  <c r="UN49" i="1"/>
  <c r="UL49" i="1"/>
  <c r="UQ49" i="1" s="1"/>
  <c r="UK49" i="1"/>
  <c r="UE49" i="1"/>
  <c r="UU48" i="1"/>
  <c r="UO48" i="1"/>
  <c r="UN48" i="1"/>
  <c r="UL48" i="1"/>
  <c r="UQ48" i="1" s="1"/>
  <c r="UK48" i="1"/>
  <c r="UP48" i="1" s="1"/>
  <c r="UE48" i="1"/>
  <c r="UU47" i="1"/>
  <c r="UQ47" i="1"/>
  <c r="UO47" i="1"/>
  <c r="UN47" i="1"/>
  <c r="UL47" i="1"/>
  <c r="UK47" i="1"/>
  <c r="UP47" i="1" s="1"/>
  <c r="UE47" i="1"/>
  <c r="UU46" i="1"/>
  <c r="UP46" i="1"/>
  <c r="UO46" i="1"/>
  <c r="UN46" i="1"/>
  <c r="UL46" i="1"/>
  <c r="UQ46" i="1" s="1"/>
  <c r="UK46" i="1"/>
  <c r="UE46" i="1"/>
  <c r="UU45" i="1"/>
  <c r="UQ45" i="1"/>
  <c r="UO45" i="1"/>
  <c r="UN45" i="1"/>
  <c r="UL45" i="1"/>
  <c r="UK45" i="1"/>
  <c r="UP45" i="1" s="1"/>
  <c r="UE45" i="1"/>
  <c r="UU44" i="1"/>
  <c r="UQ44" i="1"/>
  <c r="UP44" i="1"/>
  <c r="UO44" i="1"/>
  <c r="UN44" i="1"/>
  <c r="UL44" i="1"/>
  <c r="UK44" i="1"/>
  <c r="UE44" i="1"/>
  <c r="UU43" i="1"/>
  <c r="UP43" i="1"/>
  <c r="UO43" i="1"/>
  <c r="UN43" i="1"/>
  <c r="UL43" i="1"/>
  <c r="UQ43" i="1" s="1"/>
  <c r="UK43" i="1"/>
  <c r="UE43" i="1"/>
  <c r="UU42" i="1"/>
  <c r="UQ42" i="1"/>
  <c r="UO42" i="1"/>
  <c r="UN42" i="1"/>
  <c r="UL42" i="1"/>
  <c r="UK42" i="1"/>
  <c r="UP42" i="1" s="1"/>
  <c r="UE42" i="1"/>
  <c r="UU41" i="1"/>
  <c r="UP41" i="1"/>
  <c r="UO41" i="1"/>
  <c r="UN41" i="1"/>
  <c r="UL41" i="1"/>
  <c r="UQ41" i="1" s="1"/>
  <c r="UK41" i="1"/>
  <c r="UE41" i="1"/>
  <c r="UU40" i="1"/>
  <c r="UO40" i="1"/>
  <c r="UN40" i="1"/>
  <c r="UL40" i="1"/>
  <c r="UQ40" i="1" s="1"/>
  <c r="UK40" i="1"/>
  <c r="UP40" i="1" s="1"/>
  <c r="UE40" i="1"/>
  <c r="UV39" i="1"/>
  <c r="UU39" i="1"/>
  <c r="UQ39" i="1"/>
  <c r="UO39" i="1"/>
  <c r="UN39" i="1"/>
  <c r="UL39" i="1"/>
  <c r="UK39" i="1"/>
  <c r="UP39" i="1" s="1"/>
  <c r="UE39" i="1"/>
  <c r="UU38" i="1"/>
  <c r="UP38" i="1"/>
  <c r="UO38" i="1"/>
  <c r="UN38" i="1"/>
  <c r="UL38" i="1"/>
  <c r="UQ38" i="1" s="1"/>
  <c r="UK38" i="1"/>
  <c r="UE38" i="1"/>
  <c r="UU37" i="1"/>
  <c r="UQ37" i="1"/>
  <c r="UO37" i="1"/>
  <c r="UN37" i="1"/>
  <c r="UL37" i="1"/>
  <c r="UK37" i="1"/>
  <c r="UP37" i="1" s="1"/>
  <c r="UE37" i="1"/>
  <c r="UV36" i="1"/>
  <c r="UU36" i="1"/>
  <c r="UQ36" i="1"/>
  <c r="UP36" i="1"/>
  <c r="UO36" i="1"/>
  <c r="UN36" i="1"/>
  <c r="UL36" i="1"/>
  <c r="UK36" i="1"/>
  <c r="UE36" i="1"/>
  <c r="UU35" i="1"/>
  <c r="UP35" i="1"/>
  <c r="UO35" i="1"/>
  <c r="UN35" i="1"/>
  <c r="UL35" i="1"/>
  <c r="UQ35" i="1" s="1"/>
  <c r="UK35" i="1"/>
  <c r="UE35" i="1"/>
  <c r="UU34" i="1"/>
  <c r="UQ34" i="1"/>
  <c r="UO34" i="1"/>
  <c r="UN34" i="1"/>
  <c r="UL34" i="1"/>
  <c r="UK34" i="1"/>
  <c r="UP34" i="1" s="1"/>
  <c r="UE34" i="1"/>
  <c r="UU33" i="1"/>
  <c r="UQ33" i="1"/>
  <c r="UO33" i="1"/>
  <c r="UN33" i="1"/>
  <c r="UL33" i="1"/>
  <c r="UK33" i="1"/>
  <c r="UP33" i="1" s="1"/>
  <c r="UE33" i="1"/>
  <c r="UU32" i="1"/>
  <c r="UP32" i="1"/>
  <c r="UO32" i="1"/>
  <c r="UN32" i="1"/>
  <c r="UL32" i="1"/>
  <c r="UQ32" i="1" s="1"/>
  <c r="UK32" i="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Q28" i="1"/>
  <c r="UO28" i="1"/>
  <c r="UN28" i="1"/>
  <c r="UL28" i="1"/>
  <c r="UK28" i="1"/>
  <c r="UP28" i="1" s="1"/>
  <c r="UE28" i="1"/>
  <c r="UU27" i="1"/>
  <c r="UQ27" i="1"/>
  <c r="UP27" i="1"/>
  <c r="UO27" i="1"/>
  <c r="UN27" i="1"/>
  <c r="UL27" i="1"/>
  <c r="UK27" i="1"/>
  <c r="UE27" i="1"/>
  <c r="UU26" i="1"/>
  <c r="UQ26" i="1"/>
  <c r="UP26" i="1"/>
  <c r="UO26" i="1"/>
  <c r="UN26" i="1"/>
  <c r="UL26" i="1"/>
  <c r="UK26" i="1"/>
  <c r="UE26" i="1"/>
  <c r="UU25" i="1"/>
  <c r="UQ25" i="1"/>
  <c r="UO25" i="1"/>
  <c r="UN25" i="1"/>
  <c r="UL25" i="1"/>
  <c r="UK25" i="1"/>
  <c r="UP25" i="1" s="1"/>
  <c r="UE25" i="1"/>
  <c r="UU24" i="1"/>
  <c r="UP24" i="1"/>
  <c r="UO24" i="1"/>
  <c r="UN24" i="1"/>
  <c r="UL24" i="1"/>
  <c r="UQ24" i="1" s="1"/>
  <c r="UK24" i="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Q20" i="1"/>
  <c r="UO20" i="1"/>
  <c r="UN20" i="1"/>
  <c r="UL20" i="1"/>
  <c r="UK20" i="1"/>
  <c r="UP20" i="1" s="1"/>
  <c r="UE20" i="1"/>
  <c r="UU19" i="1"/>
  <c r="UQ19" i="1"/>
  <c r="UP19" i="1"/>
  <c r="UO19" i="1"/>
  <c r="UN19" i="1"/>
  <c r="UL19" i="1"/>
  <c r="UK19" i="1"/>
  <c r="UE19" i="1"/>
  <c r="UU18" i="1"/>
  <c r="UP18" i="1"/>
  <c r="UO18" i="1"/>
  <c r="UN18" i="1"/>
  <c r="UL18" i="1"/>
  <c r="UQ18" i="1" s="1"/>
  <c r="UK18" i="1"/>
  <c r="UE18" i="1"/>
  <c r="UU17" i="1"/>
  <c r="UQ17" i="1"/>
  <c r="UO17" i="1"/>
  <c r="UN17" i="1"/>
  <c r="UL17" i="1"/>
  <c r="UK17" i="1"/>
  <c r="UP17" i="1" s="1"/>
  <c r="UE17" i="1"/>
  <c r="UU16" i="1"/>
  <c r="UP16" i="1"/>
  <c r="UO16" i="1"/>
  <c r="UN16" i="1"/>
  <c r="UL16" i="1"/>
  <c r="UQ16" i="1" s="1"/>
  <c r="UK16" i="1"/>
  <c r="UE16" i="1"/>
  <c r="UU15" i="1"/>
  <c r="UO15" i="1"/>
  <c r="UO13" i="1" s="1"/>
  <c r="UN15" i="1"/>
  <c r="UL15" i="1"/>
  <c r="UQ15" i="1" s="1"/>
  <c r="UK15" i="1"/>
  <c r="UP15" i="1" s="1"/>
  <c r="UE15" i="1"/>
  <c r="UU14" i="1"/>
  <c r="UO14" i="1"/>
  <c r="UN14" i="1"/>
  <c r="UN13" i="1" s="1"/>
  <c r="UL14" i="1"/>
  <c r="UQ14" i="1" s="1"/>
  <c r="UK14" i="1"/>
  <c r="UP14" i="1" s="1"/>
  <c r="UE14" i="1"/>
  <c r="UE13" i="1" s="1"/>
  <c r="UM13" i="1"/>
  <c r="UI13" i="1"/>
  <c r="UH13" i="1"/>
  <c r="UG13" i="1"/>
  <c r="UF13" i="1"/>
  <c r="VG12" i="1"/>
  <c r="VF12" i="1"/>
  <c r="UQ12" i="1"/>
  <c r="UP12" i="1"/>
  <c r="UP94" i="1" s="1"/>
  <c r="VG11" i="1"/>
  <c r="VF11" i="1"/>
  <c r="VA9" i="1"/>
  <c r="UY9" i="1"/>
  <c r="UW9" i="1"/>
  <c r="UU9" i="1"/>
  <c r="UT9" i="1"/>
  <c r="UF9" i="1"/>
  <c r="VA8" i="1"/>
  <c r="UY8" i="1"/>
  <c r="UW8" i="1"/>
  <c r="UU8" i="1"/>
  <c r="UT8" i="1"/>
  <c r="UF8" i="1"/>
  <c r="VA7" i="1"/>
  <c r="UY7" i="1"/>
  <c r="UW7" i="1"/>
  <c r="UU7" i="1"/>
  <c r="UT7" i="1"/>
  <c r="UF7" i="1"/>
  <c r="VA6" i="1"/>
  <c r="UY6" i="1"/>
  <c r="UW6" i="1"/>
  <c r="VD6" i="1" s="1"/>
  <c r="UU6" i="1"/>
  <c r="VC6" i="1" s="1"/>
  <c r="UT6" i="1"/>
  <c r="UF6" i="1"/>
  <c r="VA5" i="1"/>
  <c r="UY5" i="1"/>
  <c r="UW5" i="1"/>
  <c r="UU5" i="1"/>
  <c r="UT5" i="1"/>
  <c r="UF5" i="1"/>
  <c r="VA4" i="1"/>
  <c r="UY4" i="1"/>
  <c r="UW4" i="1"/>
  <c r="UU4" i="1"/>
  <c r="UT4" i="1"/>
  <c r="UF4" i="1"/>
  <c r="VA3" i="1"/>
  <c r="UY3" i="1"/>
  <c r="UW3" i="1"/>
  <c r="UU3" i="1"/>
  <c r="UT3" i="1"/>
  <c r="UF3" i="1"/>
  <c r="VA2" i="1"/>
  <c r="UY2" i="1"/>
  <c r="UW2" i="1"/>
  <c r="UU2" i="1"/>
  <c r="UT2" i="1"/>
  <c r="UF2" i="1"/>
  <c r="UP1" i="1"/>
  <c r="UK1" i="1"/>
  <c r="VC4" i="1" l="1"/>
  <c r="UV4" i="1" s="1"/>
  <c r="UY10" i="1"/>
  <c r="VC5" i="1"/>
  <c r="UV5" i="1" s="1"/>
  <c r="VD9" i="1"/>
  <c r="UU10" i="1"/>
  <c r="VD8" i="1"/>
  <c r="VD5" i="1"/>
  <c r="VB4" i="1"/>
  <c r="VD7" i="1"/>
  <c r="UX30" i="1"/>
  <c r="VD3" i="1"/>
  <c r="UW10" i="1"/>
  <c r="VD4" i="1"/>
  <c r="VA10" i="1"/>
  <c r="VD2" i="1"/>
  <c r="VC3" i="1"/>
  <c r="UV3" i="1" s="1"/>
  <c r="VC9" i="1"/>
  <c r="UV9" i="1" s="1"/>
  <c r="UP13" i="1"/>
  <c r="VC10" i="1"/>
  <c r="UZ5" i="1"/>
  <c r="UX5" i="1"/>
  <c r="UQ13" i="1"/>
  <c r="UV6" i="1"/>
  <c r="UZ6" i="1"/>
  <c r="UX6" i="1"/>
  <c r="VB6" i="1"/>
  <c r="VC7" i="1"/>
  <c r="VB7" i="1" s="1"/>
  <c r="VC2" i="1"/>
  <c r="UX2" i="1" s="1"/>
  <c r="VB5" i="1"/>
  <c r="UX9" i="1"/>
  <c r="VC8" i="1"/>
  <c r="UV8" i="1" s="1"/>
  <c r="UK13" i="1"/>
  <c r="UL13" i="1"/>
  <c r="UX36" i="1"/>
  <c r="UX39" i="1"/>
  <c r="UX89" i="1"/>
  <c r="V5" i="1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RO14" i="1"/>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TA13" i="1"/>
  <c r="SZ13" i="1"/>
  <c r="SY13" i="1"/>
  <c r="SX13" i="1"/>
  <c r="TY12" i="1"/>
  <c r="TX12" i="1"/>
  <c r="TI12" i="1"/>
  <c r="TH12" i="1"/>
  <c r="TH94" i="1" s="1"/>
  <c r="TS9" i="1"/>
  <c r="TQ9" i="1"/>
  <c r="TM9" i="1"/>
  <c r="TL9" i="1"/>
  <c r="TS8" i="1"/>
  <c r="TQ8" i="1"/>
  <c r="TM8" i="1"/>
  <c r="TL8" i="1"/>
  <c r="TS7" i="1"/>
  <c r="TQ7" i="1"/>
  <c r="TM7" i="1"/>
  <c r="TL7" i="1"/>
  <c r="TS6" i="1"/>
  <c r="TQ6" i="1"/>
  <c r="TM6" i="1"/>
  <c r="TL6" i="1"/>
  <c r="TS5" i="1"/>
  <c r="TQ5" i="1"/>
  <c r="TM5" i="1"/>
  <c r="TL5" i="1"/>
  <c r="TS4" i="1"/>
  <c r="TQ4" i="1"/>
  <c r="TM4" i="1"/>
  <c r="TL4" i="1"/>
  <c r="TS3" i="1"/>
  <c r="TQ3" i="1"/>
  <c r="TM3" i="1"/>
  <c r="TL3" i="1"/>
  <c r="TS2" i="1"/>
  <c r="TQ2" i="1"/>
  <c r="TM2" i="1"/>
  <c r="TL2" i="1"/>
  <c r="TH1" i="1"/>
  <c r="TC1" i="1"/>
  <c r="RO15" i="1"/>
  <c r="RO16" i="1"/>
  <c r="RO17" i="1"/>
  <c r="RO18" i="1"/>
  <c r="RO19" i="1"/>
  <c r="RO20" i="1"/>
  <c r="RO21" i="1"/>
  <c r="RO22" i="1"/>
  <c r="RO23" i="1"/>
  <c r="RO24" i="1"/>
  <c r="RO25" i="1"/>
  <c r="RO26" i="1"/>
  <c r="RO27" i="1"/>
  <c r="RO28" i="1"/>
  <c r="RO29" i="1"/>
  <c r="RO30" i="1"/>
  <c r="RO31" i="1"/>
  <c r="RO32" i="1"/>
  <c r="RO33" i="1"/>
  <c r="RO34" i="1"/>
  <c r="RO35" i="1"/>
  <c r="RO36" i="1"/>
  <c r="RO37" i="1"/>
  <c r="RO38" i="1"/>
  <c r="RO39" i="1"/>
  <c r="RO40" i="1"/>
  <c r="RO41" i="1"/>
  <c r="RO42" i="1"/>
  <c r="RO43" i="1"/>
  <c r="RO44" i="1"/>
  <c r="RO45" i="1"/>
  <c r="RO46" i="1"/>
  <c r="RO47" i="1"/>
  <c r="RO48" i="1"/>
  <c r="RO49" i="1"/>
  <c r="RO50" i="1"/>
  <c r="RO51" i="1"/>
  <c r="RO52" i="1"/>
  <c r="RO53" i="1"/>
  <c r="RO54" i="1"/>
  <c r="RO55" i="1"/>
  <c r="RO56" i="1"/>
  <c r="RO57" i="1"/>
  <c r="RO58" i="1"/>
  <c r="RO59" i="1"/>
  <c r="RO60" i="1"/>
  <c r="RO61" i="1"/>
  <c r="RO62" i="1"/>
  <c r="RO63" i="1"/>
  <c r="RO64" i="1"/>
  <c r="RO65" i="1"/>
  <c r="RO66" i="1"/>
  <c r="RO67" i="1"/>
  <c r="RO68" i="1"/>
  <c r="RO69" i="1"/>
  <c r="RO70" i="1"/>
  <c r="RO71" i="1"/>
  <c r="RO72" i="1"/>
  <c r="RO73" i="1"/>
  <c r="RO74" i="1"/>
  <c r="RO75" i="1"/>
  <c r="RO76" i="1"/>
  <c r="RO77" i="1"/>
  <c r="RO78" i="1"/>
  <c r="RO79" i="1"/>
  <c r="RO80" i="1"/>
  <c r="RO81" i="1"/>
  <c r="RO82" i="1"/>
  <c r="RO83" i="1"/>
  <c r="RO84" i="1"/>
  <c r="RO85" i="1"/>
  <c r="RO86" i="1"/>
  <c r="RO87" i="1"/>
  <c r="RO88" i="1"/>
  <c r="RO89" i="1"/>
  <c r="RO90" i="1"/>
  <c r="RO91" i="1"/>
  <c r="RO92" i="1"/>
  <c r="UX4" i="1" l="1"/>
  <c r="UZ4" i="1"/>
  <c r="VB10" i="1"/>
  <c r="VD10" i="1"/>
  <c r="UX7" i="1"/>
  <c r="VB3" i="1"/>
  <c r="UX3" i="1"/>
  <c r="UZ3" i="1"/>
  <c r="VB9" i="1"/>
  <c r="UZ9" i="1"/>
  <c r="VB2" i="1"/>
  <c r="UZ2" i="1"/>
  <c r="UV2" i="1"/>
  <c r="UX10" i="1"/>
  <c r="UV10" i="1"/>
  <c r="UZ10" i="1"/>
  <c r="UV7" i="1"/>
  <c r="UZ7" i="1"/>
  <c r="UX8" i="1"/>
  <c r="VB8" i="1"/>
  <c r="UZ8" i="1"/>
  <c r="TU3" i="1"/>
  <c r="TN3" i="1" s="1"/>
  <c r="TU8" i="1"/>
  <c r="TR8" i="1" s="1"/>
  <c r="TU9" i="1"/>
  <c r="TN9" i="1" s="1"/>
  <c r="TP89" i="1"/>
  <c r="R89" i="1"/>
  <c r="K13" i="1"/>
  <c r="J95" i="1"/>
  <c r="R30" i="1"/>
  <c r="W13" i="1"/>
  <c r="K95" i="1"/>
  <c r="TU4" i="1"/>
  <c r="TN4" i="1" s="1"/>
  <c r="J13" i="1"/>
  <c r="R39" i="1"/>
  <c r="R29" i="1"/>
  <c r="R22" i="1"/>
  <c r="TP30" i="1"/>
  <c r="TP36" i="1"/>
  <c r="TU5" i="1"/>
  <c r="TN5" i="1" s="1"/>
  <c r="TU6" i="1"/>
  <c r="TT6" i="1" s="1"/>
  <c r="TU7" i="1"/>
  <c r="TT7" i="1" s="1"/>
  <c r="TP22" i="1"/>
  <c r="TH95" i="1"/>
  <c r="TQ10" i="1"/>
  <c r="TS10" i="1"/>
  <c r="SW13" i="1"/>
  <c r="TR3" i="1"/>
  <c r="TT3" i="1"/>
  <c r="TR5" i="1"/>
  <c r="TH13" i="1"/>
  <c r="TM10" i="1"/>
  <c r="TI13" i="1"/>
  <c r="TU2" i="1"/>
  <c r="TN2" i="1" s="1"/>
  <c r="TC13" i="1"/>
  <c r="TG13" i="1"/>
  <c r="TD13" i="1"/>
  <c r="TF95" i="1"/>
  <c r="TF13" i="1"/>
  <c r="TP29" i="1"/>
  <c r="RU1" i="1"/>
  <c r="SA12" i="1"/>
  <c r="RZ12" i="1"/>
  <c r="RU15" i="1"/>
  <c r="RU16" i="1"/>
  <c r="RU17" i="1"/>
  <c r="RU18" i="1"/>
  <c r="RU19" i="1"/>
  <c r="RU20" i="1"/>
  <c r="RU21" i="1"/>
  <c r="RU22" i="1"/>
  <c r="RU23" i="1"/>
  <c r="RU24" i="1"/>
  <c r="RU25" i="1"/>
  <c r="RU26" i="1"/>
  <c r="RU27" i="1"/>
  <c r="RU28" i="1"/>
  <c r="RU29" i="1"/>
  <c r="RU30" i="1"/>
  <c r="RU31" i="1"/>
  <c r="RU32" i="1"/>
  <c r="RU33" i="1"/>
  <c r="RU34" i="1"/>
  <c r="RU35" i="1"/>
  <c r="RU36" i="1"/>
  <c r="RU37" i="1"/>
  <c r="RU38" i="1"/>
  <c r="RU39" i="1"/>
  <c r="RU40" i="1"/>
  <c r="RU41" i="1"/>
  <c r="RU42" i="1"/>
  <c r="RU43" i="1"/>
  <c r="RU44" i="1"/>
  <c r="RU45" i="1"/>
  <c r="RU46" i="1"/>
  <c r="RU47" i="1"/>
  <c r="RU48" i="1"/>
  <c r="RU49" i="1"/>
  <c r="RU50" i="1"/>
  <c r="RU51" i="1"/>
  <c r="RU52" i="1"/>
  <c r="RU53" i="1"/>
  <c r="RU54" i="1"/>
  <c r="RU55" i="1"/>
  <c r="RU56" i="1"/>
  <c r="RU57" i="1"/>
  <c r="RU58" i="1"/>
  <c r="RU59" i="1"/>
  <c r="RU60" i="1"/>
  <c r="RU61" i="1"/>
  <c r="RU62" i="1"/>
  <c r="RU63" i="1"/>
  <c r="RU64" i="1"/>
  <c r="RU65" i="1"/>
  <c r="RU66" i="1"/>
  <c r="RU67" i="1"/>
  <c r="RU68" i="1"/>
  <c r="RU69" i="1"/>
  <c r="RU70" i="1"/>
  <c r="RU71" i="1"/>
  <c r="RU72" i="1"/>
  <c r="RU73" i="1"/>
  <c r="RU74" i="1"/>
  <c r="RU75" i="1"/>
  <c r="RU76" i="1"/>
  <c r="RU77" i="1"/>
  <c r="RU78" i="1"/>
  <c r="RU79" i="1"/>
  <c r="RU80" i="1"/>
  <c r="RU81" i="1"/>
  <c r="RU82" i="1"/>
  <c r="RU83" i="1"/>
  <c r="RU84" i="1"/>
  <c r="RU85" i="1"/>
  <c r="RU86" i="1"/>
  <c r="RU87" i="1"/>
  <c r="RU88" i="1"/>
  <c r="RU89" i="1"/>
  <c r="RU90" i="1"/>
  <c r="RU91" i="1"/>
  <c r="RU92" i="1"/>
  <c r="RU14" i="1"/>
  <c r="RZ14" i="1" s="1"/>
  <c r="RR13" i="1"/>
  <c r="RP13" i="1"/>
  <c r="TT8" i="1" l="1"/>
  <c r="TN8" i="1"/>
  <c r="TN6" i="1"/>
  <c r="TR6" i="1"/>
  <c r="TR9" i="1"/>
  <c r="TT9" i="1"/>
  <c r="TT5" i="1"/>
  <c r="TT4" i="1"/>
  <c r="TT2" i="1"/>
  <c r="TR4" i="1"/>
  <c r="TR7" i="1"/>
  <c r="TN7" i="1"/>
  <c r="TU10" i="1"/>
  <c r="TN10" i="1" s="1"/>
  <c r="TR2" i="1"/>
  <c r="SQ12" i="1"/>
  <c r="TT10" i="1" l="1"/>
  <c r="TR10" i="1"/>
  <c r="SE123" i="1"/>
  <c r="RZ123" i="1"/>
  <c r="RX123" i="1"/>
  <c r="RO123" i="1"/>
  <c r="SE122" i="1"/>
  <c r="RZ122" i="1"/>
  <c r="RX122" i="1"/>
  <c r="RO122" i="1"/>
  <c r="SE121" i="1"/>
  <c r="RZ121" i="1"/>
  <c r="RX121" i="1"/>
  <c r="RO121" i="1"/>
  <c r="SE120" i="1"/>
  <c r="RZ120" i="1"/>
  <c r="RX120" i="1"/>
  <c r="RO120" i="1"/>
  <c r="SE119" i="1"/>
  <c r="RZ119" i="1"/>
  <c r="RX119" i="1"/>
  <c r="RO119" i="1"/>
  <c r="SE118" i="1"/>
  <c r="RZ118" i="1"/>
  <c r="RX118" i="1"/>
  <c r="RO118" i="1"/>
  <c r="SE117" i="1"/>
  <c r="RZ117" i="1"/>
  <c r="RX117" i="1"/>
  <c r="RO117" i="1"/>
  <c r="SE116" i="1"/>
  <c r="RZ116" i="1"/>
  <c r="RX116" i="1"/>
  <c r="RO116" i="1"/>
  <c r="SE115" i="1"/>
  <c r="RZ115" i="1"/>
  <c r="RX115" i="1"/>
  <c r="RO115" i="1"/>
  <c r="SE114" i="1"/>
  <c r="RZ114" i="1"/>
  <c r="RX114" i="1"/>
  <c r="RO114" i="1"/>
  <c r="SE113" i="1"/>
  <c r="RZ113" i="1"/>
  <c r="RX113" i="1"/>
  <c r="RO113" i="1"/>
  <c r="SE112" i="1"/>
  <c r="RZ112" i="1"/>
  <c r="RX112" i="1"/>
  <c r="RO112" i="1"/>
  <c r="SE111" i="1"/>
  <c r="RZ111" i="1"/>
  <c r="RX111" i="1"/>
  <c r="RO111" i="1"/>
  <c r="SE110" i="1"/>
  <c r="RZ110" i="1"/>
  <c r="RX110" i="1"/>
  <c r="RO110" i="1"/>
  <c r="SE109" i="1"/>
  <c r="RZ109" i="1"/>
  <c r="RX109" i="1"/>
  <c r="RO109" i="1"/>
  <c r="SE108" i="1"/>
  <c r="RZ108" i="1"/>
  <c r="RX108" i="1"/>
  <c r="RO108" i="1"/>
  <c r="SE107" i="1"/>
  <c r="RZ107" i="1"/>
  <c r="RX107" i="1"/>
  <c r="RO107" i="1"/>
  <c r="SE106" i="1"/>
  <c r="RZ106" i="1"/>
  <c r="RX106" i="1"/>
  <c r="RO106" i="1"/>
  <c r="SE105" i="1"/>
  <c r="RZ105" i="1"/>
  <c r="RX105" i="1"/>
  <c r="RO105" i="1"/>
  <c r="SE104" i="1"/>
  <c r="RZ104" i="1"/>
  <c r="RX104" i="1"/>
  <c r="RO104" i="1"/>
  <c r="SE103" i="1"/>
  <c r="RZ103" i="1"/>
  <c r="RX103" i="1"/>
  <c r="RO103" i="1"/>
  <c r="SE102" i="1"/>
  <c r="RZ102" i="1"/>
  <c r="RX102" i="1"/>
  <c r="RO102" i="1"/>
  <c r="SE101" i="1"/>
  <c r="RZ101" i="1"/>
  <c r="RX101" i="1"/>
  <c r="RO101" i="1"/>
  <c r="SE100" i="1"/>
  <c r="RZ100" i="1"/>
  <c r="RX100" i="1"/>
  <c r="RO100" i="1"/>
  <c r="SE99" i="1"/>
  <c r="RZ99" i="1"/>
  <c r="RX99" i="1"/>
  <c r="RO99" i="1"/>
  <c r="SE98" i="1"/>
  <c r="RZ98" i="1"/>
  <c r="RX98" i="1"/>
  <c r="RO98" i="1"/>
  <c r="SE97" i="1"/>
  <c r="RZ97" i="1"/>
  <c r="RX97" i="1"/>
  <c r="RO97" i="1"/>
  <c r="SE96" i="1"/>
  <c r="RZ96" i="1"/>
  <c r="RX96" i="1"/>
  <c r="RO96" i="1"/>
  <c r="RW95" i="1"/>
  <c r="RU95" i="1"/>
  <c r="RS95" i="1"/>
  <c r="RP95" i="1"/>
  <c r="SO94" i="1"/>
  <c r="SN94" i="1"/>
  <c r="SK94" i="1"/>
  <c r="SI94" i="1"/>
  <c r="SH94" i="1"/>
  <c r="SG94" i="1"/>
  <c r="SF94" i="1"/>
  <c r="SE94" i="1"/>
  <c r="SD94" i="1"/>
  <c r="SC94" i="1"/>
  <c r="SB94" i="1"/>
  <c r="RZ94" i="1"/>
  <c r="RX94" i="1"/>
  <c r="RW94" i="1"/>
  <c r="RU94" i="1"/>
  <c r="RS94" i="1"/>
  <c r="RP94" i="1"/>
  <c r="RO94" i="1"/>
  <c r="SE92" i="1"/>
  <c r="RY92" i="1"/>
  <c r="RX92" i="1"/>
  <c r="RV92" i="1"/>
  <c r="SA92" i="1" s="1"/>
  <c r="SE91" i="1"/>
  <c r="RY91" i="1"/>
  <c r="RX91" i="1"/>
  <c r="RV91" i="1"/>
  <c r="SA91" i="1" s="1"/>
  <c r="SE90" i="1"/>
  <c r="RY90" i="1"/>
  <c r="RX90" i="1"/>
  <c r="RV90" i="1"/>
  <c r="SA90" i="1" s="1"/>
  <c r="SF89" i="1"/>
  <c r="SE89" i="1"/>
  <c r="RY89" i="1"/>
  <c r="RX89" i="1"/>
  <c r="RV89" i="1"/>
  <c r="SA89" i="1" s="1"/>
  <c r="SE88" i="1"/>
  <c r="RY88" i="1"/>
  <c r="RX88" i="1"/>
  <c r="RV88" i="1"/>
  <c r="SA88" i="1" s="1"/>
  <c r="SE87" i="1"/>
  <c r="RY87" i="1"/>
  <c r="RX87" i="1"/>
  <c r="RV87" i="1"/>
  <c r="SA87" i="1" s="1"/>
  <c r="SE86" i="1"/>
  <c r="RY86" i="1"/>
  <c r="RX86" i="1"/>
  <c r="RV86" i="1"/>
  <c r="SA86" i="1" s="1"/>
  <c r="SE85" i="1"/>
  <c r="RY85" i="1"/>
  <c r="RX85" i="1"/>
  <c r="RV85" i="1"/>
  <c r="SA85" i="1" s="1"/>
  <c r="SE84" i="1"/>
  <c r="RY84" i="1"/>
  <c r="RX84" i="1"/>
  <c r="RV84" i="1"/>
  <c r="SA84" i="1" s="1"/>
  <c r="SE83" i="1"/>
  <c r="RY83" i="1"/>
  <c r="RX83" i="1"/>
  <c r="RV83" i="1"/>
  <c r="SA83" i="1" s="1"/>
  <c r="SE82" i="1"/>
  <c r="RY82" i="1"/>
  <c r="RX82" i="1"/>
  <c r="RV82" i="1"/>
  <c r="SA82" i="1" s="1"/>
  <c r="SE81" i="1"/>
  <c r="RY81" i="1"/>
  <c r="RX81" i="1"/>
  <c r="RV81" i="1"/>
  <c r="SA81" i="1" s="1"/>
  <c r="SE80" i="1"/>
  <c r="RY80" i="1"/>
  <c r="RX80" i="1"/>
  <c r="RV80" i="1"/>
  <c r="SA80" i="1" s="1"/>
  <c r="SE79" i="1"/>
  <c r="RY79" i="1"/>
  <c r="RX79" i="1"/>
  <c r="RV79" i="1"/>
  <c r="SA79" i="1" s="1"/>
  <c r="SE78" i="1"/>
  <c r="RY78" i="1"/>
  <c r="RX78" i="1"/>
  <c r="RV78" i="1"/>
  <c r="SA78" i="1" s="1"/>
  <c r="SE77" i="1"/>
  <c r="RY77" i="1"/>
  <c r="RX77" i="1"/>
  <c r="RV77" i="1"/>
  <c r="SA77" i="1" s="1"/>
  <c r="SE76" i="1"/>
  <c r="RY76" i="1"/>
  <c r="RX76" i="1"/>
  <c r="RV76" i="1"/>
  <c r="SA76" i="1" s="1"/>
  <c r="SE75" i="1"/>
  <c r="RY75" i="1"/>
  <c r="RX75" i="1"/>
  <c r="RV75" i="1"/>
  <c r="SA75" i="1" s="1"/>
  <c r="SE74" i="1"/>
  <c r="RY74" i="1"/>
  <c r="RX74" i="1"/>
  <c r="RV74" i="1"/>
  <c r="SA74" i="1" s="1"/>
  <c r="SE73" i="1"/>
  <c r="RY73" i="1"/>
  <c r="RX73" i="1"/>
  <c r="RV73" i="1"/>
  <c r="SA73" i="1" s="1"/>
  <c r="SE72" i="1"/>
  <c r="RY72" i="1"/>
  <c r="RX72" i="1"/>
  <c r="RV72" i="1"/>
  <c r="SA72" i="1" s="1"/>
  <c r="SE71" i="1"/>
  <c r="RY71" i="1"/>
  <c r="RX71" i="1"/>
  <c r="RV71" i="1"/>
  <c r="SA71" i="1" s="1"/>
  <c r="SE70" i="1"/>
  <c r="RY70" i="1"/>
  <c r="RX70" i="1"/>
  <c r="RV70" i="1"/>
  <c r="SA70" i="1" s="1"/>
  <c r="SE69" i="1"/>
  <c r="RY69" i="1"/>
  <c r="RX69" i="1"/>
  <c r="RV69" i="1"/>
  <c r="SA69" i="1" s="1"/>
  <c r="SE68" i="1"/>
  <c r="RY68" i="1"/>
  <c r="RX68" i="1"/>
  <c r="RV68" i="1"/>
  <c r="SA68" i="1" s="1"/>
  <c r="SE67" i="1"/>
  <c r="RY67" i="1"/>
  <c r="RX67" i="1"/>
  <c r="RV67" i="1"/>
  <c r="SA67" i="1" s="1"/>
  <c r="SE66" i="1"/>
  <c r="RY66" i="1"/>
  <c r="RX66" i="1"/>
  <c r="RV66" i="1"/>
  <c r="SA66" i="1" s="1"/>
  <c r="SE65" i="1"/>
  <c r="RY65" i="1"/>
  <c r="RX65" i="1"/>
  <c r="RV65" i="1"/>
  <c r="SA65" i="1" s="1"/>
  <c r="SE64" i="1"/>
  <c r="RY64" i="1"/>
  <c r="RX64" i="1"/>
  <c r="RV64" i="1"/>
  <c r="SA64" i="1" s="1"/>
  <c r="SE63" i="1"/>
  <c r="RY63" i="1"/>
  <c r="RX63" i="1"/>
  <c r="RV63" i="1"/>
  <c r="SA63" i="1" s="1"/>
  <c r="SE62" i="1"/>
  <c r="RY62" i="1"/>
  <c r="RX62" i="1"/>
  <c r="RV62" i="1"/>
  <c r="SA62" i="1" s="1"/>
  <c r="SE61" i="1"/>
  <c r="RY61" i="1"/>
  <c r="RX61" i="1"/>
  <c r="RV61" i="1"/>
  <c r="SA61" i="1" s="1"/>
  <c r="SE60" i="1"/>
  <c r="RY60" i="1"/>
  <c r="RX60" i="1"/>
  <c r="RV60" i="1"/>
  <c r="SA60" i="1" s="1"/>
  <c r="SE59" i="1"/>
  <c r="RY59" i="1"/>
  <c r="RX59" i="1"/>
  <c r="RV59" i="1"/>
  <c r="SA59" i="1" s="1"/>
  <c r="SE58" i="1"/>
  <c r="RY58" i="1"/>
  <c r="RX58" i="1"/>
  <c r="RV58" i="1"/>
  <c r="SA58" i="1" s="1"/>
  <c r="SE57" i="1"/>
  <c r="RY57" i="1"/>
  <c r="RX57" i="1"/>
  <c r="RV57" i="1"/>
  <c r="SA57" i="1" s="1"/>
  <c r="SE56" i="1"/>
  <c r="RY56" i="1"/>
  <c r="RX56" i="1"/>
  <c r="RV56" i="1"/>
  <c r="SA56" i="1" s="1"/>
  <c r="SE55" i="1"/>
  <c r="RY55" i="1"/>
  <c r="RX55" i="1"/>
  <c r="RV55" i="1"/>
  <c r="SA55" i="1" s="1"/>
  <c r="SE54" i="1"/>
  <c r="RY54" i="1"/>
  <c r="RX54" i="1"/>
  <c r="RV54" i="1"/>
  <c r="SA54" i="1" s="1"/>
  <c r="SE53" i="1"/>
  <c r="RY53" i="1"/>
  <c r="RX53" i="1"/>
  <c r="RV53" i="1"/>
  <c r="SA53" i="1" s="1"/>
  <c r="SE52" i="1"/>
  <c r="RY52" i="1"/>
  <c r="RX52" i="1"/>
  <c r="RV52" i="1"/>
  <c r="SA52" i="1" s="1"/>
  <c r="SE51" i="1"/>
  <c r="RY51" i="1"/>
  <c r="RX51" i="1"/>
  <c r="RV51" i="1"/>
  <c r="SA51" i="1" s="1"/>
  <c r="SE50" i="1"/>
  <c r="RY50" i="1"/>
  <c r="RX50" i="1"/>
  <c r="RV50" i="1"/>
  <c r="SA50" i="1" s="1"/>
  <c r="SE49" i="1"/>
  <c r="RY49" i="1"/>
  <c r="RX49" i="1"/>
  <c r="RV49" i="1"/>
  <c r="SA49" i="1" s="1"/>
  <c r="SE48" i="1"/>
  <c r="RY48" i="1"/>
  <c r="RX48" i="1"/>
  <c r="RV48" i="1"/>
  <c r="SA48" i="1" s="1"/>
  <c r="SE47" i="1"/>
  <c r="RY47" i="1"/>
  <c r="RX47" i="1"/>
  <c r="RV47" i="1"/>
  <c r="SA47" i="1" s="1"/>
  <c r="SE46" i="1"/>
  <c r="RY46" i="1"/>
  <c r="RX46" i="1"/>
  <c r="RV46" i="1"/>
  <c r="SA46" i="1" s="1"/>
  <c r="SE45" i="1"/>
  <c r="RY45" i="1"/>
  <c r="RX45" i="1"/>
  <c r="RV45" i="1"/>
  <c r="SA45" i="1" s="1"/>
  <c r="SE44" i="1"/>
  <c r="RY44" i="1"/>
  <c r="RX44" i="1"/>
  <c r="RV44" i="1"/>
  <c r="SA44" i="1" s="1"/>
  <c r="SE43" i="1"/>
  <c r="RY43" i="1"/>
  <c r="RX43" i="1"/>
  <c r="RV43" i="1"/>
  <c r="SA43" i="1" s="1"/>
  <c r="SE42" i="1"/>
  <c r="RY42" i="1"/>
  <c r="RX42" i="1"/>
  <c r="RV42" i="1"/>
  <c r="SA42" i="1" s="1"/>
  <c r="SE41" i="1"/>
  <c r="RY41" i="1"/>
  <c r="RX41" i="1"/>
  <c r="RV41" i="1"/>
  <c r="SA41" i="1" s="1"/>
  <c r="SE40" i="1"/>
  <c r="RY40" i="1"/>
  <c r="RX40" i="1"/>
  <c r="RV40" i="1"/>
  <c r="SA40" i="1" s="1"/>
  <c r="SF39" i="1"/>
  <c r="SH39" i="1" s="1"/>
  <c r="SE39" i="1"/>
  <c r="RY39" i="1"/>
  <c r="RX39" i="1"/>
  <c r="RV39" i="1"/>
  <c r="SA39" i="1" s="1"/>
  <c r="SE38" i="1"/>
  <c r="RY38" i="1"/>
  <c r="RX38" i="1"/>
  <c r="RV38" i="1"/>
  <c r="SA38" i="1" s="1"/>
  <c r="SE37" i="1"/>
  <c r="RY37" i="1"/>
  <c r="RX37" i="1"/>
  <c r="RV37" i="1"/>
  <c r="SA37" i="1" s="1"/>
  <c r="SF36" i="1"/>
  <c r="SE36" i="1"/>
  <c r="RY36" i="1"/>
  <c r="RX36" i="1"/>
  <c r="RV36" i="1"/>
  <c r="SA36" i="1" s="1"/>
  <c r="SE35" i="1"/>
  <c r="RY35" i="1"/>
  <c r="RX35" i="1"/>
  <c r="RV35" i="1"/>
  <c r="SA35" i="1" s="1"/>
  <c r="SE34" i="1"/>
  <c r="RY34" i="1"/>
  <c r="RX34" i="1"/>
  <c r="RV34" i="1"/>
  <c r="SA34" i="1" s="1"/>
  <c r="SE33" i="1"/>
  <c r="RY33" i="1"/>
  <c r="RX33" i="1"/>
  <c r="RV33" i="1"/>
  <c r="SA33" i="1" s="1"/>
  <c r="SE32" i="1"/>
  <c r="RY32" i="1"/>
  <c r="RX32" i="1"/>
  <c r="RV32" i="1"/>
  <c r="SA32" i="1" s="1"/>
  <c r="SE31" i="1"/>
  <c r="RY31" i="1"/>
  <c r="RX31" i="1"/>
  <c r="RV31" i="1"/>
  <c r="SA31" i="1" s="1"/>
  <c r="SF30" i="1"/>
  <c r="SE30" i="1"/>
  <c r="RY30" i="1"/>
  <c r="RX30" i="1"/>
  <c r="RV30" i="1"/>
  <c r="SA30" i="1" s="1"/>
  <c r="SF29" i="1"/>
  <c r="SH29" i="1" s="1"/>
  <c r="SE29" i="1"/>
  <c r="RY29" i="1"/>
  <c r="RX29" i="1"/>
  <c r="RV29" i="1"/>
  <c r="SA29" i="1" s="1"/>
  <c r="SE28" i="1"/>
  <c r="RY28" i="1"/>
  <c r="RX28" i="1"/>
  <c r="RV28" i="1"/>
  <c r="SA28" i="1" s="1"/>
  <c r="SE27" i="1"/>
  <c r="RY27" i="1"/>
  <c r="RX27" i="1"/>
  <c r="RV27" i="1"/>
  <c r="SA27" i="1" s="1"/>
  <c r="SE26" i="1"/>
  <c r="RY26" i="1"/>
  <c r="RX26" i="1"/>
  <c r="RV26" i="1"/>
  <c r="SA26" i="1" s="1"/>
  <c r="SE25" i="1"/>
  <c r="RY25" i="1"/>
  <c r="RX25" i="1"/>
  <c r="RV25" i="1"/>
  <c r="SA25" i="1" s="1"/>
  <c r="SE24" i="1"/>
  <c r="RY24" i="1"/>
  <c r="RX24" i="1"/>
  <c r="RV24" i="1"/>
  <c r="SA24" i="1" s="1"/>
  <c r="SE23" i="1"/>
  <c r="RY23" i="1"/>
  <c r="RX23" i="1"/>
  <c r="RV23" i="1"/>
  <c r="SA23" i="1" s="1"/>
  <c r="SF22" i="1"/>
  <c r="SE22" i="1"/>
  <c r="RY22" i="1"/>
  <c r="RX22" i="1"/>
  <c r="RV22" i="1"/>
  <c r="SA22" i="1" s="1"/>
  <c r="SE21" i="1"/>
  <c r="RY21" i="1"/>
  <c r="RX21" i="1"/>
  <c r="RV21" i="1"/>
  <c r="SA21" i="1" s="1"/>
  <c r="SE20" i="1"/>
  <c r="RY20" i="1"/>
  <c r="RX20" i="1"/>
  <c r="RV20" i="1"/>
  <c r="SA20" i="1" s="1"/>
  <c r="SE19" i="1"/>
  <c r="RY19" i="1"/>
  <c r="RX19" i="1"/>
  <c r="RV19" i="1"/>
  <c r="SA19" i="1" s="1"/>
  <c r="SE18" i="1"/>
  <c r="RY18" i="1"/>
  <c r="RX18" i="1"/>
  <c r="RV18" i="1"/>
  <c r="SA18" i="1" s="1"/>
  <c r="SE17" i="1"/>
  <c r="RY17" i="1"/>
  <c r="RX17" i="1"/>
  <c r="RV17" i="1"/>
  <c r="SA17" i="1" s="1"/>
  <c r="SE16" i="1"/>
  <c r="RY16" i="1"/>
  <c r="RX16" i="1"/>
  <c r="RV16" i="1"/>
  <c r="SA16" i="1" s="1"/>
  <c r="SE15" i="1"/>
  <c r="RY15" i="1"/>
  <c r="RX15" i="1"/>
  <c r="RV15" i="1"/>
  <c r="SA15" i="1" s="1"/>
  <c r="SE14" i="1"/>
  <c r="RY14" i="1"/>
  <c r="RX14" i="1"/>
  <c r="RV14" i="1"/>
  <c r="SA14" i="1" s="1"/>
  <c r="RW13" i="1"/>
  <c r="V4" i="11" s="1"/>
  <c r="RS13" i="1"/>
  <c r="RQ13" i="1"/>
  <c r="SP12" i="1"/>
  <c r="SI9" i="1"/>
  <c r="SD9" i="1"/>
  <c r="SX9" i="1" s="1"/>
  <c r="SI8" i="1"/>
  <c r="SD8" i="1"/>
  <c r="SX8" i="1" s="1"/>
  <c r="SI7" i="1"/>
  <c r="SD7" i="1"/>
  <c r="SX7" i="1" s="1"/>
  <c r="SI6" i="1"/>
  <c r="SD6" i="1"/>
  <c r="SX6" i="1" s="1"/>
  <c r="SI5" i="1"/>
  <c r="SD5" i="1"/>
  <c r="SX5" i="1" s="1"/>
  <c r="SI4" i="1"/>
  <c r="SD4" i="1"/>
  <c r="SX4" i="1" s="1"/>
  <c r="SI3" i="1"/>
  <c r="SD3" i="1"/>
  <c r="SX3" i="1" s="1"/>
  <c r="SI2" i="1"/>
  <c r="SD2" i="1"/>
  <c r="SX2" i="1" s="1"/>
  <c r="RZ1" i="1"/>
  <c r="RO13" i="1" l="1"/>
  <c r="RY13" i="1"/>
  <c r="SI10" i="1"/>
  <c r="SA13" i="1"/>
  <c r="RV13" i="1"/>
  <c r="RX13" i="1"/>
  <c r="SH30" i="1"/>
  <c r="SH22" i="1"/>
  <c r="RX95" i="1"/>
  <c r="SH36" i="1"/>
  <c r="SH89" i="1"/>
  <c r="RZ95"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TO5" i="1" l="1"/>
  <c r="TO3" i="1"/>
  <c r="TO8" i="1"/>
  <c r="TO6" i="1"/>
  <c r="TO2" i="1"/>
  <c r="TO9" i="1"/>
  <c r="TO4" i="1"/>
  <c r="TO7" i="1"/>
  <c r="SE9" i="1"/>
  <c r="SE6" i="1"/>
  <c r="SE3" i="1"/>
  <c r="SE4" i="1"/>
  <c r="SE8" i="1"/>
  <c r="SM8" i="1" s="1"/>
  <c r="SE7" i="1"/>
  <c r="SM7" i="1" s="1"/>
  <c r="SE5" i="1"/>
  <c r="SE2" i="1"/>
  <c r="UK7" i="1"/>
  <c r="UP6" i="1"/>
  <c r="UK5" i="1"/>
  <c r="UP4" i="1"/>
  <c r="UK6" i="1"/>
  <c r="UP9" i="1"/>
  <c r="UK4" i="1"/>
  <c r="UP3" i="1"/>
  <c r="UK9" i="1"/>
  <c r="UP7" i="1"/>
  <c r="UP5" i="1"/>
  <c r="UK8" i="1"/>
  <c r="UP2" i="1"/>
  <c r="UK3" i="1"/>
  <c r="UK2" i="1"/>
  <c r="UP8" i="1"/>
  <c r="TH7" i="1"/>
  <c r="TH6" i="1"/>
  <c r="TC5" i="1"/>
  <c r="TC7" i="1"/>
  <c r="TC6" i="1"/>
  <c r="TH9" i="1"/>
  <c r="TC9" i="1"/>
  <c r="RU2" i="1"/>
  <c r="TH3" i="1"/>
  <c r="TH2" i="1"/>
  <c r="TC2" i="1"/>
  <c r="TH4" i="1"/>
  <c r="TC3" i="1"/>
  <c r="TH8" i="1"/>
  <c r="TC4" i="1"/>
  <c r="TH5" i="1"/>
  <c r="TC8" i="1"/>
  <c r="SG6" i="1"/>
  <c r="SG2" i="1"/>
  <c r="SG7" i="1"/>
  <c r="SH7" i="1" s="1"/>
  <c r="SG3" i="1"/>
  <c r="SG8" i="1"/>
  <c r="SH8" i="1" s="1"/>
  <c r="SG4" i="1"/>
  <c r="SG9" i="1"/>
  <c r="SG5" i="1"/>
  <c r="SK7" i="1"/>
  <c r="SK3" i="1"/>
  <c r="SK5" i="1"/>
  <c r="SK8" i="1"/>
  <c r="SK4" i="1"/>
  <c r="SK9" i="1"/>
  <c r="SK6" i="1"/>
  <c r="SK2" i="1"/>
  <c r="RZ16" i="1"/>
  <c r="RZ61" i="1"/>
  <c r="RZ78" i="1"/>
  <c r="RZ87" i="1"/>
  <c r="RZ86" i="1"/>
  <c r="RZ73" i="1"/>
  <c r="RZ64" i="1"/>
  <c r="RZ46" i="1"/>
  <c r="RZ39" i="1"/>
  <c r="RZ38" i="1"/>
  <c r="RZ37" i="1"/>
  <c r="RZ32" i="1"/>
  <c r="RZ24" i="1"/>
  <c r="RZ19" i="1"/>
  <c r="RZ70" i="1"/>
  <c r="RZ60" i="1"/>
  <c r="RZ17" i="1"/>
  <c r="RZ90" i="1"/>
  <c r="RZ83" i="1"/>
  <c r="RZ69" i="1"/>
  <c r="RZ58" i="1"/>
  <c r="RZ57" i="1"/>
  <c r="RZ56" i="1"/>
  <c r="RZ55" i="1"/>
  <c r="RZ54" i="1"/>
  <c r="RZ41" i="1"/>
  <c r="RZ29" i="1"/>
  <c r="RZ15" i="1"/>
  <c r="RZ6" i="1"/>
  <c r="RU4" i="1"/>
  <c r="RZ9" i="1"/>
  <c r="RU9" i="1"/>
  <c r="RZ8" i="1"/>
  <c r="RU5" i="1"/>
  <c r="RZ7" i="1"/>
  <c r="RZ4" i="1"/>
  <c r="RZ2" i="1"/>
  <c r="RU3" i="1"/>
  <c r="RU7" i="1"/>
  <c r="RZ5" i="1"/>
  <c r="RU6" i="1"/>
  <c r="RU8" i="1"/>
  <c r="RZ3" i="1"/>
  <c r="RZ92" i="1"/>
  <c r="RZ84" i="1"/>
  <c r="RZ59" i="1"/>
  <c r="RZ42" i="1"/>
  <c r="RZ80" i="1"/>
  <c r="RZ22" i="1"/>
  <c r="RZ77" i="1"/>
  <c r="RZ76" i="1"/>
  <c r="RZ75" i="1"/>
  <c r="RZ66" i="1"/>
  <c r="RZ49" i="1"/>
  <c r="RZ48" i="1"/>
  <c r="RZ34" i="1"/>
  <c r="RZ30" i="1"/>
  <c r="RZ26" i="1"/>
  <c r="RZ21" i="1"/>
  <c r="RZ71" i="1"/>
  <c r="RZ43" i="1"/>
  <c r="RZ79" i="1"/>
  <c r="RZ27" i="1"/>
  <c r="RZ85" i="1"/>
  <c r="RZ72" i="1"/>
  <c r="RZ63" i="1"/>
  <c r="RZ62" i="1"/>
  <c r="RZ45" i="1"/>
  <c r="RZ44" i="1"/>
  <c r="RZ31" i="1"/>
  <c r="RZ23" i="1"/>
  <c r="RZ18" i="1"/>
  <c r="RZ91" i="1"/>
  <c r="RZ81" i="1"/>
  <c r="RZ50" i="1"/>
  <c r="RZ82" i="1"/>
  <c r="RZ68" i="1"/>
  <c r="RZ53" i="1"/>
  <c r="RZ52" i="1"/>
  <c r="RZ51" i="1"/>
  <c r="RZ40" i="1"/>
  <c r="RZ36" i="1"/>
  <c r="RZ28" i="1"/>
  <c r="RZ67" i="1"/>
  <c r="RZ35" i="1"/>
  <c r="RZ89" i="1"/>
  <c r="RZ88" i="1"/>
  <c r="RZ74" i="1"/>
  <c r="RZ65" i="1"/>
  <c r="RZ47" i="1"/>
  <c r="RZ33" i="1"/>
  <c r="RZ25" i="1"/>
  <c r="RZ20"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TV7" i="1" l="1"/>
  <c r="TP7" i="1"/>
  <c r="SM5" i="1"/>
  <c r="SJ5" i="1" s="1"/>
  <c r="SF5" i="1"/>
  <c r="TV4" i="1"/>
  <c r="TP4" i="1"/>
  <c r="SE10" i="1"/>
  <c r="SM2" i="1"/>
  <c r="SJ2" i="1" s="1"/>
  <c r="SF2" i="1"/>
  <c r="SF7" i="1"/>
  <c r="SJ7" i="1"/>
  <c r="TV9" i="1"/>
  <c r="TP9" i="1"/>
  <c r="SH3" i="1"/>
  <c r="SF8" i="1"/>
  <c r="SJ8" i="1"/>
  <c r="TV2" i="1"/>
  <c r="TO10" i="1"/>
  <c r="TP10" i="1" s="1"/>
  <c r="TP2" i="1"/>
  <c r="SM4" i="1"/>
  <c r="SJ4" i="1" s="1"/>
  <c r="SF4" i="1"/>
  <c r="TV6" i="1"/>
  <c r="TP6" i="1"/>
  <c r="SM3" i="1"/>
  <c r="SJ3" i="1" s="1"/>
  <c r="SF3" i="1"/>
  <c r="TV8" i="1"/>
  <c r="TP8" i="1"/>
  <c r="SM6" i="1"/>
  <c r="SJ6" i="1" s="1"/>
  <c r="SF6" i="1"/>
  <c r="TP3" i="1"/>
  <c r="TV3" i="1"/>
  <c r="SH5" i="1"/>
  <c r="SM9" i="1"/>
  <c r="SJ9" i="1" s="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RV2" i="1"/>
  <c r="TI7" i="1"/>
  <c r="RV3" i="1"/>
  <c r="SN9" i="1"/>
  <c r="SL9" i="1"/>
  <c r="SL7" i="1"/>
  <c r="SN7" i="1"/>
  <c r="SN4" i="1"/>
  <c r="SL8" i="1"/>
  <c r="SN8" i="1"/>
  <c r="SK10" i="1"/>
  <c r="SN2" i="1"/>
  <c r="SL2" i="1"/>
  <c r="SL5" i="1"/>
  <c r="SN5" i="1"/>
  <c r="SG10" i="1"/>
  <c r="SH2" i="1"/>
  <c r="SN6" i="1"/>
  <c r="SN3" i="1"/>
  <c r="SL3" i="1"/>
  <c r="RV4" i="1"/>
  <c r="SA3" i="1"/>
  <c r="SA5" i="1"/>
  <c r="SA2" i="1"/>
  <c r="RZ10" i="1"/>
  <c r="SA6" i="1"/>
  <c r="SA7" i="1"/>
  <c r="RV8" i="1"/>
  <c r="RV5" i="1"/>
  <c r="RV6" i="1"/>
  <c r="SA8" i="1"/>
  <c r="RU13" i="1"/>
  <c r="RZ13" i="1"/>
  <c r="SA4" i="1"/>
  <c r="RU10" i="1"/>
  <c r="RV9" i="1"/>
  <c r="RV7" i="1"/>
  <c r="SA9" i="1"/>
  <c r="C10" i="1"/>
  <c r="SH6" i="1" l="1"/>
  <c r="SF9" i="1"/>
  <c r="SL6" i="1"/>
  <c r="SL4" i="1"/>
  <c r="TV10" i="1"/>
  <c r="SH4" i="1"/>
  <c r="SM10" i="1"/>
  <c r="SJ10" i="1" s="1"/>
  <c r="SF10" i="1"/>
  <c r="SH9" i="1"/>
  <c r="UL10" i="1"/>
  <c r="UQ10" i="1"/>
  <c r="TD10" i="1"/>
  <c r="RV10" i="1"/>
  <c r="TI10" i="1"/>
  <c r="SN10" i="1"/>
  <c r="SA10" i="1"/>
  <c r="SL10" i="1" l="1"/>
  <c r="SH10" i="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UV96" i="1" l="1"/>
  <c r="TN96" i="1"/>
  <c r="P96" i="1"/>
  <c r="SF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96" i="1" l="1"/>
  <c r="R96" i="1"/>
  <c r="S96" i="1" s="1"/>
  <c r="TP96" i="1"/>
  <c r="TQ96" i="1" s="1"/>
  <c r="TO96" i="1"/>
  <c r="UX96" i="1"/>
  <c r="UY96" i="1" s="1"/>
  <c r="UW96" i="1"/>
  <c r="SH96" i="1"/>
  <c r="SI96" i="1" s="1"/>
  <c r="SG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VD96" i="1" l="1"/>
  <c r="VA96" i="1"/>
  <c r="TV96" i="1"/>
  <c r="TS96" i="1"/>
  <c r="U96" i="1"/>
  <c r="T96" i="1"/>
  <c r="SK96" i="1"/>
  <c r="SN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UZ30" i="1" l="1"/>
  <c r="VB30" i="1" s="1"/>
  <c r="UY30" i="1"/>
  <c r="TQ30" i="1"/>
  <c r="S30" i="1"/>
  <c r="TR30" i="1"/>
  <c r="TT30" i="1" s="1"/>
  <c r="TW96" i="1"/>
  <c r="VE96" i="1"/>
  <c r="SO96" i="1"/>
  <c r="SI30" i="1"/>
  <c r="SJ30" i="1"/>
  <c r="SL30" i="1" s="1"/>
  <c r="BA19" i="1"/>
  <c r="BA30" i="1"/>
  <c r="AJ30" i="1"/>
  <c r="T30" i="1" l="1"/>
  <c r="U30" i="1"/>
  <c r="TY30" i="1"/>
  <c r="UC30" i="1"/>
  <c r="UB30" i="1"/>
  <c r="UA30" i="1"/>
  <c r="TZ30" i="1"/>
  <c r="TV30" i="1"/>
  <c r="TS30" i="1"/>
  <c r="TW30" i="1"/>
  <c r="TU30" i="1"/>
  <c r="TX30" i="1"/>
  <c r="VC30" i="1"/>
  <c r="VD30" i="1"/>
  <c r="VF30" i="1"/>
  <c r="VK30" i="1"/>
  <c r="VE30" i="1"/>
  <c r="VJ30" i="1"/>
  <c r="VI30" i="1"/>
  <c r="VA30" i="1"/>
  <c r="VH30" i="1"/>
  <c r="VG30" i="1"/>
  <c r="SQ30" i="1"/>
  <c r="SU30" i="1"/>
  <c r="ST30" i="1"/>
  <c r="SS30" i="1"/>
  <c r="SR30" i="1"/>
  <c r="SP30" i="1"/>
  <c r="SK30" i="1"/>
  <c r="SM30" i="1"/>
  <c r="SO30" i="1"/>
  <c r="SN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UV120" i="1" l="1"/>
  <c r="TN120" i="1"/>
  <c r="P120" i="1"/>
  <c r="UV116" i="1"/>
  <c r="TN116" i="1"/>
  <c r="P116" i="1"/>
  <c r="UV107" i="1"/>
  <c r="TN107" i="1"/>
  <c r="P107" i="1"/>
  <c r="UV100" i="1"/>
  <c r="TN100" i="1"/>
  <c r="P100" i="1"/>
  <c r="UV115" i="1"/>
  <c r="TN115" i="1"/>
  <c r="P115" i="1"/>
  <c r="UV99" i="1"/>
  <c r="TN99" i="1"/>
  <c r="P99" i="1"/>
  <c r="SF99" i="1"/>
  <c r="SF120" i="1"/>
  <c r="SF116" i="1"/>
  <c r="SF107" i="1"/>
  <c r="SF100" i="1"/>
  <c r="SF115"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115" i="1" l="1"/>
  <c r="R115" i="1"/>
  <c r="S115" i="1" s="1"/>
  <c r="UX107" i="1"/>
  <c r="UY107" i="1" s="1"/>
  <c r="UW107" i="1"/>
  <c r="UV118" i="1"/>
  <c r="P118" i="1"/>
  <c r="TN118" i="1"/>
  <c r="UV109" i="1"/>
  <c r="P109" i="1"/>
  <c r="TN109" i="1"/>
  <c r="UV103" i="1"/>
  <c r="TN103" i="1"/>
  <c r="P103" i="1"/>
  <c r="UY89"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SF105" i="1"/>
  <c r="SH107" i="1"/>
  <c r="SI107" i="1" s="1"/>
  <c r="SG107" i="1"/>
  <c r="SF108" i="1"/>
  <c r="SF113" i="1"/>
  <c r="SF114" i="1"/>
  <c r="SF119" i="1"/>
  <c r="SF110" i="1"/>
  <c r="SF121" i="1"/>
  <c r="SF97" i="1"/>
  <c r="SF118" i="1"/>
  <c r="SH116" i="1"/>
  <c r="SI116" i="1" s="1"/>
  <c r="SG116" i="1"/>
  <c r="SF117" i="1"/>
  <c r="SF109" i="1"/>
  <c r="SF102" i="1"/>
  <c r="SH115" i="1"/>
  <c r="SI115" i="1" s="1"/>
  <c r="SG115" i="1"/>
  <c r="SH120" i="1"/>
  <c r="SI120" i="1" s="1"/>
  <c r="SG120" i="1"/>
  <c r="SF98" i="1"/>
  <c r="SF103" i="1"/>
  <c r="SF112" i="1"/>
  <c r="SF104" i="1"/>
  <c r="SF106" i="1"/>
  <c r="SF111" i="1"/>
  <c r="SF101" i="1"/>
  <c r="SF123" i="1"/>
  <c r="SH100" i="1"/>
  <c r="SI100" i="1" s="1"/>
  <c r="SG100" i="1"/>
  <c r="SH99" i="1"/>
  <c r="SI99" i="1" s="1"/>
  <c r="SG99" i="1"/>
  <c r="SF122" i="1"/>
  <c r="SI89" i="1"/>
  <c r="SJ89" i="1"/>
  <c r="SL89" i="1" s="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Y39" i="1" l="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Y29"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UY36" i="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UY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SQ89" i="1"/>
  <c r="ST89" i="1"/>
  <c r="SU89" i="1"/>
  <c r="SS89" i="1"/>
  <c r="SR89" i="1"/>
  <c r="SH123" i="1"/>
  <c r="SI123" i="1" s="1"/>
  <c r="SG123" i="1"/>
  <c r="SH104" i="1"/>
  <c r="SI104" i="1" s="1"/>
  <c r="SG104" i="1"/>
  <c r="SH117" i="1"/>
  <c r="SI117" i="1" s="1"/>
  <c r="SG117" i="1"/>
  <c r="SG121" i="1"/>
  <c r="SH121" i="1"/>
  <c r="SI121" i="1" s="1"/>
  <c r="SH113" i="1"/>
  <c r="SI113" i="1" s="1"/>
  <c r="SG113" i="1"/>
  <c r="SN120" i="1"/>
  <c r="SK120" i="1"/>
  <c r="SO120" i="1" s="1"/>
  <c r="SG122" i="1"/>
  <c r="SH122" i="1"/>
  <c r="SI122" i="1" s="1"/>
  <c r="SH101" i="1"/>
  <c r="SI101" i="1" s="1"/>
  <c r="SG101" i="1"/>
  <c r="SH112" i="1"/>
  <c r="SI112" i="1" s="1"/>
  <c r="SG112" i="1"/>
  <c r="SH110" i="1"/>
  <c r="SI110" i="1" s="1"/>
  <c r="SG110" i="1"/>
  <c r="SH108" i="1"/>
  <c r="SI108" i="1" s="1"/>
  <c r="SG108" i="1"/>
  <c r="SK115" i="1"/>
  <c r="SO115" i="1" s="1"/>
  <c r="SN115" i="1"/>
  <c r="SK116" i="1"/>
  <c r="SO116" i="1" s="1"/>
  <c r="SN116" i="1"/>
  <c r="SH111" i="1"/>
  <c r="SI111" i="1" s="1"/>
  <c r="SG111" i="1"/>
  <c r="SH103" i="1"/>
  <c r="SI103" i="1" s="1"/>
  <c r="SG103" i="1"/>
  <c r="SH102" i="1"/>
  <c r="SI102" i="1" s="1"/>
  <c r="SG102" i="1"/>
  <c r="SH118" i="1"/>
  <c r="SI118" i="1" s="1"/>
  <c r="SG118" i="1"/>
  <c r="SH119" i="1"/>
  <c r="SI119" i="1" s="1"/>
  <c r="SG119" i="1"/>
  <c r="SK99" i="1"/>
  <c r="SO99" i="1" s="1"/>
  <c r="SN99" i="1"/>
  <c r="SN107" i="1"/>
  <c r="SK107" i="1"/>
  <c r="SO107" i="1" s="1"/>
  <c r="SG106" i="1"/>
  <c r="SH106" i="1"/>
  <c r="SI106" i="1" s="1"/>
  <c r="SG98" i="1"/>
  <c r="SH98" i="1"/>
  <c r="SI98" i="1" s="1"/>
  <c r="SH109" i="1"/>
  <c r="SI109" i="1" s="1"/>
  <c r="SG109" i="1"/>
  <c r="SH97" i="1"/>
  <c r="SI97" i="1" s="1"/>
  <c r="SG97" i="1"/>
  <c r="SG114" i="1"/>
  <c r="SH114" i="1"/>
  <c r="SI114" i="1" s="1"/>
  <c r="SG105" i="1"/>
  <c r="SH105" i="1"/>
  <c r="SI105" i="1" s="1"/>
  <c r="SN100" i="1"/>
  <c r="SK100" i="1"/>
  <c r="SO100" i="1" s="1"/>
  <c r="SI39" i="1"/>
  <c r="SJ39" i="1"/>
  <c r="SL39" i="1" s="1"/>
  <c r="SI36" i="1"/>
  <c r="SJ36" i="1"/>
  <c r="SL36" i="1" s="1"/>
  <c r="SJ29" i="1"/>
  <c r="SL29" i="1" s="1"/>
  <c r="SI29" i="1"/>
  <c r="SI22" i="1"/>
  <c r="SJ22" i="1"/>
  <c r="SL22" i="1" s="1"/>
  <c r="SM89" i="1"/>
  <c r="SO89" i="1"/>
  <c r="SK89" i="1"/>
  <c r="SP89" i="1"/>
  <c r="SN8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U105" i="1" l="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SQ36" i="1"/>
  <c r="SU36" i="1"/>
  <c r="ST36" i="1"/>
  <c r="SS36" i="1"/>
  <c r="SR36" i="1"/>
  <c r="SQ39" i="1"/>
  <c r="SU39" i="1"/>
  <c r="SS39" i="1"/>
  <c r="ST39" i="1"/>
  <c r="SR39" i="1"/>
  <c r="SQ22" i="1"/>
  <c r="SU22" i="1"/>
  <c r="ST22" i="1"/>
  <c r="SS22" i="1"/>
  <c r="SR22" i="1"/>
  <c r="SQ29" i="1"/>
  <c r="SU29" i="1"/>
  <c r="SS29" i="1"/>
  <c r="ST29" i="1"/>
  <c r="SR29" i="1"/>
  <c r="SN97" i="1"/>
  <c r="SK97" i="1"/>
  <c r="SI95" i="1"/>
  <c r="SK102" i="1"/>
  <c r="SO102" i="1" s="1"/>
  <c r="SN102" i="1"/>
  <c r="SN121" i="1"/>
  <c r="SK121" i="1"/>
  <c r="SO121" i="1" s="1"/>
  <c r="SN101" i="1"/>
  <c r="SK101" i="1"/>
  <c r="SO101" i="1" s="1"/>
  <c r="SN109" i="1"/>
  <c r="SK109" i="1"/>
  <c r="SO109" i="1" s="1"/>
  <c r="SK103" i="1"/>
  <c r="SO103" i="1" s="1"/>
  <c r="SN103" i="1"/>
  <c r="SK122" i="1"/>
  <c r="SO122" i="1" s="1"/>
  <c r="SN122" i="1"/>
  <c r="SN105" i="1"/>
  <c r="SK105" i="1"/>
  <c r="SO105" i="1" s="1"/>
  <c r="SK98" i="1"/>
  <c r="SO98" i="1" s="1"/>
  <c r="SN98" i="1"/>
  <c r="SN108" i="1"/>
  <c r="SK108" i="1"/>
  <c r="SO108" i="1" s="1"/>
  <c r="SN117" i="1"/>
  <c r="SK117" i="1"/>
  <c r="SO117" i="1" s="1"/>
  <c r="SN119" i="1"/>
  <c r="SK119" i="1"/>
  <c r="SO119" i="1" s="1"/>
  <c r="SN111" i="1"/>
  <c r="SK111" i="1"/>
  <c r="SO111" i="1" s="1"/>
  <c r="SK114" i="1"/>
  <c r="SO114" i="1" s="1"/>
  <c r="SN114" i="1"/>
  <c r="SK106" i="1"/>
  <c r="SO106" i="1" s="1"/>
  <c r="SN106" i="1"/>
  <c r="SK110" i="1"/>
  <c r="SO110" i="1" s="1"/>
  <c r="SN110" i="1"/>
  <c r="SN104" i="1"/>
  <c r="SK104" i="1"/>
  <c r="SO104" i="1" s="1"/>
  <c r="SN118" i="1"/>
  <c r="SK118" i="1"/>
  <c r="SO118" i="1" s="1"/>
  <c r="SN112" i="1"/>
  <c r="SK112" i="1"/>
  <c r="SO112" i="1" s="1"/>
  <c r="SN113" i="1"/>
  <c r="SK113" i="1"/>
  <c r="SO113" i="1" s="1"/>
  <c r="SN123" i="1"/>
  <c r="SK123" i="1"/>
  <c r="SO123" i="1" s="1"/>
  <c r="SP39" i="1"/>
  <c r="SM39" i="1"/>
  <c r="SN39" i="1"/>
  <c r="SK39" i="1"/>
  <c r="SO39" i="1"/>
  <c r="SK29" i="1"/>
  <c r="SO29" i="1"/>
  <c r="SP29" i="1"/>
  <c r="SM29" i="1"/>
  <c r="SN29" i="1"/>
  <c r="SP22" i="1"/>
  <c r="SK22" i="1"/>
  <c r="SM22" i="1"/>
  <c r="SO22" i="1"/>
  <c r="SN22" i="1"/>
  <c r="SP36" i="1"/>
  <c r="SM36" i="1"/>
  <c r="SK36" i="1"/>
  <c r="SO36" i="1"/>
  <c r="SN3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UV79" i="1" l="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SO97" i="1"/>
  <c r="SO95" i="1" s="1"/>
  <c r="SK95" i="1"/>
  <c r="SN95" i="1"/>
  <c r="SF21" i="1"/>
  <c r="SF23" i="1"/>
  <c r="SF84" i="1"/>
  <c r="SF92" i="1"/>
  <c r="SF71" i="1"/>
  <c r="SF66" i="1"/>
  <c r="SF26" i="1"/>
  <c r="SF82" i="1"/>
  <c r="SF88" i="1"/>
  <c r="SF86" i="1"/>
  <c r="SF48" i="1"/>
  <c r="SF57" i="1"/>
  <c r="SF51" i="1"/>
  <c r="SF73" i="1"/>
  <c r="SF72" i="1"/>
  <c r="SF47" i="1"/>
  <c r="SF15" i="1"/>
  <c r="SF59" i="1"/>
  <c r="SF63" i="1"/>
  <c r="SF70" i="1"/>
  <c r="SF37" i="1"/>
  <c r="SF46" i="1"/>
  <c r="SF55" i="1"/>
  <c r="SF60" i="1"/>
  <c r="SF44" i="1"/>
  <c r="SF27" i="1"/>
  <c r="SF34" i="1"/>
  <c r="SF33" i="1"/>
  <c r="SF75" i="1"/>
  <c r="SF91" i="1"/>
  <c r="SF38" i="1"/>
  <c r="SF68" i="1"/>
  <c r="SF20" i="1"/>
  <c r="SF40" i="1"/>
  <c r="SF62" i="1"/>
  <c r="SF58" i="1"/>
  <c r="SF78" i="1"/>
  <c r="SF41" i="1"/>
  <c r="SF42" i="1"/>
  <c r="SF31" i="1"/>
  <c r="SF77" i="1"/>
  <c r="SF18" i="1"/>
  <c r="SF35" i="1"/>
  <c r="SF19" i="1"/>
  <c r="SF32" i="1"/>
  <c r="SF24" i="1"/>
  <c r="SF83" i="1"/>
  <c r="SF49" i="1"/>
  <c r="SF53" i="1"/>
  <c r="SF17" i="1"/>
  <c r="SF25" i="1"/>
  <c r="SF56" i="1"/>
  <c r="SF74" i="1"/>
  <c r="SF65" i="1"/>
  <c r="SF69" i="1"/>
  <c r="SF87" i="1"/>
  <c r="SF85" i="1"/>
  <c r="SF90" i="1"/>
  <c r="SF61" i="1"/>
  <c r="SF80" i="1"/>
  <c r="SF76" i="1"/>
  <c r="SF28" i="1"/>
  <c r="SF43" i="1"/>
  <c r="SF54" i="1"/>
  <c r="SF16" i="1"/>
  <c r="SF79" i="1"/>
  <c r="SF67" i="1"/>
  <c r="SF81" i="1"/>
  <c r="SF50" i="1"/>
  <c r="SF14" i="1"/>
  <c r="SF64" i="1"/>
  <c r="SF52" i="1"/>
  <c r="SF45"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P79" i="1" l="1"/>
  <c r="TR79" i="1" s="1"/>
  <c r="TT79" i="1" s="1"/>
  <c r="TQ79" i="1"/>
  <c r="R79" i="1"/>
  <c r="S79" i="1"/>
  <c r="UX79" i="1"/>
  <c r="UZ79" i="1" s="1"/>
  <c r="VB79" i="1" s="1"/>
  <c r="UY79" i="1"/>
  <c r="S83" i="1"/>
  <c r="R83" i="1"/>
  <c r="TQ77" i="1"/>
  <c r="TP77" i="1"/>
  <c r="TR77" i="1" s="1"/>
  <c r="TT77" i="1" s="1"/>
  <c r="TQ61" i="1"/>
  <c r="TP61" i="1"/>
  <c r="TR61" i="1" s="1"/>
  <c r="TT61" i="1" s="1"/>
  <c r="R87" i="1"/>
  <c r="S87" i="1"/>
  <c r="TQ56" i="1"/>
  <c r="TP56" i="1"/>
  <c r="TR56" i="1" s="1"/>
  <c r="TT56" i="1" s="1"/>
  <c r="UX17" i="1"/>
  <c r="UZ17" i="1" s="1"/>
  <c r="VB17" i="1" s="1"/>
  <c r="UY17" i="1"/>
  <c r="TQ83" i="1"/>
  <c r="TP83" i="1"/>
  <c r="TR83" i="1" s="1"/>
  <c r="TT83" i="1" s="1"/>
  <c r="S19" i="1"/>
  <c r="R19" i="1"/>
  <c r="UY18" i="1"/>
  <c r="UX18" i="1"/>
  <c r="UZ18" i="1" s="1"/>
  <c r="VB18" i="1" s="1"/>
  <c r="R40" i="1"/>
  <c r="S40" i="1"/>
  <c r="UX68" i="1"/>
  <c r="UZ68" i="1" s="1"/>
  <c r="VB68" i="1" s="1"/>
  <c r="UY68" i="1"/>
  <c r="TP75" i="1"/>
  <c r="TR75" i="1" s="1"/>
  <c r="TT75" i="1" s="1"/>
  <c r="TQ75" i="1"/>
  <c r="UX46" i="1"/>
  <c r="UZ46" i="1" s="1"/>
  <c r="VB46" i="1" s="1"/>
  <c r="UY46" i="1"/>
  <c r="TP63" i="1"/>
  <c r="TR63" i="1" s="1"/>
  <c r="TT63" i="1" s="1"/>
  <c r="TQ63" i="1"/>
  <c r="S47" i="1"/>
  <c r="R47" i="1"/>
  <c r="UX77" i="1"/>
  <c r="UZ77" i="1" s="1"/>
  <c r="VB77" i="1" s="1"/>
  <c r="UY77" i="1"/>
  <c r="R86" i="1"/>
  <c r="S86" i="1"/>
  <c r="TQ26" i="1"/>
  <c r="TP26" i="1"/>
  <c r="TR26" i="1" s="1"/>
  <c r="TT26" i="1" s="1"/>
  <c r="R72" i="1"/>
  <c r="S72" i="1"/>
  <c r="R65" i="1"/>
  <c r="S65" i="1"/>
  <c r="UX42" i="1"/>
  <c r="UZ42" i="1" s="1"/>
  <c r="VB42" i="1" s="1"/>
  <c r="UY42" i="1"/>
  <c r="TP27" i="1"/>
  <c r="TR27" i="1" s="1"/>
  <c r="TT27" i="1" s="1"/>
  <c r="TQ27" i="1"/>
  <c r="TQ84" i="1"/>
  <c r="TP84" i="1"/>
  <c r="TR84" i="1" s="1"/>
  <c r="TT84" i="1" s="1"/>
  <c r="R78" i="1"/>
  <c r="S78" i="1"/>
  <c r="TQ60" i="1"/>
  <c r="TP60" i="1"/>
  <c r="TR60" i="1" s="1"/>
  <c r="TT60" i="1" s="1"/>
  <c r="R64" i="1"/>
  <c r="S64" i="1"/>
  <c r="R81" i="1"/>
  <c r="S81" i="1"/>
  <c r="UX16" i="1"/>
  <c r="UZ16" i="1" s="1"/>
  <c r="VB16" i="1" s="1"/>
  <c r="UY16" i="1"/>
  <c r="TQ17" i="1"/>
  <c r="TP17" i="1"/>
  <c r="TR17" i="1" s="1"/>
  <c r="TT17" i="1" s="1"/>
  <c r="R75" i="1"/>
  <c r="S75" i="1"/>
  <c r="UY82" i="1"/>
  <c r="UX82" i="1"/>
  <c r="UZ82" i="1" s="1"/>
  <c r="VB82" i="1" s="1"/>
  <c r="R27" i="1"/>
  <c r="S27" i="1"/>
  <c r="TP78" i="1"/>
  <c r="TR78" i="1" s="1"/>
  <c r="TT78" i="1" s="1"/>
  <c r="TQ78" i="1"/>
  <c r="TQ76" i="1"/>
  <c r="TP76" i="1"/>
  <c r="TR76" i="1" s="1"/>
  <c r="TT76" i="1" s="1"/>
  <c r="UX61" i="1"/>
  <c r="UZ61" i="1" s="1"/>
  <c r="VB61" i="1" s="1"/>
  <c r="UY61" i="1"/>
  <c r="TQ87" i="1"/>
  <c r="TP87" i="1"/>
  <c r="TR87" i="1" s="1"/>
  <c r="TT87" i="1" s="1"/>
  <c r="R56" i="1"/>
  <c r="S56" i="1"/>
  <c r="R53" i="1"/>
  <c r="S53" i="1"/>
  <c r="UX83" i="1"/>
  <c r="UZ83" i="1" s="1"/>
  <c r="VB83" i="1" s="1"/>
  <c r="UY83" i="1"/>
  <c r="TQ19" i="1"/>
  <c r="TP19" i="1"/>
  <c r="TR19" i="1" s="1"/>
  <c r="TT19" i="1" s="1"/>
  <c r="TQ40" i="1"/>
  <c r="TP40" i="1"/>
  <c r="TR40" i="1" s="1"/>
  <c r="TT40" i="1" s="1"/>
  <c r="TQ38" i="1"/>
  <c r="TP38" i="1"/>
  <c r="TR38" i="1" s="1"/>
  <c r="TT38" i="1" s="1"/>
  <c r="UX75" i="1"/>
  <c r="UZ75" i="1" s="1"/>
  <c r="VB75" i="1" s="1"/>
  <c r="UY75" i="1"/>
  <c r="TQ37" i="1"/>
  <c r="TP37" i="1"/>
  <c r="TR37" i="1" s="1"/>
  <c r="TT37" i="1" s="1"/>
  <c r="UX63" i="1"/>
  <c r="UZ63" i="1" s="1"/>
  <c r="VB63" i="1" s="1"/>
  <c r="UY63" i="1"/>
  <c r="TP47" i="1"/>
  <c r="TR47" i="1" s="1"/>
  <c r="TT47" i="1" s="1"/>
  <c r="TQ47" i="1"/>
  <c r="UX86" i="1"/>
  <c r="UZ86" i="1" s="1"/>
  <c r="VB86" i="1" s="1"/>
  <c r="UY86" i="1"/>
  <c r="R26" i="1"/>
  <c r="S26" i="1"/>
  <c r="UY72" i="1"/>
  <c r="UX72" i="1"/>
  <c r="UZ72" i="1" s="1"/>
  <c r="VB72" i="1" s="1"/>
  <c r="TQ65" i="1"/>
  <c r="TP65" i="1"/>
  <c r="TR65" i="1" s="1"/>
  <c r="TT65" i="1" s="1"/>
  <c r="S73" i="1"/>
  <c r="R73" i="1"/>
  <c r="UY27" i="1"/>
  <c r="UX27" i="1"/>
  <c r="UZ27" i="1" s="1"/>
  <c r="VB27" i="1" s="1"/>
  <c r="R84" i="1"/>
  <c r="S84" i="1"/>
  <c r="S57" i="1"/>
  <c r="R57" i="1"/>
  <c r="UX78" i="1"/>
  <c r="UZ78" i="1" s="1"/>
  <c r="VB78" i="1" s="1"/>
  <c r="UY78" i="1"/>
  <c r="R60" i="1"/>
  <c r="S60" i="1"/>
  <c r="R45" i="1"/>
  <c r="S45" i="1"/>
  <c r="UY64" i="1"/>
  <c r="UX64" i="1"/>
  <c r="UZ64" i="1" s="1"/>
  <c r="VB64" i="1" s="1"/>
  <c r="TQ81" i="1"/>
  <c r="TP81" i="1"/>
  <c r="TR81" i="1" s="1"/>
  <c r="TT81" i="1" s="1"/>
  <c r="TQ54" i="1"/>
  <c r="TP54" i="1"/>
  <c r="TR54" i="1" s="1"/>
  <c r="TT54" i="1" s="1"/>
  <c r="UX85" i="1"/>
  <c r="UZ85" i="1" s="1"/>
  <c r="VB85" i="1" s="1"/>
  <c r="UY85" i="1"/>
  <c r="R68" i="1"/>
  <c r="S68" i="1"/>
  <c r="TQ86" i="1"/>
  <c r="TP86" i="1"/>
  <c r="TR86" i="1" s="1"/>
  <c r="TT86" i="1" s="1"/>
  <c r="UX71" i="1"/>
  <c r="UZ71" i="1" s="1"/>
  <c r="VB71" i="1" s="1"/>
  <c r="UY71" i="1"/>
  <c r="UX50" i="1"/>
  <c r="UZ50" i="1" s="1"/>
  <c r="VB50" i="1" s="1"/>
  <c r="UY50" i="1"/>
  <c r="S76" i="1"/>
  <c r="R76" i="1"/>
  <c r="TQ90" i="1"/>
  <c r="TP90" i="1"/>
  <c r="TR90" i="1" s="1"/>
  <c r="TT90" i="1" s="1"/>
  <c r="UX87" i="1"/>
  <c r="UZ87" i="1" s="1"/>
  <c r="VB87" i="1" s="1"/>
  <c r="UY87" i="1"/>
  <c r="UY56" i="1"/>
  <c r="UX56" i="1"/>
  <c r="UZ56" i="1" s="1"/>
  <c r="VB56" i="1" s="1"/>
  <c r="TQ53" i="1"/>
  <c r="TP53" i="1"/>
  <c r="TR53" i="1" s="1"/>
  <c r="TT53" i="1" s="1"/>
  <c r="R24" i="1"/>
  <c r="S24" i="1"/>
  <c r="UY19" i="1"/>
  <c r="UX19" i="1"/>
  <c r="UZ19" i="1" s="1"/>
  <c r="VB19" i="1" s="1"/>
  <c r="TQ58" i="1"/>
  <c r="TP58" i="1"/>
  <c r="TR58" i="1" s="1"/>
  <c r="TT58" i="1" s="1"/>
  <c r="UY40" i="1"/>
  <c r="UX40" i="1"/>
  <c r="UZ40" i="1" s="1"/>
  <c r="VB40" i="1" s="1"/>
  <c r="R38" i="1"/>
  <c r="S38" i="1"/>
  <c r="R37" i="1"/>
  <c r="S37" i="1"/>
  <c r="R59" i="1"/>
  <c r="S59" i="1"/>
  <c r="UY47" i="1"/>
  <c r="UX47" i="1"/>
  <c r="UZ47" i="1" s="1"/>
  <c r="VB47" i="1" s="1"/>
  <c r="TQ88" i="1"/>
  <c r="TP88" i="1"/>
  <c r="TR88" i="1" s="1"/>
  <c r="TT88" i="1" s="1"/>
  <c r="UY26" i="1"/>
  <c r="UX26" i="1"/>
  <c r="UZ26" i="1" s="1"/>
  <c r="VB26" i="1" s="1"/>
  <c r="R31" i="1"/>
  <c r="S31" i="1"/>
  <c r="UX65" i="1"/>
  <c r="UZ65" i="1" s="1"/>
  <c r="VB65" i="1" s="1"/>
  <c r="UY65" i="1"/>
  <c r="TQ73" i="1"/>
  <c r="TP73" i="1"/>
  <c r="TR73" i="1" s="1"/>
  <c r="TT73" i="1" s="1"/>
  <c r="TP41" i="1"/>
  <c r="TR41" i="1" s="1"/>
  <c r="TT41" i="1" s="1"/>
  <c r="TQ41" i="1"/>
  <c r="UX84" i="1"/>
  <c r="UZ84" i="1" s="1"/>
  <c r="VB84" i="1" s="1"/>
  <c r="UY84" i="1"/>
  <c r="TQ57" i="1"/>
  <c r="TP57" i="1"/>
  <c r="TR57" i="1" s="1"/>
  <c r="TT57" i="1" s="1"/>
  <c r="S28" i="1"/>
  <c r="R28" i="1"/>
  <c r="UX60" i="1"/>
  <c r="UZ60" i="1" s="1"/>
  <c r="VB60" i="1" s="1"/>
  <c r="UY60" i="1"/>
  <c r="TP45" i="1"/>
  <c r="TR45" i="1" s="1"/>
  <c r="TT45" i="1" s="1"/>
  <c r="TQ45" i="1"/>
  <c r="TQ14" i="1"/>
  <c r="TP14" i="1"/>
  <c r="TR14" i="1" s="1"/>
  <c r="UX81" i="1"/>
  <c r="UZ81" i="1" s="1"/>
  <c r="VB81" i="1" s="1"/>
  <c r="UY81" i="1"/>
  <c r="R54" i="1"/>
  <c r="S54" i="1"/>
  <c r="R61" i="1"/>
  <c r="S61" i="1"/>
  <c r="UX62" i="1"/>
  <c r="UZ62" i="1" s="1"/>
  <c r="VB62" i="1" s="1"/>
  <c r="UY62" i="1"/>
  <c r="R63" i="1"/>
  <c r="S63" i="1"/>
  <c r="R42" i="1"/>
  <c r="S42" i="1"/>
  <c r="TQ64" i="1"/>
  <c r="TP64" i="1"/>
  <c r="TR64" i="1" s="1"/>
  <c r="TT64" i="1" s="1"/>
  <c r="UX76" i="1"/>
  <c r="UZ76" i="1" s="1"/>
  <c r="VB76" i="1" s="1"/>
  <c r="UY76" i="1"/>
  <c r="R90" i="1"/>
  <c r="S90" i="1"/>
  <c r="R69" i="1"/>
  <c r="S69" i="1"/>
  <c r="R25" i="1"/>
  <c r="S25" i="1"/>
  <c r="UX53" i="1"/>
  <c r="UZ53" i="1" s="1"/>
  <c r="VB53" i="1" s="1"/>
  <c r="UY53" i="1"/>
  <c r="TQ24" i="1"/>
  <c r="TP24" i="1"/>
  <c r="TR24" i="1" s="1"/>
  <c r="TT24" i="1" s="1"/>
  <c r="R35" i="1"/>
  <c r="S35" i="1"/>
  <c r="R58" i="1"/>
  <c r="S58" i="1"/>
  <c r="TQ20" i="1"/>
  <c r="TP20" i="1"/>
  <c r="TR20" i="1" s="1"/>
  <c r="TT20" i="1" s="1"/>
  <c r="UX38" i="1"/>
  <c r="UZ38" i="1" s="1"/>
  <c r="VB38" i="1" s="1"/>
  <c r="UY38" i="1"/>
  <c r="S55" i="1"/>
  <c r="R55" i="1"/>
  <c r="UX37" i="1"/>
  <c r="UZ37" i="1" s="1"/>
  <c r="VB37" i="1" s="1"/>
  <c r="UY37" i="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UY73" i="1"/>
  <c r="R41" i="1"/>
  <c r="S41" i="1"/>
  <c r="TQ74" i="1"/>
  <c r="TP74" i="1"/>
  <c r="TR74" i="1" s="1"/>
  <c r="TT74" i="1" s="1"/>
  <c r="UX57" i="1"/>
  <c r="UZ57" i="1" s="1"/>
  <c r="VB57" i="1" s="1"/>
  <c r="UY57" i="1"/>
  <c r="TQ28" i="1"/>
  <c r="TP28" i="1"/>
  <c r="TR28" i="1" s="1"/>
  <c r="TT28" i="1" s="1"/>
  <c r="R21" i="1"/>
  <c r="S21" i="1"/>
  <c r="UX45" i="1"/>
  <c r="UZ45" i="1" s="1"/>
  <c r="VB45" i="1" s="1"/>
  <c r="UY45" i="1"/>
  <c r="R14" i="1"/>
  <c r="S14" i="1"/>
  <c r="R67" i="1"/>
  <c r="S67" i="1"/>
  <c r="UX54" i="1"/>
  <c r="UZ54" i="1" s="1"/>
  <c r="VB54" i="1" s="1"/>
  <c r="UY54" i="1"/>
  <c r="UX32" i="1"/>
  <c r="UZ32" i="1" s="1"/>
  <c r="VB32" i="1" s="1"/>
  <c r="UY32" i="1"/>
  <c r="UX15" i="1"/>
  <c r="UZ15" i="1" s="1"/>
  <c r="VB15" i="1" s="1"/>
  <c r="UY15" i="1"/>
  <c r="S16" i="1"/>
  <c r="R16" i="1"/>
  <c r="TQ80" i="1"/>
  <c r="TP80" i="1"/>
  <c r="TR80" i="1" s="1"/>
  <c r="TT80" i="1" s="1"/>
  <c r="UY90" i="1"/>
  <c r="UX90" i="1"/>
  <c r="UZ90" i="1" s="1"/>
  <c r="VB90" i="1" s="1"/>
  <c r="TQ69" i="1"/>
  <c r="TP69" i="1"/>
  <c r="TR69" i="1" s="1"/>
  <c r="TT69" i="1" s="1"/>
  <c r="TQ25" i="1"/>
  <c r="TP25" i="1"/>
  <c r="TR25" i="1" s="1"/>
  <c r="TT25" i="1" s="1"/>
  <c r="R49" i="1"/>
  <c r="S49" i="1"/>
  <c r="UX24" i="1"/>
  <c r="UZ24" i="1" s="1"/>
  <c r="VB24" i="1" s="1"/>
  <c r="UY24" i="1"/>
  <c r="TP35" i="1"/>
  <c r="TR35" i="1" s="1"/>
  <c r="TT35" i="1" s="1"/>
  <c r="TQ35" i="1"/>
  <c r="UX58" i="1"/>
  <c r="UZ58" i="1" s="1"/>
  <c r="VB58" i="1" s="1"/>
  <c r="UY58" i="1"/>
  <c r="R20" i="1"/>
  <c r="S20" i="1"/>
  <c r="R91" i="1"/>
  <c r="S91" i="1"/>
  <c r="TP55" i="1"/>
  <c r="TR55" i="1" s="1"/>
  <c r="TT55" i="1" s="1"/>
  <c r="TQ55" i="1"/>
  <c r="TQ70" i="1"/>
  <c r="TP70" i="1"/>
  <c r="TR70" i="1" s="1"/>
  <c r="TT70" i="1" s="1"/>
  <c r="UX59" i="1"/>
  <c r="UZ59" i="1" s="1"/>
  <c r="VB59" i="1" s="1"/>
  <c r="UY59" i="1"/>
  <c r="TQ33" i="1"/>
  <c r="TP33" i="1"/>
  <c r="TR33" i="1" s="1"/>
  <c r="TT33" i="1" s="1"/>
  <c r="TQ48" i="1"/>
  <c r="TP48" i="1"/>
  <c r="TR48" i="1" s="1"/>
  <c r="TT48" i="1" s="1"/>
  <c r="UY88" i="1"/>
  <c r="UX88" i="1"/>
  <c r="UZ88" i="1" s="1"/>
  <c r="VB88" i="1" s="1"/>
  <c r="S66" i="1"/>
  <c r="R66" i="1"/>
  <c r="UX31" i="1"/>
  <c r="UZ31" i="1" s="1"/>
  <c r="VB31" i="1" s="1"/>
  <c r="UY31" i="1"/>
  <c r="R34" i="1"/>
  <c r="S34" i="1"/>
  <c r="TQ92" i="1"/>
  <c r="TP92" i="1"/>
  <c r="TR92" i="1" s="1"/>
  <c r="TT92" i="1" s="1"/>
  <c r="UX41" i="1"/>
  <c r="UZ41" i="1" s="1"/>
  <c r="VB41" i="1" s="1"/>
  <c r="UY41" i="1"/>
  <c r="R74" i="1"/>
  <c r="S74" i="1"/>
  <c r="S44" i="1"/>
  <c r="R44" i="1"/>
  <c r="UX28" i="1"/>
  <c r="UZ28" i="1" s="1"/>
  <c r="VB28" i="1" s="1"/>
  <c r="UY28" i="1"/>
  <c r="TP21" i="1"/>
  <c r="TR21" i="1" s="1"/>
  <c r="TT21" i="1" s="1"/>
  <c r="TQ21" i="1"/>
  <c r="TQ52" i="1"/>
  <c r="TP52" i="1"/>
  <c r="TR52" i="1" s="1"/>
  <c r="TT52" i="1" s="1"/>
  <c r="UY14" i="1"/>
  <c r="UX14" i="1"/>
  <c r="UZ14" i="1" s="1"/>
  <c r="TP67" i="1"/>
  <c r="TR67" i="1" s="1"/>
  <c r="TT67" i="1" s="1"/>
  <c r="TQ67" i="1"/>
  <c r="TP43" i="1"/>
  <c r="TR43" i="1" s="1"/>
  <c r="TT43" i="1" s="1"/>
  <c r="TQ43" i="1"/>
  <c r="S18" i="1"/>
  <c r="R18" i="1"/>
  <c r="R46" i="1"/>
  <c r="S46" i="1"/>
  <c r="TQ72" i="1"/>
  <c r="TP72" i="1"/>
  <c r="TR72" i="1" s="1"/>
  <c r="TT72" i="1" s="1"/>
  <c r="UX51" i="1"/>
  <c r="UZ51" i="1" s="1"/>
  <c r="VB51" i="1" s="1"/>
  <c r="UY51" i="1"/>
  <c r="UX23" i="1"/>
  <c r="UZ23" i="1" s="1"/>
  <c r="VB23" i="1" s="1"/>
  <c r="UY23" i="1"/>
  <c r="R80" i="1"/>
  <c r="S80" i="1"/>
  <c r="R85" i="1"/>
  <c r="S85" i="1"/>
  <c r="UX69" i="1"/>
  <c r="UZ69" i="1" s="1"/>
  <c r="VB69" i="1" s="1"/>
  <c r="UY69" i="1"/>
  <c r="UX25" i="1"/>
  <c r="UZ25" i="1" s="1"/>
  <c r="VB25" i="1" s="1"/>
  <c r="UY25" i="1"/>
  <c r="TQ49" i="1"/>
  <c r="TP49" i="1"/>
  <c r="TR49" i="1" s="1"/>
  <c r="TT49" i="1" s="1"/>
  <c r="R32" i="1"/>
  <c r="S32" i="1"/>
  <c r="UX35" i="1"/>
  <c r="UZ35" i="1" s="1"/>
  <c r="VB35" i="1" s="1"/>
  <c r="UY35" i="1"/>
  <c r="TQ62" i="1"/>
  <c r="TP62" i="1"/>
  <c r="TR62" i="1" s="1"/>
  <c r="TT62" i="1" s="1"/>
  <c r="UX20" i="1"/>
  <c r="UZ20" i="1" s="1"/>
  <c r="VB20" i="1" s="1"/>
  <c r="UY20" i="1"/>
  <c r="TQ91" i="1"/>
  <c r="TP91" i="1"/>
  <c r="TR91" i="1" s="1"/>
  <c r="TT91" i="1" s="1"/>
  <c r="UY55" i="1"/>
  <c r="UX55" i="1"/>
  <c r="UZ55" i="1" s="1"/>
  <c r="VB55" i="1" s="1"/>
  <c r="R70" i="1"/>
  <c r="S70" i="1"/>
  <c r="R15" i="1"/>
  <c r="S15" i="1"/>
  <c r="UX33" i="1"/>
  <c r="UZ33" i="1" s="1"/>
  <c r="VB33" i="1" s="1"/>
  <c r="UY33" i="1"/>
  <c r="R48" i="1"/>
  <c r="S48" i="1"/>
  <c r="TQ82" i="1"/>
  <c r="TP82" i="1"/>
  <c r="TR82" i="1" s="1"/>
  <c r="TT82" i="1" s="1"/>
  <c r="UX66" i="1"/>
  <c r="UZ66" i="1" s="1"/>
  <c r="VB66" i="1" s="1"/>
  <c r="UY66" i="1"/>
  <c r="S71" i="1"/>
  <c r="R71" i="1"/>
  <c r="UX34" i="1"/>
  <c r="UZ34" i="1" s="1"/>
  <c r="VB34" i="1" s="1"/>
  <c r="UY34" i="1"/>
  <c r="R92" i="1"/>
  <c r="S92" i="1"/>
  <c r="S51" i="1"/>
  <c r="R51" i="1"/>
  <c r="UY74" i="1"/>
  <c r="UX74" i="1"/>
  <c r="UZ74" i="1" s="1"/>
  <c r="VB74" i="1" s="1"/>
  <c r="TQ44" i="1"/>
  <c r="TP44" i="1"/>
  <c r="TR44" i="1" s="1"/>
  <c r="TT44" i="1" s="1"/>
  <c r="R23" i="1"/>
  <c r="S23" i="1"/>
  <c r="UX21" i="1"/>
  <c r="UZ21" i="1" s="1"/>
  <c r="VB21" i="1" s="1"/>
  <c r="UY21" i="1"/>
  <c r="R52" i="1"/>
  <c r="S52" i="1"/>
  <c r="TQ50" i="1"/>
  <c r="TP50" i="1"/>
  <c r="TR50" i="1" s="1"/>
  <c r="TT50" i="1" s="1"/>
  <c r="UY67" i="1"/>
  <c r="UX67" i="1"/>
  <c r="UZ67" i="1" s="1"/>
  <c r="VB67" i="1" s="1"/>
  <c r="S43" i="1"/>
  <c r="R43" i="1"/>
  <c r="UY80" i="1"/>
  <c r="UX80" i="1"/>
  <c r="UZ80" i="1" s="1"/>
  <c r="VB80" i="1" s="1"/>
  <c r="TQ85" i="1"/>
  <c r="TP85" i="1"/>
  <c r="TR85" i="1" s="1"/>
  <c r="TT85" i="1" s="1"/>
  <c r="R17" i="1"/>
  <c r="S17" i="1"/>
  <c r="UX49" i="1"/>
  <c r="UZ49" i="1" s="1"/>
  <c r="VB49" i="1" s="1"/>
  <c r="UY49" i="1"/>
  <c r="TQ32" i="1"/>
  <c r="TP32" i="1"/>
  <c r="TR32" i="1" s="1"/>
  <c r="TT32" i="1" s="1"/>
  <c r="TQ18" i="1"/>
  <c r="TP18" i="1"/>
  <c r="TR18" i="1" s="1"/>
  <c r="TT18" i="1" s="1"/>
  <c r="S62" i="1"/>
  <c r="R62" i="1"/>
  <c r="TQ68" i="1"/>
  <c r="TP68" i="1"/>
  <c r="TR68" i="1" s="1"/>
  <c r="TT68" i="1" s="1"/>
  <c r="UY91" i="1"/>
  <c r="UX91" i="1"/>
  <c r="UZ91" i="1" s="1"/>
  <c r="VB91" i="1" s="1"/>
  <c r="TQ46" i="1"/>
  <c r="TP46" i="1"/>
  <c r="TR46" i="1" s="1"/>
  <c r="TT46" i="1" s="1"/>
  <c r="UX70" i="1"/>
  <c r="UZ70" i="1" s="1"/>
  <c r="VB70" i="1" s="1"/>
  <c r="UY70" i="1"/>
  <c r="TP15" i="1"/>
  <c r="TR15" i="1" s="1"/>
  <c r="TT15" i="1" s="1"/>
  <c r="TQ15" i="1"/>
  <c r="R77" i="1"/>
  <c r="S77" i="1"/>
  <c r="UY48" i="1"/>
  <c r="UX48" i="1"/>
  <c r="UZ48" i="1" s="1"/>
  <c r="VB48" i="1" s="1"/>
  <c r="R82" i="1"/>
  <c r="S82" i="1"/>
  <c r="TP71" i="1"/>
  <c r="TR71" i="1" s="1"/>
  <c r="TT71" i="1" s="1"/>
  <c r="TQ71" i="1"/>
  <c r="TQ42" i="1"/>
  <c r="TP42" i="1"/>
  <c r="TR42" i="1" s="1"/>
  <c r="TT42" i="1" s="1"/>
  <c r="UY92" i="1"/>
  <c r="UX92" i="1"/>
  <c r="UZ92" i="1" s="1"/>
  <c r="VB92" i="1" s="1"/>
  <c r="TP51" i="1"/>
  <c r="TR51" i="1" s="1"/>
  <c r="TT51" i="1" s="1"/>
  <c r="TQ51" i="1"/>
  <c r="UX44" i="1"/>
  <c r="UZ44" i="1" s="1"/>
  <c r="VB44" i="1" s="1"/>
  <c r="UY44" i="1"/>
  <c r="TP23" i="1"/>
  <c r="TR23" i="1" s="1"/>
  <c r="TT23" i="1" s="1"/>
  <c r="TQ23" i="1"/>
  <c r="UX52" i="1"/>
  <c r="UZ52" i="1" s="1"/>
  <c r="VB52" i="1" s="1"/>
  <c r="UY52" i="1"/>
  <c r="R50" i="1"/>
  <c r="S50" i="1"/>
  <c r="TQ16" i="1"/>
  <c r="TP16" i="1"/>
  <c r="TR16" i="1" s="1"/>
  <c r="TT16" i="1" s="1"/>
  <c r="UX43" i="1"/>
  <c r="UZ43" i="1" s="1"/>
  <c r="VB43" i="1" s="1"/>
  <c r="UY43" i="1"/>
  <c r="SH64" i="1"/>
  <c r="SJ64" i="1" s="1"/>
  <c r="SL64" i="1" s="1"/>
  <c r="SI64" i="1"/>
  <c r="SI67" i="1"/>
  <c r="SH67" i="1"/>
  <c r="SJ67" i="1" s="1"/>
  <c r="SL67" i="1" s="1"/>
  <c r="SI43" i="1"/>
  <c r="SH43" i="1"/>
  <c r="SJ43" i="1" s="1"/>
  <c r="SL43" i="1" s="1"/>
  <c r="SH61" i="1"/>
  <c r="SJ61" i="1" s="1"/>
  <c r="SL61" i="1" s="1"/>
  <c r="SI61" i="1"/>
  <c r="SH69" i="1"/>
  <c r="SJ69" i="1" s="1"/>
  <c r="SL69" i="1" s="1"/>
  <c r="SI69" i="1"/>
  <c r="SH25" i="1"/>
  <c r="SJ25" i="1" s="1"/>
  <c r="SL25" i="1" s="1"/>
  <c r="SI25" i="1"/>
  <c r="SI83" i="1"/>
  <c r="SH83" i="1"/>
  <c r="SJ83" i="1" s="1"/>
  <c r="SL83" i="1" s="1"/>
  <c r="SH35" i="1"/>
  <c r="SJ35" i="1" s="1"/>
  <c r="SL35" i="1" s="1"/>
  <c r="SI35" i="1"/>
  <c r="SI42" i="1"/>
  <c r="SH42" i="1"/>
  <c r="SJ42" i="1" s="1"/>
  <c r="SL42" i="1" s="1"/>
  <c r="SH62" i="1"/>
  <c r="SJ62" i="1" s="1"/>
  <c r="SL62" i="1" s="1"/>
  <c r="SI62" i="1"/>
  <c r="SI38" i="1"/>
  <c r="SH38" i="1"/>
  <c r="SJ38" i="1" s="1"/>
  <c r="SL38" i="1" s="1"/>
  <c r="SI34" i="1"/>
  <c r="SH34" i="1"/>
  <c r="SJ34" i="1" s="1"/>
  <c r="SL34" i="1" s="1"/>
  <c r="SH70" i="1"/>
  <c r="SJ70" i="1" s="1"/>
  <c r="SL70" i="1" s="1"/>
  <c r="SI70" i="1"/>
  <c r="SI55" i="1"/>
  <c r="SH55" i="1"/>
  <c r="SJ55" i="1" s="1"/>
  <c r="SL55" i="1" s="1"/>
  <c r="SI63" i="1"/>
  <c r="SH63" i="1"/>
  <c r="SJ63" i="1" s="1"/>
  <c r="SL63" i="1" s="1"/>
  <c r="SH72" i="1"/>
  <c r="SJ72" i="1" s="1"/>
  <c r="SL72" i="1" s="1"/>
  <c r="SI72" i="1"/>
  <c r="SH48" i="1"/>
  <c r="SJ48" i="1" s="1"/>
  <c r="SL48" i="1" s="1"/>
  <c r="SI48" i="1"/>
  <c r="SI26" i="1"/>
  <c r="SH26" i="1"/>
  <c r="SJ26" i="1" s="1"/>
  <c r="SL26" i="1" s="1"/>
  <c r="SH84" i="1"/>
  <c r="SJ84" i="1" s="1"/>
  <c r="SL84" i="1" s="1"/>
  <c r="SI84" i="1"/>
  <c r="SI47" i="1"/>
  <c r="SH47" i="1"/>
  <c r="SJ47" i="1" s="1"/>
  <c r="SL47" i="1" s="1"/>
  <c r="SI14" i="1"/>
  <c r="SS14" i="1" s="1"/>
  <c r="SH14" i="1"/>
  <c r="SJ14" i="1" s="1"/>
  <c r="SI28" i="1"/>
  <c r="SH28" i="1"/>
  <c r="SJ28" i="1" s="1"/>
  <c r="SL28" i="1" s="1"/>
  <c r="SH90" i="1"/>
  <c r="SJ90" i="1" s="1"/>
  <c r="SL90" i="1" s="1"/>
  <c r="SI90" i="1"/>
  <c r="SH65" i="1"/>
  <c r="SJ65" i="1" s="1"/>
  <c r="SL65" i="1" s="1"/>
  <c r="SI65" i="1"/>
  <c r="SH17" i="1"/>
  <c r="SJ17" i="1" s="1"/>
  <c r="SL17" i="1" s="1"/>
  <c r="SI17" i="1"/>
  <c r="SH24" i="1"/>
  <c r="SJ24" i="1" s="1"/>
  <c r="SL24" i="1" s="1"/>
  <c r="SI24" i="1"/>
  <c r="SI18" i="1"/>
  <c r="SH18" i="1"/>
  <c r="SJ18" i="1" s="1"/>
  <c r="SL18" i="1" s="1"/>
  <c r="SH41" i="1"/>
  <c r="SJ41" i="1" s="1"/>
  <c r="SL41" i="1" s="1"/>
  <c r="SI41" i="1"/>
  <c r="SI40" i="1"/>
  <c r="SH40" i="1"/>
  <c r="SJ40" i="1" s="1"/>
  <c r="SL40" i="1" s="1"/>
  <c r="SI91" i="1"/>
  <c r="SH91" i="1"/>
  <c r="SJ91" i="1" s="1"/>
  <c r="SL91" i="1" s="1"/>
  <c r="SH27" i="1"/>
  <c r="SJ27" i="1" s="1"/>
  <c r="SL27" i="1" s="1"/>
  <c r="SI27" i="1"/>
  <c r="SH92" i="1"/>
  <c r="SJ92" i="1" s="1"/>
  <c r="SL92" i="1" s="1"/>
  <c r="SI92" i="1"/>
  <c r="SI79" i="1"/>
  <c r="SH79" i="1"/>
  <c r="SJ79" i="1" s="1"/>
  <c r="SL79" i="1" s="1"/>
  <c r="SI46" i="1"/>
  <c r="SH46" i="1"/>
  <c r="SJ46" i="1" s="1"/>
  <c r="SL46" i="1" s="1"/>
  <c r="SI59" i="1"/>
  <c r="SH59" i="1"/>
  <c r="SJ59" i="1" s="1"/>
  <c r="SL59" i="1" s="1"/>
  <c r="SH73" i="1"/>
  <c r="SJ73" i="1" s="1"/>
  <c r="SL73" i="1" s="1"/>
  <c r="SI73" i="1"/>
  <c r="SH86" i="1"/>
  <c r="SJ86" i="1" s="1"/>
  <c r="SL86" i="1" s="1"/>
  <c r="SI86" i="1"/>
  <c r="SH66" i="1"/>
  <c r="SJ66" i="1" s="1"/>
  <c r="SL66" i="1" s="1"/>
  <c r="SI66" i="1"/>
  <c r="SH23" i="1"/>
  <c r="SJ23" i="1" s="1"/>
  <c r="SL23" i="1" s="1"/>
  <c r="SI23" i="1"/>
  <c r="SH82" i="1"/>
  <c r="SJ82" i="1" s="1"/>
  <c r="SL82" i="1" s="1"/>
  <c r="SI82" i="1"/>
  <c r="SH45" i="1"/>
  <c r="SJ45" i="1" s="1"/>
  <c r="SL45" i="1" s="1"/>
  <c r="SI45" i="1"/>
  <c r="SI50" i="1"/>
  <c r="SH50" i="1"/>
  <c r="SJ50" i="1" s="1"/>
  <c r="SL50" i="1" s="1"/>
  <c r="SI16" i="1"/>
  <c r="ST16" i="1" s="1"/>
  <c r="SH16" i="1"/>
  <c r="SJ16" i="1" s="1"/>
  <c r="SL16" i="1" s="1"/>
  <c r="SH76" i="1"/>
  <c r="SJ76" i="1" s="1"/>
  <c r="SL76" i="1" s="1"/>
  <c r="SI76" i="1"/>
  <c r="SH85" i="1"/>
  <c r="SJ85" i="1" s="1"/>
  <c r="SL85" i="1" s="1"/>
  <c r="SI85" i="1"/>
  <c r="SH74" i="1"/>
  <c r="SJ74" i="1" s="1"/>
  <c r="SL74" i="1" s="1"/>
  <c r="SI74" i="1"/>
  <c r="SH53" i="1"/>
  <c r="SJ53" i="1" s="1"/>
  <c r="SL53" i="1" s="1"/>
  <c r="SI53" i="1"/>
  <c r="SI32" i="1"/>
  <c r="SH32" i="1"/>
  <c r="SJ32" i="1" s="1"/>
  <c r="SL32" i="1" s="1"/>
  <c r="SH77" i="1"/>
  <c r="SJ77" i="1" s="1"/>
  <c r="SL77" i="1" s="1"/>
  <c r="SI77" i="1"/>
  <c r="SH78" i="1"/>
  <c r="SJ78" i="1" s="1"/>
  <c r="SL78" i="1" s="1"/>
  <c r="SI78" i="1"/>
  <c r="SI20" i="1"/>
  <c r="SH20" i="1"/>
  <c r="SJ20" i="1" s="1"/>
  <c r="SL20" i="1" s="1"/>
  <c r="SI75" i="1"/>
  <c r="SH75" i="1"/>
  <c r="SJ75" i="1" s="1"/>
  <c r="SL75" i="1" s="1"/>
  <c r="SI44" i="1"/>
  <c r="SH44" i="1"/>
  <c r="SJ44" i="1" s="1"/>
  <c r="SL44" i="1" s="1"/>
  <c r="SH37" i="1"/>
  <c r="SJ37" i="1" s="1"/>
  <c r="SL37" i="1" s="1"/>
  <c r="SI37" i="1"/>
  <c r="SI15" i="1"/>
  <c r="SR15" i="1" s="1"/>
  <c r="SH15" i="1"/>
  <c r="SJ15" i="1" s="1"/>
  <c r="SL15" i="1" s="1"/>
  <c r="SI51" i="1"/>
  <c r="SH51" i="1"/>
  <c r="SJ51" i="1" s="1"/>
  <c r="SL51" i="1" s="1"/>
  <c r="SH88" i="1"/>
  <c r="SJ88" i="1" s="1"/>
  <c r="SL88" i="1" s="1"/>
  <c r="SI88" i="1"/>
  <c r="SI71" i="1"/>
  <c r="SH71" i="1"/>
  <c r="SJ71" i="1" s="1"/>
  <c r="SL71" i="1" s="1"/>
  <c r="SH21" i="1"/>
  <c r="SJ21" i="1" s="1"/>
  <c r="SL21" i="1" s="1"/>
  <c r="SI21" i="1"/>
  <c r="SH57" i="1"/>
  <c r="SJ57" i="1" s="1"/>
  <c r="SL57" i="1" s="1"/>
  <c r="SI57" i="1"/>
  <c r="SI52" i="1"/>
  <c r="SH52" i="1"/>
  <c r="SJ52" i="1" s="1"/>
  <c r="SL52" i="1" s="1"/>
  <c r="SH81" i="1"/>
  <c r="SJ81" i="1" s="1"/>
  <c r="SL81" i="1" s="1"/>
  <c r="SI81" i="1"/>
  <c r="SI54" i="1"/>
  <c r="SH54" i="1"/>
  <c r="SJ54" i="1" s="1"/>
  <c r="SL54" i="1" s="1"/>
  <c r="SH80" i="1"/>
  <c r="SJ80" i="1" s="1"/>
  <c r="SL80" i="1" s="1"/>
  <c r="SI80" i="1"/>
  <c r="SI87" i="1"/>
  <c r="SH87" i="1"/>
  <c r="SJ87" i="1" s="1"/>
  <c r="SL87" i="1" s="1"/>
  <c r="SH56" i="1"/>
  <c r="SJ56" i="1" s="1"/>
  <c r="SL56" i="1" s="1"/>
  <c r="SI56" i="1"/>
  <c r="SH49" i="1"/>
  <c r="SJ49" i="1" s="1"/>
  <c r="SL49" i="1" s="1"/>
  <c r="SI49" i="1"/>
  <c r="SI19" i="1"/>
  <c r="SH19" i="1"/>
  <c r="SJ19" i="1" s="1"/>
  <c r="SL19" i="1" s="1"/>
  <c r="SH31" i="1"/>
  <c r="SJ31" i="1" s="1"/>
  <c r="SL31" i="1" s="1"/>
  <c r="SI31" i="1"/>
  <c r="SH58" i="1"/>
  <c r="SJ58" i="1" s="1"/>
  <c r="SL58" i="1" s="1"/>
  <c r="SI58" i="1"/>
  <c r="SH68" i="1"/>
  <c r="SJ68" i="1" s="1"/>
  <c r="SL68" i="1" s="1"/>
  <c r="SI68" i="1"/>
  <c r="SH33" i="1"/>
  <c r="SJ33" i="1" s="1"/>
  <c r="SL33" i="1" s="1"/>
  <c r="SI33" i="1"/>
  <c r="SH60" i="1"/>
  <c r="SJ60" i="1" s="1"/>
  <c r="SL60" i="1" s="1"/>
  <c r="SI6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UM6" i="1" l="1"/>
  <c r="VC79" i="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SQ71" i="1"/>
  <c r="ST71" i="1"/>
  <c r="SU71" i="1"/>
  <c r="SS71" i="1"/>
  <c r="SR71" i="1"/>
  <c r="SQ50" i="1"/>
  <c r="SU50" i="1"/>
  <c r="ST50" i="1"/>
  <c r="SS50" i="1"/>
  <c r="SR50" i="1"/>
  <c r="SQ86" i="1"/>
  <c r="SU86" i="1"/>
  <c r="ST86" i="1"/>
  <c r="SS86" i="1"/>
  <c r="SR86" i="1"/>
  <c r="SQ17" i="1"/>
  <c r="SU17" i="1"/>
  <c r="SS17" i="1"/>
  <c r="ST17" i="1"/>
  <c r="SR17" i="1"/>
  <c r="SQ84" i="1"/>
  <c r="SU84" i="1"/>
  <c r="ST84" i="1"/>
  <c r="SS84" i="1"/>
  <c r="SR84" i="1"/>
  <c r="SQ34" i="1"/>
  <c r="SU34" i="1"/>
  <c r="ST34" i="1"/>
  <c r="SS34" i="1"/>
  <c r="SR34" i="1"/>
  <c r="SQ60" i="1"/>
  <c r="SU60" i="1"/>
  <c r="ST60" i="1"/>
  <c r="SS60" i="1"/>
  <c r="SR60" i="1"/>
  <c r="SQ31" i="1"/>
  <c r="SU31" i="1"/>
  <c r="SS31" i="1"/>
  <c r="ST31" i="1"/>
  <c r="SR31" i="1"/>
  <c r="SQ88" i="1"/>
  <c r="SU88" i="1"/>
  <c r="ST88" i="1"/>
  <c r="SS88" i="1"/>
  <c r="SR88" i="1"/>
  <c r="SQ77" i="1"/>
  <c r="ST77" i="1"/>
  <c r="SU77" i="1"/>
  <c r="SS77" i="1"/>
  <c r="SR77" i="1"/>
  <c r="SQ85" i="1"/>
  <c r="ST85" i="1"/>
  <c r="SU85" i="1"/>
  <c r="SS85" i="1"/>
  <c r="SR85" i="1"/>
  <c r="SQ45" i="1"/>
  <c r="SU45" i="1"/>
  <c r="SS45" i="1"/>
  <c r="ST45" i="1"/>
  <c r="SR45" i="1"/>
  <c r="SQ79" i="1"/>
  <c r="ST79" i="1"/>
  <c r="SU79" i="1"/>
  <c r="SS79" i="1"/>
  <c r="SR79" i="1"/>
  <c r="SQ40" i="1"/>
  <c r="SU40" i="1"/>
  <c r="ST40" i="1"/>
  <c r="SS40" i="1"/>
  <c r="SR40" i="1"/>
  <c r="SQ63" i="1"/>
  <c r="SU63" i="1"/>
  <c r="SS63" i="1"/>
  <c r="ST63" i="1"/>
  <c r="SR63" i="1"/>
  <c r="SQ87" i="1"/>
  <c r="ST87" i="1"/>
  <c r="SU87" i="1"/>
  <c r="SS87" i="1"/>
  <c r="SR87" i="1"/>
  <c r="SQ52" i="1"/>
  <c r="SU52" i="1"/>
  <c r="ST52" i="1"/>
  <c r="SS52" i="1"/>
  <c r="SR52" i="1"/>
  <c r="SQ44" i="1"/>
  <c r="SU44" i="1"/>
  <c r="ST44" i="1"/>
  <c r="SS44" i="1"/>
  <c r="SR44" i="1"/>
  <c r="SQ82" i="1"/>
  <c r="SU82" i="1"/>
  <c r="ST82" i="1"/>
  <c r="SS82" i="1"/>
  <c r="SR82" i="1"/>
  <c r="SQ73" i="1"/>
  <c r="ST73" i="1"/>
  <c r="SU73" i="1"/>
  <c r="SS73" i="1"/>
  <c r="SR73" i="1"/>
  <c r="SQ92" i="1"/>
  <c r="SU92" i="1"/>
  <c r="ST92" i="1"/>
  <c r="SS92" i="1"/>
  <c r="SR92" i="1"/>
  <c r="SQ41" i="1"/>
  <c r="SU41" i="1"/>
  <c r="SS41" i="1"/>
  <c r="ST41" i="1"/>
  <c r="SR41" i="1"/>
  <c r="SQ65" i="1"/>
  <c r="SU65" i="1"/>
  <c r="SS65" i="1"/>
  <c r="ST65" i="1"/>
  <c r="SR65" i="1"/>
  <c r="SQ38" i="1"/>
  <c r="SU38" i="1"/>
  <c r="ST38" i="1"/>
  <c r="SS38" i="1"/>
  <c r="SR38" i="1"/>
  <c r="SQ83" i="1"/>
  <c r="SU83" i="1"/>
  <c r="SS83" i="1"/>
  <c r="ST83" i="1"/>
  <c r="SR83" i="1"/>
  <c r="SQ43" i="1"/>
  <c r="SU43" i="1"/>
  <c r="SS43" i="1"/>
  <c r="ST43" i="1"/>
  <c r="SR43" i="1"/>
  <c r="SQ33" i="1"/>
  <c r="SU33" i="1"/>
  <c r="SS33" i="1"/>
  <c r="ST33" i="1"/>
  <c r="SR33" i="1"/>
  <c r="SQ80" i="1"/>
  <c r="SU80" i="1"/>
  <c r="ST80" i="1"/>
  <c r="SS80" i="1"/>
  <c r="SR80" i="1"/>
  <c r="SQ57" i="1"/>
  <c r="SU57" i="1"/>
  <c r="SS57" i="1"/>
  <c r="ST57" i="1"/>
  <c r="SR57" i="1"/>
  <c r="SQ76" i="1"/>
  <c r="SU76" i="1"/>
  <c r="ST76" i="1"/>
  <c r="SS76" i="1"/>
  <c r="SR76" i="1"/>
  <c r="SU14" i="1"/>
  <c r="ST14" i="1"/>
  <c r="SR14" i="1"/>
  <c r="SQ26" i="1"/>
  <c r="SU26" i="1"/>
  <c r="ST26" i="1"/>
  <c r="SS26" i="1"/>
  <c r="SR26" i="1"/>
  <c r="SQ55" i="1"/>
  <c r="SU55" i="1"/>
  <c r="SS55" i="1"/>
  <c r="ST55" i="1"/>
  <c r="SR55" i="1"/>
  <c r="SQ62" i="1"/>
  <c r="SU62" i="1"/>
  <c r="ST62" i="1"/>
  <c r="SS62" i="1"/>
  <c r="SR62" i="1"/>
  <c r="SQ25" i="1"/>
  <c r="SU25" i="1"/>
  <c r="SS25" i="1"/>
  <c r="ST25" i="1"/>
  <c r="SR25" i="1"/>
  <c r="SQ19" i="1"/>
  <c r="SU19" i="1"/>
  <c r="SS19" i="1"/>
  <c r="ST19" i="1"/>
  <c r="SR19" i="1"/>
  <c r="SQ51" i="1"/>
  <c r="SU51" i="1"/>
  <c r="SS51" i="1"/>
  <c r="ST51" i="1"/>
  <c r="SR51" i="1"/>
  <c r="SQ75" i="1"/>
  <c r="ST75" i="1"/>
  <c r="SU75" i="1"/>
  <c r="SS75" i="1"/>
  <c r="SR75" i="1"/>
  <c r="SQ32" i="1"/>
  <c r="SU32" i="1"/>
  <c r="ST32" i="1"/>
  <c r="SS32" i="1"/>
  <c r="SR32" i="1"/>
  <c r="SQ23" i="1"/>
  <c r="SU23" i="1"/>
  <c r="SS23" i="1"/>
  <c r="ST23" i="1"/>
  <c r="SR23" i="1"/>
  <c r="SQ27" i="1"/>
  <c r="SU27" i="1"/>
  <c r="SS27" i="1"/>
  <c r="ST27" i="1"/>
  <c r="SR27" i="1"/>
  <c r="SQ90" i="1"/>
  <c r="SU90" i="1"/>
  <c r="ST90" i="1"/>
  <c r="SS90" i="1"/>
  <c r="SR90" i="1"/>
  <c r="SQ48" i="1"/>
  <c r="SU48" i="1"/>
  <c r="ST48" i="1"/>
  <c r="SS48" i="1"/>
  <c r="SR48" i="1"/>
  <c r="SQ67" i="1"/>
  <c r="SU67" i="1"/>
  <c r="SS67" i="1"/>
  <c r="ST67" i="1"/>
  <c r="SR67" i="1"/>
  <c r="SQ68" i="1"/>
  <c r="SU68" i="1"/>
  <c r="ST68" i="1"/>
  <c r="SS68" i="1"/>
  <c r="SR68" i="1"/>
  <c r="SQ49" i="1"/>
  <c r="SU49" i="1"/>
  <c r="SS49" i="1"/>
  <c r="ST49" i="1"/>
  <c r="SR49" i="1"/>
  <c r="SQ21" i="1"/>
  <c r="SU21" i="1"/>
  <c r="SS21" i="1"/>
  <c r="ST21" i="1"/>
  <c r="SR21" i="1"/>
  <c r="SQ53" i="1"/>
  <c r="SU53" i="1"/>
  <c r="SS53" i="1"/>
  <c r="ST53" i="1"/>
  <c r="SR53" i="1"/>
  <c r="SQ59" i="1"/>
  <c r="SU59" i="1"/>
  <c r="SS59" i="1"/>
  <c r="ST59" i="1"/>
  <c r="SR59" i="1"/>
  <c r="SQ18" i="1"/>
  <c r="SU18" i="1"/>
  <c r="ST18" i="1"/>
  <c r="SS18" i="1"/>
  <c r="SR18" i="1"/>
  <c r="SQ70" i="1"/>
  <c r="SU70" i="1"/>
  <c r="ST70" i="1"/>
  <c r="SS70" i="1"/>
  <c r="SR70" i="1"/>
  <c r="SQ69" i="1"/>
  <c r="SU69" i="1"/>
  <c r="SS69" i="1"/>
  <c r="ST69" i="1"/>
  <c r="SR69" i="1"/>
  <c r="SQ64" i="1"/>
  <c r="SU64" i="1"/>
  <c r="ST64" i="1"/>
  <c r="SS64" i="1"/>
  <c r="SR64" i="1"/>
  <c r="SQ54" i="1"/>
  <c r="SU54" i="1"/>
  <c r="ST54" i="1"/>
  <c r="SS54" i="1"/>
  <c r="SR54" i="1"/>
  <c r="SQ15" i="1"/>
  <c r="SU15" i="1"/>
  <c r="SS15" i="1"/>
  <c r="ST15" i="1"/>
  <c r="SQ20" i="1"/>
  <c r="SU20" i="1"/>
  <c r="ST20" i="1"/>
  <c r="SS20" i="1"/>
  <c r="SR20" i="1"/>
  <c r="SQ16" i="1"/>
  <c r="SU16" i="1"/>
  <c r="SS16" i="1"/>
  <c r="SR16" i="1"/>
  <c r="SQ66" i="1"/>
  <c r="SU66" i="1"/>
  <c r="ST66" i="1"/>
  <c r="SS66" i="1"/>
  <c r="SR66" i="1"/>
  <c r="SQ24" i="1"/>
  <c r="SU24" i="1"/>
  <c r="ST24" i="1"/>
  <c r="SS24" i="1"/>
  <c r="SR24" i="1"/>
  <c r="SQ72" i="1"/>
  <c r="SU72" i="1"/>
  <c r="ST72" i="1"/>
  <c r="SS72" i="1"/>
  <c r="SR72" i="1"/>
  <c r="SQ42" i="1"/>
  <c r="SU42" i="1"/>
  <c r="ST42" i="1"/>
  <c r="SS42" i="1"/>
  <c r="SR42" i="1"/>
  <c r="SQ58" i="1"/>
  <c r="SU58" i="1"/>
  <c r="ST58" i="1"/>
  <c r="SS58" i="1"/>
  <c r="SR58" i="1"/>
  <c r="SQ56" i="1"/>
  <c r="SU56" i="1"/>
  <c r="ST56" i="1"/>
  <c r="SS56" i="1"/>
  <c r="SR56" i="1"/>
  <c r="SQ81" i="1"/>
  <c r="ST81" i="1"/>
  <c r="SU81" i="1"/>
  <c r="SS81" i="1"/>
  <c r="SR81" i="1"/>
  <c r="SQ37" i="1"/>
  <c r="SU37" i="1"/>
  <c r="SS37" i="1"/>
  <c r="ST37" i="1"/>
  <c r="SR37" i="1"/>
  <c r="SQ78" i="1"/>
  <c r="SU78" i="1"/>
  <c r="ST78" i="1"/>
  <c r="SS78" i="1"/>
  <c r="SR78" i="1"/>
  <c r="SQ74" i="1"/>
  <c r="SU74" i="1"/>
  <c r="ST74" i="1"/>
  <c r="SS74" i="1"/>
  <c r="SR74" i="1"/>
  <c r="SQ46" i="1"/>
  <c r="SU46" i="1"/>
  <c r="ST46" i="1"/>
  <c r="SS46" i="1"/>
  <c r="SR46" i="1"/>
  <c r="SQ91" i="1"/>
  <c r="SU91" i="1"/>
  <c r="ST91" i="1"/>
  <c r="SS91" i="1"/>
  <c r="SR91" i="1"/>
  <c r="SQ28" i="1"/>
  <c r="SU28" i="1"/>
  <c r="ST28" i="1"/>
  <c r="SS28" i="1"/>
  <c r="SR28" i="1"/>
  <c r="SQ47" i="1"/>
  <c r="SU47" i="1"/>
  <c r="SS47" i="1"/>
  <c r="ST47" i="1"/>
  <c r="SR47" i="1"/>
  <c r="SQ35" i="1"/>
  <c r="SU35" i="1"/>
  <c r="SS35" i="1"/>
  <c r="ST35" i="1"/>
  <c r="SR35" i="1"/>
  <c r="SQ61" i="1"/>
  <c r="SU61" i="1"/>
  <c r="SS61" i="1"/>
  <c r="ST61" i="1"/>
  <c r="SR61" i="1"/>
  <c r="RW7" i="1"/>
  <c r="RW6" i="1"/>
  <c r="RP8" i="1"/>
  <c r="RW2" i="1"/>
  <c r="RW9" i="1"/>
  <c r="RW5" i="1"/>
  <c r="RW8" i="1"/>
  <c r="RW4" i="1"/>
  <c r="SP14" i="1"/>
  <c r="SQ14" i="1"/>
  <c r="RP9" i="1"/>
  <c r="RP3" i="1"/>
  <c r="RP7" i="1"/>
  <c r="RP4" i="1"/>
  <c r="L3" i="11"/>
  <c r="SP60" i="1"/>
  <c r="SM60" i="1"/>
  <c r="SO60" i="1"/>
  <c r="SK60" i="1"/>
  <c r="SN60" i="1"/>
  <c r="SP31" i="1"/>
  <c r="SM31" i="1"/>
  <c r="SO31" i="1"/>
  <c r="SK31" i="1"/>
  <c r="SN31" i="1"/>
  <c r="SO88" i="1"/>
  <c r="SK88" i="1"/>
  <c r="SP88" i="1"/>
  <c r="SM88" i="1"/>
  <c r="SN88" i="1"/>
  <c r="SM77" i="1"/>
  <c r="SP77" i="1"/>
  <c r="SO77" i="1"/>
  <c r="SK77" i="1"/>
  <c r="SN77" i="1"/>
  <c r="SM85" i="1"/>
  <c r="SK85" i="1"/>
  <c r="SO85" i="1"/>
  <c r="SP85" i="1"/>
  <c r="SN85" i="1"/>
  <c r="SP45" i="1"/>
  <c r="SK45" i="1"/>
  <c r="SO45" i="1"/>
  <c r="SM45" i="1"/>
  <c r="SN45" i="1"/>
  <c r="SM79" i="1"/>
  <c r="SO79" i="1"/>
  <c r="SP79" i="1"/>
  <c r="SK79" i="1"/>
  <c r="SN79" i="1"/>
  <c r="SP40" i="1"/>
  <c r="SK40" i="1"/>
  <c r="SO40" i="1"/>
  <c r="SM40" i="1"/>
  <c r="SN40" i="1"/>
  <c r="SP63" i="1"/>
  <c r="SK63" i="1"/>
  <c r="SO63" i="1"/>
  <c r="SM63" i="1"/>
  <c r="SN63" i="1"/>
  <c r="SP87" i="1"/>
  <c r="SK87" i="1"/>
  <c r="SO87" i="1"/>
  <c r="SM87" i="1"/>
  <c r="SN87" i="1"/>
  <c r="SP52" i="1"/>
  <c r="SK52" i="1"/>
  <c r="SO52" i="1"/>
  <c r="SM52" i="1"/>
  <c r="SN52" i="1"/>
  <c r="SP44" i="1"/>
  <c r="SK44" i="1"/>
  <c r="SO44" i="1"/>
  <c r="SM44" i="1"/>
  <c r="SN44" i="1"/>
  <c r="SP82" i="1"/>
  <c r="SM82" i="1"/>
  <c r="SK82" i="1"/>
  <c r="SO82" i="1"/>
  <c r="SN82" i="1"/>
  <c r="SI13" i="1"/>
  <c r="SM73" i="1"/>
  <c r="SK73" i="1"/>
  <c r="SO73" i="1"/>
  <c r="SN73" i="1"/>
  <c r="SP73" i="1"/>
  <c r="SP92" i="1"/>
  <c r="SM92" i="1"/>
  <c r="SK92" i="1"/>
  <c r="SO92" i="1"/>
  <c r="SN92" i="1"/>
  <c r="SP41" i="1"/>
  <c r="SK41" i="1"/>
  <c r="SM41" i="1"/>
  <c r="SO41" i="1"/>
  <c r="SN41" i="1"/>
  <c r="SM65" i="1"/>
  <c r="SO65" i="1"/>
  <c r="SP65" i="1"/>
  <c r="SK65" i="1"/>
  <c r="SN65" i="1"/>
  <c r="SL14" i="1"/>
  <c r="SJ13" i="1"/>
  <c r="SP38" i="1"/>
  <c r="SO38" i="1"/>
  <c r="SK38" i="1"/>
  <c r="SN38" i="1"/>
  <c r="SM38" i="1"/>
  <c r="SO83" i="1"/>
  <c r="SP83" i="1"/>
  <c r="SK83" i="1"/>
  <c r="SM83" i="1"/>
  <c r="SN83" i="1"/>
  <c r="SM43" i="1"/>
  <c r="SP43" i="1"/>
  <c r="SO43" i="1"/>
  <c r="SK43" i="1"/>
  <c r="SN43" i="1"/>
  <c r="SK33" i="1"/>
  <c r="SP33" i="1"/>
  <c r="SM33" i="1"/>
  <c r="SO33" i="1"/>
  <c r="SN33" i="1"/>
  <c r="SP80" i="1"/>
  <c r="SM80" i="1"/>
  <c r="SK80" i="1"/>
  <c r="SO80" i="1"/>
  <c r="SN80" i="1"/>
  <c r="SP57" i="1"/>
  <c r="SO57" i="1"/>
  <c r="SK57" i="1"/>
  <c r="SM57" i="1"/>
  <c r="SN57" i="1"/>
  <c r="SP76" i="1"/>
  <c r="SK76" i="1"/>
  <c r="SM76" i="1"/>
  <c r="SO76" i="1"/>
  <c r="SN76" i="1"/>
  <c r="SK14" i="1"/>
  <c r="SM14" i="1"/>
  <c r="SO14" i="1"/>
  <c r="SN14" i="1"/>
  <c r="SP26" i="1"/>
  <c r="SO26" i="1"/>
  <c r="SN26" i="1"/>
  <c r="SK26" i="1"/>
  <c r="SM26" i="1"/>
  <c r="SK55" i="1"/>
  <c r="SP55" i="1"/>
  <c r="SO55" i="1"/>
  <c r="SM55" i="1"/>
  <c r="SN55" i="1"/>
  <c r="SP62" i="1"/>
  <c r="SM62" i="1"/>
  <c r="SO62" i="1"/>
  <c r="SK62" i="1"/>
  <c r="SN62" i="1"/>
  <c r="SO25" i="1"/>
  <c r="SP25" i="1"/>
  <c r="SM25" i="1"/>
  <c r="SK25" i="1"/>
  <c r="SN25" i="1"/>
  <c r="RP6" i="1"/>
  <c r="SP19" i="1"/>
  <c r="SM19" i="1"/>
  <c r="SO19" i="1"/>
  <c r="SK19" i="1"/>
  <c r="SN19" i="1"/>
  <c r="SK51" i="1"/>
  <c r="SP51" i="1"/>
  <c r="SM51" i="1"/>
  <c r="SO51" i="1"/>
  <c r="SN51" i="1"/>
  <c r="SP75" i="1"/>
  <c r="SM75" i="1"/>
  <c r="SK75" i="1"/>
  <c r="SO75" i="1"/>
  <c r="SN75" i="1"/>
  <c r="SP32" i="1"/>
  <c r="SO32" i="1"/>
  <c r="SM32" i="1"/>
  <c r="SK32" i="1"/>
  <c r="SN32" i="1"/>
  <c r="SP23" i="1"/>
  <c r="SM23" i="1"/>
  <c r="SO23" i="1"/>
  <c r="SK23" i="1"/>
  <c r="SN23" i="1"/>
  <c r="SP27" i="1"/>
  <c r="SM27" i="1"/>
  <c r="SK27" i="1"/>
  <c r="SO27" i="1"/>
  <c r="SN27" i="1"/>
  <c r="SP90" i="1"/>
  <c r="SM90" i="1"/>
  <c r="SO90" i="1"/>
  <c r="SK90" i="1"/>
  <c r="SN90" i="1"/>
  <c r="SP48" i="1"/>
  <c r="SK48" i="1"/>
  <c r="SM48" i="1"/>
  <c r="SO48" i="1"/>
  <c r="SN48" i="1"/>
  <c r="SP67" i="1"/>
  <c r="SM67" i="1"/>
  <c r="SK67" i="1"/>
  <c r="SO67" i="1"/>
  <c r="SN67" i="1"/>
  <c r="SK68" i="1"/>
  <c r="SO68" i="1"/>
  <c r="SP68" i="1"/>
  <c r="SM68" i="1"/>
  <c r="SN68" i="1"/>
  <c r="SP49" i="1"/>
  <c r="SK49" i="1"/>
  <c r="SM49" i="1"/>
  <c r="SO49" i="1"/>
  <c r="SN49" i="1"/>
  <c r="SP21" i="1"/>
  <c r="SK21" i="1"/>
  <c r="SO21" i="1"/>
  <c r="SM21" i="1"/>
  <c r="SN21" i="1"/>
  <c r="SP53" i="1"/>
  <c r="SO53" i="1"/>
  <c r="SK53" i="1"/>
  <c r="SM53" i="1"/>
  <c r="SN53" i="1"/>
  <c r="SP59" i="1"/>
  <c r="SO59" i="1"/>
  <c r="SK59" i="1"/>
  <c r="SM59" i="1"/>
  <c r="SN59" i="1"/>
  <c r="SP18" i="1"/>
  <c r="SO18" i="1"/>
  <c r="SK18" i="1"/>
  <c r="SM18" i="1"/>
  <c r="SN18" i="1"/>
  <c r="SP70" i="1"/>
  <c r="SM70" i="1"/>
  <c r="SK70" i="1"/>
  <c r="SO70" i="1"/>
  <c r="SN70" i="1"/>
  <c r="SM69" i="1"/>
  <c r="SO69" i="1"/>
  <c r="SK69" i="1"/>
  <c r="SP69" i="1"/>
  <c r="SN69" i="1"/>
  <c r="SP64" i="1"/>
  <c r="SM64" i="1"/>
  <c r="SO64" i="1"/>
  <c r="SK64" i="1"/>
  <c r="SN64" i="1"/>
  <c r="SM54" i="1"/>
  <c r="SK54" i="1"/>
  <c r="SP54" i="1"/>
  <c r="SO54" i="1"/>
  <c r="SN54" i="1"/>
  <c r="SO15" i="1"/>
  <c r="SM15" i="1"/>
  <c r="SP15" i="1"/>
  <c r="SK15" i="1"/>
  <c r="SN15" i="1"/>
  <c r="SP20" i="1"/>
  <c r="SK20" i="1"/>
  <c r="SO20" i="1"/>
  <c r="SM20" i="1"/>
  <c r="SN20" i="1"/>
  <c r="SK16" i="1"/>
  <c r="SP16" i="1"/>
  <c r="SN16" i="1"/>
  <c r="SO16" i="1"/>
  <c r="SM16" i="1"/>
  <c r="SP66" i="1"/>
  <c r="SM66" i="1"/>
  <c r="SK66" i="1"/>
  <c r="SO66" i="1"/>
  <c r="SN66" i="1"/>
  <c r="SK24" i="1"/>
  <c r="SP24" i="1"/>
  <c r="SM24" i="1"/>
  <c r="SO24" i="1"/>
  <c r="SN24" i="1"/>
  <c r="SK72" i="1"/>
  <c r="SP72" i="1"/>
  <c r="SM72" i="1"/>
  <c r="SO72" i="1"/>
  <c r="SN72" i="1"/>
  <c r="SP42" i="1"/>
  <c r="SO42" i="1"/>
  <c r="SK42" i="1"/>
  <c r="SM42" i="1"/>
  <c r="SN42" i="1"/>
  <c r="SP58" i="1"/>
  <c r="SM58" i="1"/>
  <c r="SK58" i="1"/>
  <c r="SO58" i="1"/>
  <c r="SN58" i="1"/>
  <c r="SP56" i="1"/>
  <c r="SK56" i="1"/>
  <c r="SO56" i="1"/>
  <c r="SM56" i="1"/>
  <c r="SN56" i="1"/>
  <c r="SM81" i="1"/>
  <c r="SN81" i="1"/>
  <c r="SO81" i="1"/>
  <c r="SK81" i="1"/>
  <c r="SP81" i="1"/>
  <c r="SP37" i="1"/>
  <c r="SO37" i="1"/>
  <c r="SK37" i="1"/>
  <c r="SM37" i="1"/>
  <c r="SN37" i="1"/>
  <c r="SP78" i="1"/>
  <c r="SM78" i="1"/>
  <c r="SO78" i="1"/>
  <c r="SK78" i="1"/>
  <c r="SN78" i="1"/>
  <c r="SP74" i="1"/>
  <c r="SM74" i="1"/>
  <c r="SK74" i="1"/>
  <c r="SO74" i="1"/>
  <c r="SN74" i="1"/>
  <c r="SM46" i="1"/>
  <c r="SP46" i="1"/>
  <c r="SO46" i="1"/>
  <c r="SK46" i="1"/>
  <c r="SN46" i="1"/>
  <c r="SP91" i="1"/>
  <c r="SK91" i="1"/>
  <c r="SM91" i="1"/>
  <c r="SO91" i="1"/>
  <c r="SN91" i="1"/>
  <c r="SK28" i="1"/>
  <c r="SM28" i="1"/>
  <c r="SP28" i="1"/>
  <c r="SO28" i="1"/>
  <c r="SN28" i="1"/>
  <c r="SK47" i="1"/>
  <c r="SM47" i="1"/>
  <c r="SP47" i="1"/>
  <c r="SO47" i="1"/>
  <c r="SN47" i="1"/>
  <c r="SP35" i="1"/>
  <c r="SM35" i="1"/>
  <c r="SO35" i="1"/>
  <c r="SK35" i="1"/>
  <c r="SN35" i="1"/>
  <c r="SM61" i="1"/>
  <c r="SO61" i="1"/>
  <c r="SP61" i="1"/>
  <c r="SN61" i="1"/>
  <c r="SK61" i="1"/>
  <c r="SP71" i="1"/>
  <c r="SK71" i="1"/>
  <c r="SM71" i="1"/>
  <c r="SO71" i="1"/>
  <c r="SN71" i="1"/>
  <c r="SP50" i="1"/>
  <c r="SO50" i="1"/>
  <c r="SM50" i="1"/>
  <c r="SK50" i="1"/>
  <c r="SN50" i="1"/>
  <c r="SP86" i="1"/>
  <c r="SM86" i="1"/>
  <c r="SK86" i="1"/>
  <c r="SO86" i="1"/>
  <c r="SN86" i="1"/>
  <c r="SP17" i="1"/>
  <c r="SK17" i="1"/>
  <c r="SM17" i="1"/>
  <c r="SO17" i="1"/>
  <c r="SN17" i="1"/>
  <c r="SP84" i="1"/>
  <c r="SM84" i="1"/>
  <c r="SO84" i="1"/>
  <c r="SK84" i="1"/>
  <c r="SN84" i="1"/>
  <c r="SP34" i="1"/>
  <c r="SM34" i="1"/>
  <c r="SO34" i="1"/>
  <c r="SK34" i="1"/>
  <c r="SN34"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TJ4" i="1" l="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S13" i="1"/>
  <c r="S4" i="11" s="1"/>
  <c r="ST13" i="1"/>
  <c r="T4" i="11" s="1"/>
  <c r="SU13" i="1"/>
  <c r="U4" i="11" s="1"/>
  <c r="SQ13" i="1"/>
  <c r="SR13" i="1"/>
  <c r="R4" i="11" s="1"/>
  <c r="RP2" i="1"/>
  <c r="SL13" i="1"/>
  <c r="L4" i="11" s="1"/>
  <c r="RW3" i="1"/>
  <c r="N3" i="11"/>
  <c r="M3" i="11"/>
  <c r="K3" i="11"/>
  <c r="O3" i="11"/>
  <c r="RP5" i="1"/>
  <c r="SB9" i="1"/>
  <c r="SC9" i="1" s="1"/>
  <c r="SB5" i="1"/>
  <c r="SC5" i="1" s="1"/>
  <c r="SB2" i="1"/>
  <c r="SB6" i="1"/>
  <c r="SC6" i="1" s="1"/>
  <c r="SB4" i="1"/>
  <c r="SC4" i="1" s="1"/>
  <c r="SB8" i="1"/>
  <c r="SC8" i="1" s="1"/>
  <c r="SN13" i="1"/>
  <c r="N4" i="11" s="1"/>
  <c r="SO13" i="1"/>
  <c r="O4" i="11" s="1"/>
  <c r="SB7" i="1"/>
  <c r="SC7" i="1" s="1"/>
  <c r="SM13" i="1"/>
  <c r="M4" i="11" s="1"/>
  <c r="SB3" i="1"/>
  <c r="SC3" i="1" s="1"/>
  <c r="SP13" i="1"/>
  <c r="P4" i="11" s="1"/>
  <c r="SK13" i="1"/>
  <c r="K4" i="11" s="1"/>
  <c r="BC13" i="1"/>
  <c r="BB13" i="1"/>
  <c r="AL13" i="1"/>
  <c r="AK13" i="1"/>
  <c r="L1" i="11" l="1"/>
  <c r="TJ10" i="1"/>
  <c r="TK2" i="1"/>
  <c r="Q4" i="11"/>
  <c r="Q1" i="11" s="1"/>
  <c r="UR10" i="1"/>
  <c r="US2" i="1"/>
  <c r="K1" i="11"/>
  <c r="M1" i="11"/>
  <c r="N1" i="11"/>
  <c r="P1" i="11"/>
  <c r="O1" i="11"/>
  <c r="RW10" i="1"/>
  <c r="SB10" i="1"/>
  <c r="SC2" i="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<sst xmlns="http://schemas.openxmlformats.org/spreadsheetml/2006/main" count="7767" uniqueCount="1237">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</sst>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438.2</v>
          </cell>
          <cell r="D4">
            <v>11.777435991999999</v>
          </cell>
          <cell r="E4">
            <v>6.6620721341599997E-3</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0.83387602000000005</v>
          </cell>
          <cell r="E14">
            <v>-5.0830015696000002E-3</v>
          </cell>
          <cell r="F14">
            <v>-1</v>
          </cell>
        </row>
        <row r="15">
          <cell r="A15" t="str">
            <v>EBL</v>
          </cell>
          <cell r="B15" t="str">
            <v>BDU6</v>
          </cell>
          <cell r="C15">
            <v>166.97</v>
          </cell>
          <cell r="D15">
            <v>0.90549999999999997</v>
          </cell>
          <cell r="E15">
            <v>-8.9755864049800003E-4</v>
          </cell>
          <cell r="F15">
            <v>-1</v>
          </cell>
        </row>
        <row r="16">
          <cell r="A16" t="str">
            <v>EBM</v>
          </cell>
          <cell r="B16" t="str">
            <v>BLU6</v>
          </cell>
          <cell r="C16">
            <v>133.56</v>
          </cell>
          <cell r="D16">
            <v>0.2515</v>
          </cell>
          <cell r="E16">
            <v>-2.9940119760499999E-4</v>
          </cell>
          <cell r="F16">
            <v>-1</v>
          </cell>
        </row>
        <row r="17">
          <cell r="A17" t="str">
            <v>EBS</v>
          </cell>
          <cell r="B17" t="str">
            <v>EZU6</v>
          </cell>
          <cell r="C17">
            <v>112.05</v>
          </cell>
          <cell r="D17">
            <v>6.9750000000000006E-2</v>
          </cell>
          <cell r="E17">
            <v>-1.33850890108E-4</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4270</v>
          </cell>
          <cell r="D22">
            <v>113.534257625</v>
          </cell>
          <cell r="E22">
            <v>8.5025980160600007E-3</v>
          </cell>
          <cell r="F22">
            <v>1</v>
          </cell>
        </row>
        <row r="23">
          <cell r="A23" t="str">
            <v>FDX</v>
          </cell>
          <cell r="B23" t="str">
            <v>DXMU6</v>
          </cell>
          <cell r="C23">
            <v>9757</v>
          </cell>
          <cell r="D23">
            <v>255.07978721800001</v>
          </cell>
          <cell r="E23">
            <v>9.1534364172299997E-3</v>
          </cell>
          <cell r="F23">
            <v>1</v>
          </cell>
        </row>
        <row r="24">
          <cell r="A24" t="str">
            <v>FEI</v>
          </cell>
          <cell r="B24" t="str">
            <v>IEZ6</v>
          </cell>
          <cell r="C24">
            <v>100.35</v>
          </cell>
          <cell r="D24">
            <v>2.5000000000000001E-2</v>
          </cell>
          <cell r="E24">
            <v>4.9828093078699999E-5</v>
          </cell>
          <cell r="F24">
            <v>1</v>
          </cell>
        </row>
        <row r="25">
          <cell r="A25" t="str">
            <v>FFI</v>
          </cell>
          <cell r="B25" t="str">
            <v>LFU6</v>
          </cell>
          <cell r="C25">
            <v>6525</v>
          </cell>
          <cell r="D25">
            <v>163.76494508299999</v>
          </cell>
          <cell r="E25">
            <v>1.5959517321899999E-2</v>
          </cell>
          <cell r="F25">
            <v>1</v>
          </cell>
        </row>
        <row r="26">
          <cell r="A26" t="str">
            <v>FLG</v>
          </cell>
          <cell r="B26" t="str">
            <v>LGU6</v>
          </cell>
          <cell r="C26">
            <v>128.82</v>
          </cell>
          <cell r="D26">
            <v>0.9405</v>
          </cell>
          <cell r="E26">
            <v>2.5682932523900001E-3</v>
          </cell>
          <cell r="F26">
            <v>1</v>
          </cell>
        </row>
        <row r="27">
          <cell r="A27" t="str">
            <v>FSS</v>
          </cell>
          <cell r="B27" t="str">
            <v>LLZ6</v>
          </cell>
          <cell r="C27">
            <v>99.69</v>
          </cell>
          <cell r="D27">
            <v>5.5E-2</v>
          </cell>
          <cell r="E27">
            <v>3.0102347983200001E-4</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51.89</v>
          </cell>
          <cell r="D39">
            <v>1.6214999999999999</v>
          </cell>
          <cell r="E39">
            <v>1.6255385820599998E-2</v>
          </cell>
          <cell r="F39">
            <v>1</v>
          </cell>
        </row>
        <row r="40">
          <cell r="A40" t="str">
            <v>LGO</v>
          </cell>
          <cell r="B40" t="str">
            <v>GASQ6</v>
          </cell>
          <cell r="C40">
            <v>439</v>
          </cell>
          <cell r="D40">
            <v>15.022012402</v>
          </cell>
          <cell r="E40">
            <v>-1.62464985994E-2</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1745</v>
          </cell>
          <cell r="D42">
            <v>34.769397889499999</v>
          </cell>
          <cell r="E42">
            <v>1.6307513104299998E-2</v>
          </cell>
          <cell r="F42">
            <v>1</v>
          </cell>
        </row>
        <row r="43">
          <cell r="A43" t="str">
            <v>LSU</v>
          </cell>
          <cell r="B43" t="str">
            <v>QWV6</v>
          </cell>
          <cell r="C43">
            <v>564</v>
          </cell>
          <cell r="D43">
            <v>12.175000000000001</v>
          </cell>
          <cell r="E43">
            <v>2.0814479638E-2</v>
          </cell>
          <cell r="F43">
            <v>1</v>
          </cell>
        </row>
        <row r="44">
          <cell r="A44" t="str">
            <v>MEM</v>
          </cell>
          <cell r="B44" t="str">
            <v>@MMEU6</v>
          </cell>
          <cell r="C44">
            <v>843</v>
          </cell>
          <cell r="D44">
            <v>19.601601731999999</v>
          </cell>
          <cell r="E44">
            <v>9.9436923445500001E-3</v>
          </cell>
          <cell r="F44">
            <v>1</v>
          </cell>
        </row>
        <row r="45">
          <cell r="A45" t="str">
            <v>MFX</v>
          </cell>
          <cell r="B45" t="str">
            <v>IBN6</v>
          </cell>
          <cell r="C45">
            <v>8227.1</v>
          </cell>
          <cell r="D45">
            <v>275.46154930300003</v>
          </cell>
          <cell r="E45">
            <v>1.2279600851500001E-2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495.7</v>
          </cell>
          <cell r="D58">
            <v>10.16</v>
          </cell>
          <cell r="E58">
            <v>1.4946764946800001E-2</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8357.5</v>
          </cell>
          <cell r="D63">
            <v>124.379500482</v>
          </cell>
          <cell r="E63">
            <v>2.6393137784199998E-3</v>
          </cell>
          <cell r="F63">
            <v>1</v>
          </cell>
        </row>
        <row r="64">
          <cell r="A64" t="str">
            <v>SJB</v>
          </cell>
          <cell r="B64" t="str">
            <v>BBU6</v>
          </cell>
          <cell r="C64">
            <v>153.4</v>
          </cell>
          <cell r="D64">
            <v>0.30749605299999999</v>
          </cell>
          <cell r="E64">
            <v>3.7296342341200002E-3</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8046</v>
          </cell>
          <cell r="D66">
            <v>173.96136811700001</v>
          </cell>
          <cell r="E66">
            <v>8.2706766917300008E-3</v>
          </cell>
          <cell r="F66">
            <v>1</v>
          </cell>
        </row>
        <row r="67">
          <cell r="A67" t="str">
            <v>SSG</v>
          </cell>
          <cell r="B67" t="str">
            <v>SSN6</v>
          </cell>
          <cell r="C67">
            <v>316.39999999999998</v>
          </cell>
          <cell r="D67">
            <v>5.4577046534999996</v>
          </cell>
          <cell r="E67">
            <v>-2.8364323983600002E-3</v>
          </cell>
          <cell r="F67">
            <v>-1</v>
          </cell>
        </row>
        <row r="68">
          <cell r="A68" t="str">
            <v>STW</v>
          </cell>
          <cell r="B68" t="str">
            <v>TWN6</v>
          </cell>
          <cell r="C68">
            <v>321.5</v>
          </cell>
          <cell r="D68">
            <v>5.4460899664999998</v>
          </cell>
          <cell r="E68">
            <v>1.25984251969E-2</v>
          </cell>
          <cell r="F68">
            <v>1</v>
          </cell>
        </row>
        <row r="69">
          <cell r="A69" t="str">
            <v>SXE</v>
          </cell>
          <cell r="B69" t="str">
            <v>EXU6</v>
          </cell>
          <cell r="C69">
            <v>2872</v>
          </cell>
          <cell r="D69">
            <v>84.417363572499994</v>
          </cell>
          <cell r="E69">
            <v>5.9544658493900001E-3</v>
          </cell>
          <cell r="F69">
            <v>1</v>
          </cell>
        </row>
        <row r="70">
          <cell r="A70" t="str">
            <v>TF</v>
          </cell>
          <cell r="B70" t="str">
            <v>@TFSU6</v>
          </cell>
          <cell r="C70">
            <v>1154.2</v>
          </cell>
          <cell r="D70">
            <v>22.840608196000002</v>
          </cell>
          <cell r="E70">
            <v>5.9264423914899998E-3</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5203</v>
          </cell>
          <cell r="D76">
            <v>82.460520231499999</v>
          </cell>
          <cell r="E76">
            <v>5.2163833075699996E-3</v>
          </cell>
          <cell r="F76">
            <v>1</v>
          </cell>
        </row>
        <row r="77">
          <cell r="A77" t="str">
            <v>YB</v>
          </cell>
          <cell r="B77" t="str">
            <v>HBSU6</v>
          </cell>
          <cell r="C77">
            <v>98.12</v>
          </cell>
          <cell r="D77">
            <v>3.85E-2</v>
          </cell>
          <cell r="E77">
            <v>0</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98.54</v>
          </cell>
          <cell r="D79">
            <v>7.7513335500000002E-2</v>
          </cell>
          <cell r="E79">
            <v>3.0453761039500002E-4</v>
          </cell>
          <cell r="F79">
            <v>1</v>
          </cell>
        </row>
        <row r="80">
          <cell r="A80" t="str">
            <v>YT3</v>
          </cell>
          <cell r="B80" t="str">
            <v>HXSU6</v>
          </cell>
          <cell r="C80">
            <v>98.04</v>
          </cell>
          <cell r="D80">
            <v>8.8847625999999999E-2</v>
          </cell>
          <cell r="E80">
            <v>3.0609121518200002E-4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Close2016.07.01 16:00</v>
          </cell>
          <cell r="C1" t="str">
            <v>ATR20</v>
          </cell>
        </row>
        <row r="2">
          <cell r="B2">
            <v>1.0436099999999999</v>
          </cell>
          <cell r="C2">
            <v>2.8709999999999999E-3</v>
          </cell>
        </row>
        <row r="3">
          <cell r="B3">
            <v>1.77437</v>
          </cell>
          <cell r="C3">
            <v>1.0923499999999999E-2</v>
          </cell>
        </row>
        <row r="4">
          <cell r="B4">
            <v>76.688999999999993</v>
          </cell>
          <cell r="C4">
            <v>0.43495</v>
          </cell>
        </row>
        <row r="5">
          <cell r="B5">
            <v>0.72853000000000001</v>
          </cell>
          <cell r="C5">
            <v>3.107E-3</v>
          </cell>
        </row>
        <row r="6">
          <cell r="B6">
            <v>0.74827999999999995</v>
          </cell>
          <cell r="C6">
            <v>3.5530000000000002E-3</v>
          </cell>
        </row>
        <row r="7">
          <cell r="B7">
            <v>0.96633999999999998</v>
          </cell>
          <cell r="C7">
            <v>3.5725000000000002E-3</v>
          </cell>
        </row>
        <row r="8">
          <cell r="B8">
            <v>0.92573000000000005</v>
          </cell>
          <cell r="C8">
            <v>3.8159999999999999E-3</v>
          </cell>
        </row>
        <row r="9">
          <cell r="B9">
            <v>0.75370999999999999</v>
          </cell>
          <cell r="C9">
            <v>2.6264999999999999E-3</v>
          </cell>
        </row>
        <row r="10">
          <cell r="B10">
            <v>0.69791999999999998</v>
          </cell>
          <cell r="C10">
            <v>3.042E-3</v>
          </cell>
        </row>
        <row r="11">
          <cell r="B11">
            <v>1.8521099999999999</v>
          </cell>
          <cell r="C11">
            <v>1.1332500000000001E-2</v>
          </cell>
        </row>
        <row r="12">
          <cell r="B12">
            <v>1.29308</v>
          </cell>
          <cell r="C12">
            <v>7.8630000000000002E-3</v>
          </cell>
        </row>
        <row r="13">
          <cell r="B13">
            <v>1.32809</v>
          </cell>
          <cell r="C13">
            <v>8.6730000000000002E-3</v>
          </cell>
        </row>
        <row r="14">
          <cell r="B14">
            <v>136.11799999999999</v>
          </cell>
          <cell r="C14">
            <v>1.0142</v>
          </cell>
        </row>
        <row r="15">
          <cell r="B15">
            <v>1.7150799999999999</v>
          </cell>
          <cell r="C15">
            <v>1.0274500000000001E-2</v>
          </cell>
        </row>
        <row r="16">
          <cell r="B16">
            <v>1.55287</v>
          </cell>
          <cell r="C16">
            <v>6.9319999999999998E-3</v>
          </cell>
        </row>
        <row r="17">
          <cell r="B17">
            <v>1.48769</v>
          </cell>
          <cell r="C17">
            <v>6.6045000000000001E-3</v>
          </cell>
        </row>
        <row r="18">
          <cell r="B18">
            <v>1.43801</v>
          </cell>
          <cell r="C18">
            <v>5.2950000000000002E-3</v>
          </cell>
        </row>
        <row r="19">
          <cell r="B19">
            <v>114.136</v>
          </cell>
          <cell r="C19">
            <v>0.58760000000000001</v>
          </cell>
        </row>
        <row r="20">
          <cell r="B20">
            <v>1.0842700000000001</v>
          </cell>
          <cell r="C20">
            <v>2.82E-3</v>
          </cell>
        </row>
        <row r="21">
          <cell r="B21">
            <v>0.83830000000000005</v>
          </cell>
          <cell r="C21">
            <v>4.6010000000000001E-3</v>
          </cell>
        </row>
        <row r="22">
          <cell r="B22">
            <v>1.1134500000000001</v>
          </cell>
          <cell r="C22">
            <v>4.3610000000000003E-3</v>
          </cell>
        </row>
        <row r="23">
          <cell r="B23">
            <v>79.346999999999994</v>
          </cell>
          <cell r="C23">
            <v>0.41489999999999999</v>
          </cell>
        </row>
        <row r="24">
          <cell r="B24">
            <v>73.465999999999994</v>
          </cell>
          <cell r="C24">
            <v>0.40544999999999998</v>
          </cell>
        </row>
        <row r="25">
          <cell r="B25">
            <v>105.244</v>
          </cell>
          <cell r="C25">
            <v>0.45124999999999998</v>
          </cell>
        </row>
        <row r="26">
          <cell r="B26">
            <v>0.71680999999999995</v>
          </cell>
          <cell r="C26">
            <v>3.4880000000000002E-3</v>
          </cell>
        </row>
        <row r="27">
          <cell r="B27">
            <v>0.97367999999999999</v>
          </cell>
          <cell r="C27">
            <v>2.9875000000000001E-3</v>
          </cell>
        </row>
        <row r="28">
          <cell r="B28">
            <v>1.2914699999999999</v>
          </cell>
          <cell r="C28">
            <v>4.7369999999999999E-3</v>
          </cell>
        </row>
        <row r="29">
          <cell r="B29">
            <v>102.499</v>
          </cell>
          <cell r="C29">
            <v>0.34794999999999998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abSelected="1" workbookViewId="0">
      <selection activeCell="O22" sqref="A17:O22"/>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42555</v>
      </c>
      <c r="B1" t="s">
        <v>1144</v>
      </c>
      <c r="K1" s="283">
        <f>SUM(K3:K500)</f>
        <v>10196.426884829811</v>
      </c>
      <c r="L1" s="284">
        <f t="shared" ref="L1:Q1" si="0">SUM(L3:L500)</f>
        <v>10624.935918325216</v>
      </c>
      <c r="M1" s="284">
        <f t="shared" si="0"/>
        <v>36442.062771406549</v>
      </c>
      <c r="N1" s="284">
        <f t="shared" si="0"/>
        <v>-36442.062771406549</v>
      </c>
      <c r="O1" s="284">
        <f t="shared" si="0"/>
        <v>-16513.456870274164</v>
      </c>
      <c r="P1" s="284">
        <f t="shared" si="0"/>
        <v>-8053.2184188644187</v>
      </c>
      <c r="Q1" s="285">
        <f t="shared" si="0"/>
        <v>777.11074635701755</v>
      </c>
      <c r="R1" s="287">
        <f>sym!O1</f>
        <v>0.72151898734177211</v>
      </c>
      <c r="S1" s="287">
        <f>sym!N1</f>
        <v>0.27848101265822783</v>
      </c>
    </row>
    <row r="2" spans="1:22" x14ac:dyDescent="0.25">
      <c r="A2" t="str">
        <f>MARGIN!G11</f>
        <v>Close2016.07.01 16:00</v>
      </c>
      <c r="B2">
        <v>1</v>
      </c>
      <c r="C2" t="s">
        <v>1154</v>
      </c>
      <c r="K2" s="194" t="s">
        <v>1197</v>
      </c>
      <c r="L2" s="113" t="s">
        <v>1198</v>
      </c>
      <c r="M2" s="274" t="s">
        <v>1113</v>
      </c>
      <c r="N2" s="273" t="s">
        <v>1228</v>
      </c>
      <c r="O2" s="271" t="s">
        <v>1226</v>
      </c>
      <c r="P2" s="281" t="s">
        <v>1235</v>
      </c>
      <c r="Q2" s="281" t="s">
        <v>1236</v>
      </c>
      <c r="R2" s="286" t="s">
        <v>1230</v>
      </c>
      <c r="S2" s="286" t="s">
        <v>1229</v>
      </c>
      <c r="T2" s="286" t="s">
        <v>1232</v>
      </c>
      <c r="U2" s="286" t="s">
        <v>1233</v>
      </c>
      <c r="V2" s="286" t="s">
        <v>1234</v>
      </c>
    </row>
    <row r="3" spans="1:22" x14ac:dyDescent="0.25">
      <c r="A3" t="s">
        <v>1183</v>
      </c>
      <c r="C3" t="s">
        <v>1145</v>
      </c>
      <c r="D3" t="s">
        <v>1199</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7">
        <f>SIGNALS!QO13</f>
        <v>0.73417721518987344</v>
      </c>
    </row>
    <row r="4" spans="1:22" x14ac:dyDescent="0.25">
      <c r="C4" t="s">
        <v>1146</v>
      </c>
      <c r="J4">
        <f>SIGNALS!RP12</f>
        <v>20160630</v>
      </c>
      <c r="K4" s="194">
        <f>SIGNALS!SK13</f>
        <v>-124.27455634945079</v>
      </c>
      <c r="L4" s="194">
        <f>SIGNALS!SL13</f>
        <v>-1711.628275314129</v>
      </c>
      <c r="M4" s="194">
        <f>SIGNALS!SM13</f>
        <v>14425.720574777348</v>
      </c>
      <c r="N4" s="194">
        <f>SIGNALS!SN13</f>
        <v>-14425.720574777348</v>
      </c>
      <c r="O4" s="194">
        <f>SIGNALS!SO13</f>
        <v>-14711.172658269723</v>
      </c>
      <c r="P4" s="194">
        <f>SIGNALS!SP13</f>
        <v>-16853.053762269799</v>
      </c>
      <c r="Q4" s="194">
        <f>SIGNALS!SQ13</f>
        <v>777.11074635701755</v>
      </c>
      <c r="R4" s="194">
        <f>SIGNALS!SR13</f>
        <v>-1477.0755515251417</v>
      </c>
      <c r="S4" s="194">
        <f>SIGNALS!SS13</f>
        <v>1477.0755515251417</v>
      </c>
      <c r="T4" s="194">
        <f>SIGNALS!ST13</f>
        <v>-72073.181197226048</v>
      </c>
      <c r="U4" s="194">
        <f>SIGNALS!SU13</f>
        <v>72073.181197226048</v>
      </c>
      <c r="V4" s="287">
        <f>SIGNALS!RW13</f>
        <v>0.70886075949367089</v>
      </c>
    </row>
    <row r="5" spans="1:22" x14ac:dyDescent="0.25">
      <c r="C5" t="s">
        <v>1147</v>
      </c>
      <c r="J5">
        <f>SIGNALS!SX12</f>
        <v>20160701</v>
      </c>
      <c r="K5" s="194">
        <f>SIGNALS!TS13</f>
        <v>0</v>
      </c>
      <c r="L5" s="194">
        <f>SIGNALS!TT13</f>
        <v>0</v>
      </c>
      <c r="M5" s="194">
        <f>SIGNALS!TU13</f>
        <v>0</v>
      </c>
      <c r="N5" s="194">
        <f>SIGNALS!TV13</f>
        <v>0</v>
      </c>
      <c r="O5" s="194">
        <f>SIGNALS!TW13</f>
        <v>0</v>
      </c>
      <c r="P5" s="194">
        <f>SIGNALS!TX13</f>
        <v>0</v>
      </c>
      <c r="Q5" s="194">
        <f>SIGNALS!TY13</f>
        <v>0</v>
      </c>
      <c r="R5" s="194">
        <f>SIGNALS!TZ13</f>
        <v>0</v>
      </c>
      <c r="S5" s="194">
        <f>SIGNALS!UA13</f>
        <v>0</v>
      </c>
      <c r="T5" s="194">
        <f>SIGNALS!UB13</f>
        <v>0</v>
      </c>
      <c r="U5" s="194">
        <f>SIGNALS!UC13</f>
        <v>0</v>
      </c>
      <c r="V5" s="287">
        <f>SIGNALS!TE13</f>
        <v>0</v>
      </c>
    </row>
    <row r="6" spans="1:22" x14ac:dyDescent="0.25">
      <c r="C6" t="s">
        <v>1149</v>
      </c>
      <c r="J6">
        <f>SIGNALS!UF12</f>
        <v>20160702</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8" spans="1:22" x14ac:dyDescent="0.25">
      <c r="A8" t="str">
        <f>'FuturesInfo (3)'!N1</f>
        <v>PC2016-07-01 00:00:00</v>
      </c>
      <c r="B8" t="s">
        <v>1148</v>
      </c>
    </row>
    <row r="9" spans="1:22" x14ac:dyDescent="0.25">
      <c r="B9">
        <v>1</v>
      </c>
      <c r="C9" t="s">
        <v>1154</v>
      </c>
    </row>
    <row r="10" spans="1:22" x14ac:dyDescent="0.25">
      <c r="A10" t="s">
        <v>1183</v>
      </c>
      <c r="C10" t="s">
        <v>1206</v>
      </c>
    </row>
    <row r="11" spans="1:22" x14ac:dyDescent="0.25">
      <c r="A11" s="105" t="s">
        <v>1183</v>
      </c>
      <c r="C11" t="s">
        <v>1208</v>
      </c>
      <c r="D11" t="s">
        <v>1209</v>
      </c>
    </row>
    <row r="12" spans="1:22" x14ac:dyDescent="0.25">
      <c r="A12" s="105" t="s">
        <v>1183</v>
      </c>
      <c r="D12" t="s">
        <v>1210</v>
      </c>
    </row>
    <row r="13" spans="1:22" x14ac:dyDescent="0.25">
      <c r="A13" s="105" t="s">
        <v>1183</v>
      </c>
      <c r="D13" t="s">
        <v>1221</v>
      </c>
    </row>
    <row r="14" spans="1:22" x14ac:dyDescent="0.25">
      <c r="A14" s="105" t="s">
        <v>1183</v>
      </c>
      <c r="D14" t="s">
        <v>1211</v>
      </c>
    </row>
    <row r="15" spans="1:22" x14ac:dyDescent="0.25">
      <c r="C15" t="s">
        <v>1190</v>
      </c>
    </row>
    <row r="16" spans="1:22" x14ac:dyDescent="0.25">
      <c r="A16" s="105" t="s">
        <v>1183</v>
      </c>
      <c r="D16" t="s">
        <v>1207</v>
      </c>
    </row>
    <row r="17" spans="1:4" x14ac:dyDescent="0.25">
      <c r="A17" s="105" t="s">
        <v>1183</v>
      </c>
      <c r="D17" t="s">
        <v>1187</v>
      </c>
    </row>
    <row r="18" spans="1:4" x14ac:dyDescent="0.25">
      <c r="A18" s="105" t="s">
        <v>1183</v>
      </c>
      <c r="D18" t="s">
        <v>1188</v>
      </c>
    </row>
    <row r="19" spans="1:4" x14ac:dyDescent="0.25">
      <c r="A19" s="105" t="s">
        <v>1183</v>
      </c>
      <c r="D19" t="s">
        <v>1217</v>
      </c>
    </row>
    <row r="20" spans="1:4" x14ac:dyDescent="0.25">
      <c r="D20" t="s">
        <v>1191</v>
      </c>
    </row>
    <row r="21" spans="1:4" x14ac:dyDescent="0.25">
      <c r="A21" s="105" t="s">
        <v>1183</v>
      </c>
      <c r="C21" t="s">
        <v>1212</v>
      </c>
    </row>
    <row r="22" spans="1:4" x14ac:dyDescent="0.25">
      <c r="A22" s="105" t="s">
        <v>1183</v>
      </c>
      <c r="C22" t="s">
        <v>1213</v>
      </c>
    </row>
    <row r="23" spans="1:4" x14ac:dyDescent="0.25">
      <c r="A23" s="105" t="s">
        <v>1183</v>
      </c>
      <c r="C23" t="s">
        <v>1216</v>
      </c>
    </row>
    <row r="24" spans="1:4" x14ac:dyDescent="0.25">
      <c r="A24" s="105"/>
      <c r="C24" t="s">
        <v>1218</v>
      </c>
    </row>
    <row r="25" spans="1:4" x14ac:dyDescent="0.25">
      <c r="C25" t="s">
        <v>1219</v>
      </c>
    </row>
    <row r="26" spans="1:4" x14ac:dyDescent="0.25">
      <c r="C26" t="s">
        <v>1150</v>
      </c>
    </row>
    <row r="28" spans="1:4" x14ac:dyDescent="0.25">
      <c r="B28" t="s">
        <v>1153</v>
      </c>
    </row>
    <row r="29" spans="1:4" x14ac:dyDescent="0.25">
      <c r="C29" t="s">
        <v>1204</v>
      </c>
    </row>
    <row r="30" spans="1:4" x14ac:dyDescent="0.25">
      <c r="C30" t="s">
        <v>1215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K128"/>
  <sheetViews>
    <sheetView zoomScale="85" zoomScaleNormal="85" workbookViewId="0">
      <pane xSplit="4" ySplit="12" topLeftCell="TZ61" activePane="bottomRight" state="frozen"/>
      <selection pane="topRight" activeCell="BZ1" sqref="BZ1"/>
      <selection pane="bottomLeft" activeCell="A2" sqref="A2"/>
      <selection pane="bottomRight" activeCell="A83" sqref="A8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bestFit="1" customWidth="1"/>
    <col min="451" max="451" width="10" bestFit="1" customWidth="1"/>
    <col min="452" max="452" width="10" customWidth="1"/>
    <col min="453" max="453" width="5.28515625" bestFit="1" customWidth="1"/>
    <col min="454" max="454" width="5.28515625" customWidth="1"/>
    <col min="455" max="455" width="6.140625" bestFit="1" customWidth="1"/>
    <col min="456" max="456" width="6.140625" customWidth="1"/>
    <col min="457" max="457" width="9" bestFit="1" customWidth="1"/>
    <col min="458" max="458" width="5.7109375" bestFit="1" customWidth="1"/>
    <col min="459" max="459" width="12.85546875" customWidth="1"/>
    <col min="460" max="460" width="5.5703125" bestFit="1" customWidth="1"/>
    <col min="461" max="461" width="5.5703125" customWidth="1"/>
    <col min="462" max="462" width="13.7109375" customWidth="1"/>
    <col min="463" max="463" width="13.28515625" customWidth="1"/>
    <col min="464" max="465" width="7.28515625" bestFit="1" customWidth="1"/>
    <col min="466" max="466" width="5.7109375" bestFit="1" customWidth="1"/>
    <col min="467" max="467" width="5.7109375" customWidth="1"/>
    <col min="468" max="468" width="6.140625" bestFit="1" customWidth="1"/>
    <col min="469" max="469" width="14.28515625" bestFit="1" customWidth="1"/>
    <col min="470" max="470" width="14.28515625" customWidth="1"/>
    <col min="471" max="471" width="14.42578125" style="194" bestFit="1" customWidth="1"/>
    <col min="472" max="472" width="11.85546875" style="194" bestFit="1" customWidth="1"/>
    <col min="473" max="481" width="10.7109375" style="194"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s>
  <sheetData>
    <row r="1" spans="1:583" outlineLevel="1" x14ac:dyDescent="0.25">
      <c r="AP1">
        <v>20160606</v>
      </c>
      <c r="AQ1" t="s">
        <v>1143</v>
      </c>
      <c r="AT1" t="s">
        <v>1079</v>
      </c>
      <c r="AU1" t="s">
        <v>1143</v>
      </c>
      <c r="BG1">
        <v>20160607</v>
      </c>
      <c r="BH1" t="s">
        <v>1143</v>
      </c>
      <c r="BK1" t="s">
        <v>1079</v>
      </c>
      <c r="BL1" t="s">
        <v>1143</v>
      </c>
      <c r="BM1" s="205" t="s">
        <v>1157</v>
      </c>
      <c r="BO1" s="211" t="s">
        <v>1158</v>
      </c>
      <c r="BP1" s="211" t="s">
        <v>1159</v>
      </c>
      <c r="BQ1" s="211" t="s">
        <v>1160</v>
      </c>
      <c r="BV1" s="206" t="s">
        <v>1155</v>
      </c>
      <c r="BW1" s="206" t="s">
        <v>1156</v>
      </c>
      <c r="BX1" s="206"/>
      <c r="BY1" s="205"/>
      <c r="BZ1" s="205">
        <v>20160608</v>
      </c>
      <c r="CA1" s="205" t="s">
        <v>1143</v>
      </c>
      <c r="CB1" s="205"/>
      <c r="CC1" s="205"/>
      <c r="CD1" s="205" t="s">
        <v>1163</v>
      </c>
      <c r="CE1" s="205" t="s">
        <v>1143</v>
      </c>
      <c r="CF1" s="205" t="s">
        <v>1157</v>
      </c>
      <c r="CH1" s="212" t="s">
        <v>1158</v>
      </c>
      <c r="CI1" s="212" t="s">
        <v>1159</v>
      </c>
      <c r="CJ1" s="212" t="s">
        <v>1160</v>
      </c>
      <c r="CP1" s="206" t="s">
        <v>1155</v>
      </c>
      <c r="CQ1" s="206" t="s">
        <v>1156</v>
      </c>
      <c r="CR1" s="206"/>
      <c r="CS1" s="205"/>
      <c r="CT1" s="205">
        <v>20160609</v>
      </c>
      <c r="CU1" s="205" t="s">
        <v>1143</v>
      </c>
      <c r="CV1" s="205"/>
      <c r="CW1" s="205"/>
      <c r="CX1" s="205" t="s">
        <v>1163</v>
      </c>
      <c r="CY1" s="205" t="s">
        <v>1143</v>
      </c>
      <c r="CZ1" s="205" t="s">
        <v>1157</v>
      </c>
      <c r="DB1" s="212" t="s">
        <v>1158</v>
      </c>
      <c r="DC1" s="212" t="s">
        <v>1159</v>
      </c>
      <c r="DD1" s="212" t="s">
        <v>1160</v>
      </c>
      <c r="DJ1" s="206" t="s">
        <v>1155</v>
      </c>
      <c r="DK1" s="206" t="s">
        <v>1156</v>
      </c>
      <c r="DL1" s="206"/>
      <c r="DM1" s="206"/>
      <c r="DN1" s="205"/>
      <c r="DO1" s="205"/>
      <c r="DP1" s="205">
        <v>20160610</v>
      </c>
      <c r="DQ1" s="205" t="s">
        <v>1143</v>
      </c>
      <c r="DR1" s="205"/>
      <c r="DS1" s="205"/>
      <c r="DT1" s="205" t="s">
        <v>1163</v>
      </c>
      <c r="DU1" s="205" t="s">
        <v>1143</v>
      </c>
      <c r="DV1" s="205" t="s">
        <v>1157</v>
      </c>
      <c r="DY1" s="259" t="s">
        <v>1158</v>
      </c>
      <c r="DZ1" s="260"/>
      <c r="EA1" s="255" t="s">
        <v>1159</v>
      </c>
      <c r="EB1" s="256"/>
      <c r="EC1" s="212" t="s">
        <v>1160</v>
      </c>
      <c r="EH1" s="206" t="s">
        <v>1155</v>
      </c>
      <c r="EI1" s="206" t="s">
        <v>1156</v>
      </c>
      <c r="EJ1" s="206"/>
      <c r="EK1" s="206"/>
      <c r="EL1" s="205"/>
      <c r="EM1" s="205"/>
      <c r="EN1" s="205">
        <v>20160613</v>
      </c>
      <c r="EO1" s="205" t="s">
        <v>1143</v>
      </c>
      <c r="EP1" s="205"/>
      <c r="EQ1" s="205"/>
      <c r="ER1" s="205" t="s">
        <v>1163</v>
      </c>
      <c r="ES1" s="205" t="s">
        <v>1143</v>
      </c>
      <c r="ET1" s="205" t="s">
        <v>1157</v>
      </c>
      <c r="EW1" s="259" t="s">
        <v>1158</v>
      </c>
      <c r="EX1" s="260"/>
      <c r="EY1" s="255" t="s">
        <v>1159</v>
      </c>
      <c r="EZ1" s="256"/>
      <c r="FA1" s="212" t="s">
        <v>1160</v>
      </c>
      <c r="FF1" s="206" t="s">
        <v>1155</v>
      </c>
      <c r="FG1" s="206" t="s">
        <v>1156</v>
      </c>
      <c r="FH1" s="206"/>
      <c r="FI1" s="206"/>
      <c r="FJ1" s="205"/>
      <c r="FK1" s="205"/>
      <c r="FL1" s="205">
        <v>20160614</v>
      </c>
      <c r="FM1" s="205" t="s">
        <v>1143</v>
      </c>
      <c r="FN1" s="205"/>
      <c r="FO1" s="205"/>
      <c r="FP1" s="275" t="s">
        <v>1163</v>
      </c>
      <c r="FQ1" s="205" t="s">
        <v>1143</v>
      </c>
      <c r="FR1" s="205" t="s">
        <v>1157</v>
      </c>
      <c r="FT1" s="260" t="s">
        <v>1158</v>
      </c>
      <c r="FU1" s="260"/>
      <c r="FV1" s="260" t="s">
        <v>1200</v>
      </c>
      <c r="FW1" s="260"/>
      <c r="FX1" s="255" t="s">
        <v>1159</v>
      </c>
      <c r="FY1" s="255"/>
      <c r="FZ1" s="255" t="s">
        <v>1201</v>
      </c>
      <c r="GA1" s="255"/>
      <c r="GB1" s="212" t="s">
        <v>1202</v>
      </c>
      <c r="GC1" s="212" t="s">
        <v>1203</v>
      </c>
      <c r="GF1" s="206" t="s">
        <v>1155</v>
      </c>
      <c r="GG1" s="206" t="s">
        <v>1156</v>
      </c>
      <c r="GH1" s="206"/>
      <c r="GI1" s="206"/>
      <c r="GJ1" s="205"/>
      <c r="GK1" s="205"/>
      <c r="GL1" s="205">
        <v>20160615</v>
      </c>
      <c r="GM1" s="205" t="s">
        <v>1143</v>
      </c>
      <c r="GN1" s="205"/>
      <c r="GO1" s="205"/>
      <c r="GP1" s="275" t="s">
        <v>1163</v>
      </c>
      <c r="GQ1" s="205" t="s">
        <v>1143</v>
      </c>
      <c r="GR1" s="205" t="s">
        <v>1157</v>
      </c>
      <c r="GT1" s="260" t="s">
        <v>1158</v>
      </c>
      <c r="GU1" s="260"/>
      <c r="GV1" s="260" t="s">
        <v>1200</v>
      </c>
      <c r="GW1" s="260"/>
      <c r="GX1" s="255" t="s">
        <v>1159</v>
      </c>
      <c r="GY1" s="255"/>
      <c r="GZ1" s="255" t="s">
        <v>1201</v>
      </c>
      <c r="HA1" s="255"/>
      <c r="HB1" s="212" t="s">
        <v>1202</v>
      </c>
      <c r="HC1" s="212" t="s">
        <v>1203</v>
      </c>
      <c r="HF1" s="206" t="s">
        <v>1155</v>
      </c>
      <c r="HG1" s="206" t="s">
        <v>1156</v>
      </c>
      <c r="HH1" s="206"/>
      <c r="HI1" s="206"/>
      <c r="HJ1" s="205"/>
      <c r="HK1" s="205"/>
      <c r="HL1" s="205">
        <v>20160616</v>
      </c>
      <c r="HM1" s="205" t="s">
        <v>1143</v>
      </c>
      <c r="HN1" s="205"/>
      <c r="HO1" s="205"/>
      <c r="HP1" s="275" t="s">
        <v>1163</v>
      </c>
      <c r="HQ1" s="205" t="s">
        <v>1143</v>
      </c>
      <c r="HR1" s="205" t="s">
        <v>1157</v>
      </c>
      <c r="HT1" s="260" t="s">
        <v>1158</v>
      </c>
      <c r="HU1" s="260"/>
      <c r="HV1" s="260" t="s">
        <v>1200</v>
      </c>
      <c r="HW1" s="260"/>
      <c r="HX1" s="255" t="s">
        <v>1159</v>
      </c>
      <c r="HY1" s="255"/>
      <c r="HZ1" s="255" t="s">
        <v>1201</v>
      </c>
      <c r="IA1" s="255"/>
      <c r="IB1" s="212" t="s">
        <v>1202</v>
      </c>
      <c r="IC1" s="212" t="s">
        <v>1203</v>
      </c>
      <c r="IF1" s="206" t="s">
        <v>1155</v>
      </c>
      <c r="IG1" s="206" t="s">
        <v>1156</v>
      </c>
      <c r="IH1" s="206"/>
      <c r="II1" s="206"/>
      <c r="IJ1" s="205"/>
      <c r="IK1" s="205"/>
      <c r="IL1" s="205">
        <v>20160617</v>
      </c>
      <c r="IM1" s="205" t="s">
        <v>1143</v>
      </c>
      <c r="IN1" s="205"/>
      <c r="IO1" s="205"/>
      <c r="IP1" s="275" t="s">
        <v>1163</v>
      </c>
      <c r="IQ1" s="205" t="s">
        <v>1143</v>
      </c>
      <c r="IR1" s="205" t="s">
        <v>1157</v>
      </c>
      <c r="IT1" s="260" t="s">
        <v>1158</v>
      </c>
      <c r="IU1" s="260"/>
      <c r="IV1" s="260" t="s">
        <v>1200</v>
      </c>
      <c r="IW1" s="260"/>
      <c r="IX1" s="255" t="s">
        <v>1159</v>
      </c>
      <c r="IY1" s="255"/>
      <c r="IZ1" s="255" t="s">
        <v>1201</v>
      </c>
      <c r="JA1" s="255"/>
      <c r="JB1" s="212" t="s">
        <v>1202</v>
      </c>
      <c r="JC1" s="212" t="s">
        <v>1203</v>
      </c>
      <c r="JF1" s="206" t="s">
        <v>1155</v>
      </c>
      <c r="JG1" s="206" t="s">
        <v>1156</v>
      </c>
      <c r="JH1" s="206"/>
      <c r="JI1" s="206"/>
      <c r="JJ1" s="205"/>
      <c r="JK1" s="205"/>
      <c r="JL1" s="205">
        <v>20160620</v>
      </c>
      <c r="JM1" s="205" t="s">
        <v>1143</v>
      </c>
      <c r="JN1" s="205"/>
      <c r="JO1" s="205"/>
      <c r="JP1" s="275" t="s">
        <v>1163</v>
      </c>
      <c r="JQ1" s="205" t="s">
        <v>1143</v>
      </c>
      <c r="JR1" s="205" t="s">
        <v>1157</v>
      </c>
      <c r="JT1" s="260" t="s">
        <v>1158</v>
      </c>
      <c r="JU1" s="260"/>
      <c r="JV1" s="260" t="s">
        <v>1200</v>
      </c>
      <c r="JW1" s="260"/>
      <c r="JX1" s="255" t="s">
        <v>1159</v>
      </c>
      <c r="JY1" s="255"/>
      <c r="JZ1" s="255" t="s">
        <v>1201</v>
      </c>
      <c r="KA1" s="255"/>
      <c r="KB1" s="212" t="s">
        <v>1202</v>
      </c>
      <c r="KC1" s="212" t="s">
        <v>1203</v>
      </c>
      <c r="KF1" s="206" t="s">
        <v>1155</v>
      </c>
      <c r="KG1" s="206" t="s">
        <v>1156</v>
      </c>
      <c r="KH1" s="206"/>
      <c r="KI1" s="206"/>
      <c r="KJ1" s="205"/>
      <c r="KK1" s="205"/>
      <c r="KL1" s="205">
        <v>20160621</v>
      </c>
      <c r="KM1" s="205" t="s">
        <v>1143</v>
      </c>
      <c r="KN1" s="205"/>
      <c r="KO1" s="205"/>
      <c r="KP1" s="275" t="s">
        <v>1163</v>
      </c>
      <c r="KQ1" s="205" t="s">
        <v>1143</v>
      </c>
      <c r="KR1" s="205" t="s">
        <v>1157</v>
      </c>
      <c r="KT1" s="260" t="s">
        <v>1158</v>
      </c>
      <c r="KU1" s="260"/>
      <c r="KV1" s="260" t="s">
        <v>1200</v>
      </c>
      <c r="KW1" s="260"/>
      <c r="KX1" s="255" t="s">
        <v>1159</v>
      </c>
      <c r="KY1" s="255"/>
      <c r="KZ1" s="255" t="s">
        <v>1201</v>
      </c>
      <c r="LA1" s="255"/>
      <c r="LB1" s="212" t="s">
        <v>1202</v>
      </c>
      <c r="LC1" s="212" t="s">
        <v>1203</v>
      </c>
      <c r="LF1" s="206" t="s">
        <v>1155</v>
      </c>
      <c r="LG1" s="206" t="s">
        <v>1156</v>
      </c>
      <c r="LH1" s="206"/>
      <c r="LI1" s="206"/>
      <c r="LJ1" s="205"/>
      <c r="LK1" s="205"/>
      <c r="LL1" s="205">
        <v>20160622</v>
      </c>
      <c r="LM1" s="205" t="s">
        <v>1143</v>
      </c>
      <c r="LN1" s="205"/>
      <c r="LO1" s="205"/>
      <c r="LP1" s="275" t="s">
        <v>1163</v>
      </c>
      <c r="LQ1" s="205" t="s">
        <v>1143</v>
      </c>
      <c r="LR1" s="205" t="s">
        <v>1157</v>
      </c>
      <c r="LT1" s="260" t="s">
        <v>1158</v>
      </c>
      <c r="LU1" s="260"/>
      <c r="LV1" s="260" t="s">
        <v>1200</v>
      </c>
      <c r="LW1" s="260"/>
      <c r="LX1" s="255" t="s">
        <v>1159</v>
      </c>
      <c r="LY1" s="255"/>
      <c r="LZ1" s="255" t="s">
        <v>1201</v>
      </c>
      <c r="MA1" s="255"/>
      <c r="MB1" s="212" t="s">
        <v>1202</v>
      </c>
      <c r="MC1" s="212" t="s">
        <v>1203</v>
      </c>
      <c r="MF1" s="206" t="s">
        <v>1155</v>
      </c>
      <c r="MG1" s="206" t="s">
        <v>1156</v>
      </c>
      <c r="MH1" s="206"/>
      <c r="MI1" s="206"/>
      <c r="MJ1" s="205"/>
      <c r="MK1" s="205"/>
      <c r="ML1" s="205">
        <v>20160623</v>
      </c>
      <c r="MM1" s="205" t="s">
        <v>1143</v>
      </c>
      <c r="MN1" s="205"/>
      <c r="MO1" s="205"/>
      <c r="MP1" s="275" t="s">
        <v>1163</v>
      </c>
      <c r="MQ1" s="205" t="s">
        <v>1143</v>
      </c>
      <c r="MR1" s="205" t="s">
        <v>1157</v>
      </c>
      <c r="MT1" s="260" t="s">
        <v>1158</v>
      </c>
      <c r="MU1" s="260"/>
      <c r="MV1" s="260" t="s">
        <v>1200</v>
      </c>
      <c r="MW1" s="260"/>
      <c r="MX1" s="255" t="s">
        <v>1159</v>
      </c>
      <c r="MY1" s="255"/>
      <c r="MZ1" s="255" t="s">
        <v>1201</v>
      </c>
      <c r="NA1" s="255"/>
      <c r="NB1" s="212" t="s">
        <v>1202</v>
      </c>
      <c r="NC1" s="212" t="s">
        <v>1203</v>
      </c>
      <c r="NF1" s="206" t="s">
        <v>1155</v>
      </c>
      <c r="NG1" s="206" t="s">
        <v>1156</v>
      </c>
      <c r="NH1" s="206"/>
      <c r="NI1" s="206"/>
      <c r="NJ1" s="205"/>
      <c r="NK1" s="205"/>
      <c r="NL1" s="205">
        <v>20160624</v>
      </c>
      <c r="NM1" s="205" t="s">
        <v>1143</v>
      </c>
      <c r="NN1" s="205"/>
      <c r="NO1" s="205"/>
      <c r="NP1" s="275" t="s">
        <v>1163</v>
      </c>
      <c r="NQ1" s="205" t="s">
        <v>1143</v>
      </c>
      <c r="NR1" s="205" t="s">
        <v>1157</v>
      </c>
      <c r="NT1" s="260" t="s">
        <v>1158</v>
      </c>
      <c r="NU1" s="260"/>
      <c r="NV1" s="260" t="s">
        <v>1200</v>
      </c>
      <c r="NW1" s="260"/>
      <c r="NX1" s="255" t="s">
        <v>1159</v>
      </c>
      <c r="NY1" s="255"/>
      <c r="NZ1" s="255" t="s">
        <v>1201</v>
      </c>
      <c r="OA1" s="255"/>
      <c r="OB1" s="212" t="s">
        <v>1202</v>
      </c>
      <c r="OC1" s="212" t="s">
        <v>1203</v>
      </c>
      <c r="OF1" s="206" t="s">
        <v>1155</v>
      </c>
      <c r="OG1" s="206" t="s">
        <v>1156</v>
      </c>
      <c r="OH1" s="206"/>
      <c r="OI1" s="206"/>
      <c r="OJ1" s="205"/>
      <c r="OK1" s="205"/>
      <c r="OL1" s="205">
        <v>20160627</v>
      </c>
      <c r="OM1" s="205" t="s">
        <v>1143</v>
      </c>
      <c r="ON1" s="205"/>
      <c r="OO1" s="205"/>
      <c r="OP1" s="275" t="s">
        <v>1163</v>
      </c>
      <c r="OQ1" s="205" t="s">
        <v>1143</v>
      </c>
      <c r="OR1" s="205" t="s">
        <v>1157</v>
      </c>
      <c r="OT1" s="260" t="s">
        <v>1158</v>
      </c>
      <c r="OU1" s="260"/>
      <c r="OV1" s="260" t="s">
        <v>1200</v>
      </c>
      <c r="OW1" s="260"/>
      <c r="OX1" s="255" t="s">
        <v>1159</v>
      </c>
      <c r="OY1" s="255"/>
      <c r="OZ1" s="255" t="s">
        <v>1201</v>
      </c>
      <c r="PA1" s="255"/>
      <c r="PB1" s="212" t="s">
        <v>1202</v>
      </c>
      <c r="PC1" s="212" t="s">
        <v>1203</v>
      </c>
      <c r="PF1" s="206" t="s">
        <v>1155</v>
      </c>
      <c r="PG1" s="206" t="s">
        <v>1156</v>
      </c>
      <c r="PH1" s="206"/>
      <c r="PI1" s="206"/>
      <c r="PJ1" s="206"/>
      <c r="PK1" s="205"/>
      <c r="PL1" s="205"/>
      <c r="PM1" s="205">
        <v>20160628</v>
      </c>
      <c r="PN1" s="205" t="s">
        <v>1143</v>
      </c>
      <c r="PO1" s="205"/>
      <c r="PP1" s="205"/>
      <c r="PQ1" s="275" t="s">
        <v>1163</v>
      </c>
      <c r="PR1" s="205" t="s">
        <v>1143</v>
      </c>
      <c r="PS1" s="205" t="s">
        <v>1157</v>
      </c>
      <c r="PU1" s="260" t="s">
        <v>1158</v>
      </c>
      <c r="PV1" s="260"/>
      <c r="PW1" s="260" t="s">
        <v>1200</v>
      </c>
      <c r="PX1" s="260"/>
      <c r="PY1" s="255" t="s">
        <v>1159</v>
      </c>
      <c r="PZ1" s="255"/>
      <c r="QA1" s="255" t="s">
        <v>1201</v>
      </c>
      <c r="QB1" s="255"/>
      <c r="QC1" s="212" t="s">
        <v>1202</v>
      </c>
      <c r="QD1" s="212" t="s">
        <v>1203</v>
      </c>
      <c r="QH1" s="206" t="s">
        <v>1155</v>
      </c>
      <c r="QI1" s="206" t="s">
        <v>1156</v>
      </c>
      <c r="QJ1" s="206"/>
      <c r="QK1" s="206"/>
      <c r="QL1" s="206"/>
      <c r="QM1" s="205">
        <v>20160629</v>
      </c>
      <c r="QN1" t="s">
        <v>1075</v>
      </c>
      <c r="QO1" s="205" t="s">
        <v>1143</v>
      </c>
      <c r="QQ1" s="205"/>
      <c r="QR1" s="275" t="s">
        <v>1163</v>
      </c>
      <c r="QS1" t="s">
        <v>1075</v>
      </c>
      <c r="QT1" s="205" t="s">
        <v>1143</v>
      </c>
      <c r="QU1" s="205" t="s">
        <v>1157</v>
      </c>
      <c r="QW1" s="260" t="s">
        <v>1158</v>
      </c>
      <c r="QX1" s="260"/>
      <c r="QY1" s="260" t="s">
        <v>1200</v>
      </c>
      <c r="QZ1" s="260"/>
      <c r="RA1" s="255" t="s">
        <v>1159</v>
      </c>
      <c r="RB1" s="255"/>
      <c r="RC1" s="255" t="s">
        <v>1201</v>
      </c>
      <c r="RD1" s="255"/>
      <c r="RE1" s="212" t="s">
        <v>1202</v>
      </c>
      <c r="RF1" s="212" t="s">
        <v>1203</v>
      </c>
      <c r="RO1" s="206" t="s">
        <v>1155</v>
      </c>
      <c r="RP1" s="206" t="s">
        <v>1156</v>
      </c>
      <c r="RQ1" s="206"/>
      <c r="RR1" s="206"/>
      <c r="RS1" s="206"/>
      <c r="RT1" s="206"/>
      <c r="RU1" s="205">
        <f>RP12</f>
        <v>20160630</v>
      </c>
      <c r="RV1" s="205" t="s">
        <v>1075</v>
      </c>
      <c r="RW1" s="205" t="s">
        <v>1143</v>
      </c>
      <c r="RY1" s="205"/>
      <c r="RZ1" s="275" t="str">
        <f>RS12</f>
        <v>SEA1</v>
      </c>
      <c r="SA1" t="s">
        <v>1075</v>
      </c>
      <c r="SB1" s="205" t="s">
        <v>1143</v>
      </c>
      <c r="SC1" s="205" t="s">
        <v>1157</v>
      </c>
      <c r="SE1" s="260" t="s">
        <v>1158</v>
      </c>
      <c r="SF1" s="260"/>
      <c r="SG1" s="260" t="s">
        <v>1200</v>
      </c>
      <c r="SH1" s="260"/>
      <c r="SI1" s="255" t="s">
        <v>1159</v>
      </c>
      <c r="SJ1" s="255"/>
      <c r="SK1" s="255" t="s">
        <v>1201</v>
      </c>
      <c r="SL1" s="255"/>
      <c r="SM1" s="212" t="s">
        <v>1202</v>
      </c>
      <c r="SN1" s="212" t="s">
        <v>1203</v>
      </c>
      <c r="SW1" s="206" t="s">
        <v>1155</v>
      </c>
      <c r="SX1" s="206" t="s">
        <v>1156</v>
      </c>
      <c r="SY1" s="206"/>
      <c r="SZ1" s="206"/>
      <c r="TA1" s="206"/>
      <c r="TB1" s="206"/>
      <c r="TC1" s="205">
        <f>SX12</f>
        <v>20160701</v>
      </c>
      <c r="TD1" s="205" t="s">
        <v>1075</v>
      </c>
      <c r="TE1" s="205" t="s">
        <v>1143</v>
      </c>
      <c r="TG1" s="205"/>
      <c r="TH1" s="275" t="str">
        <f>TA12</f>
        <v>SEA1</v>
      </c>
      <c r="TI1" t="s">
        <v>1075</v>
      </c>
      <c r="TJ1" s="205" t="s">
        <v>1143</v>
      </c>
      <c r="TK1" s="205" t="s">
        <v>1157</v>
      </c>
      <c r="TM1" s="260" t="s">
        <v>1158</v>
      </c>
      <c r="TN1" s="260"/>
      <c r="TO1" s="260" t="s">
        <v>1200</v>
      </c>
      <c r="TP1" s="260"/>
      <c r="TQ1" s="255" t="s">
        <v>1159</v>
      </c>
      <c r="TR1" s="255"/>
      <c r="TS1" s="255" t="s">
        <v>1201</v>
      </c>
      <c r="TT1" s="255"/>
      <c r="TU1" s="212" t="s">
        <v>1202</v>
      </c>
      <c r="TV1" s="212" t="s">
        <v>1203</v>
      </c>
      <c r="UE1" s="206" t="s">
        <v>1155</v>
      </c>
      <c r="UF1" s="206" t="s">
        <v>1156</v>
      </c>
      <c r="UG1" s="206"/>
      <c r="UH1" s="206"/>
      <c r="UI1" s="206"/>
      <c r="UJ1" s="206"/>
      <c r="UK1" s="205">
        <f>UF12</f>
        <v>20160702</v>
      </c>
      <c r="UL1" s="205" t="s">
        <v>1075</v>
      </c>
      <c r="UM1" s="205" t="s">
        <v>1143</v>
      </c>
      <c r="UO1" s="205"/>
      <c r="UP1" s="275" t="str">
        <f>UI12</f>
        <v>SEA1</v>
      </c>
      <c r="UQ1" t="s">
        <v>1075</v>
      </c>
      <c r="UR1" s="205" t="s">
        <v>1143</v>
      </c>
      <c r="US1" s="205" t="s">
        <v>1157</v>
      </c>
      <c r="UU1" s="260" t="s">
        <v>1158</v>
      </c>
      <c r="UV1" s="260"/>
      <c r="UW1" s="260" t="s">
        <v>1200</v>
      </c>
      <c r="UX1" s="260"/>
      <c r="UY1" s="255" t="s">
        <v>1159</v>
      </c>
      <c r="UZ1" s="255"/>
      <c r="VA1" s="255" t="s">
        <v>1201</v>
      </c>
      <c r="VB1" s="255"/>
      <c r="VC1" s="212" t="s">
        <v>1202</v>
      </c>
      <c r="VD1" s="212" t="s">
        <v>1203</v>
      </c>
    </row>
    <row r="2" spans="1:583"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1184</v>
      </c>
      <c r="BO2">
        <v>7</v>
      </c>
      <c r="BP2">
        <v>1</v>
      </c>
      <c r="BQ2">
        <v>8</v>
      </c>
      <c r="BV2" t="s">
        <v>1141</v>
      </c>
      <c r="BW2" t="s">
        <v>1184</v>
      </c>
      <c r="BY2" s="138">
        <v>2</v>
      </c>
      <c r="BZ2" s="201">
        <v>0.25</v>
      </c>
      <c r="CA2" s="138">
        <v>-884.02545027516817</v>
      </c>
      <c r="CB2" s="138"/>
      <c r="CC2" s="138">
        <v>3</v>
      </c>
      <c r="CD2" s="201">
        <v>0.375</v>
      </c>
      <c r="CE2" s="138">
        <v>-2010.865044068642</v>
      </c>
      <c r="CF2" t="s">
        <v>1185</v>
      </c>
      <c r="CH2">
        <v>2</v>
      </c>
      <c r="CI2">
        <v>6</v>
      </c>
      <c r="CJ2">
        <v>8</v>
      </c>
      <c r="CP2" t="s">
        <v>1141</v>
      </c>
      <c r="CQ2" t="s">
        <v>1185</v>
      </c>
      <c r="CS2" s="138">
        <v>0</v>
      </c>
      <c r="CT2" s="201">
        <v>0</v>
      </c>
      <c r="CU2" s="138">
        <v>-13982.19338059851</v>
      </c>
      <c r="CV2" s="138"/>
      <c r="CW2" s="138">
        <v>2</v>
      </c>
      <c r="CX2" s="201">
        <v>0.25</v>
      </c>
      <c r="CY2" s="138">
        <v>-11610.155933575272</v>
      </c>
      <c r="CZ2" t="s">
        <v>1185</v>
      </c>
      <c r="DB2">
        <v>1</v>
      </c>
      <c r="DC2">
        <v>7</v>
      </c>
      <c r="DD2">
        <v>8</v>
      </c>
      <c r="DJ2" t="s">
        <v>1141</v>
      </c>
      <c r="DK2" t="s">
        <v>1185</v>
      </c>
      <c r="DN2" s="138">
        <v>3</v>
      </c>
      <c r="DO2" s="138"/>
      <c r="DP2" s="201">
        <v>0.375</v>
      </c>
      <c r="DQ2" s="138">
        <v>-463.03789007705336</v>
      </c>
      <c r="DR2" s="138"/>
      <c r="DS2" s="138">
        <v>3</v>
      </c>
      <c r="DT2" s="201">
        <v>0.375</v>
      </c>
      <c r="DU2" s="138">
        <v>-3166.7029964791996</v>
      </c>
      <c r="DV2" t="s">
        <v>1185</v>
      </c>
      <c r="DX2" t="s">
        <v>1141</v>
      </c>
      <c r="DY2" s="260">
        <v>4</v>
      </c>
      <c r="DZ2" s="261">
        <v>0.5</v>
      </c>
      <c r="EA2" s="256">
        <v>4</v>
      </c>
      <c r="EB2" s="257">
        <v>0.5</v>
      </c>
      <c r="EC2">
        <v>8</v>
      </c>
      <c r="EH2" t="s">
        <v>1141</v>
      </c>
      <c r="EI2" s="268" t="s">
        <v>1185</v>
      </c>
      <c r="EL2" s="138">
        <v>4</v>
      </c>
      <c r="EM2" s="138"/>
      <c r="EN2" s="201">
        <v>0.5</v>
      </c>
      <c r="EO2" s="138">
        <v>-682.26383719488399</v>
      </c>
      <c r="EP2" s="138"/>
      <c r="EQ2" s="138">
        <v>2</v>
      </c>
      <c r="ER2" s="201">
        <v>0.25</v>
      </c>
      <c r="ES2" s="138">
        <v>-6998.6922275905818</v>
      </c>
      <c r="ET2" t="s">
        <v>1185</v>
      </c>
      <c r="EV2" t="s">
        <v>1141</v>
      </c>
      <c r="EW2" s="260">
        <v>2</v>
      </c>
      <c r="EX2" s="261">
        <v>0.25</v>
      </c>
      <c r="EY2" s="256">
        <v>6</v>
      </c>
      <c r="EZ2" s="257">
        <v>0.75</v>
      </c>
      <c r="FA2">
        <v>8</v>
      </c>
      <c r="FF2" t="s">
        <v>1141</v>
      </c>
      <c r="FG2" s="272" t="s">
        <v>1185</v>
      </c>
      <c r="FJ2" s="138">
        <v>5</v>
      </c>
      <c r="FK2" s="138"/>
      <c r="FL2" s="201">
        <v>0.625</v>
      </c>
      <c r="FM2" s="138">
        <v>2214.1332839529268</v>
      </c>
      <c r="FN2" s="138"/>
      <c r="FO2" s="138">
        <v>6</v>
      </c>
      <c r="FP2" s="201">
        <v>0.75</v>
      </c>
      <c r="FQ2" s="138">
        <v>5521.3355755931352</v>
      </c>
      <c r="FR2" t="s">
        <v>1184</v>
      </c>
      <c r="FS2" t="s">
        <v>1141</v>
      </c>
      <c r="FT2" s="260">
        <v>6</v>
      </c>
      <c r="FU2" s="261">
        <v>0.75</v>
      </c>
      <c r="FV2" s="260">
        <v>7</v>
      </c>
      <c r="FW2" s="261">
        <v>0.875</v>
      </c>
      <c r="FX2" s="256">
        <v>2</v>
      </c>
      <c r="FY2" s="257">
        <v>0.25</v>
      </c>
      <c r="FZ2" s="256">
        <v>1</v>
      </c>
      <c r="GA2" s="261">
        <v>0.125</v>
      </c>
      <c r="GB2">
        <v>8</v>
      </c>
      <c r="GC2" s="278">
        <v>8</v>
      </c>
      <c r="GF2" t="s">
        <v>1141</v>
      </c>
      <c r="GG2" s="272" t="s">
        <v>1184</v>
      </c>
      <c r="GJ2" s="138">
        <v>3</v>
      </c>
      <c r="GK2" s="138"/>
      <c r="GL2" s="201">
        <v>0.375</v>
      </c>
      <c r="GM2" s="138">
        <v>831.63452425305456</v>
      </c>
      <c r="GN2" s="138"/>
      <c r="GO2" s="138">
        <v>3</v>
      </c>
      <c r="GP2" s="201">
        <v>0.375</v>
      </c>
      <c r="GQ2" s="138">
        <v>292.07918351334217</v>
      </c>
      <c r="GR2" t="s">
        <v>1184</v>
      </c>
      <c r="GS2" t="s">
        <v>1141</v>
      </c>
      <c r="GT2" s="260">
        <v>3</v>
      </c>
      <c r="GU2" s="261">
        <v>0.375</v>
      </c>
      <c r="GV2" s="260">
        <v>6</v>
      </c>
      <c r="GW2" s="261">
        <v>0.75</v>
      </c>
      <c r="GX2" s="256">
        <v>5</v>
      </c>
      <c r="GY2" s="257">
        <v>0.625</v>
      </c>
      <c r="GZ2" s="256">
        <v>2</v>
      </c>
      <c r="HA2" s="261">
        <v>0.25</v>
      </c>
      <c r="HB2">
        <v>8</v>
      </c>
      <c r="HC2" s="278">
        <v>8</v>
      </c>
      <c r="HF2" t="s">
        <v>1141</v>
      </c>
      <c r="HG2" s="272" t="s">
        <v>1184</v>
      </c>
      <c r="HJ2" s="138">
        <v>6</v>
      </c>
      <c r="HK2" s="138"/>
      <c r="HL2" s="201">
        <v>0.75</v>
      </c>
      <c r="HM2" s="138">
        <v>2633.1677919387398</v>
      </c>
      <c r="HN2" s="138"/>
      <c r="HO2" s="138">
        <v>6</v>
      </c>
      <c r="HP2" s="201">
        <v>0.75</v>
      </c>
      <c r="HQ2" s="138">
        <v>4157.5947624039909</v>
      </c>
      <c r="HR2" t="s">
        <v>1184</v>
      </c>
      <c r="HS2" t="s">
        <v>1141</v>
      </c>
      <c r="HT2" s="260">
        <v>8</v>
      </c>
      <c r="HU2" s="261">
        <v>1</v>
      </c>
      <c r="HV2" s="260">
        <v>6</v>
      </c>
      <c r="HW2" s="261">
        <v>0.75</v>
      </c>
      <c r="HX2" s="256">
        <v>0</v>
      </c>
      <c r="HY2" s="257">
        <v>0</v>
      </c>
      <c r="HZ2" s="256">
        <v>2</v>
      </c>
      <c r="IA2" s="261">
        <v>0.25</v>
      </c>
      <c r="IB2">
        <v>8</v>
      </c>
      <c r="IC2" s="278">
        <v>8</v>
      </c>
      <c r="IF2" t="s">
        <v>1141</v>
      </c>
      <c r="IG2" s="272" t="s">
        <v>1184</v>
      </c>
      <c r="IJ2" s="138">
        <v>7</v>
      </c>
      <c r="IK2" s="138"/>
      <c r="IL2" s="201">
        <v>0.875</v>
      </c>
      <c r="IM2" s="138">
        <v>11680.029233498326</v>
      </c>
      <c r="IN2" s="138"/>
      <c r="IO2" s="138">
        <v>5</v>
      </c>
      <c r="IP2" s="201">
        <v>0.625</v>
      </c>
      <c r="IQ2" s="138">
        <v>4883.9824700782792</v>
      </c>
      <c r="IR2" t="s">
        <v>1184</v>
      </c>
      <c r="IS2" t="s">
        <v>1141</v>
      </c>
      <c r="IT2" s="260">
        <v>7</v>
      </c>
      <c r="IU2" s="261">
        <v>0.875</v>
      </c>
      <c r="IV2" s="260">
        <v>8</v>
      </c>
      <c r="IW2" s="261">
        <v>1</v>
      </c>
      <c r="IX2" s="256">
        <v>1</v>
      </c>
      <c r="IY2" s="257">
        <v>0.125</v>
      </c>
      <c r="IZ2" s="256">
        <v>0</v>
      </c>
      <c r="JA2" s="261">
        <v>0</v>
      </c>
      <c r="JB2">
        <v>8</v>
      </c>
      <c r="JC2" s="278">
        <v>8</v>
      </c>
      <c r="JF2" t="s">
        <v>1141</v>
      </c>
      <c r="JG2" s="272" t="s">
        <v>1184</v>
      </c>
      <c r="JJ2" s="138">
        <v>5</v>
      </c>
      <c r="JK2" s="138"/>
      <c r="JL2" s="201">
        <v>0.625</v>
      </c>
      <c r="JM2" s="138">
        <v>-1103.4403096854003</v>
      </c>
      <c r="JN2" s="138"/>
      <c r="JO2" s="138">
        <v>3</v>
      </c>
      <c r="JP2" s="201">
        <v>0.375</v>
      </c>
      <c r="JQ2" s="138">
        <v>-3541.3244501129984</v>
      </c>
      <c r="JR2" t="s">
        <v>1185</v>
      </c>
      <c r="JS2" t="s">
        <v>1141</v>
      </c>
      <c r="JT2" s="260">
        <v>5</v>
      </c>
      <c r="JU2" s="261">
        <v>0.625</v>
      </c>
      <c r="JV2" s="260">
        <v>8</v>
      </c>
      <c r="JW2" s="261">
        <v>1</v>
      </c>
      <c r="JX2" s="256">
        <v>3</v>
      </c>
      <c r="JY2" s="257">
        <v>0.375</v>
      </c>
      <c r="JZ2" s="256">
        <v>0</v>
      </c>
      <c r="KA2" s="261">
        <v>0</v>
      </c>
      <c r="KB2">
        <v>8</v>
      </c>
      <c r="KC2" s="278">
        <v>8</v>
      </c>
      <c r="KF2" t="s">
        <v>1141</v>
      </c>
      <c r="KG2" s="272" t="s">
        <v>1185</v>
      </c>
      <c r="KJ2" s="138">
        <v>7</v>
      </c>
      <c r="KK2" s="138"/>
      <c r="KL2" s="201">
        <v>0.875</v>
      </c>
      <c r="KM2" s="138">
        <v>5399.0570725259477</v>
      </c>
      <c r="KN2" s="138"/>
      <c r="KO2" s="138">
        <v>5</v>
      </c>
      <c r="KP2" s="201">
        <v>0.625</v>
      </c>
      <c r="KQ2" s="138">
        <v>1566.1273443567252</v>
      </c>
      <c r="KR2" t="s">
        <v>1184</v>
      </c>
      <c r="KS2" t="s">
        <v>1141</v>
      </c>
      <c r="KT2" s="260">
        <v>7</v>
      </c>
      <c r="KU2" s="261">
        <v>0.875</v>
      </c>
      <c r="KV2" s="260">
        <v>6</v>
      </c>
      <c r="KW2" s="261">
        <v>0.75</v>
      </c>
      <c r="KX2" s="256">
        <v>1</v>
      </c>
      <c r="KY2" s="257">
        <v>0.125</v>
      </c>
      <c r="KZ2" s="256">
        <v>2</v>
      </c>
      <c r="LA2" s="261">
        <v>0.25</v>
      </c>
      <c r="LB2">
        <v>8</v>
      </c>
      <c r="LC2" s="278">
        <v>8</v>
      </c>
      <c r="LF2" t="s">
        <v>1141</v>
      </c>
      <c r="LG2" s="272" t="s">
        <v>1184</v>
      </c>
      <c r="LJ2" s="138">
        <v>1</v>
      </c>
      <c r="LK2" s="138"/>
      <c r="LL2" s="201">
        <v>0.125</v>
      </c>
      <c r="LM2" s="138">
        <v>-8608.305530427544</v>
      </c>
      <c r="LN2" s="138"/>
      <c r="LO2" s="138">
        <v>6</v>
      </c>
      <c r="LP2" s="201">
        <v>0.75</v>
      </c>
      <c r="LQ2" s="138">
        <v>1622.4207450766426</v>
      </c>
      <c r="LR2" t="s">
        <v>1184</v>
      </c>
      <c r="LS2" t="s">
        <v>1141</v>
      </c>
      <c r="LT2" s="260">
        <v>7</v>
      </c>
      <c r="LU2" s="261">
        <v>0.875</v>
      </c>
      <c r="LV2" s="260">
        <v>2</v>
      </c>
      <c r="LW2" s="261">
        <v>0.25</v>
      </c>
      <c r="LX2" s="256">
        <v>1</v>
      </c>
      <c r="LY2" s="257">
        <v>0.125</v>
      </c>
      <c r="LZ2" s="256">
        <v>6</v>
      </c>
      <c r="MA2" s="261">
        <v>0.75</v>
      </c>
      <c r="MB2">
        <v>8</v>
      </c>
      <c r="MC2" s="278">
        <v>8</v>
      </c>
      <c r="MF2" t="s">
        <v>1141</v>
      </c>
      <c r="MG2" s="272" t="s">
        <v>1184</v>
      </c>
      <c r="MJ2" s="138">
        <v>2</v>
      </c>
      <c r="MK2" s="138"/>
      <c r="ML2" s="201">
        <v>0.25</v>
      </c>
      <c r="MM2" s="138">
        <v>-14475.333529040263</v>
      </c>
      <c r="MN2" s="138"/>
      <c r="MO2" s="138">
        <v>1</v>
      </c>
      <c r="MP2" s="201">
        <v>0.125</v>
      </c>
      <c r="MQ2" s="138">
        <v>-20229.12506583779</v>
      </c>
      <c r="MR2" t="s">
        <v>1185</v>
      </c>
      <c r="MS2" t="s">
        <v>1141</v>
      </c>
      <c r="MT2" s="260">
        <v>1</v>
      </c>
      <c r="MU2" s="261">
        <v>0.125</v>
      </c>
      <c r="MV2" s="260">
        <v>7</v>
      </c>
      <c r="MW2" s="261">
        <v>0.875</v>
      </c>
      <c r="MX2" s="256">
        <v>7</v>
      </c>
      <c r="MY2" s="257">
        <v>0.875</v>
      </c>
      <c r="MZ2" s="256">
        <v>1</v>
      </c>
      <c r="NA2" s="261">
        <v>0.125</v>
      </c>
      <c r="NB2">
        <v>8</v>
      </c>
      <c r="NC2" s="278">
        <v>8</v>
      </c>
      <c r="NF2" t="s">
        <v>1141</v>
      </c>
      <c r="NG2" s="272" t="s">
        <v>1185</v>
      </c>
      <c r="NJ2" s="138">
        <v>8</v>
      </c>
      <c r="NK2" s="138"/>
      <c r="NL2" s="201">
        <v>0.88888888888888884</v>
      </c>
      <c r="NM2" s="138">
        <v>12748.593636694653</v>
      </c>
      <c r="NN2" s="138"/>
      <c r="NO2" s="138">
        <v>1</v>
      </c>
      <c r="NP2" s="201">
        <v>0.1111111111111111</v>
      </c>
      <c r="NQ2" s="138">
        <v>-18326.859079777838</v>
      </c>
      <c r="NR2" t="s">
        <v>1185</v>
      </c>
      <c r="NS2" t="s">
        <v>1141</v>
      </c>
      <c r="NT2" s="260">
        <v>2</v>
      </c>
      <c r="NU2" s="261">
        <v>0.22222222222222221</v>
      </c>
      <c r="NV2" s="260">
        <v>3</v>
      </c>
      <c r="NW2" s="261">
        <v>0.33333333333333331</v>
      </c>
      <c r="NX2" s="256">
        <v>7</v>
      </c>
      <c r="NY2" s="257">
        <v>0.77777777777777779</v>
      </c>
      <c r="NZ2" s="256">
        <v>6</v>
      </c>
      <c r="OA2" s="261">
        <v>0.66666666666666663</v>
      </c>
      <c r="OB2">
        <v>9</v>
      </c>
      <c r="OC2" s="278">
        <v>9</v>
      </c>
      <c r="OF2" t="s">
        <v>1141</v>
      </c>
      <c r="OG2" s="272" t="s">
        <v>1185</v>
      </c>
      <c r="OJ2" s="138">
        <v>1</v>
      </c>
      <c r="OK2" s="138"/>
      <c r="OL2" s="201">
        <v>0.1111111111111111</v>
      </c>
      <c r="OM2" s="138">
        <v>-7108.6704694417504</v>
      </c>
      <c r="ON2" s="138"/>
      <c r="OO2" s="138">
        <v>6</v>
      </c>
      <c r="OP2" s="201">
        <v>0.66666666666666663</v>
      </c>
      <c r="OQ2" s="138">
        <v>3597.6238503833829</v>
      </c>
      <c r="OR2" t="s">
        <v>1184</v>
      </c>
      <c r="OS2" t="s">
        <v>1141</v>
      </c>
      <c r="OT2" s="260">
        <v>6</v>
      </c>
      <c r="OU2" s="261">
        <v>0.66666666666666663</v>
      </c>
      <c r="OV2" s="260">
        <v>2</v>
      </c>
      <c r="OW2" s="261">
        <v>0.22222222222222221</v>
      </c>
      <c r="OX2" s="256">
        <v>3</v>
      </c>
      <c r="OY2" s="257">
        <v>0.33333333333333331</v>
      </c>
      <c r="OZ2" s="256">
        <v>7</v>
      </c>
      <c r="PA2" s="261">
        <v>0.77777777777777779</v>
      </c>
      <c r="PB2">
        <v>9</v>
      </c>
      <c r="PC2" s="278">
        <v>9</v>
      </c>
      <c r="PF2" t="s">
        <v>1141</v>
      </c>
      <c r="PG2" s="272" t="s">
        <v>1184</v>
      </c>
      <c r="PH2" s="272"/>
      <c r="PK2" s="138">
        <v>7</v>
      </c>
      <c r="PL2" s="138"/>
      <c r="PM2" s="201">
        <v>0.77777777777777779</v>
      </c>
      <c r="PN2" s="138">
        <v>6456.7990716273525</v>
      </c>
      <c r="PO2" s="138"/>
      <c r="PP2" s="138">
        <v>8</v>
      </c>
      <c r="PQ2" s="201">
        <v>0.88888888888888884</v>
      </c>
      <c r="PR2" s="138">
        <v>6803.0770880650507</v>
      </c>
      <c r="PS2" t="s">
        <v>1184</v>
      </c>
      <c r="PT2" t="s">
        <v>1141</v>
      </c>
      <c r="PU2" s="260">
        <v>8</v>
      </c>
      <c r="PV2" s="261">
        <v>0.88888888888888884</v>
      </c>
      <c r="PW2" s="260">
        <v>6</v>
      </c>
      <c r="PX2" s="261">
        <v>0.66666666666666663</v>
      </c>
      <c r="PY2" s="256">
        <v>1</v>
      </c>
      <c r="PZ2" s="257">
        <v>0.1111111111111111</v>
      </c>
      <c r="QA2" s="256">
        <v>3</v>
      </c>
      <c r="QB2" s="261">
        <v>0.33333333333333331</v>
      </c>
      <c r="QC2">
        <v>9</v>
      </c>
      <c r="QD2" s="278">
        <v>9</v>
      </c>
      <c r="QH2" t="s">
        <v>1141</v>
      </c>
      <c r="QI2" s="272" t="s">
        <v>1141</v>
      </c>
      <c r="QJ2" s="272"/>
      <c r="QM2" s="138">
        <v>4</v>
      </c>
      <c r="QN2" s="201">
        <v>0.44444444444444442</v>
      </c>
      <c r="QO2" s="138">
        <v>-1975.6802379729443</v>
      </c>
      <c r="QQ2" s="138"/>
      <c r="QR2" s="138">
        <v>4</v>
      </c>
      <c r="QS2" s="201">
        <v>0.44444444444444442</v>
      </c>
      <c r="QT2" s="138">
        <v>-1438.3234221441307</v>
      </c>
      <c r="QU2" t="s">
        <v>1185</v>
      </c>
      <c r="QV2" t="s">
        <v>1141</v>
      </c>
      <c r="QW2" s="260">
        <v>6</v>
      </c>
      <c r="QX2" s="261">
        <v>0.66666666666666663</v>
      </c>
      <c r="QY2" s="260">
        <v>5</v>
      </c>
      <c r="QZ2" s="261">
        <v>0.55555555555555558</v>
      </c>
      <c r="RA2" s="256">
        <v>3</v>
      </c>
      <c r="RB2" s="257">
        <v>0.33333333333333331</v>
      </c>
      <c r="RC2" s="256">
        <v>4</v>
      </c>
      <c r="RD2" s="261">
        <v>0.44444444444444442</v>
      </c>
      <c r="RE2">
        <v>9</v>
      </c>
      <c r="RF2" s="278">
        <v>9</v>
      </c>
      <c r="RO2" t="s">
        <v>1141</v>
      </c>
      <c r="RP2" s="272" t="str">
        <f>QU2</f>
        <v>inverted</v>
      </c>
      <c r="RQ2" s="272"/>
      <c r="RR2" s="272"/>
      <c r="RU2" s="138">
        <f>SUMIF($C$14:$C$92,RO2,RX$14:RX$92)</f>
        <v>5</v>
      </c>
      <c r="RV2" s="201">
        <f>RU2/$C2</f>
        <v>0.55555555555555558</v>
      </c>
      <c r="RW2" s="138">
        <f t="shared" ref="RW2:RW9" si="0">SUMIF($C$14:$C$92,RO2,SL$14:SL$92)</f>
        <v>1943.3319900935151</v>
      </c>
      <c r="RY2" s="138"/>
      <c r="RZ2" s="138">
        <f t="shared" ref="RZ2:RZ9" si="1">SUMIF($C$14:$C$92,RO2,RY$14:RY$92)</f>
        <v>7</v>
      </c>
      <c r="SA2" s="201">
        <f t="shared" ref="SA2:SA10" si="2">RZ2/$C2</f>
        <v>0.77777777777777779</v>
      </c>
      <c r="SB2" s="138">
        <f t="shared" ref="SB2:SB9" si="3">SUMIF($C$14:$C$92,RO2,SM$14:SM$92)</f>
        <v>4238.4842968346693</v>
      </c>
      <c r="SC2" t="str">
        <f>IF(AND(SA2&lt;0.5,SB2&lt;0),"inverted","normal")</f>
        <v>normal</v>
      </c>
      <c r="SD2" t="str">
        <f>RO2</f>
        <v>currency</v>
      </c>
      <c r="SE2" s="260">
        <f t="shared" ref="SE2:SE9" si="4">SUMIFS(RW$14:RW$92,RW$14:RW$92,1,$C$14:$C$92,RO2)</f>
        <v>7</v>
      </c>
      <c r="SF2" s="261">
        <f t="shared" ref="SF2:SF10" si="5">SE2/SM2</f>
        <v>0.77777777777777779</v>
      </c>
      <c r="SG2" s="260">
        <f>SUMIFS(RP$14:RP$92,RP$14:RP$92,1,$C$14:$C$92,RO2)</f>
        <v>5</v>
      </c>
      <c r="SH2" s="261">
        <f t="shared" ref="SH2:SH10" si="6">SG2/SM2</f>
        <v>0.55555555555555558</v>
      </c>
      <c r="SI2" s="256">
        <f t="shared" ref="SI2:SI9" si="7">ABS(SUMIFS(RW$14:RW$92,RW$14:RW$92,-1,$C$14:$C$92,RO2))</f>
        <v>2</v>
      </c>
      <c r="SJ2" s="257">
        <f t="shared" ref="SJ2:SJ10" si="8">SI2/SM2</f>
        <v>0.22222222222222221</v>
      </c>
      <c r="SK2" s="256">
        <f t="shared" ref="SK2:SK9" si="9">ABS(SUMIFS(RP$14:RP$92,RP$14:RP$92,-1,$C$14:$C$92,RO2))</f>
        <v>4</v>
      </c>
      <c r="SL2" s="261">
        <f t="shared" ref="SL2:SL10" si="10">SK2/SM2</f>
        <v>0.44444444444444442</v>
      </c>
      <c r="SM2">
        <f t="shared" ref="SM2:SM10" si="11">SE2+SI2</f>
        <v>9</v>
      </c>
      <c r="SN2" s="278">
        <f>SK2+SG2</f>
        <v>9</v>
      </c>
      <c r="SW2" t="s">
        <v>1141</v>
      </c>
      <c r="SX2" s="272" t="str">
        <f>SD2</f>
        <v>currency</v>
      </c>
      <c r="SY2" s="272"/>
      <c r="SZ2" s="272"/>
      <c r="TC2" s="138">
        <f>SUMIF($C$14:$C$92,SW2,TF$14:TF$92)</f>
        <v>0</v>
      </c>
      <c r="TD2" s="201">
        <f>TC2/$C2</f>
        <v>0</v>
      </c>
      <c r="TE2" s="138">
        <f t="shared" ref="TE2" si="12">SUMIF($C$14:$C$92,SW2,TT$14:TT$92)</f>
        <v>0</v>
      </c>
      <c r="TG2" s="138"/>
      <c r="TH2" s="138">
        <f t="shared" ref="TH2:TH9" si="13">SUMIF($C$14:$C$92,SW2,TG$14:TG$92)</f>
        <v>0</v>
      </c>
      <c r="TI2" s="201">
        <f t="shared" ref="TI2:TI10" si="14">TH2/$C2</f>
        <v>0</v>
      </c>
      <c r="TJ2" s="138">
        <f t="shared" ref="TJ2:TJ9" si="15">SUMIF($C$14:$C$92,SW2,TU$14:TU$92)</f>
        <v>0</v>
      </c>
      <c r="TK2" t="str">
        <f>IF(AND(TI2&lt;0.5,TJ2&lt;0),"inverted","normal")</f>
        <v>normal</v>
      </c>
      <c r="TL2" t="str">
        <f>SW2</f>
        <v>currency</v>
      </c>
      <c r="TM2" s="260">
        <f t="shared" ref="TM2:TM9" si="16">SUMIFS(TE$14:TE$92,TE$14:TE$92,1,$C$14:$C$92,SW2)</f>
        <v>0</v>
      </c>
      <c r="TN2" s="261" t="e">
        <f t="shared" ref="TN2:TN10" si="17">TM2/TU2</f>
        <v>#DIV/0!</v>
      </c>
      <c r="TO2" s="260">
        <f>SUMIFS(SX$14:SX$92,SX$14:SX$92,1,$C$14:$C$92,SW2)</f>
        <v>6</v>
      </c>
      <c r="TP2" s="261" t="e">
        <f t="shared" ref="TP2:TP10" si="18">TO2/TU2</f>
        <v>#DIV/0!</v>
      </c>
      <c r="TQ2" s="256">
        <f t="shared" ref="TQ2:TQ9" si="19">ABS(SUMIFS(TE$14:TE$92,TE$14:TE$92,-1,$C$14:$C$92,SW2))</f>
        <v>0</v>
      </c>
      <c r="TR2" s="257" t="e">
        <f t="shared" ref="TR2:TR10" si="20">TQ2/TU2</f>
        <v>#DIV/0!</v>
      </c>
      <c r="TS2" s="256">
        <f t="shared" ref="TS2:TS9" si="21">ABS(SUMIFS(SX$14:SX$92,SX$14:SX$92,-1,$C$14:$C$92,SW2))</f>
        <v>3</v>
      </c>
      <c r="TT2" s="261" t="e">
        <f t="shared" ref="TT2:TT10" si="22">TS2/TU2</f>
        <v>#DIV/0!</v>
      </c>
      <c r="TU2">
        <f t="shared" ref="TU2:TU10" si="23">TM2+TQ2</f>
        <v>0</v>
      </c>
      <c r="TV2" s="278">
        <f>TS2+TO2</f>
        <v>9</v>
      </c>
      <c r="UE2" t="s">
        <v>1141</v>
      </c>
      <c r="UF2" s="272" t="str">
        <f>TL2</f>
        <v>currency</v>
      </c>
      <c r="UG2" s="272"/>
      <c r="UH2" s="272"/>
      <c r="UK2" s="138">
        <f>SUMIF($C$14:$C$92,UE2,UN$14:UN$92)</f>
        <v>9</v>
      </c>
      <c r="UL2" s="201">
        <f>UK2/$C2</f>
        <v>1</v>
      </c>
      <c r="UM2" s="138">
        <f t="shared" ref="UM2" si="24">SUMIF($C$14:$C$92,UE2,VB$14:VB$92)</f>
        <v>0</v>
      </c>
      <c r="UO2" s="138"/>
      <c r="UP2" s="138">
        <f t="shared" ref="UP2:UP9" si="25">SUMIF($C$14:$C$92,UE2,UO$14:UO$92)</f>
        <v>9</v>
      </c>
      <c r="UQ2" s="201">
        <f t="shared" ref="UQ2:UQ10" si="26">UP2/$C2</f>
        <v>1</v>
      </c>
      <c r="UR2" s="138">
        <f t="shared" ref="UR2:UR9" si="27">SUMIF($C$14:$C$92,UE2,VC$14:VC$92)</f>
        <v>0</v>
      </c>
      <c r="US2" t="str">
        <f>IF(AND(UQ2&lt;0.5,UR2&lt;0),"inverted","normal")</f>
        <v>normal</v>
      </c>
      <c r="UT2" t="str">
        <f>UE2</f>
        <v>currency</v>
      </c>
      <c r="UU2" s="260">
        <f t="shared" ref="UU2:UU9" si="28">SUMIFS(UM$14:UM$92,UM$14:UM$92,1,$C$14:$C$92,UE2)</f>
        <v>0</v>
      </c>
      <c r="UV2" s="261" t="e">
        <f t="shared" ref="UV2:UV10" si="29">UU2/VC2</f>
        <v>#DIV/0!</v>
      </c>
      <c r="UW2" s="260">
        <f>SUMIFS(UF$14:UF$92,UF$14:UF$92,1,$C$14:$C$92,UE2)</f>
        <v>0</v>
      </c>
      <c r="UX2" s="261" t="e">
        <f t="shared" ref="UX2:UX10" si="30">UW2/VC2</f>
        <v>#DIV/0!</v>
      </c>
      <c r="UY2" s="256">
        <f t="shared" ref="UY2:UY9" si="31">ABS(SUMIFS(UM$14:UM$92,UM$14:UM$92,-1,$C$14:$C$92,UE2))</f>
        <v>0</v>
      </c>
      <c r="UZ2" s="257" t="e">
        <f t="shared" ref="UZ2:UZ10" si="32">UY2/VC2</f>
        <v>#DIV/0!</v>
      </c>
      <c r="VA2" s="256">
        <f t="shared" ref="VA2:VA9" si="33">ABS(SUMIFS(UF$14:UF$92,UF$14:UF$92,-1,$C$14:$C$92,UE2))</f>
        <v>0</v>
      </c>
      <c r="VB2" s="261" t="e">
        <f t="shared" ref="VB2:VB10" si="34">VA2/VC2</f>
        <v>#DIV/0!</v>
      </c>
      <c r="VC2">
        <f t="shared" ref="VC2:VC10" si="35">UU2+UY2</f>
        <v>0</v>
      </c>
      <c r="VD2" s="278">
        <f>VA2+UW2</f>
        <v>0</v>
      </c>
    </row>
    <row r="3" spans="1:583"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1185</v>
      </c>
      <c r="BO3">
        <v>5</v>
      </c>
      <c r="BP3">
        <v>2</v>
      </c>
      <c r="BQ3">
        <v>7</v>
      </c>
      <c r="BV3" s="1" t="s">
        <v>291</v>
      </c>
      <c r="BW3" t="s">
        <v>1185</v>
      </c>
      <c r="BY3" s="138">
        <v>2</v>
      </c>
      <c r="BZ3" s="201">
        <v>0.2857142857142857</v>
      </c>
      <c r="CA3" s="138">
        <v>1143.0339381074466</v>
      </c>
      <c r="CB3" s="138"/>
      <c r="CC3" s="138">
        <v>4</v>
      </c>
      <c r="CD3" s="201">
        <v>0.5714285714285714</v>
      </c>
      <c r="CE3" s="138">
        <v>-2698.2546054922923</v>
      </c>
      <c r="CF3" t="s">
        <v>1184</v>
      </c>
      <c r="CH3">
        <v>1</v>
      </c>
      <c r="CI3">
        <v>6</v>
      </c>
      <c r="CJ3">
        <v>7</v>
      </c>
      <c r="CP3" s="1" t="s">
        <v>291</v>
      </c>
      <c r="CQ3" t="s">
        <v>1184</v>
      </c>
      <c r="CS3" s="138">
        <v>3</v>
      </c>
      <c r="CT3" s="201">
        <v>0.42857142857142855</v>
      </c>
      <c r="CU3" s="138">
        <v>-929.45592162278808</v>
      </c>
      <c r="CV3" s="138"/>
      <c r="CW3" s="138">
        <v>5</v>
      </c>
      <c r="CX3" s="201">
        <v>0.7142857142857143</v>
      </c>
      <c r="CY3" s="138">
        <v>7744.6072267181407</v>
      </c>
      <c r="CZ3" t="s">
        <v>1184</v>
      </c>
      <c r="DB3">
        <v>0</v>
      </c>
      <c r="DC3">
        <v>7</v>
      </c>
      <c r="DD3">
        <v>7</v>
      </c>
      <c r="DJ3" s="1" t="s">
        <v>291</v>
      </c>
      <c r="DK3" t="s">
        <v>1184</v>
      </c>
      <c r="DN3" s="138">
        <v>3</v>
      </c>
      <c r="DO3" s="138"/>
      <c r="DP3" s="201">
        <v>0.42857142857142855</v>
      </c>
      <c r="DQ3" s="138">
        <v>-1627.8992514218994</v>
      </c>
      <c r="DR3" s="138"/>
      <c r="DS3" s="138">
        <v>5</v>
      </c>
      <c r="DT3" s="201">
        <v>0.7142857142857143</v>
      </c>
      <c r="DU3" s="138">
        <v>5654.4330699593338</v>
      </c>
      <c r="DV3" t="s">
        <v>1184</v>
      </c>
      <c r="DX3" t="s">
        <v>291</v>
      </c>
      <c r="DY3" s="260">
        <v>3</v>
      </c>
      <c r="DZ3" s="261">
        <v>0.42857142857142855</v>
      </c>
      <c r="EA3" s="256">
        <v>4</v>
      </c>
      <c r="EB3" s="257">
        <v>0.5714285714285714</v>
      </c>
      <c r="EC3">
        <v>7</v>
      </c>
      <c r="EH3" s="1" t="s">
        <v>291</v>
      </c>
      <c r="EI3" s="268" t="s">
        <v>1184</v>
      </c>
      <c r="EL3" s="138">
        <v>2</v>
      </c>
      <c r="EM3" s="138"/>
      <c r="EN3" s="201">
        <v>0.2857142857142857</v>
      </c>
      <c r="EO3" s="138">
        <v>-1778.8955857065671</v>
      </c>
      <c r="EP3" s="138"/>
      <c r="EQ3" s="138">
        <v>5</v>
      </c>
      <c r="ER3" s="201">
        <v>0.7142857142857143</v>
      </c>
      <c r="ES3" s="138">
        <v>-633.33614702687134</v>
      </c>
      <c r="ET3" t="s">
        <v>1184</v>
      </c>
      <c r="EV3" t="s">
        <v>291</v>
      </c>
      <c r="EW3" s="260">
        <v>2</v>
      </c>
      <c r="EX3" s="261">
        <v>0.2857142857142857</v>
      </c>
      <c r="EY3" s="256">
        <v>5</v>
      </c>
      <c r="EZ3" s="257">
        <v>0.7142857142857143</v>
      </c>
      <c r="FA3">
        <v>7</v>
      </c>
      <c r="FF3" s="1" t="s">
        <v>291</v>
      </c>
      <c r="FG3" s="272" t="s">
        <v>1184</v>
      </c>
      <c r="FJ3" s="138">
        <v>2</v>
      </c>
      <c r="FK3" s="138"/>
      <c r="FL3" s="201">
        <v>0.2857142857142857</v>
      </c>
      <c r="FM3" s="138">
        <v>-4853.4281558318844</v>
      </c>
      <c r="FN3" s="138"/>
      <c r="FO3" s="138">
        <v>6</v>
      </c>
      <c r="FP3" s="201">
        <v>0.8571428571428571</v>
      </c>
      <c r="FQ3" s="138">
        <v>6779.1745739395601</v>
      </c>
      <c r="FR3" t="s">
        <v>1184</v>
      </c>
      <c r="FS3" t="s">
        <v>291</v>
      </c>
      <c r="FT3" s="260">
        <v>0</v>
      </c>
      <c r="FU3" s="261">
        <v>0</v>
      </c>
      <c r="FV3" s="260">
        <v>5</v>
      </c>
      <c r="FW3" s="261">
        <v>0.7142857142857143</v>
      </c>
      <c r="FX3" s="256">
        <v>7</v>
      </c>
      <c r="FY3" s="257">
        <v>1</v>
      </c>
      <c r="FZ3" s="256">
        <v>2</v>
      </c>
      <c r="GA3" s="261">
        <v>0.2857142857142857</v>
      </c>
      <c r="GB3">
        <v>7</v>
      </c>
      <c r="GC3" s="278">
        <v>7</v>
      </c>
      <c r="GF3" s="1" t="s">
        <v>291</v>
      </c>
      <c r="GG3" s="272" t="s">
        <v>1184</v>
      </c>
      <c r="GJ3" s="138">
        <v>4</v>
      </c>
      <c r="GK3" s="138"/>
      <c r="GL3" s="201">
        <v>0.5714285714285714</v>
      </c>
      <c r="GM3" s="138">
        <v>4897.8243454455624</v>
      </c>
      <c r="GN3" s="138"/>
      <c r="GO3" s="138">
        <v>6</v>
      </c>
      <c r="GP3" s="201">
        <v>0.8571428571428571</v>
      </c>
      <c r="GQ3" s="138">
        <v>9313.1316777727643</v>
      </c>
      <c r="GR3" t="s">
        <v>1184</v>
      </c>
      <c r="GS3" t="s">
        <v>291</v>
      </c>
      <c r="GT3" s="260">
        <v>0</v>
      </c>
      <c r="GU3" s="261">
        <v>0</v>
      </c>
      <c r="GV3" s="260">
        <v>3</v>
      </c>
      <c r="GW3" s="261">
        <v>0.42857142857142855</v>
      </c>
      <c r="GX3" s="256">
        <v>7</v>
      </c>
      <c r="GY3" s="257">
        <v>1</v>
      </c>
      <c r="GZ3" s="256">
        <v>4</v>
      </c>
      <c r="HA3" s="261">
        <v>0.5714285714285714</v>
      </c>
      <c r="HB3">
        <v>7</v>
      </c>
      <c r="HC3" s="278">
        <v>7</v>
      </c>
      <c r="HF3" s="1" t="s">
        <v>291</v>
      </c>
      <c r="HG3" s="272" t="s">
        <v>1184</v>
      </c>
      <c r="HJ3" s="138">
        <v>1</v>
      </c>
      <c r="HK3" s="138"/>
      <c r="HL3" s="201">
        <v>0.14285714285714285</v>
      </c>
      <c r="HM3" s="138">
        <v>-13908.386993628368</v>
      </c>
      <c r="HN3" s="138"/>
      <c r="HO3" s="138">
        <v>1</v>
      </c>
      <c r="HP3" s="201">
        <v>0.14285714285714285</v>
      </c>
      <c r="HQ3" s="138">
        <v>-12298.573665102949</v>
      </c>
      <c r="HR3" t="s">
        <v>1185</v>
      </c>
      <c r="HS3" t="s">
        <v>291</v>
      </c>
      <c r="HT3" s="260">
        <v>7</v>
      </c>
      <c r="HU3" s="261">
        <v>1</v>
      </c>
      <c r="HV3" s="260">
        <v>1</v>
      </c>
      <c r="HW3" s="261">
        <v>0.14285714285714285</v>
      </c>
      <c r="HX3" s="256">
        <v>0</v>
      </c>
      <c r="HY3" s="257">
        <v>0</v>
      </c>
      <c r="HZ3" s="256">
        <v>6</v>
      </c>
      <c r="IA3" s="261">
        <v>0.8571428571428571</v>
      </c>
      <c r="IB3">
        <v>7</v>
      </c>
      <c r="IC3" s="278">
        <v>7</v>
      </c>
      <c r="IF3" s="1" t="s">
        <v>291</v>
      </c>
      <c r="IG3" s="272" t="s">
        <v>1185</v>
      </c>
      <c r="IJ3" s="138">
        <v>5</v>
      </c>
      <c r="IK3" s="138"/>
      <c r="IL3" s="201">
        <v>0.7142857142857143</v>
      </c>
      <c r="IM3" s="138">
        <v>9044.9748698508283</v>
      </c>
      <c r="IN3" s="138"/>
      <c r="IO3" s="138">
        <v>2</v>
      </c>
      <c r="IP3" s="201">
        <v>0.2857142857142857</v>
      </c>
      <c r="IQ3" s="138">
        <v>-9044.9748698508283</v>
      </c>
      <c r="IR3" t="s">
        <v>1185</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1185</v>
      </c>
      <c r="JJ3" s="138">
        <v>2</v>
      </c>
      <c r="JK3" s="138"/>
      <c r="JL3" s="201">
        <v>0.2857142857142857</v>
      </c>
      <c r="JM3" s="138">
        <v>-4548.2366336355381</v>
      </c>
      <c r="JN3" s="138"/>
      <c r="JO3" s="138">
        <v>2</v>
      </c>
      <c r="JP3" s="201">
        <v>0.2857142857142857</v>
      </c>
      <c r="JQ3" s="138">
        <v>2181.6118807002877</v>
      </c>
      <c r="JR3" t="s">
        <v>1184</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1184</v>
      </c>
      <c r="KJ3" s="138">
        <v>3</v>
      </c>
      <c r="KK3" s="138"/>
      <c r="KL3" s="201">
        <v>0.42857142857142855</v>
      </c>
      <c r="KM3" s="138">
        <v>-1655.8520084267354</v>
      </c>
      <c r="KN3" s="138"/>
      <c r="KO3" s="138">
        <v>2</v>
      </c>
      <c r="KP3" s="201">
        <v>0.2857142857142857</v>
      </c>
      <c r="KQ3" s="138">
        <v>-1488.3157658525706</v>
      </c>
      <c r="KR3" t="s">
        <v>1185</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1185</v>
      </c>
      <c r="LJ3" s="138">
        <v>4</v>
      </c>
      <c r="LK3" s="138"/>
      <c r="LL3" s="201">
        <v>0.5714285714285714</v>
      </c>
      <c r="LM3" s="138">
        <v>1719.9770223185592</v>
      </c>
      <c r="LN3" s="138"/>
      <c r="LO3" s="138">
        <v>6</v>
      </c>
      <c r="LP3" s="201">
        <v>0.8571428571428571</v>
      </c>
      <c r="LQ3" s="138">
        <v>4724.628853064014</v>
      </c>
      <c r="LR3" t="s">
        <v>1184</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1184</v>
      </c>
      <c r="MJ3" s="138">
        <v>2</v>
      </c>
      <c r="MK3" s="138"/>
      <c r="ML3" s="201">
        <v>0.2857142857142857</v>
      </c>
      <c r="MM3" s="138">
        <v>-5329.5854455801818</v>
      </c>
      <c r="MN3" s="138"/>
      <c r="MO3" s="138">
        <v>1</v>
      </c>
      <c r="MP3" s="201">
        <v>0.14285714285714285</v>
      </c>
      <c r="MQ3" s="138">
        <v>-11549.298625027419</v>
      </c>
      <c r="MR3" t="s">
        <v>1185</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1185</v>
      </c>
      <c r="NJ3" s="138">
        <v>4</v>
      </c>
      <c r="NK3" s="138"/>
      <c r="NL3" s="201">
        <v>0.5714285714285714</v>
      </c>
      <c r="NM3" s="138">
        <v>2126.9500214577774</v>
      </c>
      <c r="NN3" s="138"/>
      <c r="NO3" s="138">
        <v>0</v>
      </c>
      <c r="NP3" s="201">
        <v>0</v>
      </c>
      <c r="NQ3" s="138">
        <v>-9228.7352175378801</v>
      </c>
      <c r="NR3" t="s">
        <v>1185</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1185</v>
      </c>
      <c r="OJ3" s="138">
        <v>1</v>
      </c>
      <c r="OK3" s="138"/>
      <c r="OL3" s="201">
        <v>0.14285714285714285</v>
      </c>
      <c r="OM3" s="138">
        <v>-4567.1823195783018</v>
      </c>
      <c r="ON3" s="138"/>
      <c r="OO3" s="138">
        <v>6</v>
      </c>
      <c r="OP3" s="201">
        <v>0.8571428571428571</v>
      </c>
      <c r="OQ3" s="138">
        <v>4567.1823195783018</v>
      </c>
      <c r="OR3" t="s">
        <v>1184</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1184</v>
      </c>
      <c r="PH3" s="272"/>
      <c r="PK3" s="138">
        <v>2</v>
      </c>
      <c r="PL3" s="138"/>
      <c r="PM3" s="201">
        <v>0.2857142857142857</v>
      </c>
      <c r="PN3" s="138">
        <v>-2815.3943206396916</v>
      </c>
      <c r="PO3" s="138"/>
      <c r="PP3" s="138">
        <v>7</v>
      </c>
      <c r="PQ3" s="201">
        <v>1</v>
      </c>
      <c r="PR3" s="138">
        <v>11069.472037586687</v>
      </c>
      <c r="PS3" t="s">
        <v>1184</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
        <v>291</v>
      </c>
      <c r="QJ3" s="272"/>
      <c r="QM3" s="138">
        <v>3</v>
      </c>
      <c r="QN3" s="201">
        <v>0.42857142857142855</v>
      </c>
      <c r="QO3" s="138">
        <v>849.04573615322238</v>
      </c>
      <c r="QQ3" s="138"/>
      <c r="QR3" s="138">
        <v>0</v>
      </c>
      <c r="QS3" s="201">
        <v>0</v>
      </c>
      <c r="QT3" s="138">
        <v>-9846.0364027475698</v>
      </c>
      <c r="QU3" t="s">
        <v>1185</v>
      </c>
      <c r="QV3" t="s">
        <v>291</v>
      </c>
      <c r="QW3" s="260">
        <v>2</v>
      </c>
      <c r="QX3" s="261">
        <v>0.2857142857142857</v>
      </c>
      <c r="QY3" s="260">
        <v>2</v>
      </c>
      <c r="QZ3" s="261">
        <v>0.2857142857142857</v>
      </c>
      <c r="RA3" s="256">
        <v>5</v>
      </c>
      <c r="RB3" s="257">
        <v>0.7142857142857143</v>
      </c>
      <c r="RC3" s="256">
        <v>5</v>
      </c>
      <c r="RD3" s="261">
        <v>0.7142857142857143</v>
      </c>
      <c r="RE3">
        <v>7</v>
      </c>
      <c r="RF3" s="278">
        <v>7</v>
      </c>
      <c r="RO3" s="1" t="s">
        <v>291</v>
      </c>
      <c r="RP3" s="272" t="str">
        <f t="shared" ref="RP3:RP9" si="37">QU3</f>
        <v>inverted</v>
      </c>
      <c r="RQ3" s="272"/>
      <c r="RR3" s="272"/>
      <c r="RU3" s="138">
        <f>SUMIF($C$14:$C$92,RO3,RX$14:RX$92)</f>
        <v>5</v>
      </c>
      <c r="RV3" s="201">
        <f t="shared" ref="RV3:RV10" si="38">RU3/$C3</f>
        <v>0.7142857142857143</v>
      </c>
      <c r="RW3" s="138">
        <f>SUMIF($C$14:$C$92,RO3,SL$14:SL$92)</f>
        <v>3663.7337026227979</v>
      </c>
      <c r="RY3" s="138"/>
      <c r="RZ3" s="138">
        <f t="shared" si="1"/>
        <v>4</v>
      </c>
      <c r="SA3" s="201">
        <f t="shared" si="2"/>
        <v>0.5714285714285714</v>
      </c>
      <c r="SB3" s="138">
        <f t="shared" si="3"/>
        <v>1000.9100681894936</v>
      </c>
      <c r="SC3" t="str">
        <f>IF(AND(SA3&lt;0.5,SB3&lt;0),"inverted","normal")</f>
        <v>normal</v>
      </c>
      <c r="SD3" t="str">
        <f t="shared" ref="SD3:SD9" si="39">RO3</f>
        <v>energy</v>
      </c>
      <c r="SE3" s="260">
        <f t="shared" si="4"/>
        <v>6</v>
      </c>
      <c r="SF3" s="261">
        <f t="shared" si="5"/>
        <v>0.8571428571428571</v>
      </c>
      <c r="SG3" s="260">
        <f t="shared" ref="SG3:SG9" si="40">SUMIFS(RP$14:RP$92,RP$14:RP$92,1,$C$14:$C$92,RO3)</f>
        <v>4</v>
      </c>
      <c r="SH3" s="261">
        <f t="shared" si="6"/>
        <v>0.5714285714285714</v>
      </c>
      <c r="SI3" s="256">
        <f t="shared" si="7"/>
        <v>1</v>
      </c>
      <c r="SJ3" s="257">
        <f t="shared" si="8"/>
        <v>0.14285714285714285</v>
      </c>
      <c r="SK3" s="256">
        <f t="shared" si="9"/>
        <v>3</v>
      </c>
      <c r="SL3" s="261">
        <f t="shared" si="10"/>
        <v>0.42857142857142855</v>
      </c>
      <c r="SM3">
        <f t="shared" si="11"/>
        <v>7</v>
      </c>
      <c r="SN3" s="278">
        <f t="shared" ref="SN3:SN9" si="41">SK3+SG3</f>
        <v>7</v>
      </c>
      <c r="SW3" s="1" t="s">
        <v>291</v>
      </c>
      <c r="SX3" s="272" t="str">
        <f t="shared" ref="SX3:SX9" si="42">SD3</f>
        <v>energy</v>
      </c>
      <c r="SY3" s="272"/>
      <c r="SZ3" s="272"/>
      <c r="TC3" s="138">
        <f>SUMIF($C$14:$C$92,SW3,TF$14:TF$92)</f>
        <v>0</v>
      </c>
      <c r="TD3" s="201">
        <f t="shared" ref="TD3:TD10" si="43">TC3/$C3</f>
        <v>0</v>
      </c>
      <c r="TE3" s="138">
        <f>SUMIF($C$14:$C$92,SW3,TT$14:TT$92)</f>
        <v>0</v>
      </c>
      <c r="TG3" s="138"/>
      <c r="TH3" s="138">
        <f t="shared" si="13"/>
        <v>0</v>
      </c>
      <c r="TI3" s="201">
        <f t="shared" si="14"/>
        <v>0</v>
      </c>
      <c r="TJ3" s="138">
        <f t="shared" si="15"/>
        <v>0</v>
      </c>
      <c r="TK3" t="str">
        <f>IF(AND(TI3&lt;0.5,TJ3&lt;0),"inverted","normal")</f>
        <v>normal</v>
      </c>
      <c r="TL3" t="str">
        <f t="shared" ref="TL3:TL9" si="44">SW3</f>
        <v>energy</v>
      </c>
      <c r="TM3" s="260">
        <f t="shared" si="16"/>
        <v>0</v>
      </c>
      <c r="TN3" s="261" t="e">
        <f t="shared" si="17"/>
        <v>#DIV/0!</v>
      </c>
      <c r="TO3" s="260">
        <f t="shared" ref="TO3:TO9" si="45">SUMIFS(SX$14:SX$92,SX$14:SX$92,1,$C$14:$C$92,SW3)</f>
        <v>6</v>
      </c>
      <c r="TP3" s="261" t="e">
        <f t="shared" si="18"/>
        <v>#DIV/0!</v>
      </c>
      <c r="TQ3" s="256">
        <f t="shared" si="19"/>
        <v>0</v>
      </c>
      <c r="TR3" s="257" t="e">
        <f t="shared" si="20"/>
        <v>#DIV/0!</v>
      </c>
      <c r="TS3" s="256">
        <f t="shared" si="21"/>
        <v>1</v>
      </c>
      <c r="TT3" s="261" t="e">
        <f t="shared" si="22"/>
        <v>#DIV/0!</v>
      </c>
      <c r="TU3">
        <f t="shared" si="23"/>
        <v>0</v>
      </c>
      <c r="TV3" s="278">
        <f t="shared" ref="TV3:TV9" si="46">TS3+TO3</f>
        <v>7</v>
      </c>
      <c r="UE3" s="1" t="s">
        <v>291</v>
      </c>
      <c r="UF3" s="272" t="str">
        <f t="shared" ref="UF3:UF9" si="47">TL3</f>
        <v>energy</v>
      </c>
      <c r="UG3" s="272"/>
      <c r="UH3" s="272"/>
      <c r="UK3" s="138">
        <f>SUMIF($C$14:$C$92,UE3,UN$14:UN$92)</f>
        <v>7</v>
      </c>
      <c r="UL3" s="201">
        <f t="shared" ref="UL3:UL10" si="48">UK3/$C3</f>
        <v>1</v>
      </c>
      <c r="UM3" s="138">
        <f>SUMIF($C$14:$C$92,UE3,VB$14:VB$92)</f>
        <v>0</v>
      </c>
      <c r="UO3" s="138"/>
      <c r="UP3" s="138">
        <f t="shared" si="25"/>
        <v>7</v>
      </c>
      <c r="UQ3" s="201">
        <f t="shared" si="26"/>
        <v>1</v>
      </c>
      <c r="UR3" s="138">
        <f t="shared" si="27"/>
        <v>0</v>
      </c>
      <c r="US3" t="str">
        <f>IF(AND(UQ3&lt;0.5,UR3&lt;0),"inverted","normal")</f>
        <v>normal</v>
      </c>
      <c r="UT3" t="str">
        <f t="shared" ref="UT3:UT9" si="49">UE3</f>
        <v>energy</v>
      </c>
      <c r="UU3" s="260">
        <f t="shared" si="28"/>
        <v>0</v>
      </c>
      <c r="UV3" s="261" t="e">
        <f t="shared" si="29"/>
        <v>#DIV/0!</v>
      </c>
      <c r="UW3" s="260">
        <f t="shared" ref="UW3:UW9" si="50">SUMIFS(UF$14:UF$92,UF$14:UF$92,1,$C$14:$C$92,UE3)</f>
        <v>0</v>
      </c>
      <c r="UX3" s="261" t="e">
        <f t="shared" si="30"/>
        <v>#DIV/0!</v>
      </c>
      <c r="UY3" s="256">
        <f t="shared" si="31"/>
        <v>0</v>
      </c>
      <c r="UZ3" s="257" t="e">
        <f t="shared" si="32"/>
        <v>#DIV/0!</v>
      </c>
      <c r="VA3" s="256">
        <f t="shared" si="33"/>
        <v>0</v>
      </c>
      <c r="VB3" s="261" t="e">
        <f t="shared" si="34"/>
        <v>#DIV/0!</v>
      </c>
      <c r="VC3">
        <f t="shared" si="35"/>
        <v>0</v>
      </c>
      <c r="VD3" s="278">
        <f t="shared" ref="VD3:VD9" si="51">VA3+UW3</f>
        <v>0</v>
      </c>
    </row>
    <row r="4" spans="1:583"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1185</v>
      </c>
      <c r="BO4">
        <v>9</v>
      </c>
      <c r="BP4">
        <v>1</v>
      </c>
      <c r="BQ4">
        <v>10</v>
      </c>
      <c r="BV4" s="1" t="s">
        <v>300</v>
      </c>
      <c r="BW4" t="s">
        <v>1185</v>
      </c>
      <c r="BY4" s="138">
        <v>2</v>
      </c>
      <c r="BZ4" s="201">
        <v>0.2</v>
      </c>
      <c r="CA4" s="138">
        <v>-6786.4455636520979</v>
      </c>
      <c r="CB4" s="138"/>
      <c r="CC4" s="138">
        <v>5</v>
      </c>
      <c r="CD4" s="201">
        <v>0.5</v>
      </c>
      <c r="CE4" s="138">
        <v>-1210.4550398739807</v>
      </c>
      <c r="CF4" t="s">
        <v>1184</v>
      </c>
      <c r="CH4">
        <v>1</v>
      </c>
      <c r="CI4">
        <v>9</v>
      </c>
      <c r="CJ4">
        <v>10</v>
      </c>
      <c r="CP4" s="1" t="s">
        <v>300</v>
      </c>
      <c r="CQ4" t="s">
        <v>1184</v>
      </c>
      <c r="CS4" s="138">
        <v>5</v>
      </c>
      <c r="CT4" s="201">
        <v>0.5</v>
      </c>
      <c r="CU4" s="138">
        <v>-2091.9776150267994</v>
      </c>
      <c r="CV4" s="138"/>
      <c r="CW4" s="138">
        <v>5</v>
      </c>
      <c r="CX4" s="201">
        <v>0.5</v>
      </c>
      <c r="CY4" s="138">
        <v>2295.80252506032</v>
      </c>
      <c r="CZ4" t="s">
        <v>1184</v>
      </c>
      <c r="DB4">
        <v>3</v>
      </c>
      <c r="DC4">
        <v>7</v>
      </c>
      <c r="DD4">
        <v>10</v>
      </c>
      <c r="DJ4" s="1" t="s">
        <v>300</v>
      </c>
      <c r="DK4" t="s">
        <v>1184</v>
      </c>
      <c r="DN4" s="138">
        <v>4</v>
      </c>
      <c r="DO4" s="138"/>
      <c r="DP4" s="201">
        <v>0.4</v>
      </c>
      <c r="DQ4" s="138">
        <v>135.91313091754887</v>
      </c>
      <c r="DR4" s="138"/>
      <c r="DS4" s="138">
        <v>4</v>
      </c>
      <c r="DT4" s="201">
        <v>0.4</v>
      </c>
      <c r="DU4" s="138">
        <v>2003.2657550867063</v>
      </c>
      <c r="DV4" t="s">
        <v>1184</v>
      </c>
      <c r="DX4" t="s">
        <v>300</v>
      </c>
      <c r="DY4" s="260">
        <v>4</v>
      </c>
      <c r="DZ4" s="261">
        <v>0.4</v>
      </c>
      <c r="EA4" s="256">
        <v>6</v>
      </c>
      <c r="EB4" s="257">
        <v>0.6</v>
      </c>
      <c r="EC4">
        <v>10</v>
      </c>
      <c r="EH4" s="1" t="s">
        <v>300</v>
      </c>
      <c r="EI4" s="268" t="s">
        <v>1184</v>
      </c>
      <c r="EL4" s="138">
        <v>6</v>
      </c>
      <c r="EM4" s="138"/>
      <c r="EN4" s="201">
        <v>0.6</v>
      </c>
      <c r="EO4" s="138">
        <v>2088.2188057880567</v>
      </c>
      <c r="EP4" s="138"/>
      <c r="EQ4" s="138">
        <v>5</v>
      </c>
      <c r="ER4" s="201">
        <v>0.5</v>
      </c>
      <c r="ES4" s="138">
        <v>566.76342146691889</v>
      </c>
      <c r="ET4" t="s">
        <v>1184</v>
      </c>
      <c r="EV4" t="s">
        <v>300</v>
      </c>
      <c r="EW4" s="260">
        <v>4</v>
      </c>
      <c r="EX4" s="261">
        <v>0.4</v>
      </c>
      <c r="EY4" s="256">
        <v>6</v>
      </c>
      <c r="EZ4" s="257">
        <v>0.6</v>
      </c>
      <c r="FA4">
        <v>10</v>
      </c>
      <c r="FF4" s="1" t="s">
        <v>300</v>
      </c>
      <c r="FG4" s="272" t="s">
        <v>1184</v>
      </c>
      <c r="FJ4" s="138">
        <v>6</v>
      </c>
      <c r="FK4" s="138"/>
      <c r="FL4" s="201">
        <v>0.6</v>
      </c>
      <c r="FM4" s="138">
        <v>2011.6626019274381</v>
      </c>
      <c r="FN4" s="138"/>
      <c r="FO4" s="138">
        <v>2</v>
      </c>
      <c r="FP4" s="201">
        <v>0.2</v>
      </c>
      <c r="FQ4" s="138">
        <v>-3427.4495286872134</v>
      </c>
      <c r="FR4" t="s">
        <v>1185</v>
      </c>
      <c r="FS4" t="s">
        <v>300</v>
      </c>
      <c r="FT4" s="260">
        <v>1</v>
      </c>
      <c r="FU4" s="261">
        <v>0.1</v>
      </c>
      <c r="FV4" s="260">
        <v>5</v>
      </c>
      <c r="FW4" s="261">
        <v>0.5</v>
      </c>
      <c r="FX4" s="256">
        <v>9</v>
      </c>
      <c r="FY4" s="257">
        <v>0.9</v>
      </c>
      <c r="FZ4" s="256">
        <v>5</v>
      </c>
      <c r="GA4" s="261">
        <v>0.5</v>
      </c>
      <c r="GB4">
        <v>10</v>
      </c>
      <c r="GC4" s="278">
        <v>10</v>
      </c>
      <c r="GF4" s="1" t="s">
        <v>300</v>
      </c>
      <c r="GG4" s="272" t="s">
        <v>1185</v>
      </c>
      <c r="GJ4" s="138">
        <v>3</v>
      </c>
      <c r="GK4" s="138"/>
      <c r="GL4" s="201">
        <v>0.3</v>
      </c>
      <c r="GM4" s="138">
        <v>-6550.5883098913755</v>
      </c>
      <c r="GN4" s="138"/>
      <c r="GO4" s="138">
        <v>1</v>
      </c>
      <c r="GP4" s="201">
        <v>0.1</v>
      </c>
      <c r="GQ4" s="138">
        <v>-13323.055078884163</v>
      </c>
      <c r="GR4" t="s">
        <v>1185</v>
      </c>
      <c r="GS4" t="s">
        <v>300</v>
      </c>
      <c r="GT4" s="260">
        <v>1</v>
      </c>
      <c r="GU4" s="261">
        <v>0.1</v>
      </c>
      <c r="GV4" s="260">
        <v>6</v>
      </c>
      <c r="GW4" s="261">
        <v>0.6</v>
      </c>
      <c r="GX4" s="256">
        <v>9</v>
      </c>
      <c r="GY4" s="257">
        <v>0.9</v>
      </c>
      <c r="GZ4" s="256">
        <v>4</v>
      </c>
      <c r="HA4" s="261">
        <v>0.4</v>
      </c>
      <c r="HB4">
        <v>10</v>
      </c>
      <c r="HC4" s="278">
        <v>10</v>
      </c>
      <c r="HF4" s="1" t="s">
        <v>300</v>
      </c>
      <c r="HG4" s="272" t="s">
        <v>1185</v>
      </c>
      <c r="HJ4" s="138">
        <v>5</v>
      </c>
      <c r="HK4" s="138"/>
      <c r="HL4" s="201">
        <v>0.5</v>
      </c>
      <c r="HM4" s="138">
        <v>-674.89226734738986</v>
      </c>
      <c r="HN4" s="138"/>
      <c r="HO4" s="138">
        <v>4</v>
      </c>
      <c r="HP4" s="201">
        <v>0.4</v>
      </c>
      <c r="HQ4" s="138">
        <v>-7580.2118805036453</v>
      </c>
      <c r="HR4" t="s">
        <v>1185</v>
      </c>
      <c r="HS4" t="s">
        <v>300</v>
      </c>
      <c r="HT4" s="260">
        <v>9</v>
      </c>
      <c r="HU4" s="261">
        <v>0.9</v>
      </c>
      <c r="HV4" s="260">
        <v>4</v>
      </c>
      <c r="HW4" s="261">
        <v>0.4</v>
      </c>
      <c r="HX4" s="256">
        <v>1</v>
      </c>
      <c r="HY4" s="257">
        <v>0.1</v>
      </c>
      <c r="HZ4" s="256">
        <v>6</v>
      </c>
      <c r="IA4" s="261">
        <v>0.6</v>
      </c>
      <c r="IB4">
        <v>10</v>
      </c>
      <c r="IC4" s="278">
        <v>10</v>
      </c>
      <c r="IF4" s="1" t="s">
        <v>300</v>
      </c>
      <c r="IG4" s="272" t="s">
        <v>1185</v>
      </c>
      <c r="IJ4" s="138">
        <v>4</v>
      </c>
      <c r="IK4" s="138"/>
      <c r="IL4" s="201">
        <v>0.4</v>
      </c>
      <c r="IM4" s="138">
        <v>-1406.1929442534188</v>
      </c>
      <c r="IN4" s="138"/>
      <c r="IO4" s="138">
        <v>6</v>
      </c>
      <c r="IP4" s="201">
        <v>0.6</v>
      </c>
      <c r="IQ4" s="138">
        <v>5254.5130544141521</v>
      </c>
      <c r="IR4" t="s">
        <v>1184</v>
      </c>
      <c r="IS4" t="s">
        <v>300</v>
      </c>
      <c r="IT4" s="260">
        <v>1</v>
      </c>
      <c r="IU4" s="261">
        <v>0.1</v>
      </c>
      <c r="IV4" s="260">
        <v>7</v>
      </c>
      <c r="IW4" s="261">
        <v>0.7</v>
      </c>
      <c r="IX4" s="256">
        <v>9</v>
      </c>
      <c r="IY4" s="257">
        <v>0.9</v>
      </c>
      <c r="IZ4" s="256">
        <v>3</v>
      </c>
      <c r="JA4" s="261">
        <v>0.3</v>
      </c>
      <c r="JB4">
        <v>10</v>
      </c>
      <c r="JC4" s="278">
        <v>10</v>
      </c>
      <c r="JF4" s="1" t="s">
        <v>300</v>
      </c>
      <c r="JG4" s="272" t="s">
        <v>1184</v>
      </c>
      <c r="JJ4" s="138">
        <v>4</v>
      </c>
      <c r="JK4" s="138"/>
      <c r="JL4" s="201">
        <v>0.4</v>
      </c>
      <c r="JM4" s="138">
        <v>-1597.279372074699</v>
      </c>
      <c r="JN4" s="138"/>
      <c r="JO4" s="138">
        <v>8</v>
      </c>
      <c r="JP4" s="201">
        <v>0.8</v>
      </c>
      <c r="JQ4" s="138">
        <v>12199.789035854237</v>
      </c>
      <c r="JR4" t="s">
        <v>1184</v>
      </c>
      <c r="JS4" t="s">
        <v>300</v>
      </c>
      <c r="JT4" s="260">
        <v>0</v>
      </c>
      <c r="JU4" s="261">
        <v>0</v>
      </c>
      <c r="JV4" s="260">
        <v>6</v>
      </c>
      <c r="JW4" s="261">
        <v>0.6</v>
      </c>
      <c r="JX4" s="256">
        <v>10</v>
      </c>
      <c r="JY4" s="257">
        <v>1</v>
      </c>
      <c r="JZ4" s="256">
        <v>4</v>
      </c>
      <c r="KA4" s="261">
        <v>0.4</v>
      </c>
      <c r="KB4">
        <v>10</v>
      </c>
      <c r="KC4" s="278">
        <v>10</v>
      </c>
      <c r="KF4" s="1" t="s">
        <v>300</v>
      </c>
      <c r="KG4" s="272" t="s">
        <v>1184</v>
      </c>
      <c r="KJ4" s="138">
        <v>4</v>
      </c>
      <c r="KK4" s="138"/>
      <c r="KL4" s="201">
        <v>0.4</v>
      </c>
      <c r="KM4" s="138">
        <v>736.27128173070753</v>
      </c>
      <c r="KN4" s="138"/>
      <c r="KO4" s="138">
        <v>6</v>
      </c>
      <c r="KP4" s="201">
        <v>0.6</v>
      </c>
      <c r="KQ4" s="138">
        <v>1030.2524794692758</v>
      </c>
      <c r="KR4" t="s">
        <v>1184</v>
      </c>
      <c r="KS4" t="s">
        <v>300</v>
      </c>
      <c r="KT4" s="260">
        <v>4</v>
      </c>
      <c r="KU4" s="261">
        <v>0.4</v>
      </c>
      <c r="KV4" s="260">
        <v>2</v>
      </c>
      <c r="KW4" s="261">
        <v>0.2</v>
      </c>
      <c r="KX4" s="256">
        <v>6</v>
      </c>
      <c r="KY4" s="257">
        <v>0.6</v>
      </c>
      <c r="KZ4" s="256">
        <v>8</v>
      </c>
      <c r="LA4" s="261">
        <v>0.8</v>
      </c>
      <c r="LB4">
        <v>10</v>
      </c>
      <c r="LC4" s="278">
        <v>10</v>
      </c>
      <c r="LF4" s="1" t="s">
        <v>300</v>
      </c>
      <c r="LG4" s="272" t="s">
        <v>1184</v>
      </c>
      <c r="LJ4" s="138">
        <v>7</v>
      </c>
      <c r="LK4" s="138"/>
      <c r="LL4" s="201">
        <v>0.7</v>
      </c>
      <c r="LM4" s="138">
        <v>4998.428784250953</v>
      </c>
      <c r="LN4" s="138"/>
      <c r="LO4" s="138">
        <v>7</v>
      </c>
      <c r="LP4" s="201">
        <v>0.7</v>
      </c>
      <c r="LQ4" s="138">
        <v>6972.9665916350577</v>
      </c>
      <c r="LR4" t="s">
        <v>1184</v>
      </c>
      <c r="LS4" t="s">
        <v>300</v>
      </c>
      <c r="LT4" s="260">
        <v>1</v>
      </c>
      <c r="LU4" s="261">
        <v>0.1</v>
      </c>
      <c r="LV4" s="260">
        <v>2</v>
      </c>
      <c r="LW4" s="261">
        <v>0.2</v>
      </c>
      <c r="LX4" s="256">
        <v>9</v>
      </c>
      <c r="LY4" s="257">
        <v>0.9</v>
      </c>
      <c r="LZ4" s="256">
        <v>8</v>
      </c>
      <c r="MA4" s="261">
        <v>0.8</v>
      </c>
      <c r="MB4">
        <v>10</v>
      </c>
      <c r="MC4" s="278">
        <v>10</v>
      </c>
      <c r="MF4" s="1" t="s">
        <v>300</v>
      </c>
      <c r="MG4" s="272" t="s">
        <v>1184</v>
      </c>
      <c r="MJ4" s="138">
        <v>8</v>
      </c>
      <c r="MK4" s="138"/>
      <c r="ML4" s="201">
        <v>0.8</v>
      </c>
      <c r="MM4" s="138">
        <v>3934.0835523705077</v>
      </c>
      <c r="MN4" s="138"/>
      <c r="MO4" s="138">
        <v>7</v>
      </c>
      <c r="MP4" s="201">
        <v>0.7</v>
      </c>
      <c r="MQ4" s="138">
        <v>5892.7535685906687</v>
      </c>
      <c r="MR4" t="s">
        <v>1184</v>
      </c>
      <c r="MS4" t="s">
        <v>300</v>
      </c>
      <c r="MT4" s="260">
        <v>0</v>
      </c>
      <c r="MU4" s="261">
        <v>0</v>
      </c>
      <c r="MV4" s="260">
        <v>2</v>
      </c>
      <c r="MW4" s="261">
        <v>0.2</v>
      </c>
      <c r="MX4" s="256">
        <v>10</v>
      </c>
      <c r="MY4" s="257">
        <v>1</v>
      </c>
      <c r="MZ4" s="256">
        <v>8</v>
      </c>
      <c r="NA4" s="261">
        <v>0.8</v>
      </c>
      <c r="NB4">
        <v>10</v>
      </c>
      <c r="NC4" s="278">
        <v>10</v>
      </c>
      <c r="NF4" s="1" t="s">
        <v>300</v>
      </c>
      <c r="NG4" s="272" t="s">
        <v>1184</v>
      </c>
      <c r="NJ4" s="138">
        <v>5</v>
      </c>
      <c r="NK4" s="138"/>
      <c r="NL4" s="201">
        <v>0.5</v>
      </c>
      <c r="NM4" s="138">
        <v>336.82628425519022</v>
      </c>
      <c r="NN4" s="138"/>
      <c r="NO4" s="138">
        <v>1</v>
      </c>
      <c r="NP4" s="201">
        <v>0.1</v>
      </c>
      <c r="NQ4" s="138">
        <v>-9256.0319570374886</v>
      </c>
      <c r="NR4" t="s">
        <v>1185</v>
      </c>
      <c r="NS4" t="s">
        <v>300</v>
      </c>
      <c r="NT4" s="260">
        <v>6</v>
      </c>
      <c r="NU4" s="261">
        <v>0.6</v>
      </c>
      <c r="NV4" s="260">
        <v>1</v>
      </c>
      <c r="NW4" s="261">
        <v>0.1</v>
      </c>
      <c r="NX4" s="256">
        <v>4</v>
      </c>
      <c r="NY4" s="257">
        <v>0.4</v>
      </c>
      <c r="NZ4" s="256">
        <v>9</v>
      </c>
      <c r="OA4" s="261">
        <v>0.9</v>
      </c>
      <c r="OB4">
        <v>10</v>
      </c>
      <c r="OC4" s="278">
        <v>10</v>
      </c>
      <c r="OF4" s="1" t="s">
        <v>300</v>
      </c>
      <c r="OG4" s="272" t="s">
        <v>1185</v>
      </c>
      <c r="OJ4" s="138">
        <v>6</v>
      </c>
      <c r="OK4" s="138"/>
      <c r="OL4" s="201">
        <v>0.6</v>
      </c>
      <c r="OM4" s="138">
        <v>1281.540964688081</v>
      </c>
      <c r="ON4" s="138"/>
      <c r="OO4" s="138">
        <v>5</v>
      </c>
      <c r="OP4" s="201">
        <v>0.5</v>
      </c>
      <c r="OQ4" s="138">
        <v>-1103.0258692354819</v>
      </c>
      <c r="OR4" t="s">
        <v>1184</v>
      </c>
      <c r="OS4" t="s">
        <v>300</v>
      </c>
      <c r="OT4" s="260">
        <v>4</v>
      </c>
      <c r="OU4" s="261">
        <v>0.4</v>
      </c>
      <c r="OV4" s="260">
        <v>6</v>
      </c>
      <c r="OW4" s="261">
        <v>0.6</v>
      </c>
      <c r="OX4" s="256">
        <v>6</v>
      </c>
      <c r="OY4" s="257">
        <v>0.6</v>
      </c>
      <c r="OZ4" s="256">
        <v>4</v>
      </c>
      <c r="PA4" s="261">
        <v>0.4</v>
      </c>
      <c r="PB4">
        <v>10</v>
      </c>
      <c r="PC4" s="278">
        <v>10</v>
      </c>
      <c r="PF4" s="1" t="s">
        <v>300</v>
      </c>
      <c r="PG4" s="272" t="s">
        <v>1184</v>
      </c>
      <c r="PH4" s="272"/>
      <c r="PK4" s="138">
        <v>7</v>
      </c>
      <c r="PL4" s="138"/>
      <c r="PM4" s="201">
        <v>0.7</v>
      </c>
      <c r="PN4" s="138">
        <v>2473.6359005581885</v>
      </c>
      <c r="PO4" s="138"/>
      <c r="PP4" s="138">
        <v>5</v>
      </c>
      <c r="PQ4" s="201">
        <v>0.5</v>
      </c>
      <c r="PR4" s="138">
        <v>1745.1297446985986</v>
      </c>
      <c r="PS4" t="s">
        <v>1184</v>
      </c>
      <c r="PT4" t="s">
        <v>300</v>
      </c>
      <c r="PU4" s="260">
        <v>2</v>
      </c>
      <c r="PV4" s="261">
        <v>0.2</v>
      </c>
      <c r="PW4" s="260">
        <v>3</v>
      </c>
      <c r="PX4" s="261">
        <v>0.3</v>
      </c>
      <c r="PY4" s="256">
        <v>8</v>
      </c>
      <c r="PZ4" s="257">
        <v>0.8</v>
      </c>
      <c r="QA4" s="256">
        <v>7</v>
      </c>
      <c r="QB4" s="261">
        <v>0.7</v>
      </c>
      <c r="QC4">
        <v>10</v>
      </c>
      <c r="QD4" s="278">
        <v>10</v>
      </c>
      <c r="QH4" s="1" t="s">
        <v>300</v>
      </c>
      <c r="QI4" s="272" t="s">
        <v>300</v>
      </c>
      <c r="QJ4" s="272"/>
      <c r="QM4" s="138">
        <v>4</v>
      </c>
      <c r="QN4" s="201">
        <v>0.4</v>
      </c>
      <c r="QO4" s="138">
        <v>873.39700629087645</v>
      </c>
      <c r="QQ4" s="138"/>
      <c r="QR4" s="138">
        <v>6</v>
      </c>
      <c r="QS4" s="201">
        <v>0.6</v>
      </c>
      <c r="QT4" s="138">
        <v>-2955.8877102171477</v>
      </c>
      <c r="QU4" t="s">
        <v>1184</v>
      </c>
      <c r="QV4" t="s">
        <v>300</v>
      </c>
      <c r="QW4" s="260">
        <v>8</v>
      </c>
      <c r="QX4" s="261">
        <v>0.8</v>
      </c>
      <c r="QY4" s="260">
        <v>2</v>
      </c>
      <c r="QZ4" s="261">
        <v>0.2</v>
      </c>
      <c r="RA4" s="256">
        <v>2</v>
      </c>
      <c r="RB4" s="257">
        <v>0.2</v>
      </c>
      <c r="RC4" s="256">
        <v>8</v>
      </c>
      <c r="RD4" s="261">
        <v>0.8</v>
      </c>
      <c r="RE4">
        <v>10</v>
      </c>
      <c r="RF4" s="278">
        <v>10</v>
      </c>
      <c r="RO4" s="1" t="s">
        <v>300</v>
      </c>
      <c r="RP4" s="272" t="str">
        <f t="shared" si="37"/>
        <v>normal</v>
      </c>
      <c r="RQ4" s="272"/>
      <c r="RR4" s="272"/>
      <c r="RU4" s="138">
        <f t="shared" ref="RU4:RU9" si="52">SUMIF($C$14:$C$92,RO4,RX$14:RX$92)</f>
        <v>6</v>
      </c>
      <c r="RV4" s="201">
        <f t="shared" si="38"/>
        <v>0.6</v>
      </c>
      <c r="RW4" s="138">
        <f t="shared" si="0"/>
        <v>1964.6374767307161</v>
      </c>
      <c r="RY4" s="138"/>
      <c r="RZ4" s="138">
        <f t="shared" si="1"/>
        <v>6</v>
      </c>
      <c r="SA4" s="201">
        <f t="shared" si="2"/>
        <v>0.6</v>
      </c>
      <c r="SB4" s="138">
        <f t="shared" si="3"/>
        <v>2057.0282556690381</v>
      </c>
      <c r="SC4" t="str">
        <f t="shared" ref="SC4:SC9" si="53">IF(AND(SA4&lt;0.5,SB4&lt;0),"inverted","normal")</f>
        <v>normal</v>
      </c>
      <c r="SD4" t="str">
        <f t="shared" si="39"/>
        <v>grain</v>
      </c>
      <c r="SE4" s="260">
        <f t="shared" si="4"/>
        <v>1</v>
      </c>
      <c r="SF4" s="261">
        <f t="shared" si="5"/>
        <v>0.1</v>
      </c>
      <c r="SG4" s="260">
        <f t="shared" si="40"/>
        <v>5</v>
      </c>
      <c r="SH4" s="261">
        <f t="shared" si="6"/>
        <v>0.5</v>
      </c>
      <c r="SI4" s="256">
        <f t="shared" si="7"/>
        <v>9</v>
      </c>
      <c r="SJ4" s="257">
        <f t="shared" si="8"/>
        <v>0.9</v>
      </c>
      <c r="SK4" s="256">
        <f t="shared" si="9"/>
        <v>5</v>
      </c>
      <c r="SL4" s="261">
        <f t="shared" si="10"/>
        <v>0.5</v>
      </c>
      <c r="SM4">
        <f t="shared" si="11"/>
        <v>10</v>
      </c>
      <c r="SN4" s="278">
        <f t="shared" si="41"/>
        <v>10</v>
      </c>
      <c r="SW4" s="1" t="s">
        <v>300</v>
      </c>
      <c r="SX4" s="272" t="str">
        <f t="shared" si="42"/>
        <v>grain</v>
      </c>
      <c r="SY4" s="272"/>
      <c r="SZ4" s="272"/>
      <c r="TC4" s="138">
        <f t="shared" ref="TC4:TC9" si="54">SUMIF($C$14:$C$92,SW4,TF$14:TF$92)</f>
        <v>0</v>
      </c>
      <c r="TD4" s="201">
        <f t="shared" si="43"/>
        <v>0</v>
      </c>
      <c r="TE4" s="138">
        <f t="shared" ref="TE4:TE9" si="55">SUMIF($C$14:$C$92,SW4,TT$14:TT$92)</f>
        <v>0</v>
      </c>
      <c r="TG4" s="138"/>
      <c r="TH4" s="138">
        <f t="shared" si="13"/>
        <v>0</v>
      </c>
      <c r="TI4" s="201">
        <f t="shared" si="14"/>
        <v>0</v>
      </c>
      <c r="TJ4" s="138">
        <f t="shared" si="15"/>
        <v>0</v>
      </c>
      <c r="TK4" t="str">
        <f t="shared" ref="TK4:TK9" si="56">IF(AND(TI4&lt;0.5,TJ4&lt;0),"inverted","normal")</f>
        <v>normal</v>
      </c>
      <c r="TL4" t="str">
        <f t="shared" si="44"/>
        <v>grain</v>
      </c>
      <c r="TM4" s="260">
        <f t="shared" si="16"/>
        <v>0</v>
      </c>
      <c r="TN4" s="261" t="e">
        <f t="shared" si="17"/>
        <v>#DIV/0!</v>
      </c>
      <c r="TO4" s="260">
        <f t="shared" si="45"/>
        <v>4</v>
      </c>
      <c r="TP4" s="261" t="e">
        <f t="shared" si="18"/>
        <v>#DIV/0!</v>
      </c>
      <c r="TQ4" s="256">
        <f t="shared" si="19"/>
        <v>0</v>
      </c>
      <c r="TR4" s="257" t="e">
        <f t="shared" si="20"/>
        <v>#DIV/0!</v>
      </c>
      <c r="TS4" s="256">
        <f t="shared" si="21"/>
        <v>6</v>
      </c>
      <c r="TT4" s="261" t="e">
        <f t="shared" si="22"/>
        <v>#DIV/0!</v>
      </c>
      <c r="TU4">
        <f t="shared" si="23"/>
        <v>0</v>
      </c>
      <c r="TV4" s="278">
        <f t="shared" si="46"/>
        <v>10</v>
      </c>
      <c r="UE4" s="1" t="s">
        <v>300</v>
      </c>
      <c r="UF4" s="272" t="str">
        <f t="shared" si="47"/>
        <v>grain</v>
      </c>
      <c r="UG4" s="272"/>
      <c r="UH4" s="272"/>
      <c r="UK4" s="138">
        <f t="shared" ref="UK4:UK9" si="57">SUMIF($C$14:$C$92,UE4,UN$14:UN$92)</f>
        <v>10</v>
      </c>
      <c r="UL4" s="201">
        <f t="shared" si="48"/>
        <v>1</v>
      </c>
      <c r="UM4" s="138">
        <f t="shared" ref="UM4:UM9" si="58">SUMIF($C$14:$C$92,UE4,VB$14:VB$92)</f>
        <v>0</v>
      </c>
      <c r="UO4" s="138"/>
      <c r="UP4" s="138">
        <f t="shared" si="25"/>
        <v>10</v>
      </c>
      <c r="UQ4" s="201">
        <f t="shared" si="26"/>
        <v>1</v>
      </c>
      <c r="UR4" s="138">
        <f t="shared" si="27"/>
        <v>0</v>
      </c>
      <c r="US4" t="str">
        <f t="shared" ref="US4:US9" si="59">IF(AND(UQ4&lt;0.5,UR4&lt;0),"inverted","normal")</f>
        <v>normal</v>
      </c>
      <c r="UT4" t="str">
        <f t="shared" si="49"/>
        <v>grain</v>
      </c>
      <c r="UU4" s="260">
        <f t="shared" si="28"/>
        <v>0</v>
      </c>
      <c r="UV4" s="261" t="e">
        <f t="shared" si="29"/>
        <v>#DIV/0!</v>
      </c>
      <c r="UW4" s="260">
        <f t="shared" si="50"/>
        <v>0</v>
      </c>
      <c r="UX4" s="261" t="e">
        <f t="shared" si="30"/>
        <v>#DIV/0!</v>
      </c>
      <c r="UY4" s="256">
        <f t="shared" si="31"/>
        <v>0</v>
      </c>
      <c r="UZ4" s="257" t="e">
        <f t="shared" si="32"/>
        <v>#DIV/0!</v>
      </c>
      <c r="VA4" s="256">
        <f t="shared" si="33"/>
        <v>0</v>
      </c>
      <c r="VB4" s="261" t="e">
        <f t="shared" si="34"/>
        <v>#DIV/0!</v>
      </c>
      <c r="VC4">
        <f t="shared" si="35"/>
        <v>0</v>
      </c>
      <c r="VD4" s="278">
        <f t="shared" si="51"/>
        <v>0</v>
      </c>
    </row>
    <row r="5" spans="1:583"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1184</v>
      </c>
      <c r="BO5">
        <v>13</v>
      </c>
      <c r="BP5">
        <v>9</v>
      </c>
      <c r="BQ5">
        <v>22</v>
      </c>
      <c r="BV5" s="1" t="s">
        <v>297</v>
      </c>
      <c r="BW5" t="s">
        <v>1184</v>
      </c>
      <c r="BY5" s="138">
        <v>7</v>
      </c>
      <c r="BZ5" s="201">
        <v>0.31818181818181818</v>
      </c>
      <c r="CA5" s="138">
        <v>-5263.8834406523138</v>
      </c>
      <c r="CB5" s="138"/>
      <c r="CC5" s="138">
        <v>15</v>
      </c>
      <c r="CD5" s="201">
        <v>0.68181818181818177</v>
      </c>
      <c r="CE5" s="138">
        <v>8978.9839886672871</v>
      </c>
      <c r="CF5" t="s">
        <v>1184</v>
      </c>
      <c r="CH5">
        <v>2</v>
      </c>
      <c r="CI5">
        <v>17</v>
      </c>
      <c r="CJ5">
        <v>19</v>
      </c>
      <c r="CP5" s="1" t="s">
        <v>297</v>
      </c>
      <c r="CQ5" t="s">
        <v>1184</v>
      </c>
      <c r="CS5" s="138">
        <v>13</v>
      </c>
      <c r="CT5" s="201">
        <v>0.59090909090909094</v>
      </c>
      <c r="CU5" s="138">
        <v>14122.604962351632</v>
      </c>
      <c r="CV5" s="138"/>
      <c r="CW5" s="138">
        <v>18</v>
      </c>
      <c r="CX5" s="201">
        <v>0.81818181818181823</v>
      </c>
      <c r="CY5" s="138">
        <v>41241.23674630114</v>
      </c>
      <c r="CZ5" t="s">
        <v>1184</v>
      </c>
      <c r="DB5">
        <v>3</v>
      </c>
      <c r="DC5">
        <v>18</v>
      </c>
      <c r="DD5">
        <v>21</v>
      </c>
      <c r="DJ5" s="1" t="s">
        <v>297</v>
      </c>
      <c r="DK5" t="s">
        <v>1184</v>
      </c>
      <c r="DN5" s="138">
        <v>15</v>
      </c>
      <c r="DO5" s="138"/>
      <c r="DP5" s="201">
        <v>0.68181818181818177</v>
      </c>
      <c r="DQ5" s="138">
        <v>22738.299010501607</v>
      </c>
      <c r="DR5" s="138"/>
      <c r="DS5" s="138">
        <v>14</v>
      </c>
      <c r="DT5" s="201">
        <v>0.63636363636363635</v>
      </c>
      <c r="DU5" s="138">
        <v>11205.68007551234</v>
      </c>
      <c r="DV5" t="s">
        <v>1184</v>
      </c>
      <c r="DX5" t="s">
        <v>297</v>
      </c>
      <c r="DY5" s="260">
        <v>1</v>
      </c>
      <c r="DZ5" s="261">
        <v>4.5454545454545456E-2</v>
      </c>
      <c r="EA5" s="256">
        <v>21</v>
      </c>
      <c r="EB5" s="257">
        <v>0.95454545454545459</v>
      </c>
      <c r="EC5">
        <v>22</v>
      </c>
      <c r="EH5" s="1" t="s">
        <v>297</v>
      </c>
      <c r="EI5" s="268" t="s">
        <v>1184</v>
      </c>
      <c r="EL5" s="138">
        <v>14</v>
      </c>
      <c r="EM5" s="138"/>
      <c r="EN5" s="201">
        <v>0.63636363636363635</v>
      </c>
      <c r="EO5" s="138">
        <v>17740.886041515776</v>
      </c>
      <c r="EP5" s="138"/>
      <c r="EQ5" s="138">
        <v>10</v>
      </c>
      <c r="ER5" s="201">
        <v>0.45454545454545453</v>
      </c>
      <c r="ES5" s="138">
        <v>7974.2005816497904</v>
      </c>
      <c r="ET5" t="s">
        <v>1184</v>
      </c>
      <c r="EV5" t="s">
        <v>297</v>
      </c>
      <c r="EW5" s="260">
        <v>2</v>
      </c>
      <c r="EX5" s="261">
        <v>9.0909090909090912E-2</v>
      </c>
      <c r="EY5" s="256">
        <v>20</v>
      </c>
      <c r="EZ5" s="257">
        <v>0.90909090909090906</v>
      </c>
      <c r="FA5">
        <v>22</v>
      </c>
      <c r="FF5" s="1" t="s">
        <v>297</v>
      </c>
      <c r="FG5" s="272" t="s">
        <v>1184</v>
      </c>
      <c r="FJ5" s="138">
        <v>8</v>
      </c>
      <c r="FK5" s="138"/>
      <c r="FL5" s="201">
        <v>0.36363636363636365</v>
      </c>
      <c r="FM5" s="138">
        <v>-7232.8449490941348</v>
      </c>
      <c r="FN5" s="138"/>
      <c r="FO5" s="138">
        <v>10</v>
      </c>
      <c r="FP5" s="201">
        <v>0.45454545454545453</v>
      </c>
      <c r="FQ5" s="138">
        <v>-3338.1628328296583</v>
      </c>
      <c r="FR5" t="s">
        <v>1185</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1185</v>
      </c>
      <c r="GJ5" s="138">
        <v>11</v>
      </c>
      <c r="GK5" s="138"/>
      <c r="GL5" s="201">
        <v>0.5</v>
      </c>
      <c r="GM5" s="138">
        <v>357.58039361663782</v>
      </c>
      <c r="GN5" s="138"/>
      <c r="GO5" s="138">
        <v>12</v>
      </c>
      <c r="GP5" s="201">
        <v>0.54545454545454541</v>
      </c>
      <c r="GQ5" s="138">
        <v>-3105.8195639801802</v>
      </c>
      <c r="GR5" t="s">
        <v>1184</v>
      </c>
      <c r="GS5" t="s">
        <v>297</v>
      </c>
      <c r="GT5" s="260">
        <v>6</v>
      </c>
      <c r="GU5" s="261">
        <v>0.27272727272727271</v>
      </c>
      <c r="GV5" s="260">
        <v>11</v>
      </c>
      <c r="GW5" s="261">
        <v>0.5</v>
      </c>
      <c r="GX5" s="256">
        <v>16</v>
      </c>
      <c r="GY5" s="257">
        <v>0.72727272727272729</v>
      </c>
      <c r="GZ5" s="256">
        <v>11</v>
      </c>
      <c r="HA5" s="261">
        <v>0.5</v>
      </c>
      <c r="HB5">
        <v>22</v>
      </c>
      <c r="HC5" s="278">
        <v>22</v>
      </c>
      <c r="HF5" s="1" t="s">
        <v>297</v>
      </c>
      <c r="HG5" s="272" t="s">
        <v>1184</v>
      </c>
      <c r="HJ5" s="138">
        <v>10</v>
      </c>
      <c r="HK5" s="138"/>
      <c r="HL5" s="201">
        <v>0.45454545454545453</v>
      </c>
      <c r="HM5" s="138">
        <v>-4898.358371591632</v>
      </c>
      <c r="HN5" s="138"/>
      <c r="HO5" s="138">
        <v>12</v>
      </c>
      <c r="HP5" s="201">
        <v>0.54545454545454541</v>
      </c>
      <c r="HQ5" s="138">
        <v>1608.6542521871215</v>
      </c>
      <c r="HR5" t="s">
        <v>1184</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1184</v>
      </c>
      <c r="IJ5" s="138">
        <v>9</v>
      </c>
      <c r="IK5" s="138"/>
      <c r="IL5" s="201">
        <v>0.40909090909090912</v>
      </c>
      <c r="IM5" s="138">
        <v>-16630.998454726876</v>
      </c>
      <c r="IN5" s="138"/>
      <c r="IO5" s="138">
        <v>11</v>
      </c>
      <c r="IP5" s="201">
        <v>0.5</v>
      </c>
      <c r="IQ5" s="138">
        <v>-8419.9173874349108</v>
      </c>
      <c r="IR5" t="s">
        <v>1184</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1184</v>
      </c>
      <c r="JJ5" s="138">
        <v>12</v>
      </c>
      <c r="JK5" s="138"/>
      <c r="JL5" s="201">
        <v>0.54545454545454541</v>
      </c>
      <c r="JM5" s="138">
        <v>637.64034284135676</v>
      </c>
      <c r="JN5" s="138"/>
      <c r="JO5" s="138">
        <v>9</v>
      </c>
      <c r="JP5" s="201">
        <v>0.40909090909090912</v>
      </c>
      <c r="JQ5" s="138">
        <v>-2720.6855610388216</v>
      </c>
      <c r="JR5" t="s">
        <v>1185</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1185</v>
      </c>
      <c r="KJ5" s="138">
        <v>11</v>
      </c>
      <c r="KK5" s="138"/>
      <c r="KL5" s="201">
        <v>0.5</v>
      </c>
      <c r="KM5" s="138">
        <v>424.26543121913431</v>
      </c>
      <c r="KN5" s="138"/>
      <c r="KO5" s="138">
        <v>10</v>
      </c>
      <c r="KP5" s="201">
        <v>0.45454545454545453</v>
      </c>
      <c r="KQ5" s="138">
        <v>-2202.3094782583062</v>
      </c>
      <c r="KR5" t="s">
        <v>1185</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1185</v>
      </c>
      <c r="LJ5" s="138">
        <v>14</v>
      </c>
      <c r="LK5" s="138"/>
      <c r="LL5" s="201">
        <v>0.63636363636363635</v>
      </c>
      <c r="LM5" s="138">
        <v>7881.5058255314143</v>
      </c>
      <c r="LN5" s="138"/>
      <c r="LO5" s="138">
        <v>11</v>
      </c>
      <c r="LP5" s="201">
        <v>0.5</v>
      </c>
      <c r="LQ5" s="138">
        <v>9074.5732422053989</v>
      </c>
      <c r="LR5" t="s">
        <v>1184</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1184</v>
      </c>
      <c r="MJ5" s="138">
        <v>6</v>
      </c>
      <c r="MK5" s="138"/>
      <c r="ML5" s="201">
        <v>0.27272727272727271</v>
      </c>
      <c r="MM5" s="138">
        <v>-50765.298252315377</v>
      </c>
      <c r="MN5" s="138"/>
      <c r="MO5" s="138">
        <v>6</v>
      </c>
      <c r="MP5" s="201">
        <v>0.27272727272727271</v>
      </c>
      <c r="MQ5" s="138">
        <v>-57034.63265920501</v>
      </c>
      <c r="MR5" t="s">
        <v>1185</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1185</v>
      </c>
      <c r="NJ5" s="138">
        <v>15</v>
      </c>
      <c r="NK5" s="138"/>
      <c r="NL5" s="201">
        <v>0.7142857142857143</v>
      </c>
      <c r="NM5" s="138">
        <v>29110.613482549979</v>
      </c>
      <c r="NN5" s="138"/>
      <c r="NO5" s="138">
        <v>11</v>
      </c>
      <c r="NP5" s="201">
        <v>0.52380952380952384</v>
      </c>
      <c r="NQ5" s="138">
        <v>-3002.6255838580523</v>
      </c>
      <c r="NR5" t="s">
        <v>1184</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1184</v>
      </c>
      <c r="OJ5" s="138">
        <v>5</v>
      </c>
      <c r="OK5" s="138"/>
      <c r="OL5" s="201">
        <v>0.23809523809523808</v>
      </c>
      <c r="OM5" s="138">
        <v>-30842.365622980735</v>
      </c>
      <c r="ON5" s="138"/>
      <c r="OO5" s="138">
        <v>19</v>
      </c>
      <c r="OP5" s="201">
        <v>0.90476190476190477</v>
      </c>
      <c r="OQ5" s="138">
        <v>34129.476828301573</v>
      </c>
      <c r="OR5" t="s">
        <v>1184</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1184</v>
      </c>
      <c r="PH5" s="272"/>
      <c r="PK5" s="138">
        <v>16</v>
      </c>
      <c r="PL5" s="138"/>
      <c r="PM5" s="201">
        <v>0.76190476190476186</v>
      </c>
      <c r="PN5" s="138">
        <v>21676.393228877219</v>
      </c>
      <c r="PO5" s="138"/>
      <c r="PP5" s="138">
        <v>20</v>
      </c>
      <c r="PQ5" s="201">
        <v>0.95238095238095233</v>
      </c>
      <c r="PR5" s="138">
        <v>34804.248026567191</v>
      </c>
      <c r="PS5" t="s">
        <v>1184</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
        <v>297</v>
      </c>
      <c r="QJ5" s="272"/>
      <c r="QM5" s="138">
        <v>15</v>
      </c>
      <c r="QN5" s="201">
        <v>0.7142857142857143</v>
      </c>
      <c r="QO5" s="138">
        <v>10978.458987262917</v>
      </c>
      <c r="QQ5" s="138"/>
      <c r="QR5" s="138">
        <v>19</v>
      </c>
      <c r="QS5" s="201">
        <v>0.90476190476190477</v>
      </c>
      <c r="QT5" s="138">
        <v>24954.472712137027</v>
      </c>
      <c r="QU5" t="s">
        <v>1184</v>
      </c>
      <c r="QV5" t="s">
        <v>297</v>
      </c>
      <c r="QW5" s="260">
        <v>20</v>
      </c>
      <c r="QX5" s="261">
        <v>0.95238095238095233</v>
      </c>
      <c r="QY5" s="260">
        <v>16</v>
      </c>
      <c r="QZ5" s="261">
        <v>0.76190476190476186</v>
      </c>
      <c r="RA5" s="256">
        <v>1</v>
      </c>
      <c r="RB5" s="257">
        <v>4.7619047619047616E-2</v>
      </c>
      <c r="RC5" s="256">
        <v>5</v>
      </c>
      <c r="RD5" s="261">
        <v>0.23809523809523808</v>
      </c>
      <c r="RE5">
        <v>21</v>
      </c>
      <c r="RF5" s="278">
        <v>21</v>
      </c>
      <c r="RO5" s="1" t="s">
        <v>297</v>
      </c>
      <c r="RP5" s="272" t="str">
        <f t="shared" si="37"/>
        <v>normal</v>
      </c>
      <c r="RQ5" s="272"/>
      <c r="RR5" s="272"/>
      <c r="RU5" s="138">
        <f t="shared" si="52"/>
        <v>8</v>
      </c>
      <c r="RV5" s="201">
        <f t="shared" si="38"/>
        <v>0.38095238095238093</v>
      </c>
      <c r="RW5" s="138">
        <f t="shared" si="0"/>
        <v>-4265.5808649847922</v>
      </c>
      <c r="RY5" s="138"/>
      <c r="RZ5" s="138">
        <f t="shared" si="1"/>
        <v>16</v>
      </c>
      <c r="SA5" s="201">
        <f t="shared" si="2"/>
        <v>0.76190476190476186</v>
      </c>
      <c r="SB5" s="138">
        <f t="shared" si="3"/>
        <v>5674.1726085850751</v>
      </c>
      <c r="SC5" t="str">
        <f t="shared" si="53"/>
        <v>normal</v>
      </c>
      <c r="SD5" t="str">
        <f t="shared" si="39"/>
        <v>index</v>
      </c>
      <c r="SE5" s="260">
        <f t="shared" si="4"/>
        <v>18</v>
      </c>
      <c r="SF5" s="261">
        <f t="shared" si="5"/>
        <v>0.8571428571428571</v>
      </c>
      <c r="SG5" s="260">
        <f t="shared" si="40"/>
        <v>9</v>
      </c>
      <c r="SH5" s="261">
        <f t="shared" si="6"/>
        <v>0.42857142857142855</v>
      </c>
      <c r="SI5" s="256">
        <f t="shared" si="7"/>
        <v>3</v>
      </c>
      <c r="SJ5" s="257">
        <f t="shared" si="8"/>
        <v>0.14285714285714285</v>
      </c>
      <c r="SK5" s="256">
        <f t="shared" si="9"/>
        <v>12</v>
      </c>
      <c r="SL5" s="261">
        <f t="shared" si="10"/>
        <v>0.5714285714285714</v>
      </c>
      <c r="SM5">
        <f t="shared" si="11"/>
        <v>21</v>
      </c>
      <c r="SN5" s="278">
        <f t="shared" si="41"/>
        <v>21</v>
      </c>
      <c r="SW5" s="1" t="s">
        <v>297</v>
      </c>
      <c r="SX5" s="272" t="str">
        <f t="shared" si="42"/>
        <v>index</v>
      </c>
      <c r="SY5" s="272"/>
      <c r="SZ5" s="272"/>
      <c r="TC5" s="138">
        <f t="shared" si="54"/>
        <v>0</v>
      </c>
      <c r="TD5" s="201">
        <f t="shared" si="43"/>
        <v>0</v>
      </c>
      <c r="TE5" s="138">
        <f t="shared" si="55"/>
        <v>0</v>
      </c>
      <c r="TG5" s="138"/>
      <c r="TH5" s="138">
        <f t="shared" si="13"/>
        <v>0</v>
      </c>
      <c r="TI5" s="201">
        <f t="shared" si="14"/>
        <v>0</v>
      </c>
      <c r="TJ5" s="138">
        <f t="shared" si="15"/>
        <v>0</v>
      </c>
      <c r="TK5" t="str">
        <f t="shared" si="56"/>
        <v>normal</v>
      </c>
      <c r="TL5" t="str">
        <f t="shared" si="44"/>
        <v>index</v>
      </c>
      <c r="TM5" s="260">
        <f t="shared" si="16"/>
        <v>0</v>
      </c>
      <c r="TN5" s="261" t="e">
        <f t="shared" si="17"/>
        <v>#DIV/0!</v>
      </c>
      <c r="TO5" s="260">
        <f t="shared" si="45"/>
        <v>17</v>
      </c>
      <c r="TP5" s="261" t="e">
        <f t="shared" si="18"/>
        <v>#DIV/0!</v>
      </c>
      <c r="TQ5" s="256">
        <f t="shared" si="19"/>
        <v>0</v>
      </c>
      <c r="TR5" s="257" t="e">
        <f t="shared" si="20"/>
        <v>#DIV/0!</v>
      </c>
      <c r="TS5" s="256">
        <f t="shared" si="21"/>
        <v>4</v>
      </c>
      <c r="TT5" s="261" t="e">
        <f t="shared" si="22"/>
        <v>#DIV/0!</v>
      </c>
      <c r="TU5">
        <f t="shared" si="23"/>
        <v>0</v>
      </c>
      <c r="TV5" s="278">
        <f t="shared" si="46"/>
        <v>21</v>
      </c>
      <c r="UE5" s="1" t="s">
        <v>297</v>
      </c>
      <c r="UF5" s="272" t="str">
        <f t="shared" si="47"/>
        <v>index</v>
      </c>
      <c r="UG5" s="272"/>
      <c r="UH5" s="272"/>
      <c r="UK5" s="138">
        <f t="shared" si="57"/>
        <v>21</v>
      </c>
      <c r="UL5" s="201">
        <f t="shared" si="48"/>
        <v>1</v>
      </c>
      <c r="UM5" s="138">
        <f t="shared" si="58"/>
        <v>0</v>
      </c>
      <c r="UO5" s="138"/>
      <c r="UP5" s="138">
        <f t="shared" si="25"/>
        <v>21</v>
      </c>
      <c r="UQ5" s="201">
        <f t="shared" si="26"/>
        <v>1</v>
      </c>
      <c r="UR5" s="138">
        <f t="shared" si="27"/>
        <v>0</v>
      </c>
      <c r="US5" t="str">
        <f t="shared" si="59"/>
        <v>normal</v>
      </c>
      <c r="UT5" t="str">
        <f t="shared" si="49"/>
        <v>index</v>
      </c>
      <c r="UU5" s="260">
        <f t="shared" si="28"/>
        <v>0</v>
      </c>
      <c r="UV5" s="261" t="e">
        <f t="shared" si="29"/>
        <v>#DIV/0!</v>
      </c>
      <c r="UW5" s="260">
        <f t="shared" si="50"/>
        <v>0</v>
      </c>
      <c r="UX5" s="261" t="e">
        <f t="shared" si="30"/>
        <v>#DIV/0!</v>
      </c>
      <c r="UY5" s="256">
        <f t="shared" si="31"/>
        <v>0</v>
      </c>
      <c r="UZ5" s="257" t="e">
        <f t="shared" si="32"/>
        <v>#DIV/0!</v>
      </c>
      <c r="VA5" s="256">
        <f t="shared" si="33"/>
        <v>0</v>
      </c>
      <c r="VB5" s="261" t="e">
        <f t="shared" si="34"/>
        <v>#DIV/0!</v>
      </c>
      <c r="VC5">
        <f t="shared" si="35"/>
        <v>0</v>
      </c>
      <c r="VD5" s="278">
        <f t="shared" si="51"/>
        <v>0</v>
      </c>
    </row>
    <row r="6" spans="1:583"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1184</v>
      </c>
      <c r="BO6">
        <v>3</v>
      </c>
      <c r="BP6">
        <v>0</v>
      </c>
      <c r="BQ6">
        <v>3</v>
      </c>
      <c r="BV6" s="1" t="s">
        <v>316</v>
      </c>
      <c r="BW6" t="s">
        <v>1184</v>
      </c>
      <c r="BY6" s="138">
        <v>1</v>
      </c>
      <c r="BZ6" s="201">
        <v>0.33333333333333331</v>
      </c>
      <c r="CA6" s="138">
        <v>-1274.9066510456191</v>
      </c>
      <c r="CB6" s="138"/>
      <c r="CC6" s="138">
        <v>2</v>
      </c>
      <c r="CD6" s="201">
        <v>0.66666666666666663</v>
      </c>
      <c r="CE6" s="138">
        <v>1423.2897417407366</v>
      </c>
      <c r="CF6" t="s">
        <v>1184</v>
      </c>
      <c r="CH6">
        <v>1</v>
      </c>
      <c r="CI6">
        <v>2</v>
      </c>
      <c r="CJ6">
        <v>3</v>
      </c>
      <c r="CP6" s="1" t="s">
        <v>316</v>
      </c>
      <c r="CQ6" t="s">
        <v>1184</v>
      </c>
      <c r="CS6" s="138">
        <v>2</v>
      </c>
      <c r="CT6" s="201">
        <v>0.66666666666666663</v>
      </c>
      <c r="CU6" s="138">
        <v>192.34311376639218</v>
      </c>
      <c r="CV6" s="138"/>
      <c r="CW6" s="138">
        <v>0</v>
      </c>
      <c r="CX6" s="201">
        <v>0</v>
      </c>
      <c r="CY6" s="138">
        <v>-3746.9076909668038</v>
      </c>
      <c r="CZ6" t="s">
        <v>1185</v>
      </c>
      <c r="DB6">
        <v>1</v>
      </c>
      <c r="DC6">
        <v>2</v>
      </c>
      <c r="DD6">
        <v>3</v>
      </c>
      <c r="DJ6" s="1" t="s">
        <v>316</v>
      </c>
      <c r="DK6" t="s">
        <v>1185</v>
      </c>
      <c r="DN6" s="138">
        <v>3</v>
      </c>
      <c r="DO6" s="138"/>
      <c r="DP6" s="201">
        <v>1</v>
      </c>
      <c r="DQ6" s="138">
        <v>9815.4375732268873</v>
      </c>
      <c r="DR6" s="138"/>
      <c r="DS6" s="138">
        <v>0</v>
      </c>
      <c r="DT6" s="201">
        <v>0</v>
      </c>
      <c r="DU6" s="138">
        <v>-9815.4375732268873</v>
      </c>
      <c r="DV6" t="s">
        <v>1185</v>
      </c>
      <c r="DX6" t="s">
        <v>316</v>
      </c>
      <c r="DY6" s="260">
        <v>1</v>
      </c>
      <c r="DZ6" s="261">
        <v>0.33333333333333331</v>
      </c>
      <c r="EA6" s="256">
        <v>2</v>
      </c>
      <c r="EB6" s="257">
        <v>0.66666666666666663</v>
      </c>
      <c r="EC6">
        <v>3</v>
      </c>
      <c r="EH6" s="1" t="s">
        <v>316</v>
      </c>
      <c r="EI6" s="268" t="s">
        <v>1185</v>
      </c>
      <c r="EL6" s="138">
        <v>2</v>
      </c>
      <c r="EM6" s="138"/>
      <c r="EN6" s="201">
        <v>0.66666666666666663</v>
      </c>
      <c r="EO6" s="138">
        <v>2210.8461094284594</v>
      </c>
      <c r="EP6" s="138"/>
      <c r="EQ6" s="138">
        <v>2</v>
      </c>
      <c r="ER6" s="201">
        <v>0.66666666666666663</v>
      </c>
      <c r="ES6" s="138">
        <v>-1102.2675911729884</v>
      </c>
      <c r="ET6" t="s">
        <v>1184</v>
      </c>
      <c r="EV6" t="s">
        <v>316</v>
      </c>
      <c r="EW6" s="260">
        <v>3</v>
      </c>
      <c r="EX6" s="261">
        <v>1</v>
      </c>
      <c r="EY6" s="256">
        <v>0</v>
      </c>
      <c r="EZ6" s="257">
        <v>0</v>
      </c>
      <c r="FA6">
        <v>3</v>
      </c>
      <c r="FF6" s="1" t="s">
        <v>316</v>
      </c>
      <c r="FG6" s="272" t="s">
        <v>1184</v>
      </c>
      <c r="FJ6" s="138">
        <v>1</v>
      </c>
      <c r="FK6" s="138"/>
      <c r="FL6" s="201">
        <v>0.33333333333333331</v>
      </c>
      <c r="FM6" s="138">
        <v>-1215.1230221939452</v>
      </c>
      <c r="FN6" s="138"/>
      <c r="FO6" s="138">
        <v>0</v>
      </c>
      <c r="FP6" s="201">
        <v>0</v>
      </c>
      <c r="FQ6" s="138">
        <v>-2898.4143739999136</v>
      </c>
      <c r="FR6" t="s">
        <v>1185</v>
      </c>
      <c r="FS6" t="s">
        <v>316</v>
      </c>
      <c r="FT6" s="260">
        <v>0</v>
      </c>
      <c r="FU6" s="261">
        <v>0</v>
      </c>
      <c r="FV6" s="260">
        <v>2</v>
      </c>
      <c r="FW6" s="261">
        <v>0.66666666666666663</v>
      </c>
      <c r="FX6" s="256">
        <v>3</v>
      </c>
      <c r="FY6" s="257">
        <v>1</v>
      </c>
      <c r="FZ6" s="256">
        <v>1</v>
      </c>
      <c r="GA6" s="261">
        <v>0.33333333333333331</v>
      </c>
      <c r="GB6">
        <v>3</v>
      </c>
      <c r="GC6" s="278">
        <v>3</v>
      </c>
      <c r="GF6" s="1" t="s">
        <v>316</v>
      </c>
      <c r="GG6" s="272" t="s">
        <v>1185</v>
      </c>
      <c r="GJ6" s="138">
        <v>2</v>
      </c>
      <c r="GK6" s="138"/>
      <c r="GL6" s="201">
        <v>0.66666666666666663</v>
      </c>
      <c r="GM6" s="138">
        <v>-638.07802388391997</v>
      </c>
      <c r="GN6" s="138"/>
      <c r="GO6" s="138">
        <v>1</v>
      </c>
      <c r="GP6" s="201">
        <v>0.33333333333333331</v>
      </c>
      <c r="GQ6" s="138">
        <v>638.07802388391997</v>
      </c>
      <c r="GR6" t="s">
        <v>1184</v>
      </c>
      <c r="GS6" t="s">
        <v>316</v>
      </c>
      <c r="GT6" s="260">
        <v>1</v>
      </c>
      <c r="GU6" s="261">
        <v>0.33333333333333331</v>
      </c>
      <c r="GV6" s="260">
        <v>0</v>
      </c>
      <c r="GW6" s="261">
        <v>0</v>
      </c>
      <c r="GX6" s="256">
        <v>2</v>
      </c>
      <c r="GY6" s="257">
        <v>0.66666666666666663</v>
      </c>
      <c r="GZ6" s="256">
        <v>3</v>
      </c>
      <c r="HA6" s="261">
        <v>1</v>
      </c>
      <c r="HB6">
        <v>3</v>
      </c>
      <c r="HC6" s="278">
        <v>3</v>
      </c>
      <c r="HF6" s="1" t="s">
        <v>316</v>
      </c>
      <c r="HG6" s="272" t="s">
        <v>1184</v>
      </c>
      <c r="HJ6" s="138">
        <v>3</v>
      </c>
      <c r="HK6" s="138"/>
      <c r="HL6" s="201">
        <v>1</v>
      </c>
      <c r="HM6" s="138">
        <v>2236.2626093853642</v>
      </c>
      <c r="HN6" s="138"/>
      <c r="HO6" s="138">
        <v>1</v>
      </c>
      <c r="HP6" s="201">
        <v>0.33333333333333331</v>
      </c>
      <c r="HQ6" s="138">
        <v>-1200.0391456985319</v>
      </c>
      <c r="HR6" t="s">
        <v>1185</v>
      </c>
      <c r="HS6" t="s">
        <v>316</v>
      </c>
      <c r="HT6" s="260">
        <v>0</v>
      </c>
      <c r="HU6" s="261">
        <v>0</v>
      </c>
      <c r="HV6" s="260">
        <v>0</v>
      </c>
      <c r="HW6" s="261">
        <v>0</v>
      </c>
      <c r="HX6" s="256">
        <v>3</v>
      </c>
      <c r="HY6" s="257">
        <v>1</v>
      </c>
      <c r="HZ6" s="256">
        <v>3</v>
      </c>
      <c r="IA6" s="261">
        <v>1</v>
      </c>
      <c r="IB6">
        <v>3</v>
      </c>
      <c r="IC6" s="278">
        <v>3</v>
      </c>
      <c r="IF6" s="1" t="s">
        <v>316</v>
      </c>
      <c r="IG6" s="272" t="s">
        <v>1185</v>
      </c>
      <c r="IJ6" s="138">
        <v>2</v>
      </c>
      <c r="IK6" s="138"/>
      <c r="IL6" s="201">
        <v>0.66666666666666663</v>
      </c>
      <c r="IM6" s="138">
        <v>1816.2606892746676</v>
      </c>
      <c r="IN6" s="138"/>
      <c r="IO6" s="138">
        <v>1</v>
      </c>
      <c r="IP6" s="201">
        <v>0.33333333333333331</v>
      </c>
      <c r="IQ6" s="138">
        <v>-1816.2606892746676</v>
      </c>
      <c r="IR6" t="s">
        <v>1185</v>
      </c>
      <c r="IS6" t="s">
        <v>316</v>
      </c>
      <c r="IT6" s="260">
        <v>0</v>
      </c>
      <c r="IU6" s="261">
        <v>0</v>
      </c>
      <c r="IV6" s="260">
        <v>1</v>
      </c>
      <c r="IW6" s="261">
        <v>0.33333333333333331</v>
      </c>
      <c r="IX6" s="256">
        <v>3</v>
      </c>
      <c r="IY6" s="257">
        <v>1</v>
      </c>
      <c r="IZ6" s="256">
        <v>2</v>
      </c>
      <c r="JA6" s="261">
        <v>0.66666666666666663</v>
      </c>
      <c r="JB6">
        <v>3</v>
      </c>
      <c r="JC6" s="278">
        <v>3</v>
      </c>
      <c r="JF6" s="1" t="s">
        <v>316</v>
      </c>
      <c r="JG6" s="272" t="s">
        <v>1185</v>
      </c>
      <c r="JJ6" s="138">
        <v>1</v>
      </c>
      <c r="JK6" s="138"/>
      <c r="JL6" s="201">
        <v>0.33333333333333331</v>
      </c>
      <c r="JM6" s="138">
        <v>-1539.237638776121</v>
      </c>
      <c r="JN6" s="138"/>
      <c r="JO6" s="138">
        <v>3</v>
      </c>
      <c r="JP6" s="201">
        <v>1</v>
      </c>
      <c r="JQ6" s="138">
        <v>3051.1207191593289</v>
      </c>
      <c r="JR6" t="s">
        <v>1184</v>
      </c>
      <c r="JS6" t="s">
        <v>316</v>
      </c>
      <c r="JT6" s="260">
        <v>2</v>
      </c>
      <c r="JU6" s="261">
        <v>0.66666666666666663</v>
      </c>
      <c r="JV6" s="260">
        <v>0</v>
      </c>
      <c r="JW6" s="261">
        <v>0</v>
      </c>
      <c r="JX6" s="256">
        <v>1</v>
      </c>
      <c r="JY6" s="257">
        <v>0.33333333333333331</v>
      </c>
      <c r="JZ6" s="256">
        <v>3</v>
      </c>
      <c r="KA6" s="261">
        <v>1</v>
      </c>
      <c r="KB6">
        <v>3</v>
      </c>
      <c r="KC6" s="278">
        <v>3</v>
      </c>
      <c r="KF6" s="1" t="s">
        <v>316</v>
      </c>
      <c r="KG6" s="272" t="s">
        <v>1184</v>
      </c>
      <c r="KJ6" s="138">
        <v>3</v>
      </c>
      <c r="KK6" s="138"/>
      <c r="KL6" s="201">
        <v>1</v>
      </c>
      <c r="KM6" s="138">
        <v>3645.3310447078702</v>
      </c>
      <c r="KN6" s="138"/>
      <c r="KO6" s="138">
        <v>3</v>
      </c>
      <c r="KP6" s="201">
        <v>1</v>
      </c>
      <c r="KQ6" s="138">
        <v>3645.3310447078702</v>
      </c>
      <c r="KR6" t="s">
        <v>1184</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1184</v>
      </c>
      <c r="LJ6" s="138">
        <v>2</v>
      </c>
      <c r="LK6" s="138"/>
      <c r="LL6" s="201">
        <v>0.66666666666666663</v>
      </c>
      <c r="LM6" s="138">
        <v>1175.9798100766898</v>
      </c>
      <c r="LN6" s="138"/>
      <c r="LO6" s="138">
        <v>3</v>
      </c>
      <c r="LP6" s="201">
        <v>1</v>
      </c>
      <c r="LQ6" s="138">
        <v>3410.5080783184271</v>
      </c>
      <c r="LR6" t="s">
        <v>1184</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1184</v>
      </c>
      <c r="MJ6" s="138">
        <v>2</v>
      </c>
      <c r="MK6" s="138"/>
      <c r="ML6" s="201">
        <v>0.66666666666666663</v>
      </c>
      <c r="MM6" s="138">
        <v>-318.52313265439943</v>
      </c>
      <c r="MN6" s="138"/>
      <c r="MO6" s="138">
        <v>1</v>
      </c>
      <c r="MP6" s="201">
        <v>0.33333333333333331</v>
      </c>
      <c r="MQ6" s="138">
        <v>-3183.4309465206093</v>
      </c>
      <c r="MR6" t="s">
        <v>1185</v>
      </c>
      <c r="MS6" t="s">
        <v>316</v>
      </c>
      <c r="MT6" s="260">
        <v>0</v>
      </c>
      <c r="MU6" s="261">
        <v>0</v>
      </c>
      <c r="MV6" s="260">
        <v>1</v>
      </c>
      <c r="MW6" s="261">
        <v>0.33333333333333331</v>
      </c>
      <c r="MX6" s="256">
        <v>3</v>
      </c>
      <c r="MY6" s="257">
        <v>1</v>
      </c>
      <c r="MZ6" s="256">
        <v>2</v>
      </c>
      <c r="NA6" s="261">
        <v>0.66666666666666663</v>
      </c>
      <c r="NB6">
        <v>3</v>
      </c>
      <c r="NC6" s="278">
        <v>3</v>
      </c>
      <c r="NF6" s="1" t="s">
        <v>316</v>
      </c>
      <c r="NG6" s="272" t="s">
        <v>1185</v>
      </c>
      <c r="NJ6" s="138">
        <v>1</v>
      </c>
      <c r="NK6" s="138"/>
      <c r="NL6" s="201">
        <v>0.33333333333333331</v>
      </c>
      <c r="NM6" s="138">
        <v>-2304.4338989921102</v>
      </c>
      <c r="NN6" s="138"/>
      <c r="NO6" s="138">
        <v>3</v>
      </c>
      <c r="NP6" s="201">
        <v>1</v>
      </c>
      <c r="NQ6" s="138">
        <v>3033.2031711320979</v>
      </c>
      <c r="NR6" t="s">
        <v>1184</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1184</v>
      </c>
      <c r="OJ6" s="138">
        <v>2</v>
      </c>
      <c r="OK6" s="138"/>
      <c r="OL6" s="201">
        <v>0.66666666666666663</v>
      </c>
      <c r="OM6" s="138">
        <v>241.14844641895797</v>
      </c>
      <c r="ON6" s="138"/>
      <c r="OO6" s="138">
        <v>2</v>
      </c>
      <c r="OP6" s="201">
        <v>0.66666666666666663</v>
      </c>
      <c r="OQ6" s="138">
        <v>241.14844641895797</v>
      </c>
      <c r="OR6" t="s">
        <v>1184</v>
      </c>
      <c r="OS6" t="s">
        <v>316</v>
      </c>
      <c r="OT6" s="260">
        <v>3</v>
      </c>
      <c r="OU6" s="261">
        <v>1</v>
      </c>
      <c r="OV6" s="260">
        <v>2</v>
      </c>
      <c r="OW6" s="261">
        <v>0.66666666666666663</v>
      </c>
      <c r="OX6" s="256">
        <v>0</v>
      </c>
      <c r="OY6" s="257">
        <v>0</v>
      </c>
      <c r="OZ6" s="256">
        <v>1</v>
      </c>
      <c r="PA6" s="261">
        <v>0.33333333333333331</v>
      </c>
      <c r="PB6">
        <v>3</v>
      </c>
      <c r="PC6" s="278">
        <v>3</v>
      </c>
      <c r="PF6" s="1" t="s">
        <v>316</v>
      </c>
      <c r="PG6" s="272" t="s">
        <v>1184</v>
      </c>
      <c r="PH6" s="272"/>
      <c r="PK6" s="138">
        <v>3</v>
      </c>
      <c r="PL6" s="138"/>
      <c r="PM6" s="201">
        <v>1</v>
      </c>
      <c r="PN6" s="138">
        <v>3132.4632327207978</v>
      </c>
      <c r="PO6" s="138"/>
      <c r="PP6" s="138">
        <v>3</v>
      </c>
      <c r="PQ6" s="201">
        <v>1</v>
      </c>
      <c r="PR6" s="138">
        <v>3132.4632327207978</v>
      </c>
      <c r="PS6" t="s">
        <v>1184</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
        <v>316</v>
      </c>
      <c r="QJ6" s="272"/>
      <c r="QM6" s="138">
        <v>1</v>
      </c>
      <c r="QN6" s="201">
        <v>0.33333333333333331</v>
      </c>
      <c r="QO6" s="138">
        <v>-1153.9202097710383</v>
      </c>
      <c r="QQ6" s="138"/>
      <c r="QR6" s="138">
        <v>3</v>
      </c>
      <c r="QS6" s="201">
        <v>1</v>
      </c>
      <c r="QT6" s="138">
        <v>1253.8602037705048</v>
      </c>
      <c r="QU6" t="s">
        <v>1184</v>
      </c>
      <c r="QV6" t="s">
        <v>316</v>
      </c>
      <c r="QW6" s="260">
        <v>2</v>
      </c>
      <c r="QX6" s="261">
        <v>0.66666666666666663</v>
      </c>
      <c r="QY6" s="260">
        <v>0</v>
      </c>
      <c r="QZ6" s="261">
        <v>0</v>
      </c>
      <c r="RA6" s="256">
        <v>1</v>
      </c>
      <c r="RB6" s="257">
        <v>0.33333333333333331</v>
      </c>
      <c r="RC6" s="256">
        <v>3</v>
      </c>
      <c r="RD6" s="261">
        <v>1</v>
      </c>
      <c r="RE6">
        <v>3</v>
      </c>
      <c r="RF6" s="278">
        <v>3</v>
      </c>
      <c r="RO6" s="1" t="s">
        <v>316</v>
      </c>
      <c r="RP6" s="272" t="str">
        <f t="shared" si="37"/>
        <v>normal</v>
      </c>
      <c r="RQ6" s="272"/>
      <c r="RR6" s="272"/>
      <c r="RU6" s="138">
        <f t="shared" si="52"/>
        <v>1</v>
      </c>
      <c r="RV6" s="201">
        <f t="shared" si="38"/>
        <v>0.33333333333333331</v>
      </c>
      <c r="RW6" s="138">
        <f t="shared" si="0"/>
        <v>-1087.39105680683</v>
      </c>
      <c r="RY6" s="138"/>
      <c r="RZ6" s="138">
        <f t="shared" si="1"/>
        <v>0</v>
      </c>
      <c r="SA6" s="201">
        <f t="shared" si="2"/>
        <v>0</v>
      </c>
      <c r="SB6" s="138">
        <f t="shared" si="3"/>
        <v>-3185.8616400594274</v>
      </c>
      <c r="SC6" t="str">
        <f t="shared" si="53"/>
        <v>inverted</v>
      </c>
      <c r="SD6" t="str">
        <f t="shared" si="39"/>
        <v>meat</v>
      </c>
      <c r="SE6" s="260">
        <f t="shared" si="4"/>
        <v>1</v>
      </c>
      <c r="SF6" s="261">
        <f t="shared" si="5"/>
        <v>0.33333333333333331</v>
      </c>
      <c r="SG6" s="260">
        <f t="shared" si="40"/>
        <v>1</v>
      </c>
      <c r="SH6" s="261">
        <f t="shared" si="6"/>
        <v>0.33333333333333331</v>
      </c>
      <c r="SI6" s="256">
        <f t="shared" si="7"/>
        <v>2</v>
      </c>
      <c r="SJ6" s="257">
        <f t="shared" si="8"/>
        <v>0.66666666666666663</v>
      </c>
      <c r="SK6" s="256">
        <f t="shared" si="9"/>
        <v>2</v>
      </c>
      <c r="SL6" s="261">
        <f t="shared" si="10"/>
        <v>0.66666666666666663</v>
      </c>
      <c r="SM6">
        <f t="shared" si="11"/>
        <v>3</v>
      </c>
      <c r="SN6" s="278">
        <f t="shared" si="41"/>
        <v>3</v>
      </c>
      <c r="SW6" s="1" t="s">
        <v>316</v>
      </c>
      <c r="SX6" s="272" t="str">
        <f t="shared" si="42"/>
        <v>meat</v>
      </c>
      <c r="SY6" s="272"/>
      <c r="SZ6" s="272"/>
      <c r="TC6" s="138">
        <f t="shared" si="54"/>
        <v>0</v>
      </c>
      <c r="TD6" s="201">
        <f t="shared" si="43"/>
        <v>0</v>
      </c>
      <c r="TE6" s="138">
        <f t="shared" si="55"/>
        <v>0</v>
      </c>
      <c r="TG6" s="138"/>
      <c r="TH6" s="138">
        <f t="shared" si="13"/>
        <v>0</v>
      </c>
      <c r="TI6" s="201">
        <f t="shared" si="14"/>
        <v>0</v>
      </c>
      <c r="TJ6" s="138">
        <f t="shared" si="15"/>
        <v>0</v>
      </c>
      <c r="TK6" t="str">
        <f t="shared" si="56"/>
        <v>normal</v>
      </c>
      <c r="TL6" t="str">
        <f t="shared" si="44"/>
        <v>meat</v>
      </c>
      <c r="TM6" s="260">
        <f t="shared" si="16"/>
        <v>0</v>
      </c>
      <c r="TN6" s="261" t="e">
        <f t="shared" si="17"/>
        <v>#DIV/0!</v>
      </c>
      <c r="TO6" s="260">
        <f t="shared" si="45"/>
        <v>2</v>
      </c>
      <c r="TP6" s="261" t="e">
        <f t="shared" si="18"/>
        <v>#DIV/0!</v>
      </c>
      <c r="TQ6" s="256">
        <f t="shared" si="19"/>
        <v>0</v>
      </c>
      <c r="TR6" s="257" t="e">
        <f t="shared" si="20"/>
        <v>#DIV/0!</v>
      </c>
      <c r="TS6" s="256">
        <f t="shared" si="21"/>
        <v>1</v>
      </c>
      <c r="TT6" s="261" t="e">
        <f t="shared" si="22"/>
        <v>#DIV/0!</v>
      </c>
      <c r="TU6">
        <f t="shared" si="23"/>
        <v>0</v>
      </c>
      <c r="TV6" s="278">
        <f t="shared" si="46"/>
        <v>3</v>
      </c>
      <c r="UE6" s="1" t="s">
        <v>316</v>
      </c>
      <c r="UF6" s="272" t="str">
        <f t="shared" si="47"/>
        <v>meat</v>
      </c>
      <c r="UG6" s="272"/>
      <c r="UH6" s="272"/>
      <c r="UK6" s="138">
        <f t="shared" si="57"/>
        <v>3</v>
      </c>
      <c r="UL6" s="201">
        <f t="shared" si="48"/>
        <v>1</v>
      </c>
      <c r="UM6" s="138">
        <f t="shared" si="58"/>
        <v>0</v>
      </c>
      <c r="UO6" s="138"/>
      <c r="UP6" s="138">
        <f t="shared" si="25"/>
        <v>3</v>
      </c>
      <c r="UQ6" s="201">
        <f t="shared" si="26"/>
        <v>1</v>
      </c>
      <c r="UR6" s="138">
        <f t="shared" si="27"/>
        <v>0</v>
      </c>
      <c r="US6" t="str">
        <f t="shared" si="59"/>
        <v>normal</v>
      </c>
      <c r="UT6" t="str">
        <f t="shared" si="49"/>
        <v>meat</v>
      </c>
      <c r="UU6" s="260">
        <f t="shared" si="28"/>
        <v>0</v>
      </c>
      <c r="UV6" s="261" t="e">
        <f t="shared" si="29"/>
        <v>#DIV/0!</v>
      </c>
      <c r="UW6" s="260">
        <f t="shared" si="50"/>
        <v>0</v>
      </c>
      <c r="UX6" s="261" t="e">
        <f t="shared" si="30"/>
        <v>#DIV/0!</v>
      </c>
      <c r="UY6" s="256">
        <f t="shared" si="31"/>
        <v>0</v>
      </c>
      <c r="UZ6" s="257" t="e">
        <f t="shared" si="32"/>
        <v>#DIV/0!</v>
      </c>
      <c r="VA6" s="256">
        <f t="shared" si="33"/>
        <v>0</v>
      </c>
      <c r="VB6" s="261" t="e">
        <f t="shared" si="34"/>
        <v>#DIV/0!</v>
      </c>
      <c r="VC6">
        <f t="shared" si="35"/>
        <v>0</v>
      </c>
      <c r="VD6" s="278">
        <f t="shared" si="51"/>
        <v>0</v>
      </c>
    </row>
    <row r="7" spans="1:583"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1185</v>
      </c>
      <c r="BO7">
        <v>5</v>
      </c>
      <c r="BP7">
        <v>0</v>
      </c>
      <c r="BQ7">
        <v>5</v>
      </c>
      <c r="BV7" s="1" t="s">
        <v>350</v>
      </c>
      <c r="BW7" t="s">
        <v>1185</v>
      </c>
      <c r="BY7" s="138">
        <v>3</v>
      </c>
      <c r="BZ7" s="201">
        <v>0.6</v>
      </c>
      <c r="CA7" s="138">
        <v>639.65626336125024</v>
      </c>
      <c r="CB7" s="138"/>
      <c r="CC7" s="138">
        <v>3</v>
      </c>
      <c r="CD7" s="201">
        <v>0.6</v>
      </c>
      <c r="CE7" s="138">
        <v>-636.67265974035672</v>
      </c>
      <c r="CF7" t="s">
        <v>1184</v>
      </c>
      <c r="CH7">
        <v>2</v>
      </c>
      <c r="CI7">
        <v>3</v>
      </c>
      <c r="CJ7">
        <v>5</v>
      </c>
      <c r="CP7" s="1" t="s">
        <v>350</v>
      </c>
      <c r="CQ7" t="s">
        <v>1184</v>
      </c>
      <c r="CS7" s="138">
        <v>1</v>
      </c>
      <c r="CT7" s="201">
        <v>0.2</v>
      </c>
      <c r="CU7" s="138">
        <v>-1531.0426126975842</v>
      </c>
      <c r="CV7" s="138"/>
      <c r="CW7" s="138">
        <v>3</v>
      </c>
      <c r="CX7" s="201">
        <v>0.6</v>
      </c>
      <c r="CY7" s="138">
        <v>1963.9977098464815</v>
      </c>
      <c r="CZ7" t="s">
        <v>1184</v>
      </c>
      <c r="DB7">
        <v>2</v>
      </c>
      <c r="DC7">
        <v>3</v>
      </c>
      <c r="DD7">
        <v>5</v>
      </c>
      <c r="DJ7" s="1" t="s">
        <v>350</v>
      </c>
      <c r="DK7" t="s">
        <v>1184</v>
      </c>
      <c r="DN7" s="138">
        <v>3</v>
      </c>
      <c r="DO7" s="138"/>
      <c r="DP7" s="201">
        <v>0.6</v>
      </c>
      <c r="DQ7" s="138">
        <v>-1583.7059019420642</v>
      </c>
      <c r="DR7" s="138"/>
      <c r="DS7" s="138">
        <v>2</v>
      </c>
      <c r="DT7" s="201">
        <v>0.4</v>
      </c>
      <c r="DU7" s="138">
        <v>-722.350457769066</v>
      </c>
      <c r="DV7" t="s">
        <v>1185</v>
      </c>
      <c r="DX7" t="s">
        <v>350</v>
      </c>
      <c r="DY7" s="260">
        <v>4</v>
      </c>
      <c r="DZ7" s="261">
        <v>0.8</v>
      </c>
      <c r="EA7" s="256">
        <v>1</v>
      </c>
      <c r="EB7" s="257">
        <v>0.2</v>
      </c>
      <c r="EC7">
        <v>5</v>
      </c>
      <c r="EH7" s="1" t="s">
        <v>350</v>
      </c>
      <c r="EI7" s="268" t="s">
        <v>1185</v>
      </c>
      <c r="EL7" s="138">
        <v>3</v>
      </c>
      <c r="EM7" s="138"/>
      <c r="EN7" s="201">
        <v>0.6</v>
      </c>
      <c r="EO7" s="138">
        <v>2605.1966962220245</v>
      </c>
      <c r="EP7" s="138"/>
      <c r="EQ7" s="138">
        <v>3</v>
      </c>
      <c r="ER7" s="201">
        <v>0.6</v>
      </c>
      <c r="ES7" s="138">
        <v>2655.6274496472975</v>
      </c>
      <c r="ET7" t="s">
        <v>1184</v>
      </c>
      <c r="EV7" t="s">
        <v>350</v>
      </c>
      <c r="EW7" s="260">
        <v>1</v>
      </c>
      <c r="EX7" s="261">
        <v>0.2</v>
      </c>
      <c r="EY7" s="256">
        <v>4</v>
      </c>
      <c r="EZ7" s="257">
        <v>0.8</v>
      </c>
      <c r="FA7">
        <v>5</v>
      </c>
      <c r="FF7" s="1" t="s">
        <v>350</v>
      </c>
      <c r="FG7" s="272" t="s">
        <v>1184</v>
      </c>
      <c r="FJ7" s="138">
        <v>1</v>
      </c>
      <c r="FK7" s="138"/>
      <c r="FL7" s="201">
        <v>0.2</v>
      </c>
      <c r="FM7" s="138">
        <v>-2925.9768234522012</v>
      </c>
      <c r="FN7" s="138"/>
      <c r="FO7" s="138">
        <v>4</v>
      </c>
      <c r="FP7" s="201">
        <v>0.8</v>
      </c>
      <c r="FQ7" s="138">
        <v>2981.2018308546426</v>
      </c>
      <c r="FR7" t="s">
        <v>1184</v>
      </c>
      <c r="FS7" t="s">
        <v>350</v>
      </c>
      <c r="FT7" s="260">
        <v>4</v>
      </c>
      <c r="FU7" s="261">
        <v>0.8</v>
      </c>
      <c r="FV7" s="260">
        <v>0</v>
      </c>
      <c r="FW7" s="261">
        <v>0</v>
      </c>
      <c r="FX7" s="256">
        <v>1</v>
      </c>
      <c r="FY7" s="257">
        <v>0.2</v>
      </c>
      <c r="FZ7" s="256">
        <v>5</v>
      </c>
      <c r="GA7" s="261">
        <v>1</v>
      </c>
      <c r="GB7">
        <v>5</v>
      </c>
      <c r="GC7" s="278">
        <v>5</v>
      </c>
      <c r="GF7" s="1" t="s">
        <v>350</v>
      </c>
      <c r="GG7" s="272" t="s">
        <v>1184</v>
      </c>
      <c r="GJ7" s="138">
        <v>3</v>
      </c>
      <c r="GK7" s="138"/>
      <c r="GL7" s="201">
        <v>0.6</v>
      </c>
      <c r="GM7" s="138">
        <v>1721.1333536616989</v>
      </c>
      <c r="GN7" s="138"/>
      <c r="GO7" s="138">
        <v>2</v>
      </c>
      <c r="GP7" s="201">
        <v>0.4</v>
      </c>
      <c r="GQ7" s="138">
        <v>-1157.1170187454341</v>
      </c>
      <c r="GR7" t="s">
        <v>1185</v>
      </c>
      <c r="GS7" t="s">
        <v>350</v>
      </c>
      <c r="GT7" s="260">
        <v>4</v>
      </c>
      <c r="GU7" s="261">
        <v>0.8</v>
      </c>
      <c r="GV7" s="260">
        <v>2</v>
      </c>
      <c r="GW7" s="261">
        <v>0.4</v>
      </c>
      <c r="GX7" s="256">
        <v>1</v>
      </c>
      <c r="GY7" s="257">
        <v>0.2</v>
      </c>
      <c r="GZ7" s="256">
        <v>3</v>
      </c>
      <c r="HA7" s="261">
        <v>0.6</v>
      </c>
      <c r="HB7">
        <v>5</v>
      </c>
      <c r="HC7" s="278">
        <v>5</v>
      </c>
      <c r="HF7" s="1" t="s">
        <v>350</v>
      </c>
      <c r="HG7" s="272" t="s">
        <v>1185</v>
      </c>
      <c r="HJ7" s="138">
        <v>2</v>
      </c>
      <c r="HK7" s="138"/>
      <c r="HL7" s="201">
        <v>0.4</v>
      </c>
      <c r="HM7" s="138">
        <v>-1440.3453917417928</v>
      </c>
      <c r="HN7" s="138"/>
      <c r="HO7" s="138">
        <v>5</v>
      </c>
      <c r="HP7" s="201">
        <v>1</v>
      </c>
      <c r="HQ7" s="138">
        <v>3207.8471725310574</v>
      </c>
      <c r="HR7" t="s">
        <v>1184</v>
      </c>
      <c r="HS7" t="s">
        <v>350</v>
      </c>
      <c r="HT7" s="260">
        <v>1</v>
      </c>
      <c r="HU7" s="261">
        <v>0.2</v>
      </c>
      <c r="HV7" s="260">
        <v>2</v>
      </c>
      <c r="HW7" s="261">
        <v>0.4</v>
      </c>
      <c r="HX7" s="256">
        <v>4</v>
      </c>
      <c r="HY7" s="257">
        <v>0.8</v>
      </c>
      <c r="HZ7" s="256">
        <v>3</v>
      </c>
      <c r="IA7" s="261">
        <v>0.6</v>
      </c>
      <c r="IB7">
        <v>5</v>
      </c>
      <c r="IC7" s="278">
        <v>5</v>
      </c>
      <c r="IF7" s="1" t="s">
        <v>350</v>
      </c>
      <c r="IG7" s="272" t="s">
        <v>1184</v>
      </c>
      <c r="IJ7" s="138">
        <v>2</v>
      </c>
      <c r="IK7" s="138"/>
      <c r="IL7" s="201">
        <v>0.4</v>
      </c>
      <c r="IM7" s="138">
        <v>-2103.7461156731879</v>
      </c>
      <c r="IN7" s="138"/>
      <c r="IO7" s="138">
        <v>2</v>
      </c>
      <c r="IP7" s="201">
        <v>0.4</v>
      </c>
      <c r="IQ7" s="138">
        <v>-2208.4203267309395</v>
      </c>
      <c r="IR7" t="s">
        <v>1185</v>
      </c>
      <c r="IS7" t="s">
        <v>350</v>
      </c>
      <c r="IT7" s="260">
        <v>4</v>
      </c>
      <c r="IU7" s="261">
        <v>0.8</v>
      </c>
      <c r="IV7" s="260">
        <v>3</v>
      </c>
      <c r="IW7" s="261">
        <v>0.6</v>
      </c>
      <c r="IX7" s="256">
        <v>1</v>
      </c>
      <c r="IY7" s="257">
        <v>0.2</v>
      </c>
      <c r="IZ7" s="256">
        <v>2</v>
      </c>
      <c r="JA7" s="261">
        <v>0.4</v>
      </c>
      <c r="JB7">
        <v>5</v>
      </c>
      <c r="JC7" s="278">
        <v>5</v>
      </c>
      <c r="JF7" s="1" t="s">
        <v>350</v>
      </c>
      <c r="JG7" s="272" t="s">
        <v>1185</v>
      </c>
      <c r="JJ7" s="138">
        <v>3</v>
      </c>
      <c r="JK7" s="138"/>
      <c r="JL7" s="201">
        <v>0.6</v>
      </c>
      <c r="JM7" s="138">
        <v>1853.5860576977743</v>
      </c>
      <c r="JN7" s="138"/>
      <c r="JO7" s="138">
        <v>4</v>
      </c>
      <c r="JP7" s="201">
        <v>0.8</v>
      </c>
      <c r="JQ7" s="138">
        <v>4332.2257777128762</v>
      </c>
      <c r="JR7" t="s">
        <v>1184</v>
      </c>
      <c r="JS7" t="s">
        <v>350</v>
      </c>
      <c r="JT7" s="260">
        <v>2</v>
      </c>
      <c r="JU7" s="261">
        <v>0.4</v>
      </c>
      <c r="JV7" s="260">
        <v>4</v>
      </c>
      <c r="JW7" s="261">
        <v>0.8</v>
      </c>
      <c r="JX7" s="256">
        <v>3</v>
      </c>
      <c r="JY7" s="257">
        <v>0.6</v>
      </c>
      <c r="JZ7" s="256">
        <v>1</v>
      </c>
      <c r="KA7" s="261">
        <v>0.2</v>
      </c>
      <c r="KB7">
        <v>5</v>
      </c>
      <c r="KC7" s="278">
        <v>5</v>
      </c>
      <c r="KF7" s="1" t="s">
        <v>350</v>
      </c>
      <c r="KG7" s="272" t="s">
        <v>1184</v>
      </c>
      <c r="KJ7" s="138">
        <v>3</v>
      </c>
      <c r="KK7" s="138"/>
      <c r="KL7" s="201">
        <v>0.6</v>
      </c>
      <c r="KM7" s="138">
        <v>2132.2730703762722</v>
      </c>
      <c r="KN7" s="138"/>
      <c r="KO7" s="138">
        <v>3</v>
      </c>
      <c r="KP7" s="201">
        <v>0.6</v>
      </c>
      <c r="KQ7" s="138">
        <v>-34.888825308190498</v>
      </c>
      <c r="KR7" t="s">
        <v>1184</v>
      </c>
      <c r="KS7" t="s">
        <v>350</v>
      </c>
      <c r="KT7" s="260">
        <v>3</v>
      </c>
      <c r="KU7" s="261">
        <v>0.6</v>
      </c>
      <c r="KV7" s="260">
        <v>3</v>
      </c>
      <c r="KW7" s="261">
        <v>0.6</v>
      </c>
      <c r="KX7" s="256">
        <v>2</v>
      </c>
      <c r="KY7" s="257">
        <v>0.4</v>
      </c>
      <c r="KZ7" s="256">
        <v>2</v>
      </c>
      <c r="LA7" s="261">
        <v>0.4</v>
      </c>
      <c r="LB7">
        <v>5</v>
      </c>
      <c r="LC7" s="278">
        <v>5</v>
      </c>
      <c r="LF7" s="1" t="s">
        <v>350</v>
      </c>
      <c r="LG7" s="272" t="s">
        <v>1184</v>
      </c>
      <c r="LJ7" s="138">
        <v>4</v>
      </c>
      <c r="LK7" s="138"/>
      <c r="LL7" s="201">
        <v>0.8</v>
      </c>
      <c r="LM7" s="138">
        <v>4061.7587894444982</v>
      </c>
      <c r="LN7" s="138"/>
      <c r="LO7" s="138">
        <v>3</v>
      </c>
      <c r="LP7" s="201">
        <v>0.6</v>
      </c>
      <c r="LQ7" s="138">
        <v>3327.0197943357794</v>
      </c>
      <c r="LR7" t="s">
        <v>1184</v>
      </c>
      <c r="LS7" t="s">
        <v>350</v>
      </c>
      <c r="LT7" s="260">
        <v>3</v>
      </c>
      <c r="LU7" s="261">
        <v>0.6</v>
      </c>
      <c r="LV7" s="260">
        <v>2</v>
      </c>
      <c r="LW7" s="261">
        <v>0.4</v>
      </c>
      <c r="LX7" s="256">
        <v>2</v>
      </c>
      <c r="LY7" s="257">
        <v>0.4</v>
      </c>
      <c r="LZ7" s="256">
        <v>3</v>
      </c>
      <c r="MA7" s="261">
        <v>0.6</v>
      </c>
      <c r="MB7">
        <v>5</v>
      </c>
      <c r="MC7" s="278">
        <v>5</v>
      </c>
      <c r="MF7" s="1" t="s">
        <v>350</v>
      </c>
      <c r="MG7" s="272" t="s">
        <v>1184</v>
      </c>
      <c r="MJ7" s="138">
        <v>0</v>
      </c>
      <c r="MK7" s="138"/>
      <c r="ML7" s="201">
        <v>0</v>
      </c>
      <c r="MM7" s="138">
        <v>-14744.150163308283</v>
      </c>
      <c r="MN7" s="138"/>
      <c r="MO7" s="138">
        <v>3</v>
      </c>
      <c r="MP7" s="201">
        <v>0.6</v>
      </c>
      <c r="MQ7" s="138">
        <v>-2509.5035520386382</v>
      </c>
      <c r="MR7" t="s">
        <v>1184</v>
      </c>
      <c r="MS7" t="s">
        <v>350</v>
      </c>
      <c r="MT7" s="260">
        <v>3</v>
      </c>
      <c r="MU7" s="261">
        <v>0.6</v>
      </c>
      <c r="MV7" s="260">
        <v>2</v>
      </c>
      <c r="MW7" s="261">
        <v>0.4</v>
      </c>
      <c r="MX7" s="256">
        <v>2</v>
      </c>
      <c r="MY7" s="257">
        <v>0.4</v>
      </c>
      <c r="MZ7" s="256">
        <v>3</v>
      </c>
      <c r="NA7" s="261">
        <v>0.6</v>
      </c>
      <c r="NB7">
        <v>5</v>
      </c>
      <c r="NC7" s="278">
        <v>5</v>
      </c>
      <c r="NF7" s="1" t="s">
        <v>350</v>
      </c>
      <c r="NG7" s="272" t="s">
        <v>1184</v>
      </c>
      <c r="NJ7" s="138">
        <v>3</v>
      </c>
      <c r="NK7" s="138"/>
      <c r="NL7" s="201">
        <v>0.6</v>
      </c>
      <c r="NM7" s="138">
        <v>128.46118137311646</v>
      </c>
      <c r="NN7" s="138"/>
      <c r="NO7" s="138">
        <v>1</v>
      </c>
      <c r="NP7" s="201">
        <v>0.2</v>
      </c>
      <c r="NQ7" s="138">
        <v>-1868.8802804018749</v>
      </c>
      <c r="NR7" t="s">
        <v>1185</v>
      </c>
      <c r="NS7" t="s">
        <v>350</v>
      </c>
      <c r="NT7" s="260">
        <v>3</v>
      </c>
      <c r="NU7" s="261">
        <v>0.6</v>
      </c>
      <c r="NV7" s="260">
        <v>1</v>
      </c>
      <c r="NW7" s="261">
        <v>0.2</v>
      </c>
      <c r="NX7" s="256">
        <v>2</v>
      </c>
      <c r="NY7" s="257">
        <v>0.4</v>
      </c>
      <c r="NZ7" s="256">
        <v>4</v>
      </c>
      <c r="OA7" s="261">
        <v>0.8</v>
      </c>
      <c r="OB7">
        <v>5</v>
      </c>
      <c r="OC7" s="278">
        <v>5</v>
      </c>
      <c r="OF7" s="1" t="s">
        <v>350</v>
      </c>
      <c r="OG7" s="272" t="s">
        <v>1185</v>
      </c>
      <c r="OJ7" s="138">
        <v>3</v>
      </c>
      <c r="OK7" s="138"/>
      <c r="OL7" s="201">
        <v>0.6</v>
      </c>
      <c r="OM7" s="138">
        <v>2657.5735098783853</v>
      </c>
      <c r="ON7" s="138"/>
      <c r="OO7" s="138">
        <v>4</v>
      </c>
      <c r="OP7" s="201">
        <v>0.8</v>
      </c>
      <c r="OQ7" s="138">
        <v>5026.5591497247897</v>
      </c>
      <c r="OR7" t="s">
        <v>1184</v>
      </c>
      <c r="OS7" t="s">
        <v>350</v>
      </c>
      <c r="OT7" s="260">
        <v>3</v>
      </c>
      <c r="OU7" s="261">
        <v>0.6</v>
      </c>
      <c r="OV7" s="260">
        <v>3</v>
      </c>
      <c r="OW7" s="261">
        <v>0.6</v>
      </c>
      <c r="OX7" s="256">
        <v>2</v>
      </c>
      <c r="OY7" s="257">
        <v>0.4</v>
      </c>
      <c r="OZ7" s="256">
        <v>2</v>
      </c>
      <c r="PA7" s="261">
        <v>0.4</v>
      </c>
      <c r="PB7">
        <v>5</v>
      </c>
      <c r="PC7" s="278">
        <v>5</v>
      </c>
      <c r="PF7" s="1" t="s">
        <v>350</v>
      </c>
      <c r="PG7" s="272" t="s">
        <v>1184</v>
      </c>
      <c r="PH7" s="272"/>
      <c r="PK7" s="138">
        <v>3</v>
      </c>
      <c r="PL7" s="138"/>
      <c r="PM7" s="201">
        <v>0.6</v>
      </c>
      <c r="PN7" s="138">
        <v>12.984673010359074</v>
      </c>
      <c r="PO7" s="138"/>
      <c r="PP7" s="138">
        <v>4</v>
      </c>
      <c r="PQ7" s="201">
        <v>0.8</v>
      </c>
      <c r="PR7" s="138">
        <v>7919.903034563662</v>
      </c>
      <c r="PS7" t="s">
        <v>1184</v>
      </c>
      <c r="PT7" t="s">
        <v>350</v>
      </c>
      <c r="PU7" s="260">
        <v>5</v>
      </c>
      <c r="PV7" s="261">
        <v>1</v>
      </c>
      <c r="PW7" s="260">
        <v>3</v>
      </c>
      <c r="PX7" s="261">
        <v>0.6</v>
      </c>
      <c r="PY7" s="256">
        <v>0</v>
      </c>
      <c r="PZ7" s="257">
        <v>0</v>
      </c>
      <c r="QA7" s="256">
        <v>2</v>
      </c>
      <c r="QB7" s="261">
        <v>0.4</v>
      </c>
      <c r="QC7">
        <v>5</v>
      </c>
      <c r="QD7" s="278">
        <v>5</v>
      </c>
      <c r="QH7" s="1" t="s">
        <v>350</v>
      </c>
      <c r="QI7" s="272" t="s">
        <v>350</v>
      </c>
      <c r="QJ7" s="272"/>
      <c r="QM7" s="138">
        <v>4</v>
      </c>
      <c r="QN7" s="201">
        <v>0.8</v>
      </c>
      <c r="QO7" s="138">
        <v>2600.4251740980972</v>
      </c>
      <c r="QQ7" s="138"/>
      <c r="QR7" s="138">
        <v>5</v>
      </c>
      <c r="QS7" s="201">
        <v>1</v>
      </c>
      <c r="QT7" s="138">
        <v>3976.0851520792166</v>
      </c>
      <c r="QU7" t="s">
        <v>1184</v>
      </c>
      <c r="QV7" t="s">
        <v>350</v>
      </c>
      <c r="QW7" s="260">
        <v>4</v>
      </c>
      <c r="QX7" s="261">
        <v>0.8</v>
      </c>
      <c r="QY7" s="260">
        <v>3</v>
      </c>
      <c r="QZ7" s="261">
        <v>0.6</v>
      </c>
      <c r="RA7" s="256">
        <v>1</v>
      </c>
      <c r="RB7" s="257">
        <v>0.2</v>
      </c>
      <c r="RC7" s="256">
        <v>2</v>
      </c>
      <c r="RD7" s="261">
        <v>0.4</v>
      </c>
      <c r="RE7">
        <v>5</v>
      </c>
      <c r="RF7" s="278">
        <v>5</v>
      </c>
      <c r="RO7" s="1" t="s">
        <v>350</v>
      </c>
      <c r="RP7" s="272" t="str">
        <f t="shared" si="37"/>
        <v>normal</v>
      </c>
      <c r="RQ7" s="272"/>
      <c r="RR7" s="272"/>
      <c r="RU7" s="138">
        <f t="shared" si="52"/>
        <v>2</v>
      </c>
      <c r="RV7" s="201">
        <f t="shared" si="38"/>
        <v>0.4</v>
      </c>
      <c r="RW7" s="138">
        <f t="shared" si="0"/>
        <v>-3311.6306267217028</v>
      </c>
      <c r="RY7" s="138"/>
      <c r="RZ7" s="138">
        <f t="shared" si="1"/>
        <v>4</v>
      </c>
      <c r="SA7" s="201">
        <f t="shared" si="2"/>
        <v>0.8</v>
      </c>
      <c r="SB7" s="138">
        <f t="shared" si="3"/>
        <v>8521.4748507158929</v>
      </c>
      <c r="SC7" t="str">
        <f t="shared" si="53"/>
        <v>normal</v>
      </c>
      <c r="SD7" t="str">
        <f t="shared" si="39"/>
        <v>metal</v>
      </c>
      <c r="SE7" s="260">
        <f t="shared" si="4"/>
        <v>5</v>
      </c>
      <c r="SF7" s="261">
        <f t="shared" si="5"/>
        <v>1</v>
      </c>
      <c r="SG7" s="260">
        <f t="shared" si="40"/>
        <v>2</v>
      </c>
      <c r="SH7" s="261">
        <f t="shared" si="6"/>
        <v>0.4</v>
      </c>
      <c r="SI7" s="256">
        <f t="shared" si="7"/>
        <v>0</v>
      </c>
      <c r="SJ7" s="257">
        <f t="shared" si="8"/>
        <v>0</v>
      </c>
      <c r="SK7" s="256">
        <f t="shared" si="9"/>
        <v>3</v>
      </c>
      <c r="SL7" s="261">
        <f t="shared" si="10"/>
        <v>0.6</v>
      </c>
      <c r="SM7">
        <f t="shared" si="11"/>
        <v>5</v>
      </c>
      <c r="SN7" s="278">
        <f t="shared" si="41"/>
        <v>5</v>
      </c>
      <c r="SW7" s="1" t="s">
        <v>350</v>
      </c>
      <c r="SX7" s="272" t="str">
        <f t="shared" si="42"/>
        <v>metal</v>
      </c>
      <c r="SY7" s="272"/>
      <c r="SZ7" s="272"/>
      <c r="TC7" s="138">
        <f t="shared" si="54"/>
        <v>0</v>
      </c>
      <c r="TD7" s="201">
        <f t="shared" si="43"/>
        <v>0</v>
      </c>
      <c r="TE7" s="138">
        <f t="shared" si="55"/>
        <v>0</v>
      </c>
      <c r="TG7" s="138"/>
      <c r="TH7" s="138">
        <f t="shared" si="13"/>
        <v>0</v>
      </c>
      <c r="TI7" s="201">
        <f t="shared" si="14"/>
        <v>0</v>
      </c>
      <c r="TJ7" s="138">
        <f t="shared" si="15"/>
        <v>0</v>
      </c>
      <c r="TK7" t="str">
        <f t="shared" si="56"/>
        <v>normal</v>
      </c>
      <c r="TL7" t="str">
        <f t="shared" si="44"/>
        <v>metal</v>
      </c>
      <c r="TM7" s="260">
        <f t="shared" si="16"/>
        <v>0</v>
      </c>
      <c r="TN7" s="261" t="e">
        <f t="shared" si="17"/>
        <v>#DIV/0!</v>
      </c>
      <c r="TO7" s="260">
        <f t="shared" si="45"/>
        <v>3</v>
      </c>
      <c r="TP7" s="261" t="e">
        <f t="shared" si="18"/>
        <v>#DIV/0!</v>
      </c>
      <c r="TQ7" s="256">
        <f t="shared" si="19"/>
        <v>0</v>
      </c>
      <c r="TR7" s="257" t="e">
        <f t="shared" si="20"/>
        <v>#DIV/0!</v>
      </c>
      <c r="TS7" s="256">
        <f t="shared" si="21"/>
        <v>2</v>
      </c>
      <c r="TT7" s="261" t="e">
        <f t="shared" si="22"/>
        <v>#DIV/0!</v>
      </c>
      <c r="TU7">
        <f t="shared" si="23"/>
        <v>0</v>
      </c>
      <c r="TV7" s="278">
        <f t="shared" si="46"/>
        <v>5</v>
      </c>
      <c r="UE7" s="1" t="s">
        <v>350</v>
      </c>
      <c r="UF7" s="272" t="str">
        <f t="shared" si="47"/>
        <v>metal</v>
      </c>
      <c r="UG7" s="272"/>
      <c r="UH7" s="272"/>
      <c r="UK7" s="138">
        <f t="shared" si="57"/>
        <v>5</v>
      </c>
      <c r="UL7" s="201">
        <f t="shared" si="48"/>
        <v>1</v>
      </c>
      <c r="UM7" s="138">
        <f t="shared" si="58"/>
        <v>0</v>
      </c>
      <c r="UO7" s="138"/>
      <c r="UP7" s="138">
        <f t="shared" si="25"/>
        <v>5</v>
      </c>
      <c r="UQ7" s="201">
        <f t="shared" si="26"/>
        <v>1</v>
      </c>
      <c r="UR7" s="138">
        <f t="shared" si="27"/>
        <v>0</v>
      </c>
      <c r="US7" t="str">
        <f t="shared" si="59"/>
        <v>normal</v>
      </c>
      <c r="UT7" t="str">
        <f t="shared" si="49"/>
        <v>metal</v>
      </c>
      <c r="UU7" s="260">
        <f t="shared" si="28"/>
        <v>0</v>
      </c>
      <c r="UV7" s="261" t="e">
        <f t="shared" si="29"/>
        <v>#DIV/0!</v>
      </c>
      <c r="UW7" s="260">
        <f t="shared" si="50"/>
        <v>0</v>
      </c>
      <c r="UX7" s="261" t="e">
        <f t="shared" si="30"/>
        <v>#DIV/0!</v>
      </c>
      <c r="UY7" s="256">
        <f t="shared" si="31"/>
        <v>0</v>
      </c>
      <c r="UZ7" s="257" t="e">
        <f t="shared" si="32"/>
        <v>#DIV/0!</v>
      </c>
      <c r="VA7" s="256">
        <f t="shared" si="33"/>
        <v>0</v>
      </c>
      <c r="VB7" s="261" t="e">
        <f t="shared" si="34"/>
        <v>#DIV/0!</v>
      </c>
      <c r="VC7">
        <f t="shared" si="35"/>
        <v>0</v>
      </c>
      <c r="VD7" s="278">
        <f t="shared" si="51"/>
        <v>0</v>
      </c>
    </row>
    <row r="8" spans="1:583"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1184</v>
      </c>
      <c r="BO8">
        <v>9</v>
      </c>
      <c r="BP8">
        <v>7</v>
      </c>
      <c r="BQ8">
        <v>16</v>
      </c>
      <c r="BV8" s="1" t="s">
        <v>1142</v>
      </c>
      <c r="BW8" t="s">
        <v>1184</v>
      </c>
      <c r="BY8" s="138">
        <v>8</v>
      </c>
      <c r="BZ8" s="201">
        <v>0.5</v>
      </c>
      <c r="CA8" s="138">
        <v>1911.7700768634477</v>
      </c>
      <c r="CB8" s="138"/>
      <c r="CC8" s="138">
        <v>14</v>
      </c>
      <c r="CD8" s="201">
        <v>0.875</v>
      </c>
      <c r="CE8" s="138">
        <v>8862.1288402820937</v>
      </c>
      <c r="CF8" t="s">
        <v>1184</v>
      </c>
      <c r="CH8">
        <v>16</v>
      </c>
      <c r="CI8">
        <v>0</v>
      </c>
      <c r="CJ8">
        <v>16</v>
      </c>
      <c r="CP8" s="1" t="s">
        <v>1142</v>
      </c>
      <c r="CQ8" t="s">
        <v>1184</v>
      </c>
      <c r="CS8" s="138">
        <v>9</v>
      </c>
      <c r="CT8" s="201">
        <v>0.5625</v>
      </c>
      <c r="CU8" s="138">
        <v>5229.5166051080651</v>
      </c>
      <c r="CV8" s="138"/>
      <c r="CW8" s="138">
        <v>11</v>
      </c>
      <c r="CX8" s="201">
        <v>0.6875</v>
      </c>
      <c r="CY8" s="138">
        <v>9595.2089309330495</v>
      </c>
      <c r="CZ8" t="s">
        <v>1184</v>
      </c>
      <c r="DB8">
        <v>11</v>
      </c>
      <c r="DC8">
        <v>5</v>
      </c>
      <c r="DD8">
        <v>16</v>
      </c>
      <c r="DJ8" s="1" t="s">
        <v>1142</v>
      </c>
      <c r="DK8" t="s">
        <v>1184</v>
      </c>
      <c r="DN8" s="138">
        <v>11</v>
      </c>
      <c r="DO8" s="138"/>
      <c r="DP8" s="201">
        <v>0.6875</v>
      </c>
      <c r="DQ8" s="138">
        <v>4909.6082060001308</v>
      </c>
      <c r="DR8" s="138"/>
      <c r="DS8" s="138">
        <v>8</v>
      </c>
      <c r="DT8" s="201">
        <v>0.5</v>
      </c>
      <c r="DU8" s="138">
        <v>3295.6152281241989</v>
      </c>
      <c r="DV8" t="s">
        <v>1184</v>
      </c>
      <c r="DX8" t="s">
        <v>1142</v>
      </c>
      <c r="DY8" s="260">
        <v>14</v>
      </c>
      <c r="DZ8" s="261">
        <v>0.875</v>
      </c>
      <c r="EA8" s="256">
        <v>2</v>
      </c>
      <c r="EB8" s="257">
        <v>0.125</v>
      </c>
      <c r="EC8">
        <v>16</v>
      </c>
      <c r="EH8" s="1" t="s">
        <v>1142</v>
      </c>
      <c r="EI8" s="268" t="s">
        <v>1184</v>
      </c>
      <c r="EL8" s="138">
        <v>10</v>
      </c>
      <c r="EM8" s="138"/>
      <c r="EN8" s="201">
        <v>0.625</v>
      </c>
      <c r="EO8" s="138">
        <v>12306.814941692492</v>
      </c>
      <c r="EP8" s="138"/>
      <c r="EQ8" s="138">
        <v>7</v>
      </c>
      <c r="ER8" s="201">
        <v>0.4375</v>
      </c>
      <c r="ES8" s="138">
        <v>-7521.7279161143151</v>
      </c>
      <c r="ET8" t="s">
        <v>1185</v>
      </c>
      <c r="EV8" t="s">
        <v>1142</v>
      </c>
      <c r="EW8" s="260">
        <v>14</v>
      </c>
      <c r="EX8" s="261">
        <v>0.875</v>
      </c>
      <c r="EY8" s="256">
        <v>2</v>
      </c>
      <c r="EZ8" s="257">
        <v>0.125</v>
      </c>
      <c r="FA8">
        <v>16</v>
      </c>
      <c r="FF8" s="1" t="s">
        <v>1142</v>
      </c>
      <c r="FG8" s="272" t="s">
        <v>1185</v>
      </c>
      <c r="FJ8" s="138">
        <v>11</v>
      </c>
      <c r="FK8" s="138"/>
      <c r="FL8" s="201">
        <v>0.6875</v>
      </c>
      <c r="FM8" s="138">
        <v>7237.5561921275348</v>
      </c>
      <c r="FN8" s="138"/>
      <c r="FO8" s="138">
        <v>9</v>
      </c>
      <c r="FP8" s="201">
        <v>0.5625</v>
      </c>
      <c r="FQ8" s="138">
        <v>1980.408326723672</v>
      </c>
      <c r="FR8" t="s">
        <v>1184</v>
      </c>
      <c r="FS8" t="s">
        <v>1142</v>
      </c>
      <c r="FT8" s="260">
        <v>14</v>
      </c>
      <c r="FU8" s="261">
        <v>0.875</v>
      </c>
      <c r="FV8" s="260">
        <v>13</v>
      </c>
      <c r="FW8" s="261">
        <v>0.8125</v>
      </c>
      <c r="FX8" s="256">
        <v>2</v>
      </c>
      <c r="FY8" s="257">
        <v>0.125</v>
      </c>
      <c r="FZ8" s="256">
        <v>3</v>
      </c>
      <c r="GA8" s="261">
        <v>0.1875</v>
      </c>
      <c r="GB8">
        <v>16</v>
      </c>
      <c r="GC8" s="278">
        <v>16</v>
      </c>
      <c r="GF8" s="1" t="s">
        <v>1142</v>
      </c>
      <c r="GG8" s="272" t="s">
        <v>1184</v>
      </c>
      <c r="GJ8" s="138">
        <v>12</v>
      </c>
      <c r="GK8" s="138"/>
      <c r="GL8" s="201">
        <v>0.75</v>
      </c>
      <c r="GM8" s="138">
        <v>10432.32993638303</v>
      </c>
      <c r="GN8" s="138"/>
      <c r="GO8" s="138">
        <v>9</v>
      </c>
      <c r="GP8" s="201">
        <v>0.5625</v>
      </c>
      <c r="GQ8" s="138">
        <v>3633.2731372403923</v>
      </c>
      <c r="GR8" t="s">
        <v>1184</v>
      </c>
      <c r="GS8" t="s">
        <v>1142</v>
      </c>
      <c r="GT8" s="260">
        <v>14</v>
      </c>
      <c r="GU8" s="261">
        <v>0.875</v>
      </c>
      <c r="GV8" s="260">
        <v>14</v>
      </c>
      <c r="GW8" s="261">
        <v>0.875</v>
      </c>
      <c r="GX8" s="256">
        <v>2</v>
      </c>
      <c r="GY8" s="257">
        <v>0.125</v>
      </c>
      <c r="GZ8" s="256">
        <v>2</v>
      </c>
      <c r="HA8" s="261">
        <v>0.125</v>
      </c>
      <c r="HB8">
        <v>16</v>
      </c>
      <c r="HC8" s="278">
        <v>16</v>
      </c>
      <c r="HF8" s="1" t="s">
        <v>1142</v>
      </c>
      <c r="HG8" s="272" t="s">
        <v>1184</v>
      </c>
      <c r="HJ8" s="138">
        <v>4</v>
      </c>
      <c r="HK8" s="138"/>
      <c r="HL8" s="201">
        <v>0.25</v>
      </c>
      <c r="HM8" s="138">
        <v>-16256.030895929838</v>
      </c>
      <c r="HN8" s="138"/>
      <c r="HO8" s="138">
        <v>7</v>
      </c>
      <c r="HP8" s="201">
        <v>0.4375</v>
      </c>
      <c r="HQ8" s="138">
        <v>-1210.8130407636004</v>
      </c>
      <c r="HR8" t="s">
        <v>1185</v>
      </c>
      <c r="HS8" t="s">
        <v>1142</v>
      </c>
      <c r="HT8" s="260">
        <v>3</v>
      </c>
      <c r="HU8" s="261">
        <v>0.1875</v>
      </c>
      <c r="HV8" s="260">
        <v>13</v>
      </c>
      <c r="HW8" s="261">
        <v>0.8125</v>
      </c>
      <c r="HX8" s="256">
        <v>13</v>
      </c>
      <c r="HY8" s="257">
        <v>0.8125</v>
      </c>
      <c r="HZ8" s="256">
        <v>3</v>
      </c>
      <c r="IA8" s="261">
        <v>0.1875</v>
      </c>
      <c r="IB8">
        <v>16</v>
      </c>
      <c r="IC8" s="278">
        <v>16</v>
      </c>
      <c r="IF8" s="1" t="s">
        <v>1142</v>
      </c>
      <c r="IG8" s="272" t="s">
        <v>1185</v>
      </c>
      <c r="IJ8" s="138">
        <v>5</v>
      </c>
      <c r="IK8" s="138"/>
      <c r="IL8" s="201">
        <v>0.3125</v>
      </c>
      <c r="IM8" s="138">
        <v>-7487.1340293614685</v>
      </c>
      <c r="IN8" s="138"/>
      <c r="IO8" s="138">
        <v>7</v>
      </c>
      <c r="IP8" s="201">
        <v>0.4375</v>
      </c>
      <c r="IQ8" s="138">
        <v>-638.80733826107962</v>
      </c>
      <c r="IR8" t="s">
        <v>1185</v>
      </c>
      <c r="IS8" t="s">
        <v>1142</v>
      </c>
      <c r="IT8" s="260">
        <v>1</v>
      </c>
      <c r="IU8" s="261">
        <v>6.25E-2</v>
      </c>
      <c r="IV8" s="260">
        <v>12</v>
      </c>
      <c r="IW8" s="261">
        <v>0.75</v>
      </c>
      <c r="IX8" s="256">
        <v>15</v>
      </c>
      <c r="IY8" s="257">
        <v>0.9375</v>
      </c>
      <c r="IZ8" s="256">
        <v>4</v>
      </c>
      <c r="JA8" s="261">
        <v>0.25</v>
      </c>
      <c r="JB8">
        <v>16</v>
      </c>
      <c r="JC8" s="278">
        <v>16</v>
      </c>
      <c r="JF8" s="1" t="s">
        <v>1142</v>
      </c>
      <c r="JG8" s="272" t="s">
        <v>1185</v>
      </c>
      <c r="JJ8" s="138">
        <v>7</v>
      </c>
      <c r="JK8" s="138"/>
      <c r="JL8" s="201">
        <v>0.4375</v>
      </c>
      <c r="JM8" s="138">
        <v>10.405979824486167</v>
      </c>
      <c r="JN8" s="138"/>
      <c r="JO8" s="138">
        <v>3</v>
      </c>
      <c r="JP8" s="201">
        <v>0.1875</v>
      </c>
      <c r="JQ8" s="138">
        <v>-5799.1093961647448</v>
      </c>
      <c r="JR8" t="s">
        <v>1185</v>
      </c>
      <c r="JS8" t="s">
        <v>1142</v>
      </c>
      <c r="JT8" s="260">
        <v>3</v>
      </c>
      <c r="JU8" s="261">
        <v>0.1875</v>
      </c>
      <c r="JV8" s="260">
        <v>10</v>
      </c>
      <c r="JW8" s="261">
        <v>0.625</v>
      </c>
      <c r="JX8" s="256">
        <v>13</v>
      </c>
      <c r="JY8" s="257">
        <v>0.8125</v>
      </c>
      <c r="JZ8" s="256">
        <v>6</v>
      </c>
      <c r="KA8" s="261">
        <v>0.375</v>
      </c>
      <c r="KB8">
        <v>16</v>
      </c>
      <c r="KC8" s="278">
        <v>16</v>
      </c>
      <c r="KF8" s="1" t="s">
        <v>1142</v>
      </c>
      <c r="KG8" s="272" t="s">
        <v>1185</v>
      </c>
      <c r="KJ8" s="138">
        <v>9</v>
      </c>
      <c r="KK8" s="138"/>
      <c r="KL8" s="201">
        <v>0.5625</v>
      </c>
      <c r="KM8" s="138">
        <v>-1792.3353345848741</v>
      </c>
      <c r="KN8" s="138"/>
      <c r="KO8" s="138">
        <v>9</v>
      </c>
      <c r="KP8" s="201">
        <v>0.5625</v>
      </c>
      <c r="KQ8" s="138">
        <v>-4502.9274621437125</v>
      </c>
      <c r="KR8" t="s">
        <v>1184</v>
      </c>
      <c r="KS8" t="s">
        <v>1142</v>
      </c>
      <c r="KT8" s="260">
        <v>8</v>
      </c>
      <c r="KU8" s="261">
        <v>0.5</v>
      </c>
      <c r="KV8" s="260">
        <v>11</v>
      </c>
      <c r="KW8" s="261">
        <v>0.6875</v>
      </c>
      <c r="KX8" s="256">
        <v>8</v>
      </c>
      <c r="KY8" s="257">
        <v>0.5</v>
      </c>
      <c r="KZ8" s="256">
        <v>5</v>
      </c>
      <c r="LA8" s="261">
        <v>0.3125</v>
      </c>
      <c r="LB8">
        <v>16</v>
      </c>
      <c r="LC8" s="278">
        <v>16</v>
      </c>
      <c r="LF8" s="1" t="s">
        <v>1142</v>
      </c>
      <c r="LG8" s="272" t="s">
        <v>1184</v>
      </c>
      <c r="LJ8" s="138">
        <v>8</v>
      </c>
      <c r="LK8" s="138"/>
      <c r="LL8" s="201">
        <v>0.5</v>
      </c>
      <c r="LM8" s="138">
        <v>5019.1235046379388</v>
      </c>
      <c r="LN8" s="138"/>
      <c r="LO8" s="138">
        <v>2</v>
      </c>
      <c r="LP8" s="201">
        <v>0.125</v>
      </c>
      <c r="LQ8" s="138">
        <v>-14268.058459401986</v>
      </c>
      <c r="LR8" t="s">
        <v>1185</v>
      </c>
      <c r="LS8" t="s">
        <v>1142</v>
      </c>
      <c r="LT8" s="260">
        <v>3</v>
      </c>
      <c r="LU8" s="261">
        <v>0.1875</v>
      </c>
      <c r="LV8" s="260">
        <v>5</v>
      </c>
      <c r="LW8" s="261">
        <v>0.3125</v>
      </c>
      <c r="LX8" s="256">
        <v>13</v>
      </c>
      <c r="LY8" s="257">
        <v>0.8125</v>
      </c>
      <c r="LZ8" s="256">
        <v>11</v>
      </c>
      <c r="MA8" s="261">
        <v>0.6875</v>
      </c>
      <c r="MB8">
        <v>16</v>
      </c>
      <c r="MC8" s="278">
        <v>16</v>
      </c>
      <c r="MF8" s="1" t="s">
        <v>1142</v>
      </c>
      <c r="MG8" s="272" t="s">
        <v>1185</v>
      </c>
      <c r="MJ8" s="138">
        <v>6</v>
      </c>
      <c r="MK8" s="138"/>
      <c r="ML8" s="201">
        <v>0.375</v>
      </c>
      <c r="MM8" s="138">
        <v>-287.16927327301164</v>
      </c>
      <c r="MN8" s="138"/>
      <c r="MO8" s="138">
        <v>15</v>
      </c>
      <c r="MP8" s="201">
        <v>0.9375</v>
      </c>
      <c r="MQ8" s="138">
        <v>45232.726082670488</v>
      </c>
      <c r="MR8" t="s">
        <v>1184</v>
      </c>
      <c r="MS8" t="s">
        <v>1142</v>
      </c>
      <c r="MT8" s="260">
        <v>16</v>
      </c>
      <c r="MU8" s="261">
        <v>1</v>
      </c>
      <c r="MV8" s="260">
        <v>6</v>
      </c>
      <c r="MW8" s="261">
        <v>0.375</v>
      </c>
      <c r="MX8" s="256">
        <v>0</v>
      </c>
      <c r="MY8" s="257">
        <v>0</v>
      </c>
      <c r="MZ8" s="256">
        <v>10</v>
      </c>
      <c r="NA8" s="261">
        <v>0.625</v>
      </c>
      <c r="NB8">
        <v>16</v>
      </c>
      <c r="NC8" s="278">
        <v>16</v>
      </c>
      <c r="NF8" s="1" t="s">
        <v>1142</v>
      </c>
      <c r="NG8" s="272" t="s">
        <v>1184</v>
      </c>
      <c r="NJ8" s="138">
        <v>8</v>
      </c>
      <c r="NK8" s="138"/>
      <c r="NL8" s="201">
        <v>0.5</v>
      </c>
      <c r="NM8" s="138">
        <v>-3080.581489390107</v>
      </c>
      <c r="NN8" s="138"/>
      <c r="NO8" s="138">
        <v>10</v>
      </c>
      <c r="NP8" s="201">
        <v>0.625</v>
      </c>
      <c r="NQ8" s="138">
        <v>11716.166611872706</v>
      </c>
      <c r="NR8" t="s">
        <v>1184</v>
      </c>
      <c r="NS8" t="s">
        <v>1142</v>
      </c>
      <c r="NT8" s="260">
        <v>11</v>
      </c>
      <c r="NU8" s="261">
        <v>0.6875</v>
      </c>
      <c r="NV8" s="260">
        <v>13</v>
      </c>
      <c r="NW8" s="261">
        <v>0.8125</v>
      </c>
      <c r="NX8" s="256">
        <v>5</v>
      </c>
      <c r="NY8" s="257">
        <v>0.3125</v>
      </c>
      <c r="NZ8" s="256">
        <v>3</v>
      </c>
      <c r="OA8" s="261">
        <v>0.1875</v>
      </c>
      <c r="OB8">
        <v>16</v>
      </c>
      <c r="OC8" s="278">
        <v>16</v>
      </c>
      <c r="OF8" s="1" t="s">
        <v>1142</v>
      </c>
      <c r="OG8" s="272" t="s">
        <v>1184</v>
      </c>
      <c r="OJ8" s="138">
        <v>4</v>
      </c>
      <c r="OK8" s="138"/>
      <c r="OL8" s="201">
        <v>0.25</v>
      </c>
      <c r="OM8" s="138">
        <v>-177.22745621793979</v>
      </c>
      <c r="ON8" s="138"/>
      <c r="OO8" s="138">
        <v>7</v>
      </c>
      <c r="OP8" s="201">
        <v>0.4375</v>
      </c>
      <c r="OQ8" s="138">
        <v>1665.2493101098707</v>
      </c>
      <c r="OR8" t="s">
        <v>1184</v>
      </c>
      <c r="OS8" t="s">
        <v>1142</v>
      </c>
      <c r="OT8" s="260">
        <v>9</v>
      </c>
      <c r="OU8" s="261">
        <v>0.5625</v>
      </c>
      <c r="OV8" s="260">
        <v>11</v>
      </c>
      <c r="OW8" s="261">
        <v>0.6875</v>
      </c>
      <c r="OX8" s="256">
        <v>7</v>
      </c>
      <c r="OY8" s="257">
        <v>0.4375</v>
      </c>
      <c r="OZ8" s="256">
        <v>5</v>
      </c>
      <c r="PA8" s="261">
        <v>0.3125</v>
      </c>
      <c r="PB8">
        <v>16</v>
      </c>
      <c r="PC8" s="278">
        <v>16</v>
      </c>
      <c r="PF8" s="1" t="s">
        <v>1142</v>
      </c>
      <c r="PG8" s="272" t="s">
        <v>1184</v>
      </c>
      <c r="PH8" s="272"/>
      <c r="PK8" s="138">
        <v>3</v>
      </c>
      <c r="PL8" s="138"/>
      <c r="PM8" s="201">
        <v>0.1875</v>
      </c>
      <c r="PN8" s="138">
        <v>-2776.5352426819641</v>
      </c>
      <c r="PO8" s="138"/>
      <c r="PP8" s="138">
        <v>5</v>
      </c>
      <c r="PQ8" s="201">
        <v>0.3125</v>
      </c>
      <c r="PR8" s="138">
        <v>-3576.3956415756456</v>
      </c>
      <c r="PS8" t="s">
        <v>1185</v>
      </c>
      <c r="PT8" t="s">
        <v>1142</v>
      </c>
      <c r="PU8" s="260">
        <v>5</v>
      </c>
      <c r="PV8" s="261">
        <v>0.3125</v>
      </c>
      <c r="PW8" s="260">
        <v>12</v>
      </c>
      <c r="PX8" s="261">
        <v>0.75</v>
      </c>
      <c r="PY8" s="256">
        <v>11</v>
      </c>
      <c r="PZ8" s="257">
        <v>0.6875</v>
      </c>
      <c r="QA8" s="256">
        <v>4</v>
      </c>
      <c r="QB8" s="261">
        <v>0.25</v>
      </c>
      <c r="QC8">
        <v>16</v>
      </c>
      <c r="QD8" s="278">
        <v>16</v>
      </c>
      <c r="QH8" s="1" t="s">
        <v>1142</v>
      </c>
      <c r="QI8" s="272" t="s">
        <v>1142</v>
      </c>
      <c r="QJ8" s="272"/>
      <c r="QM8" s="138">
        <v>10</v>
      </c>
      <c r="QN8" s="201">
        <v>0.625</v>
      </c>
      <c r="QO8" s="138">
        <v>1232.3424612377862</v>
      </c>
      <c r="QQ8" s="138"/>
      <c r="QR8" s="138">
        <v>13</v>
      </c>
      <c r="QS8" s="201">
        <v>0.8125</v>
      </c>
      <c r="QT8" s="138">
        <v>3654.0689889734722</v>
      </c>
      <c r="QU8" t="s">
        <v>1184</v>
      </c>
      <c r="QV8" t="s">
        <v>1142</v>
      </c>
      <c r="QW8" s="260">
        <v>13</v>
      </c>
      <c r="QX8" s="261">
        <v>0.8125</v>
      </c>
      <c r="QY8" s="260">
        <v>13</v>
      </c>
      <c r="QZ8" s="261">
        <v>0.8125</v>
      </c>
      <c r="RA8" s="256">
        <v>3</v>
      </c>
      <c r="RB8" s="257">
        <v>0.1875</v>
      </c>
      <c r="RC8" s="256">
        <v>3</v>
      </c>
      <c r="RD8" s="261">
        <v>0.1875</v>
      </c>
      <c r="RE8">
        <v>16</v>
      </c>
      <c r="RF8" s="278">
        <v>16</v>
      </c>
      <c r="RO8" s="1" t="s">
        <v>1142</v>
      </c>
      <c r="RP8" s="272" t="str">
        <f t="shared" si="37"/>
        <v>normal</v>
      </c>
      <c r="RQ8" s="272"/>
      <c r="RR8" s="272"/>
      <c r="RU8" s="138">
        <f t="shared" si="52"/>
        <v>8</v>
      </c>
      <c r="RV8" s="201">
        <f t="shared" si="38"/>
        <v>0.5</v>
      </c>
      <c r="RW8" s="138">
        <f t="shared" si="0"/>
        <v>-2588.054760031685</v>
      </c>
      <c r="RY8" s="138"/>
      <c r="RZ8" s="138">
        <f t="shared" si="1"/>
        <v>10</v>
      </c>
      <c r="SA8" s="201">
        <f t="shared" si="2"/>
        <v>0.625</v>
      </c>
      <c r="SB8" s="138">
        <f t="shared" si="3"/>
        <v>-1119.6569037554668</v>
      </c>
      <c r="SC8" t="str">
        <f t="shared" si="53"/>
        <v>normal</v>
      </c>
      <c r="SD8" t="str">
        <f t="shared" si="39"/>
        <v>rates</v>
      </c>
      <c r="SE8" s="260">
        <f t="shared" si="4"/>
        <v>10</v>
      </c>
      <c r="SF8" s="261">
        <f t="shared" si="5"/>
        <v>0.625</v>
      </c>
      <c r="SG8" s="260">
        <f t="shared" si="40"/>
        <v>10</v>
      </c>
      <c r="SH8" s="261">
        <f t="shared" si="6"/>
        <v>0.625</v>
      </c>
      <c r="SI8" s="256">
        <f t="shared" si="7"/>
        <v>6</v>
      </c>
      <c r="SJ8" s="257">
        <f t="shared" si="8"/>
        <v>0.375</v>
      </c>
      <c r="SK8" s="256">
        <f t="shared" si="9"/>
        <v>6</v>
      </c>
      <c r="SL8" s="261">
        <f t="shared" si="10"/>
        <v>0.375</v>
      </c>
      <c r="SM8">
        <f t="shared" si="11"/>
        <v>16</v>
      </c>
      <c r="SN8" s="278">
        <f t="shared" si="41"/>
        <v>16</v>
      </c>
      <c r="SW8" s="1" t="s">
        <v>1142</v>
      </c>
      <c r="SX8" s="272" t="str">
        <f t="shared" si="42"/>
        <v>rates</v>
      </c>
      <c r="SY8" s="272"/>
      <c r="SZ8" s="272"/>
      <c r="TC8" s="138">
        <f t="shared" si="54"/>
        <v>0</v>
      </c>
      <c r="TD8" s="201">
        <f t="shared" si="43"/>
        <v>0</v>
      </c>
      <c r="TE8" s="138">
        <f t="shared" si="55"/>
        <v>0</v>
      </c>
      <c r="TG8" s="138"/>
      <c r="TH8" s="138">
        <f t="shared" si="13"/>
        <v>0</v>
      </c>
      <c r="TI8" s="201">
        <f t="shared" si="14"/>
        <v>0</v>
      </c>
      <c r="TJ8" s="138">
        <f t="shared" si="15"/>
        <v>0</v>
      </c>
      <c r="TK8" t="str">
        <f t="shared" si="56"/>
        <v>normal</v>
      </c>
      <c r="TL8" t="str">
        <f t="shared" si="44"/>
        <v>rates</v>
      </c>
      <c r="TM8" s="260">
        <f t="shared" si="16"/>
        <v>0</v>
      </c>
      <c r="TN8" s="261" t="e">
        <f t="shared" si="17"/>
        <v>#DIV/0!</v>
      </c>
      <c r="TO8" s="260">
        <f t="shared" si="45"/>
        <v>12</v>
      </c>
      <c r="TP8" s="261" t="e">
        <f t="shared" si="18"/>
        <v>#DIV/0!</v>
      </c>
      <c r="TQ8" s="256">
        <f t="shared" si="19"/>
        <v>0</v>
      </c>
      <c r="TR8" s="257" t="e">
        <f t="shared" si="20"/>
        <v>#DIV/0!</v>
      </c>
      <c r="TS8" s="256">
        <f t="shared" si="21"/>
        <v>4</v>
      </c>
      <c r="TT8" s="261" t="e">
        <f t="shared" si="22"/>
        <v>#DIV/0!</v>
      </c>
      <c r="TU8">
        <f t="shared" si="23"/>
        <v>0</v>
      </c>
      <c r="TV8" s="278">
        <f t="shared" si="46"/>
        <v>16</v>
      </c>
      <c r="UE8" s="1" t="s">
        <v>1142</v>
      </c>
      <c r="UF8" s="272" t="str">
        <f t="shared" si="47"/>
        <v>rates</v>
      </c>
      <c r="UG8" s="272"/>
      <c r="UH8" s="272"/>
      <c r="UK8" s="138">
        <f t="shared" si="57"/>
        <v>16</v>
      </c>
      <c r="UL8" s="201">
        <f t="shared" si="48"/>
        <v>1</v>
      </c>
      <c r="UM8" s="138">
        <f t="shared" si="58"/>
        <v>0</v>
      </c>
      <c r="UO8" s="138"/>
      <c r="UP8" s="138">
        <f t="shared" si="25"/>
        <v>16</v>
      </c>
      <c r="UQ8" s="201">
        <f t="shared" si="26"/>
        <v>1</v>
      </c>
      <c r="UR8" s="138">
        <f t="shared" si="27"/>
        <v>0</v>
      </c>
      <c r="US8" t="str">
        <f t="shared" si="59"/>
        <v>normal</v>
      </c>
      <c r="UT8" t="str">
        <f t="shared" si="49"/>
        <v>rates</v>
      </c>
      <c r="UU8" s="260">
        <f t="shared" si="28"/>
        <v>0</v>
      </c>
      <c r="UV8" s="261" t="e">
        <f t="shared" si="29"/>
        <v>#DIV/0!</v>
      </c>
      <c r="UW8" s="260">
        <f t="shared" si="50"/>
        <v>0</v>
      </c>
      <c r="UX8" s="261" t="e">
        <f t="shared" si="30"/>
        <v>#DIV/0!</v>
      </c>
      <c r="UY8" s="256">
        <f t="shared" si="31"/>
        <v>0</v>
      </c>
      <c r="UZ8" s="257" t="e">
        <f t="shared" si="32"/>
        <v>#DIV/0!</v>
      </c>
      <c r="VA8" s="256">
        <f t="shared" si="33"/>
        <v>0</v>
      </c>
      <c r="VB8" s="261" t="e">
        <f t="shared" si="34"/>
        <v>#DIV/0!</v>
      </c>
      <c r="VC8">
        <f t="shared" si="35"/>
        <v>0</v>
      </c>
      <c r="VD8" s="278">
        <f t="shared" si="51"/>
        <v>0</v>
      </c>
    </row>
    <row r="9" spans="1:583"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1184</v>
      </c>
      <c r="BN9" s="205"/>
      <c r="BO9" s="205">
        <v>6</v>
      </c>
      <c r="BP9" s="205">
        <v>2</v>
      </c>
      <c r="BQ9" s="205">
        <v>8</v>
      </c>
      <c r="BV9" s="18" t="s">
        <v>307</v>
      </c>
      <c r="BW9" s="205" t="s">
        <v>1184</v>
      </c>
      <c r="BX9" s="205"/>
      <c r="BY9" s="207">
        <v>6</v>
      </c>
      <c r="BZ9" s="208">
        <v>0.75</v>
      </c>
      <c r="CA9" s="207">
        <v>3506.7802259873333</v>
      </c>
      <c r="CB9" s="207"/>
      <c r="CC9" s="207">
        <v>6</v>
      </c>
      <c r="CD9" s="208">
        <v>0.75</v>
      </c>
      <c r="CE9" s="207">
        <v>3254.7377346972353</v>
      </c>
      <c r="CF9" t="s">
        <v>1184</v>
      </c>
      <c r="CH9" s="205">
        <v>5</v>
      </c>
      <c r="CI9" s="205">
        <v>3</v>
      </c>
      <c r="CJ9" s="205">
        <v>8</v>
      </c>
      <c r="CP9" s="18" t="s">
        <v>307</v>
      </c>
      <c r="CQ9" s="205" t="s">
        <v>1184</v>
      </c>
      <c r="CR9" s="205"/>
      <c r="CS9" s="207">
        <v>6</v>
      </c>
      <c r="CT9" s="208">
        <v>0.75</v>
      </c>
      <c r="CU9" s="207">
        <v>-61.18698790034685</v>
      </c>
      <c r="CV9" s="207"/>
      <c r="CW9" s="207">
        <v>6</v>
      </c>
      <c r="CX9" s="208">
        <v>0.75</v>
      </c>
      <c r="CY9" s="207">
        <v>5631.4360782290751</v>
      </c>
      <c r="CZ9" t="s">
        <v>1184</v>
      </c>
      <c r="DB9" s="205">
        <v>5</v>
      </c>
      <c r="DC9" s="205">
        <v>3</v>
      </c>
      <c r="DD9" s="205">
        <v>8</v>
      </c>
      <c r="DJ9" s="18" t="s">
        <v>307</v>
      </c>
      <c r="DK9" s="205" t="s">
        <v>1184</v>
      </c>
      <c r="DL9" s="205"/>
      <c r="DM9" s="205"/>
      <c r="DN9" s="207">
        <v>4</v>
      </c>
      <c r="DO9" s="207"/>
      <c r="DP9" s="208">
        <v>0.5</v>
      </c>
      <c r="DQ9" s="207">
        <v>343.48162810580766</v>
      </c>
      <c r="DR9" s="207"/>
      <c r="DS9" s="207">
        <v>3</v>
      </c>
      <c r="DT9" s="208">
        <v>0.375</v>
      </c>
      <c r="DU9" s="207">
        <v>-982.2663863009966</v>
      </c>
      <c r="DV9" t="s">
        <v>1185</v>
      </c>
      <c r="DX9" t="s">
        <v>307</v>
      </c>
      <c r="DY9" s="262">
        <v>3</v>
      </c>
      <c r="DZ9" s="261">
        <v>0.375</v>
      </c>
      <c r="EA9" s="258">
        <v>5</v>
      </c>
      <c r="EB9" s="257">
        <v>0.625</v>
      </c>
      <c r="EC9" s="205">
        <v>8</v>
      </c>
      <c r="EH9" s="18" t="s">
        <v>307</v>
      </c>
      <c r="EI9" s="268" t="s">
        <v>1185</v>
      </c>
      <c r="EJ9" s="205"/>
      <c r="EK9" s="205"/>
      <c r="EL9" s="207">
        <v>4</v>
      </c>
      <c r="EM9" s="207"/>
      <c r="EN9" s="208">
        <v>0.5</v>
      </c>
      <c r="EO9" s="207">
        <v>-680.53760162444144</v>
      </c>
      <c r="EP9" s="207"/>
      <c r="EQ9" s="207">
        <v>5</v>
      </c>
      <c r="ER9" s="208">
        <v>0.625</v>
      </c>
      <c r="ES9" s="207">
        <v>5137.3524288773415</v>
      </c>
      <c r="ET9" t="s">
        <v>1184</v>
      </c>
      <c r="EV9" t="s">
        <v>307</v>
      </c>
      <c r="EW9" s="262">
        <v>0</v>
      </c>
      <c r="EX9" s="261">
        <v>0</v>
      </c>
      <c r="EY9" s="258">
        <v>8</v>
      </c>
      <c r="EZ9" s="257">
        <v>1</v>
      </c>
      <c r="FA9" s="205">
        <v>8</v>
      </c>
      <c r="FF9" s="18" t="s">
        <v>307</v>
      </c>
      <c r="FG9" s="272" t="s">
        <v>1184</v>
      </c>
      <c r="FH9" s="205"/>
      <c r="FI9" s="205"/>
      <c r="FJ9" s="207">
        <v>3</v>
      </c>
      <c r="FK9" s="207"/>
      <c r="FL9" s="208">
        <v>0.375</v>
      </c>
      <c r="FM9" s="207">
        <v>-1154.9451967171408</v>
      </c>
      <c r="FN9" s="207"/>
      <c r="FO9" s="207">
        <v>6</v>
      </c>
      <c r="FP9" s="208">
        <v>0.75</v>
      </c>
      <c r="FQ9" s="207">
        <v>4095.1355159753912</v>
      </c>
      <c r="FR9" t="s">
        <v>1184</v>
      </c>
      <c r="FS9" t="s">
        <v>307</v>
      </c>
      <c r="FT9" s="262">
        <v>5</v>
      </c>
      <c r="FU9" s="261">
        <v>0.625</v>
      </c>
      <c r="FV9" s="262">
        <v>6</v>
      </c>
      <c r="FW9" s="261">
        <v>0.75</v>
      </c>
      <c r="FX9" s="258">
        <v>3</v>
      </c>
      <c r="FY9" s="257">
        <v>0.375</v>
      </c>
      <c r="FZ9" s="258">
        <v>2</v>
      </c>
      <c r="GA9" s="261">
        <v>0.25</v>
      </c>
      <c r="GB9" s="205">
        <v>8</v>
      </c>
      <c r="GC9" s="279">
        <v>8</v>
      </c>
      <c r="GF9" s="18" t="s">
        <v>307</v>
      </c>
      <c r="GG9" s="272" t="s">
        <v>1184</v>
      </c>
      <c r="GH9" s="205"/>
      <c r="GI9" s="205"/>
      <c r="GJ9" s="207">
        <v>5</v>
      </c>
      <c r="GK9" s="207"/>
      <c r="GL9" s="208">
        <v>0.625</v>
      </c>
      <c r="GM9" s="207">
        <v>7924.1775415753855</v>
      </c>
      <c r="GN9" s="207"/>
      <c r="GO9" s="207">
        <v>0</v>
      </c>
      <c r="GP9" s="208">
        <v>0</v>
      </c>
      <c r="GQ9" s="207">
        <v>-10662.630117067463</v>
      </c>
      <c r="GR9" t="s">
        <v>1185</v>
      </c>
      <c r="GS9" t="s">
        <v>307</v>
      </c>
      <c r="GT9" s="262">
        <v>5</v>
      </c>
      <c r="GU9" s="261">
        <v>0.625</v>
      </c>
      <c r="GV9" s="262">
        <v>6</v>
      </c>
      <c r="GW9" s="261">
        <v>0.75</v>
      </c>
      <c r="GX9" s="258">
        <v>3</v>
      </c>
      <c r="GY9" s="257">
        <v>0.375</v>
      </c>
      <c r="GZ9" s="258">
        <v>2</v>
      </c>
      <c r="HA9" s="261">
        <v>0.25</v>
      </c>
      <c r="HB9" s="205">
        <v>8</v>
      </c>
      <c r="HC9" s="279">
        <v>8</v>
      </c>
      <c r="HF9" s="18" t="s">
        <v>307</v>
      </c>
      <c r="HG9" s="272" t="s">
        <v>1185</v>
      </c>
      <c r="HH9" s="205"/>
      <c r="HI9" s="205"/>
      <c r="HJ9" s="207">
        <v>6</v>
      </c>
      <c r="HK9" s="207"/>
      <c r="HL9" s="208">
        <v>0.75</v>
      </c>
      <c r="HM9" s="207">
        <v>4495.6806271147061</v>
      </c>
      <c r="HN9" s="207"/>
      <c r="HO9" s="207">
        <v>4</v>
      </c>
      <c r="HP9" s="208">
        <v>0.5</v>
      </c>
      <c r="HQ9" s="207">
        <v>-646.02929254126013</v>
      </c>
      <c r="HR9" t="s">
        <v>1184</v>
      </c>
      <c r="HS9" t="s">
        <v>307</v>
      </c>
      <c r="HT9" s="262">
        <v>7</v>
      </c>
      <c r="HU9" s="261">
        <v>0.875</v>
      </c>
      <c r="HV9" s="262">
        <v>7</v>
      </c>
      <c r="HW9" s="261">
        <v>0.875</v>
      </c>
      <c r="HX9" s="258">
        <v>1</v>
      </c>
      <c r="HY9" s="257">
        <v>0.125</v>
      </c>
      <c r="HZ9" s="258">
        <v>1</v>
      </c>
      <c r="IA9" s="261">
        <v>0.125</v>
      </c>
      <c r="IB9" s="205">
        <v>8</v>
      </c>
      <c r="IC9" s="279">
        <v>8</v>
      </c>
      <c r="IF9" s="18" t="s">
        <v>307</v>
      </c>
      <c r="IG9" s="272" t="s">
        <v>1184</v>
      </c>
      <c r="IH9" s="205"/>
      <c r="II9" s="205"/>
      <c r="IJ9" s="207">
        <v>4</v>
      </c>
      <c r="IK9" s="207"/>
      <c r="IL9" s="208">
        <v>0.5</v>
      </c>
      <c r="IM9" s="207">
        <v>2145.5931709890538</v>
      </c>
      <c r="IN9" s="207"/>
      <c r="IO9" s="207">
        <v>4</v>
      </c>
      <c r="IP9" s="208">
        <v>0.5</v>
      </c>
      <c r="IQ9" s="207">
        <v>529.94403762397337</v>
      </c>
      <c r="IR9" t="s">
        <v>1184</v>
      </c>
      <c r="IS9" t="s">
        <v>307</v>
      </c>
      <c r="IT9" s="262">
        <v>5</v>
      </c>
      <c r="IU9" s="261">
        <v>0.625</v>
      </c>
      <c r="IV9" s="262">
        <v>7</v>
      </c>
      <c r="IW9" s="261">
        <v>0.875</v>
      </c>
      <c r="IX9" s="258">
        <v>3</v>
      </c>
      <c r="IY9" s="257">
        <v>0.375</v>
      </c>
      <c r="IZ9" s="258">
        <v>1</v>
      </c>
      <c r="JA9" s="261">
        <v>0.125</v>
      </c>
      <c r="JB9" s="205">
        <v>8</v>
      </c>
      <c r="JC9" s="279">
        <v>8</v>
      </c>
      <c r="JF9" s="18" t="s">
        <v>307</v>
      </c>
      <c r="JG9" s="272" t="s">
        <v>1184</v>
      </c>
      <c r="JH9" s="205"/>
      <c r="JI9" s="205"/>
      <c r="JJ9" s="207">
        <v>3</v>
      </c>
      <c r="JK9" s="207"/>
      <c r="JL9" s="208">
        <v>0.375</v>
      </c>
      <c r="JM9" s="207">
        <v>65.853487850632291</v>
      </c>
      <c r="JN9" s="207"/>
      <c r="JO9" s="207">
        <v>5</v>
      </c>
      <c r="JP9" s="208">
        <v>0.625</v>
      </c>
      <c r="JQ9" s="207">
        <v>571.21286443943904</v>
      </c>
      <c r="JR9" t="s">
        <v>1184</v>
      </c>
      <c r="JS9" t="s">
        <v>307</v>
      </c>
      <c r="JT9" s="262">
        <v>2</v>
      </c>
      <c r="JU9" s="261">
        <v>0.25</v>
      </c>
      <c r="JV9" s="262">
        <v>5</v>
      </c>
      <c r="JW9" s="261">
        <v>0.625</v>
      </c>
      <c r="JX9" s="258">
        <v>6</v>
      </c>
      <c r="JY9" s="257">
        <v>0.75</v>
      </c>
      <c r="JZ9" s="258">
        <v>3</v>
      </c>
      <c r="KA9" s="261">
        <v>0.375</v>
      </c>
      <c r="KB9" s="205">
        <v>8</v>
      </c>
      <c r="KC9" s="279">
        <v>8</v>
      </c>
      <c r="KF9" s="18" t="s">
        <v>307</v>
      </c>
      <c r="KG9" s="272" t="s">
        <v>1184</v>
      </c>
      <c r="KH9" s="205"/>
      <c r="KI9" s="205"/>
      <c r="KJ9" s="207">
        <v>4</v>
      </c>
      <c r="KK9" s="207"/>
      <c r="KL9" s="208">
        <v>0.5</v>
      </c>
      <c r="KM9" s="207">
        <v>711.9812495468525</v>
      </c>
      <c r="KN9" s="207"/>
      <c r="KO9" s="207">
        <v>3</v>
      </c>
      <c r="KP9" s="208">
        <v>0.375</v>
      </c>
      <c r="KQ9" s="207">
        <v>327.97040228624746</v>
      </c>
      <c r="KR9" t="s">
        <v>1184</v>
      </c>
      <c r="KS9" t="s">
        <v>307</v>
      </c>
      <c r="KT9" s="262">
        <v>4</v>
      </c>
      <c r="KU9" s="261">
        <v>0.5</v>
      </c>
      <c r="KV9" s="262">
        <v>2</v>
      </c>
      <c r="KW9" s="261">
        <v>0.25</v>
      </c>
      <c r="KX9" s="258">
        <v>4</v>
      </c>
      <c r="KY9" s="257">
        <v>0.5</v>
      </c>
      <c r="KZ9" s="258">
        <v>6</v>
      </c>
      <c r="LA9" s="261">
        <v>0.75</v>
      </c>
      <c r="LB9" s="205">
        <v>8</v>
      </c>
      <c r="LC9" s="279">
        <v>8</v>
      </c>
      <c r="LF9" s="18" t="s">
        <v>307</v>
      </c>
      <c r="LG9" s="272" t="s">
        <v>1184</v>
      </c>
      <c r="LH9" s="205"/>
      <c r="LI9" s="205"/>
      <c r="LJ9" s="207">
        <v>5</v>
      </c>
      <c r="LK9" s="207"/>
      <c r="LL9" s="208">
        <v>0.625</v>
      </c>
      <c r="LM9" s="207">
        <v>3688.407195035571</v>
      </c>
      <c r="LN9" s="207"/>
      <c r="LO9" s="207">
        <v>3</v>
      </c>
      <c r="LP9" s="208">
        <v>0.375</v>
      </c>
      <c r="LQ9" s="207">
        <v>-2887.4094852388325</v>
      </c>
      <c r="LR9" t="s">
        <v>1185</v>
      </c>
      <c r="LS9" t="s">
        <v>307</v>
      </c>
      <c r="LT9" s="262">
        <v>8</v>
      </c>
      <c r="LU9" s="261">
        <v>1</v>
      </c>
      <c r="LV9" s="262">
        <v>5</v>
      </c>
      <c r="LW9" s="261">
        <v>0.625</v>
      </c>
      <c r="LX9" s="258">
        <v>0</v>
      </c>
      <c r="LY9" s="257">
        <v>0</v>
      </c>
      <c r="LZ9" s="258">
        <v>3</v>
      </c>
      <c r="MA9" s="261">
        <v>0.375</v>
      </c>
      <c r="MB9" s="205">
        <v>8</v>
      </c>
      <c r="MC9" s="279">
        <v>8</v>
      </c>
      <c r="MF9" s="18" t="s">
        <v>307</v>
      </c>
      <c r="MG9" s="272" t="s">
        <v>1185</v>
      </c>
      <c r="MH9" s="205"/>
      <c r="MI9" s="205"/>
      <c r="MJ9" s="207">
        <v>2</v>
      </c>
      <c r="MK9" s="207"/>
      <c r="ML9" s="208">
        <v>0.25</v>
      </c>
      <c r="MM9" s="207">
        <v>-10214.155243295669</v>
      </c>
      <c r="MN9" s="207"/>
      <c r="MO9" s="207">
        <v>5</v>
      </c>
      <c r="MP9" s="208">
        <v>0.625</v>
      </c>
      <c r="MQ9" s="207">
        <v>1042.616298565852</v>
      </c>
      <c r="MR9" t="s">
        <v>1184</v>
      </c>
      <c r="MS9" t="s">
        <v>307</v>
      </c>
      <c r="MT9" s="262">
        <v>0</v>
      </c>
      <c r="MU9" s="261">
        <v>0</v>
      </c>
      <c r="MV9" s="262">
        <v>6</v>
      </c>
      <c r="MW9" s="261">
        <v>0.75</v>
      </c>
      <c r="MX9" s="258">
        <v>8</v>
      </c>
      <c r="MY9" s="257">
        <v>1</v>
      </c>
      <c r="MZ9" s="258">
        <v>2</v>
      </c>
      <c r="NA9" s="261">
        <v>0.25</v>
      </c>
      <c r="NB9" s="205">
        <v>8</v>
      </c>
      <c r="NC9" s="279">
        <v>8</v>
      </c>
      <c r="NF9" s="18" t="s">
        <v>307</v>
      </c>
      <c r="NG9" s="272" t="s">
        <v>1184</v>
      </c>
      <c r="NH9" s="205"/>
      <c r="NI9" s="205"/>
      <c r="NJ9" s="207">
        <v>4</v>
      </c>
      <c r="NK9" s="207"/>
      <c r="NL9" s="208">
        <v>0.5</v>
      </c>
      <c r="NM9" s="207">
        <v>-1663.3895217431391</v>
      </c>
      <c r="NN9" s="207"/>
      <c r="NO9" s="207">
        <v>5</v>
      </c>
      <c r="NP9" s="208">
        <v>0.625</v>
      </c>
      <c r="NQ9" s="207">
        <v>918.78505958676931</v>
      </c>
      <c r="NR9" t="s">
        <v>1184</v>
      </c>
      <c r="NS9" t="s">
        <v>307</v>
      </c>
      <c r="NT9" s="262">
        <v>2</v>
      </c>
      <c r="NU9" s="261">
        <v>0.25</v>
      </c>
      <c r="NV9" s="262">
        <v>4</v>
      </c>
      <c r="NW9" s="261">
        <v>0.5</v>
      </c>
      <c r="NX9" s="258">
        <v>6</v>
      </c>
      <c r="NY9" s="257">
        <v>0.75</v>
      </c>
      <c r="NZ9" s="258">
        <v>4</v>
      </c>
      <c r="OA9" s="261">
        <v>0.5</v>
      </c>
      <c r="OB9" s="205">
        <v>8</v>
      </c>
      <c r="OC9" s="279">
        <v>8</v>
      </c>
      <c r="OF9" s="18" t="s">
        <v>307</v>
      </c>
      <c r="OG9" s="272" t="s">
        <v>1184</v>
      </c>
      <c r="OH9" s="205"/>
      <c r="OI9" s="205"/>
      <c r="OJ9" s="207">
        <v>2</v>
      </c>
      <c r="OK9" s="207"/>
      <c r="OL9" s="208">
        <v>0.25</v>
      </c>
      <c r="OM9" s="207">
        <v>-6825.1848450988391</v>
      </c>
      <c r="ON9" s="207"/>
      <c r="OO9" s="207">
        <v>4</v>
      </c>
      <c r="OP9" s="208">
        <v>0.5</v>
      </c>
      <c r="OQ9" s="207">
        <v>-3359.7071326943033</v>
      </c>
      <c r="OR9" t="s">
        <v>1184</v>
      </c>
      <c r="OS9" t="s">
        <v>307</v>
      </c>
      <c r="OT9" s="262">
        <v>8</v>
      </c>
      <c r="OU9" s="261">
        <v>1</v>
      </c>
      <c r="OV9" s="262">
        <v>2</v>
      </c>
      <c r="OW9" s="261">
        <v>0.25</v>
      </c>
      <c r="OX9" s="258">
        <v>0</v>
      </c>
      <c r="OY9" s="257">
        <v>0</v>
      </c>
      <c r="OZ9" s="258">
        <v>6</v>
      </c>
      <c r="PA9" s="261">
        <v>0.75</v>
      </c>
      <c r="PB9" s="205">
        <v>8</v>
      </c>
      <c r="PC9" s="279">
        <v>8</v>
      </c>
      <c r="PF9" s="18" t="s">
        <v>307</v>
      </c>
      <c r="PG9" s="272" t="s">
        <v>1184</v>
      </c>
      <c r="PH9" s="272"/>
      <c r="PI9" s="205"/>
      <c r="PJ9" s="205"/>
      <c r="PK9" s="207">
        <v>3</v>
      </c>
      <c r="PL9" s="207"/>
      <c r="PM9" s="208">
        <v>0.375</v>
      </c>
      <c r="PN9" s="207">
        <v>3619.7803961146101</v>
      </c>
      <c r="PO9" s="207"/>
      <c r="PP9" s="207">
        <v>5</v>
      </c>
      <c r="PQ9" s="208">
        <v>0.625</v>
      </c>
      <c r="PR9" s="207">
        <v>2217.7831912532597</v>
      </c>
      <c r="PS9" t="s">
        <v>1184</v>
      </c>
      <c r="PT9" t="s">
        <v>307</v>
      </c>
      <c r="PU9" s="262">
        <v>7</v>
      </c>
      <c r="PV9" s="261">
        <v>0.875</v>
      </c>
      <c r="PW9" s="262">
        <v>4</v>
      </c>
      <c r="PX9" s="261">
        <v>0.5</v>
      </c>
      <c r="PY9" s="258">
        <v>1</v>
      </c>
      <c r="PZ9" s="257">
        <v>0.125</v>
      </c>
      <c r="QA9" s="258">
        <v>4</v>
      </c>
      <c r="QB9" s="261">
        <v>0.5</v>
      </c>
      <c r="QC9" s="205">
        <v>8</v>
      </c>
      <c r="QD9" s="279">
        <v>8</v>
      </c>
      <c r="QH9" s="18" t="s">
        <v>307</v>
      </c>
      <c r="QI9" s="272" t="s">
        <v>307</v>
      </c>
      <c r="QJ9" s="272"/>
      <c r="QK9" s="205"/>
      <c r="QL9" s="205"/>
      <c r="QM9" s="207">
        <v>4</v>
      </c>
      <c r="QN9" s="208">
        <v>0.5</v>
      </c>
      <c r="QO9" s="138">
        <v>-1067.5047236595692</v>
      </c>
      <c r="QQ9" s="207"/>
      <c r="QR9" s="207">
        <v>5</v>
      </c>
      <c r="QS9" s="208">
        <v>0.625</v>
      </c>
      <c r="QT9" s="207">
        <v>2418.102674777831</v>
      </c>
      <c r="QU9" t="s">
        <v>1184</v>
      </c>
      <c r="QV9" t="s">
        <v>307</v>
      </c>
      <c r="QW9" s="262">
        <v>3</v>
      </c>
      <c r="QX9" s="261">
        <v>0.375</v>
      </c>
      <c r="QY9" s="262">
        <v>5</v>
      </c>
      <c r="QZ9" s="261">
        <v>0.625</v>
      </c>
      <c r="RA9" s="258">
        <v>5</v>
      </c>
      <c r="RB9" s="257">
        <v>0.625</v>
      </c>
      <c r="RC9" s="258">
        <v>3</v>
      </c>
      <c r="RD9" s="261">
        <v>0.375</v>
      </c>
      <c r="RE9" s="205">
        <v>8</v>
      </c>
      <c r="RF9" s="279">
        <v>8</v>
      </c>
      <c r="RO9" s="18" t="s">
        <v>307</v>
      </c>
      <c r="RP9" s="272" t="str">
        <f t="shared" si="37"/>
        <v>normal</v>
      </c>
      <c r="RQ9" s="272"/>
      <c r="RR9" s="272"/>
      <c r="RS9" s="205"/>
      <c r="RT9" s="205"/>
      <c r="RU9" s="207">
        <f t="shared" si="52"/>
        <v>5</v>
      </c>
      <c r="RV9" s="208">
        <f t="shared" si="38"/>
        <v>0.625</v>
      </c>
      <c r="RW9" s="138">
        <f t="shared" si="0"/>
        <v>1969.3258637838519</v>
      </c>
      <c r="RY9" s="207"/>
      <c r="RZ9" s="207">
        <f t="shared" si="1"/>
        <v>4</v>
      </c>
      <c r="SA9" s="208">
        <f t="shared" si="2"/>
        <v>0.5</v>
      </c>
      <c r="SB9" s="207">
        <f t="shared" si="3"/>
        <v>-2760.8309614019263</v>
      </c>
      <c r="SC9" t="str">
        <f t="shared" si="53"/>
        <v>normal</v>
      </c>
      <c r="SD9" t="str">
        <f t="shared" si="39"/>
        <v>soft</v>
      </c>
      <c r="SE9" s="262">
        <f t="shared" si="4"/>
        <v>8</v>
      </c>
      <c r="SF9" s="261">
        <f t="shared" si="5"/>
        <v>1</v>
      </c>
      <c r="SG9" s="262">
        <f t="shared" si="40"/>
        <v>5</v>
      </c>
      <c r="SH9" s="261">
        <f t="shared" si="6"/>
        <v>0.625</v>
      </c>
      <c r="SI9" s="258">
        <f t="shared" si="7"/>
        <v>0</v>
      </c>
      <c r="SJ9" s="257">
        <f t="shared" si="8"/>
        <v>0</v>
      </c>
      <c r="SK9" s="258">
        <f t="shared" si="9"/>
        <v>3</v>
      </c>
      <c r="SL9" s="261">
        <f t="shared" si="10"/>
        <v>0.375</v>
      </c>
      <c r="SM9" s="205">
        <f t="shared" si="11"/>
        <v>8</v>
      </c>
      <c r="SN9" s="279">
        <f t="shared" si="41"/>
        <v>8</v>
      </c>
      <c r="SW9" s="18" t="s">
        <v>307</v>
      </c>
      <c r="SX9" s="272" t="str">
        <f t="shared" si="42"/>
        <v>soft</v>
      </c>
      <c r="SY9" s="272"/>
      <c r="SZ9" s="272"/>
      <c r="TA9" s="205"/>
      <c r="TB9" s="205"/>
      <c r="TC9" s="207">
        <f t="shared" si="54"/>
        <v>0</v>
      </c>
      <c r="TD9" s="208">
        <f t="shared" si="43"/>
        <v>0</v>
      </c>
      <c r="TE9" s="138">
        <f t="shared" si="55"/>
        <v>0</v>
      </c>
      <c r="TG9" s="207"/>
      <c r="TH9" s="207">
        <f t="shared" si="13"/>
        <v>0</v>
      </c>
      <c r="TI9" s="208">
        <f t="shared" si="14"/>
        <v>0</v>
      </c>
      <c r="TJ9" s="207">
        <f t="shared" si="15"/>
        <v>0</v>
      </c>
      <c r="TK9" t="str">
        <f t="shared" si="56"/>
        <v>normal</v>
      </c>
      <c r="TL9" t="str">
        <f t="shared" si="44"/>
        <v>soft</v>
      </c>
      <c r="TM9" s="262">
        <f t="shared" si="16"/>
        <v>0</v>
      </c>
      <c r="TN9" s="261" t="e">
        <f t="shared" si="17"/>
        <v>#DIV/0!</v>
      </c>
      <c r="TO9" s="262">
        <f t="shared" si="45"/>
        <v>4</v>
      </c>
      <c r="TP9" s="261" t="e">
        <f t="shared" si="18"/>
        <v>#DIV/0!</v>
      </c>
      <c r="TQ9" s="258">
        <f t="shared" si="19"/>
        <v>0</v>
      </c>
      <c r="TR9" s="257" t="e">
        <f t="shared" si="20"/>
        <v>#DIV/0!</v>
      </c>
      <c r="TS9" s="258">
        <f t="shared" si="21"/>
        <v>4</v>
      </c>
      <c r="TT9" s="261" t="e">
        <f t="shared" si="22"/>
        <v>#DIV/0!</v>
      </c>
      <c r="TU9" s="205">
        <f t="shared" si="23"/>
        <v>0</v>
      </c>
      <c r="TV9" s="279">
        <f t="shared" si="46"/>
        <v>8</v>
      </c>
      <c r="UE9" s="18" t="s">
        <v>307</v>
      </c>
      <c r="UF9" s="272" t="str">
        <f t="shared" si="47"/>
        <v>soft</v>
      </c>
      <c r="UG9" s="272"/>
      <c r="UH9" s="272"/>
      <c r="UI9" s="205"/>
      <c r="UJ9" s="205"/>
      <c r="UK9" s="207">
        <f t="shared" si="57"/>
        <v>8</v>
      </c>
      <c r="UL9" s="208">
        <f t="shared" si="48"/>
        <v>1</v>
      </c>
      <c r="UM9" s="138">
        <f t="shared" si="58"/>
        <v>0</v>
      </c>
      <c r="UO9" s="207"/>
      <c r="UP9" s="207">
        <f t="shared" si="25"/>
        <v>8</v>
      </c>
      <c r="UQ9" s="208">
        <f t="shared" si="26"/>
        <v>1</v>
      </c>
      <c r="UR9" s="207">
        <f t="shared" si="27"/>
        <v>0</v>
      </c>
      <c r="US9" t="str">
        <f t="shared" si="59"/>
        <v>normal</v>
      </c>
      <c r="UT9" t="str">
        <f t="shared" si="49"/>
        <v>soft</v>
      </c>
      <c r="UU9" s="262">
        <f t="shared" si="28"/>
        <v>0</v>
      </c>
      <c r="UV9" s="261" t="e">
        <f t="shared" si="29"/>
        <v>#DIV/0!</v>
      </c>
      <c r="UW9" s="262">
        <f t="shared" si="50"/>
        <v>0</v>
      </c>
      <c r="UX9" s="261" t="e">
        <f t="shared" si="30"/>
        <v>#DIV/0!</v>
      </c>
      <c r="UY9" s="258">
        <f t="shared" si="31"/>
        <v>0</v>
      </c>
      <c r="UZ9" s="257" t="e">
        <f t="shared" si="32"/>
        <v>#DIV/0!</v>
      </c>
      <c r="VA9" s="258">
        <f t="shared" si="33"/>
        <v>0</v>
      </c>
      <c r="VB9" s="261" t="e">
        <f t="shared" si="34"/>
        <v>#DIV/0!</v>
      </c>
      <c r="VC9" s="205">
        <f t="shared" si="35"/>
        <v>0</v>
      </c>
      <c r="VD9" s="279">
        <f t="shared" si="51"/>
        <v>0</v>
      </c>
    </row>
    <row r="10" spans="1:583" outlineLevel="1" x14ac:dyDescent="0.25">
      <c r="C10">
        <f>SUM(C2:C9)</f>
        <v>79</v>
      </c>
      <c r="AO10" s="170">
        <v>43</v>
      </c>
      <c r="AP10" s="201">
        <v>0.54430379746835444</v>
      </c>
      <c r="AQ10" s="170">
        <v>2746.3546089062893</v>
      </c>
      <c r="AS10" s="170">
        <v>42</v>
      </c>
      <c r="AT10" s="201">
        <v>0.53164556962025311</v>
      </c>
      <c r="AU10" s="170">
        <v>-7808.1551829939153</v>
      </c>
      <c r="BE10" t="s">
        <v>1161</v>
      </c>
      <c r="BF10" s="170">
        <v>47</v>
      </c>
      <c r="BG10" s="201">
        <v>0.59493670886075944</v>
      </c>
      <c r="BH10" s="170">
        <v>20291.444277071307</v>
      </c>
      <c r="BJ10" s="170">
        <v>38</v>
      </c>
      <c r="BK10" s="201">
        <v>0.48101265822784811</v>
      </c>
      <c r="BL10" s="170">
        <v>3233.8832677575128</v>
      </c>
      <c r="BO10" s="7">
        <v>57</v>
      </c>
      <c r="BP10" s="7">
        <v>22</v>
      </c>
      <c r="BQ10">
        <v>79</v>
      </c>
      <c r="BV10" t="s">
        <v>1161</v>
      </c>
      <c r="BY10" s="170">
        <v>31</v>
      </c>
      <c r="BZ10" s="201">
        <v>0.39240506329113922</v>
      </c>
      <c r="CA10" s="170">
        <v>-7008.0206013057214</v>
      </c>
      <c r="CB10" s="170"/>
      <c r="CC10" s="170">
        <v>52</v>
      </c>
      <c r="CD10" s="201">
        <v>0.65822784810126578</v>
      </c>
      <c r="CE10" s="170">
        <v>15962.892956212079</v>
      </c>
      <c r="CH10" s="7">
        <v>30</v>
      </c>
      <c r="CI10" s="7">
        <v>46</v>
      </c>
      <c r="CJ10">
        <v>76</v>
      </c>
      <c r="CP10" t="s">
        <v>1161</v>
      </c>
      <c r="CS10" s="170">
        <v>39</v>
      </c>
      <c r="CT10" s="201">
        <v>0.49367088607594939</v>
      </c>
      <c r="CU10" s="170">
        <v>948.60816338006066</v>
      </c>
      <c r="CV10" s="170"/>
      <c r="CW10" s="170">
        <v>50</v>
      </c>
      <c r="CX10" s="201">
        <v>0.63291139240506333</v>
      </c>
      <c r="CY10" s="170">
        <v>53115.225592546129</v>
      </c>
      <c r="DB10" s="7">
        <v>26</v>
      </c>
      <c r="DC10" s="7">
        <v>52</v>
      </c>
      <c r="DD10">
        <v>78</v>
      </c>
      <c r="DJ10" t="s">
        <v>1161</v>
      </c>
      <c r="DN10" s="170">
        <v>46</v>
      </c>
      <c r="DO10" s="170"/>
      <c r="DP10" s="201">
        <v>0.58227848101265822</v>
      </c>
      <c r="DQ10" s="170">
        <v>34268.096505310961</v>
      </c>
      <c r="DR10" s="170"/>
      <c r="DS10" s="170">
        <v>39</v>
      </c>
      <c r="DT10" s="201">
        <v>0.49367088607594939</v>
      </c>
      <c r="DU10" s="170">
        <v>7472.2367149064303</v>
      </c>
      <c r="DY10" s="7">
        <v>34</v>
      </c>
      <c r="EA10" s="7">
        <v>45</v>
      </c>
      <c r="EC10">
        <v>79</v>
      </c>
      <c r="EH10" t="s">
        <v>1161</v>
      </c>
      <c r="EL10" s="170">
        <v>45</v>
      </c>
      <c r="EM10" s="170"/>
      <c r="EN10" s="201">
        <v>0.569620253164557</v>
      </c>
      <c r="EO10" s="170">
        <v>33810.265570120915</v>
      </c>
      <c r="EP10" s="170"/>
      <c r="EQ10" s="170">
        <v>39</v>
      </c>
      <c r="ER10" s="201">
        <v>0.49367088607594939</v>
      </c>
      <c r="ES10" s="170">
        <v>77.919999736591308</v>
      </c>
      <c r="EW10" s="7">
        <v>28</v>
      </c>
      <c r="EY10" s="7">
        <v>51</v>
      </c>
      <c r="FA10">
        <v>79</v>
      </c>
      <c r="FF10" t="s">
        <v>1161</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1161</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1161</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1161</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1161</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1161</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1161</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1161</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1161</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1161</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1161</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1161</v>
      </c>
      <c r="QM10" s="170">
        <v>45</v>
      </c>
      <c r="QN10" s="201">
        <v>0.569620253164557</v>
      </c>
      <c r="QO10" s="170">
        <v>12336.564193639346</v>
      </c>
      <c r="QQ10" s="170"/>
      <c r="QR10" s="170">
        <v>55</v>
      </c>
      <c r="QS10" s="201">
        <v>0.69620253164556967</v>
      </c>
      <c r="QT10" s="170">
        <v>22016.342196629201</v>
      </c>
      <c r="QW10" s="7">
        <v>58</v>
      </c>
      <c r="QX10" s="261">
        <v>0.73417721518987344</v>
      </c>
      <c r="QY10" s="7">
        <v>46</v>
      </c>
      <c r="QZ10" s="261">
        <v>0.58227848101265822</v>
      </c>
      <c r="RA10" s="7">
        <v>21</v>
      </c>
      <c r="RB10" s="257">
        <v>0.26582278481012656</v>
      </c>
      <c r="RC10" s="7">
        <v>33</v>
      </c>
      <c r="RD10" s="261">
        <v>0.41772151898734178</v>
      </c>
      <c r="RE10">
        <v>79</v>
      </c>
      <c r="RF10" s="278">
        <v>79</v>
      </c>
      <c r="RO10" t="s">
        <v>1161</v>
      </c>
      <c r="RU10" s="170">
        <f>SUM(RU2:RU9)</f>
        <v>40</v>
      </c>
      <c r="RV10" s="201">
        <f t="shared" si="38"/>
        <v>0.50632911392405067</v>
      </c>
      <c r="RW10" s="170">
        <f>SUM(RW2:RW9)</f>
        <v>-1711.6282753141293</v>
      </c>
      <c r="RY10" s="170"/>
      <c r="RZ10" s="170">
        <f>SUM(RZ2:RZ9)</f>
        <v>51</v>
      </c>
      <c r="SA10" s="201">
        <f t="shared" si="2"/>
        <v>0.64556962025316456</v>
      </c>
      <c r="SB10" s="170">
        <f>SUM(SB2:SB9)</f>
        <v>14425.720574777348</v>
      </c>
      <c r="SE10" s="7">
        <f>SUM(SE2:SE9)</f>
        <v>56</v>
      </c>
      <c r="SF10" s="261">
        <f t="shared" si="5"/>
        <v>0.70886075949367089</v>
      </c>
      <c r="SG10" s="7">
        <f>SUM(SG2:SG9)</f>
        <v>41</v>
      </c>
      <c r="SH10" s="261">
        <f t="shared" si="6"/>
        <v>0.51898734177215189</v>
      </c>
      <c r="SI10" s="7">
        <f>SUM(SI2:SI9)</f>
        <v>23</v>
      </c>
      <c r="SJ10" s="257">
        <f t="shared" si="8"/>
        <v>0.29113924050632911</v>
      </c>
      <c r="SK10" s="7">
        <f>SUM(SK2:SK9)</f>
        <v>38</v>
      </c>
      <c r="SL10" s="261">
        <f t="shared" si="10"/>
        <v>0.48101265822784811</v>
      </c>
      <c r="SM10">
        <f t="shared" si="11"/>
        <v>79</v>
      </c>
      <c r="SN10" s="278">
        <f>SUM(SN2:SN9)</f>
        <v>79</v>
      </c>
      <c r="SW10" t="s">
        <v>1161</v>
      </c>
      <c r="TC10" s="170">
        <f>SUM(TC2:TC9)</f>
        <v>0</v>
      </c>
      <c r="TD10" s="201">
        <f t="shared" si="43"/>
        <v>0</v>
      </c>
      <c r="TE10" s="170">
        <f>SUM(TE2:TE9)</f>
        <v>0</v>
      </c>
      <c r="TG10" s="170"/>
      <c r="TH10" s="170">
        <f>SUM(TH2:TH9)</f>
        <v>0</v>
      </c>
      <c r="TI10" s="201">
        <f t="shared" si="14"/>
        <v>0</v>
      </c>
      <c r="TJ10" s="170">
        <f>SUM(TJ2:TJ9)</f>
        <v>0</v>
      </c>
      <c r="TM10" s="7">
        <f>SUM(TM2:TM9)</f>
        <v>0</v>
      </c>
      <c r="TN10" s="261" t="e">
        <f t="shared" si="17"/>
        <v>#DIV/0!</v>
      </c>
      <c r="TO10" s="7">
        <f>SUM(TO2:TO9)</f>
        <v>54</v>
      </c>
      <c r="TP10" s="261" t="e">
        <f t="shared" si="18"/>
        <v>#DIV/0!</v>
      </c>
      <c r="TQ10" s="7">
        <f>SUM(TQ2:TQ9)</f>
        <v>0</v>
      </c>
      <c r="TR10" s="257" t="e">
        <f t="shared" si="20"/>
        <v>#DIV/0!</v>
      </c>
      <c r="TS10" s="7">
        <f>SUM(TS2:TS9)</f>
        <v>25</v>
      </c>
      <c r="TT10" s="261" t="e">
        <f t="shared" si="22"/>
        <v>#DIV/0!</v>
      </c>
      <c r="TU10">
        <f t="shared" si="23"/>
        <v>0</v>
      </c>
      <c r="TV10" s="278">
        <f>SUM(TV2:TV9)</f>
        <v>79</v>
      </c>
      <c r="UE10" t="s">
        <v>1161</v>
      </c>
      <c r="UK10" s="170">
        <f>SUM(UK2:UK9)</f>
        <v>79</v>
      </c>
      <c r="UL10" s="201">
        <f t="shared" si="48"/>
        <v>1</v>
      </c>
      <c r="UM10" s="170">
        <f>SUM(UM2:UM9)</f>
        <v>0</v>
      </c>
      <c r="UO10" s="170"/>
      <c r="UP10" s="170">
        <f>SUM(UP2:UP9)</f>
        <v>79</v>
      </c>
      <c r="UQ10" s="201">
        <f t="shared" si="26"/>
        <v>1</v>
      </c>
      <c r="UR10" s="170">
        <f>SUM(UR2:UR9)</f>
        <v>0</v>
      </c>
      <c r="UU10" s="7">
        <f>SUM(UU2:UU9)</f>
        <v>0</v>
      </c>
      <c r="UV10" s="261" t="e">
        <f t="shared" si="29"/>
        <v>#DIV/0!</v>
      </c>
      <c r="UW10" s="7">
        <f>SUM(UW2:UW9)</f>
        <v>0</v>
      </c>
      <c r="UX10" s="261" t="e">
        <f t="shared" si="30"/>
        <v>#DIV/0!</v>
      </c>
      <c r="UY10" s="7">
        <f>SUM(UY2:UY9)</f>
        <v>0</v>
      </c>
      <c r="UZ10" s="257" t="e">
        <f t="shared" si="32"/>
        <v>#DIV/0!</v>
      </c>
      <c r="VA10" s="7">
        <f>SUM(VA2:VA9)</f>
        <v>0</v>
      </c>
      <c r="VB10" s="261" t="e">
        <f t="shared" si="34"/>
        <v>#DIV/0!</v>
      </c>
      <c r="VC10">
        <f t="shared" si="35"/>
        <v>0</v>
      </c>
      <c r="VD10" s="278">
        <f>SUM(VD2:VD9)</f>
        <v>0</v>
      </c>
    </row>
    <row r="11" spans="1:583" outlineLevel="1" x14ac:dyDescent="0.25">
      <c r="PF11" t="s">
        <v>1220</v>
      </c>
      <c r="PG11" s="96">
        <v>0.8</v>
      </c>
      <c r="PH11">
        <v>0.5</v>
      </c>
      <c r="QH11" t="s">
        <v>1220</v>
      </c>
      <c r="QI11" s="96">
        <v>0.8</v>
      </c>
      <c r="QJ11">
        <v>0.5</v>
      </c>
      <c r="RO11" t="s">
        <v>1220</v>
      </c>
      <c r="RP11" s="96">
        <v>0.8</v>
      </c>
      <c r="RQ11">
        <v>0.5</v>
      </c>
      <c r="RR11">
        <v>1</v>
      </c>
      <c r="SW11" t="s">
        <v>1220</v>
      </c>
      <c r="SX11" s="96">
        <v>0.75</v>
      </c>
      <c r="SY11">
        <v>0.5</v>
      </c>
      <c r="SZ11">
        <v>1</v>
      </c>
      <c r="TX11" s="194">
        <f>SY11</f>
        <v>0.5</v>
      </c>
      <c r="TY11" s="194">
        <f>SZ11</f>
        <v>1</v>
      </c>
      <c r="UE11" t="s">
        <v>1220</v>
      </c>
      <c r="UF11" s="96">
        <v>0.75</v>
      </c>
      <c r="UG11">
        <v>0.5</v>
      </c>
      <c r="UH11">
        <v>1</v>
      </c>
      <c r="VF11" s="194">
        <f>UG11</f>
        <v>0.5</v>
      </c>
      <c r="VG11" s="194">
        <f>UH11</f>
        <v>1</v>
      </c>
    </row>
    <row r="12" spans="1:583"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1163</v>
      </c>
      <c r="BY12" t="s">
        <v>1162</v>
      </c>
      <c r="BZ12" t="s">
        <v>1069</v>
      </c>
      <c r="CA12" t="s">
        <v>1125</v>
      </c>
      <c r="CB12" t="s">
        <v>1163</v>
      </c>
      <c r="CC12" t="s">
        <v>1162</v>
      </c>
      <c r="CD12" t="s">
        <v>1068</v>
      </c>
      <c r="CE12" t="s">
        <v>429</v>
      </c>
      <c r="CF12" t="s">
        <v>1</v>
      </c>
      <c r="CG12" t="s">
        <v>32</v>
      </c>
      <c r="CH12" t="s">
        <v>780</v>
      </c>
      <c r="CI12" t="s">
        <v>1123</v>
      </c>
      <c r="CJ12" t="s">
        <v>1124</v>
      </c>
      <c r="CK12" t="s">
        <v>920</v>
      </c>
      <c r="CL12" s="194" t="s">
        <v>1112</v>
      </c>
      <c r="CM12" s="194" t="s">
        <v>1165</v>
      </c>
      <c r="CN12" s="194" t="s">
        <v>1164</v>
      </c>
      <c r="CP12" t="s">
        <v>1074</v>
      </c>
      <c r="CQ12" s="96">
        <v>20160609</v>
      </c>
      <c r="CR12" s="1" t="s">
        <v>1163</v>
      </c>
      <c r="CS12" t="s">
        <v>1162</v>
      </c>
      <c r="CT12" t="s">
        <v>1069</v>
      </c>
      <c r="CU12" t="s">
        <v>1125</v>
      </c>
      <c r="CV12" t="s">
        <v>1163</v>
      </c>
      <c r="CW12" t="s">
        <v>1162</v>
      </c>
      <c r="CX12" t="s">
        <v>1068</v>
      </c>
      <c r="CY12" t="s">
        <v>429</v>
      </c>
      <c r="CZ12" t="s">
        <v>1</v>
      </c>
      <c r="DA12" t="s">
        <v>32</v>
      </c>
      <c r="DB12" t="s">
        <v>780</v>
      </c>
      <c r="DC12" t="s">
        <v>1123</v>
      </c>
      <c r="DD12" t="s">
        <v>1124</v>
      </c>
      <c r="DE12" t="s">
        <v>920</v>
      </c>
      <c r="DF12" s="194" t="s">
        <v>1112</v>
      </c>
      <c r="DG12" s="194" t="s">
        <v>1165</v>
      </c>
      <c r="DH12" s="194" t="s">
        <v>1164</v>
      </c>
      <c r="DJ12" t="s">
        <v>1074</v>
      </c>
      <c r="DK12" s="96">
        <v>20160610</v>
      </c>
      <c r="DL12" s="1" t="s">
        <v>1163</v>
      </c>
      <c r="DM12" s="1" t="s">
        <v>1180</v>
      </c>
      <c r="DN12" t="s">
        <v>1162</v>
      </c>
      <c r="DO12" t="s">
        <v>1181</v>
      </c>
      <c r="DP12" t="s">
        <v>1069</v>
      </c>
      <c r="DQ12" t="s">
        <v>1125</v>
      </c>
      <c r="DR12" t="s">
        <v>1163</v>
      </c>
      <c r="DS12" t="s">
        <v>1162</v>
      </c>
      <c r="DT12" t="s">
        <v>1181</v>
      </c>
      <c r="DU12" t="s">
        <v>1068</v>
      </c>
      <c r="DV12" t="s">
        <v>429</v>
      </c>
      <c r="DW12" t="s">
        <v>1</v>
      </c>
      <c r="DX12" t="s">
        <v>32</v>
      </c>
      <c r="DY12" t="s">
        <v>780</v>
      </c>
      <c r="DZ12" t="s">
        <v>1123</v>
      </c>
      <c r="EA12" t="s">
        <v>1124</v>
      </c>
      <c r="EB12" t="s">
        <v>920</v>
      </c>
      <c r="EC12" s="194" t="s">
        <v>1112</v>
      </c>
      <c r="ED12" s="194" t="s">
        <v>1165</v>
      </c>
      <c r="EE12" s="194" t="s">
        <v>1164</v>
      </c>
      <c r="EF12" s="194" t="s">
        <v>1182</v>
      </c>
      <c r="EH12" t="s">
        <v>1074</v>
      </c>
      <c r="EI12" s="96">
        <v>20160613</v>
      </c>
      <c r="EJ12" s="1" t="s">
        <v>1163</v>
      </c>
      <c r="EK12" s="269" t="s">
        <v>1180</v>
      </c>
      <c r="EL12" s="268" t="s">
        <v>1162</v>
      </c>
      <c r="EM12" s="269" t="s">
        <v>1181</v>
      </c>
      <c r="EN12" t="s">
        <v>1069</v>
      </c>
      <c r="EO12" t="s">
        <v>1125</v>
      </c>
      <c r="EP12" t="s">
        <v>1163</v>
      </c>
      <c r="EQ12" t="s">
        <v>1162</v>
      </c>
      <c r="ER12" t="s">
        <v>1181</v>
      </c>
      <c r="ES12" t="s">
        <v>1068</v>
      </c>
      <c r="ET12" t="s">
        <v>1189</v>
      </c>
      <c r="EU12" t="s">
        <v>1</v>
      </c>
      <c r="EV12" t="s">
        <v>32</v>
      </c>
      <c r="EW12" t="s">
        <v>780</v>
      </c>
      <c r="EX12" t="s">
        <v>1193</v>
      </c>
      <c r="EY12" t="s">
        <v>1124</v>
      </c>
      <c r="EZ12" t="s">
        <v>920</v>
      </c>
      <c r="FA12" s="194" t="s">
        <v>1112</v>
      </c>
      <c r="FB12" s="194" t="s">
        <v>1165</v>
      </c>
      <c r="FC12" s="194" t="s">
        <v>1164</v>
      </c>
      <c r="FD12" s="194" t="s">
        <v>1182</v>
      </c>
      <c r="FF12" t="s">
        <v>1074</v>
      </c>
      <c r="FG12" s="96">
        <v>20160614</v>
      </c>
      <c r="FH12" s="276" t="s">
        <v>1163</v>
      </c>
      <c r="FI12" s="270" t="s">
        <v>1180</v>
      </c>
      <c r="FJ12" s="272" t="s">
        <v>1162</v>
      </c>
      <c r="FK12" s="270" t="s">
        <v>1181</v>
      </c>
      <c r="FL12" t="s">
        <v>1069</v>
      </c>
      <c r="FM12" t="s">
        <v>1125</v>
      </c>
      <c r="FN12" s="276" t="s">
        <v>1163</v>
      </c>
      <c r="FO12" s="272" t="s">
        <v>1162</v>
      </c>
      <c r="FP12" s="270" t="s">
        <v>1181</v>
      </c>
      <c r="FQ12" t="s">
        <v>1068</v>
      </c>
      <c r="FR12" t="s">
        <v>1189</v>
      </c>
      <c r="FS12" t="s">
        <v>1</v>
      </c>
      <c r="FT12" t="s">
        <v>32</v>
      </c>
      <c r="FU12" t="s">
        <v>780</v>
      </c>
      <c r="FV12" s="113" t="s">
        <v>1194</v>
      </c>
      <c r="FW12" s="217" t="s">
        <v>1124</v>
      </c>
      <c r="FX12" t="s">
        <v>1195</v>
      </c>
      <c r="FY12" s="113" t="s">
        <v>1196</v>
      </c>
      <c r="FZ12" s="194" t="s">
        <v>1197</v>
      </c>
      <c r="GA12" s="194" t="s">
        <v>1198</v>
      </c>
      <c r="GB12" s="274" t="s">
        <v>1165</v>
      </c>
      <c r="GC12" s="273" t="s">
        <v>1164</v>
      </c>
      <c r="GD12" s="271" t="s">
        <v>1182</v>
      </c>
      <c r="GF12" t="s">
        <v>1074</v>
      </c>
      <c r="GG12" s="96">
        <v>20160615</v>
      </c>
      <c r="GH12" s="276" t="s">
        <v>1163</v>
      </c>
      <c r="GI12" s="270" t="s">
        <v>1180</v>
      </c>
      <c r="GJ12" s="272" t="s">
        <v>1162</v>
      </c>
      <c r="GK12" s="270" t="s">
        <v>1181</v>
      </c>
      <c r="GL12" t="s">
        <v>1069</v>
      </c>
      <c r="GM12" t="s">
        <v>1125</v>
      </c>
      <c r="GN12" s="276" t="s">
        <v>1163</v>
      </c>
      <c r="GO12" s="272" t="s">
        <v>1162</v>
      </c>
      <c r="GP12" s="270" t="s">
        <v>1181</v>
      </c>
      <c r="GQ12" t="s">
        <v>1068</v>
      </c>
      <c r="GR12" t="s">
        <v>1189</v>
      </c>
      <c r="GS12" t="s">
        <v>1</v>
      </c>
      <c r="GT12" t="s">
        <v>32</v>
      </c>
      <c r="GU12" t="s">
        <v>780</v>
      </c>
      <c r="GV12" s="113" t="s">
        <v>1194</v>
      </c>
      <c r="GW12" s="277" t="s">
        <v>1124</v>
      </c>
      <c r="GX12" t="s">
        <v>1195</v>
      </c>
      <c r="GY12" s="113" t="s">
        <v>1196</v>
      </c>
      <c r="GZ12" s="194" t="s">
        <v>1197</v>
      </c>
      <c r="HA12" s="113" t="s">
        <v>1198</v>
      </c>
      <c r="HB12" s="274" t="s">
        <v>1165</v>
      </c>
      <c r="HC12" s="273" t="s">
        <v>1164</v>
      </c>
      <c r="HD12" s="271" t="s">
        <v>1182</v>
      </c>
      <c r="HF12" t="s">
        <v>1074</v>
      </c>
      <c r="HG12" s="96">
        <v>20160616</v>
      </c>
      <c r="HH12" s="276" t="s">
        <v>1163</v>
      </c>
      <c r="HI12" s="270" t="s">
        <v>1180</v>
      </c>
      <c r="HJ12" s="272" t="s">
        <v>1162</v>
      </c>
      <c r="HK12" s="270" t="s">
        <v>1181</v>
      </c>
      <c r="HL12" t="s">
        <v>1069</v>
      </c>
      <c r="HM12" t="s">
        <v>1125</v>
      </c>
      <c r="HN12" s="276" t="s">
        <v>1163</v>
      </c>
      <c r="HO12" s="272" t="s">
        <v>1162</v>
      </c>
      <c r="HP12" s="270" t="s">
        <v>1181</v>
      </c>
      <c r="HQ12" t="s">
        <v>1068</v>
      </c>
      <c r="HR12" t="s">
        <v>1189</v>
      </c>
      <c r="HS12" t="s">
        <v>1</v>
      </c>
      <c r="HT12" t="s">
        <v>32</v>
      </c>
      <c r="HU12" t="s">
        <v>780</v>
      </c>
      <c r="HV12" s="113" t="s">
        <v>1194</v>
      </c>
      <c r="HW12" s="277" t="s">
        <v>1124</v>
      </c>
      <c r="HX12" t="s">
        <v>1195</v>
      </c>
      <c r="HY12" s="113" t="s">
        <v>1196</v>
      </c>
      <c r="HZ12" s="194" t="s">
        <v>1197</v>
      </c>
      <c r="IA12" s="113" t="s">
        <v>1198</v>
      </c>
      <c r="IB12" s="274" t="s">
        <v>1165</v>
      </c>
      <c r="IC12" s="273" t="s">
        <v>1164</v>
      </c>
      <c r="ID12" s="271" t="s">
        <v>1182</v>
      </c>
      <c r="IF12" t="s">
        <v>1074</v>
      </c>
      <c r="IG12" s="96">
        <v>20160617</v>
      </c>
      <c r="IH12" s="276" t="s">
        <v>1163</v>
      </c>
      <c r="II12" s="270" t="s">
        <v>1180</v>
      </c>
      <c r="IJ12" s="272" t="s">
        <v>1162</v>
      </c>
      <c r="IK12" s="270" t="s">
        <v>1181</v>
      </c>
      <c r="IL12" t="s">
        <v>1069</v>
      </c>
      <c r="IM12" t="s">
        <v>1125</v>
      </c>
      <c r="IN12" s="276" t="s">
        <v>1163</v>
      </c>
      <c r="IO12" s="272" t="s">
        <v>1162</v>
      </c>
      <c r="IP12" s="270" t="s">
        <v>1181</v>
      </c>
      <c r="IQ12" t="s">
        <v>1068</v>
      </c>
      <c r="IR12" t="s">
        <v>1189</v>
      </c>
      <c r="IS12" t="s">
        <v>1</v>
      </c>
      <c r="IT12" t="s">
        <v>32</v>
      </c>
      <c r="IU12" t="s">
        <v>780</v>
      </c>
      <c r="IV12" s="113" t="s">
        <v>1194</v>
      </c>
      <c r="IW12" s="277" t="s">
        <v>1124</v>
      </c>
      <c r="IX12" t="s">
        <v>1195</v>
      </c>
      <c r="IY12" s="113" t="s">
        <v>1196</v>
      </c>
      <c r="IZ12" s="194" t="s">
        <v>1197</v>
      </c>
      <c r="JA12" s="113" t="s">
        <v>1198</v>
      </c>
      <c r="JB12" s="274" t="s">
        <v>1165</v>
      </c>
      <c r="JC12" s="273" t="s">
        <v>1164</v>
      </c>
      <c r="JD12" s="271" t="s">
        <v>1182</v>
      </c>
      <c r="JF12" t="s">
        <v>1074</v>
      </c>
      <c r="JG12" s="96">
        <v>20160620</v>
      </c>
      <c r="JH12" s="276" t="s">
        <v>1163</v>
      </c>
      <c r="JI12" s="270" t="s">
        <v>1180</v>
      </c>
      <c r="JJ12" s="272" t="s">
        <v>1162</v>
      </c>
      <c r="JK12" s="270" t="s">
        <v>1181</v>
      </c>
      <c r="JL12" t="s">
        <v>1069</v>
      </c>
      <c r="JM12" t="s">
        <v>1125</v>
      </c>
      <c r="JN12" s="276" t="s">
        <v>1163</v>
      </c>
      <c r="JO12" s="272" t="s">
        <v>1162</v>
      </c>
      <c r="JP12" s="270" t="s">
        <v>1181</v>
      </c>
      <c r="JQ12" t="s">
        <v>1068</v>
      </c>
      <c r="JR12" t="s">
        <v>1189</v>
      </c>
      <c r="JS12" t="s">
        <v>1</v>
      </c>
      <c r="JT12" t="s">
        <v>32</v>
      </c>
      <c r="JU12" t="s">
        <v>780</v>
      </c>
      <c r="JV12" s="113" t="s">
        <v>1194</v>
      </c>
      <c r="JW12" s="277" t="s">
        <v>1124</v>
      </c>
      <c r="JX12" t="s">
        <v>1195</v>
      </c>
      <c r="JY12" s="113" t="s">
        <v>1196</v>
      </c>
      <c r="JZ12" s="194" t="s">
        <v>1197</v>
      </c>
      <c r="KA12" s="113" t="s">
        <v>1198</v>
      </c>
      <c r="KB12" s="274" t="s">
        <v>1165</v>
      </c>
      <c r="KC12" s="273" t="s">
        <v>1164</v>
      </c>
      <c r="KD12" s="271" t="s">
        <v>1182</v>
      </c>
      <c r="KF12" t="s">
        <v>1074</v>
      </c>
      <c r="KG12" s="96">
        <v>20160621</v>
      </c>
      <c r="KH12" s="276" t="s">
        <v>1163</v>
      </c>
      <c r="KI12" s="270" t="s">
        <v>1180</v>
      </c>
      <c r="KJ12" s="272" t="s">
        <v>1162</v>
      </c>
      <c r="KK12" s="270" t="s">
        <v>1181</v>
      </c>
      <c r="KL12" t="s">
        <v>1069</v>
      </c>
      <c r="KM12" t="s">
        <v>1125</v>
      </c>
      <c r="KN12" s="276" t="s">
        <v>1163</v>
      </c>
      <c r="KO12" s="272" t="s">
        <v>1162</v>
      </c>
      <c r="KP12" s="270" t="s">
        <v>1181</v>
      </c>
      <c r="KQ12" t="s">
        <v>1068</v>
      </c>
      <c r="KR12" t="s">
        <v>1189</v>
      </c>
      <c r="KS12" t="s">
        <v>1</v>
      </c>
      <c r="KT12" t="s">
        <v>32</v>
      </c>
      <c r="KU12" t="s">
        <v>780</v>
      </c>
      <c r="KV12" s="113" t="s">
        <v>1194</v>
      </c>
      <c r="KW12" s="277" t="s">
        <v>1205</v>
      </c>
      <c r="KX12" t="s">
        <v>1195</v>
      </c>
      <c r="KY12" s="113" t="s">
        <v>1196</v>
      </c>
      <c r="KZ12" s="194" t="s">
        <v>1197</v>
      </c>
      <c r="LA12" s="113" t="s">
        <v>1198</v>
      </c>
      <c r="LB12" s="274" t="s">
        <v>1165</v>
      </c>
      <c r="LC12" s="273" t="s">
        <v>1164</v>
      </c>
      <c r="LD12" s="271" t="s">
        <v>1182</v>
      </c>
      <c r="LF12" t="s">
        <v>1074</v>
      </c>
      <c r="LG12" s="96">
        <v>20160622</v>
      </c>
      <c r="LH12" s="276" t="s">
        <v>1163</v>
      </c>
      <c r="LI12" s="270" t="s">
        <v>1180</v>
      </c>
      <c r="LJ12" s="272" t="s">
        <v>1162</v>
      </c>
      <c r="LK12" s="270" t="s">
        <v>1181</v>
      </c>
      <c r="LL12" t="s">
        <v>1069</v>
      </c>
      <c r="LM12" t="s">
        <v>1125</v>
      </c>
      <c r="LN12" s="276" t="s">
        <v>1163</v>
      </c>
      <c r="LO12" s="272" t="s">
        <v>1162</v>
      </c>
      <c r="LP12" s="270" t="s">
        <v>1181</v>
      </c>
      <c r="LQ12" t="s">
        <v>1068</v>
      </c>
      <c r="LR12" t="s">
        <v>1189</v>
      </c>
      <c r="LS12" t="s">
        <v>1</v>
      </c>
      <c r="LT12" t="s">
        <v>32</v>
      </c>
      <c r="LU12" t="s">
        <v>780</v>
      </c>
      <c r="LV12" s="113" t="s">
        <v>1194</v>
      </c>
      <c r="LW12" s="277" t="s">
        <v>1124</v>
      </c>
      <c r="LX12" t="s">
        <v>1195</v>
      </c>
      <c r="LY12" s="113" t="s">
        <v>1196</v>
      </c>
      <c r="LZ12" s="194" t="s">
        <v>1197</v>
      </c>
      <c r="MA12" s="113" t="s">
        <v>1198</v>
      </c>
      <c r="MB12" s="274" t="s">
        <v>1165</v>
      </c>
      <c r="MC12" s="273" t="s">
        <v>1164</v>
      </c>
      <c r="MD12" s="271" t="s">
        <v>1182</v>
      </c>
      <c r="MF12" t="s">
        <v>1074</v>
      </c>
      <c r="MG12" s="96">
        <v>20160623</v>
      </c>
      <c r="MH12" s="276" t="s">
        <v>1163</v>
      </c>
      <c r="MI12" s="270" t="s">
        <v>1180</v>
      </c>
      <c r="MJ12" s="272" t="s">
        <v>1162</v>
      </c>
      <c r="MK12" s="270" t="s">
        <v>1181</v>
      </c>
      <c r="ML12" t="s">
        <v>1069</v>
      </c>
      <c r="MM12" t="s">
        <v>1125</v>
      </c>
      <c r="MN12" s="276" t="s">
        <v>1163</v>
      </c>
      <c r="MO12" s="272" t="s">
        <v>1162</v>
      </c>
      <c r="MP12" s="270" t="s">
        <v>1181</v>
      </c>
      <c r="MQ12" t="s">
        <v>1068</v>
      </c>
      <c r="MR12" t="s">
        <v>1189</v>
      </c>
      <c r="MS12" t="s">
        <v>1</v>
      </c>
      <c r="MT12" t="s">
        <v>32</v>
      </c>
      <c r="MU12" t="s">
        <v>780</v>
      </c>
      <c r="MV12" s="113" t="s">
        <v>1194</v>
      </c>
      <c r="MW12" s="277" t="s">
        <v>1124</v>
      </c>
      <c r="MX12" t="s">
        <v>1195</v>
      </c>
      <c r="MY12" s="113" t="s">
        <v>1196</v>
      </c>
      <c r="MZ12" s="194" t="s">
        <v>1197</v>
      </c>
      <c r="NA12" s="113" t="s">
        <v>1198</v>
      </c>
      <c r="NB12" s="274" t="s">
        <v>1165</v>
      </c>
      <c r="NC12" s="273" t="s">
        <v>1164</v>
      </c>
      <c r="ND12" s="271" t="s">
        <v>1182</v>
      </c>
      <c r="NF12" t="s">
        <v>1074</v>
      </c>
      <c r="NG12" s="96">
        <v>20160624</v>
      </c>
      <c r="NH12" s="276" t="s">
        <v>1163</v>
      </c>
      <c r="NI12" s="270" t="s">
        <v>1180</v>
      </c>
      <c r="NJ12" s="272" t="s">
        <v>1162</v>
      </c>
      <c r="NK12" s="270" t="s">
        <v>1181</v>
      </c>
      <c r="NL12" t="s">
        <v>1069</v>
      </c>
      <c r="NM12" t="s">
        <v>1125</v>
      </c>
      <c r="NN12" s="276" t="s">
        <v>1163</v>
      </c>
      <c r="NO12" s="272" t="s">
        <v>1162</v>
      </c>
      <c r="NP12" s="270" t="s">
        <v>1181</v>
      </c>
      <c r="NQ12" t="s">
        <v>1068</v>
      </c>
      <c r="NR12" t="s">
        <v>1189</v>
      </c>
      <c r="NS12" t="s">
        <v>1</v>
      </c>
      <c r="NT12" t="s">
        <v>32</v>
      </c>
      <c r="NU12" t="s">
        <v>780</v>
      </c>
      <c r="NV12" s="113" t="s">
        <v>1194</v>
      </c>
      <c r="NW12" s="277" t="s">
        <v>1124</v>
      </c>
      <c r="NX12" t="s">
        <v>1195</v>
      </c>
      <c r="NY12" s="113" t="s">
        <v>1196</v>
      </c>
      <c r="NZ12" s="194" t="s">
        <v>1197</v>
      </c>
      <c r="OA12" s="113" t="s">
        <v>1198</v>
      </c>
      <c r="OB12" s="274" t="s">
        <v>1165</v>
      </c>
      <c r="OC12" s="273" t="s">
        <v>1164</v>
      </c>
      <c r="OD12" s="271" t="s">
        <v>1182</v>
      </c>
      <c r="OF12" t="s">
        <v>1074</v>
      </c>
      <c r="OG12" s="96">
        <v>20160627</v>
      </c>
      <c r="OH12" s="276" t="s">
        <v>1163</v>
      </c>
      <c r="OI12" s="270" t="s">
        <v>1180</v>
      </c>
      <c r="OJ12" s="272" t="s">
        <v>1162</v>
      </c>
      <c r="OK12" s="270" t="s">
        <v>1181</v>
      </c>
      <c r="OL12" t="s">
        <v>1069</v>
      </c>
      <c r="OM12" t="s">
        <v>1125</v>
      </c>
      <c r="ON12" s="276" t="s">
        <v>1163</v>
      </c>
      <c r="OO12" s="272" t="s">
        <v>1162</v>
      </c>
      <c r="OP12" s="270" t="s">
        <v>1181</v>
      </c>
      <c r="OQ12" t="s">
        <v>1068</v>
      </c>
      <c r="OR12" t="s">
        <v>1189</v>
      </c>
      <c r="OS12" t="s">
        <v>1</v>
      </c>
      <c r="OT12" t="s">
        <v>32</v>
      </c>
      <c r="OU12" t="s">
        <v>780</v>
      </c>
      <c r="OV12" s="113" t="s">
        <v>1194</v>
      </c>
      <c r="OW12" s="277" t="s">
        <v>1124</v>
      </c>
      <c r="OX12" t="s">
        <v>1195</v>
      </c>
      <c r="OY12" s="113" t="s">
        <v>1196</v>
      </c>
      <c r="OZ12" s="194" t="s">
        <v>1197</v>
      </c>
      <c r="PA12" s="113" t="s">
        <v>1198</v>
      </c>
      <c r="PB12" s="274" t="s">
        <v>1165</v>
      </c>
      <c r="PC12" s="273" t="s">
        <v>1164</v>
      </c>
      <c r="PD12" s="271" t="s">
        <v>1182</v>
      </c>
      <c r="PF12" t="s">
        <v>1074</v>
      </c>
      <c r="PG12" s="96">
        <v>20160628</v>
      </c>
      <c r="PH12" s="282" t="s">
        <v>1214</v>
      </c>
      <c r="PI12" s="276" t="s">
        <v>1163</v>
      </c>
      <c r="PJ12" s="270" t="s">
        <v>1180</v>
      </c>
      <c r="PK12" s="272" t="s">
        <v>1162</v>
      </c>
      <c r="PL12" s="270" t="s">
        <v>1181</v>
      </c>
      <c r="PM12" t="s">
        <v>1069</v>
      </c>
      <c r="PN12" t="s">
        <v>1125</v>
      </c>
      <c r="PO12" s="276" t="s">
        <v>1163</v>
      </c>
      <c r="PP12" s="272" t="s">
        <v>1162</v>
      </c>
      <c r="PQ12" s="270" t="s">
        <v>1181</v>
      </c>
      <c r="PR12" t="s">
        <v>1068</v>
      </c>
      <c r="PS12" t="s">
        <v>1189</v>
      </c>
      <c r="PT12" t="s">
        <v>1</v>
      </c>
      <c r="PU12" t="s">
        <v>32</v>
      </c>
      <c r="PV12" t="s">
        <v>780</v>
      </c>
      <c r="PW12" s="113" t="s">
        <v>1194</v>
      </c>
      <c r="PX12" s="277" t="s">
        <v>1124</v>
      </c>
      <c r="PY12" t="s">
        <v>1195</v>
      </c>
      <c r="PZ12" s="113" t="s">
        <v>1196</v>
      </c>
      <c r="QA12" s="194" t="s">
        <v>1197</v>
      </c>
      <c r="QB12" s="113" t="s">
        <v>1198</v>
      </c>
      <c r="QC12" s="274" t="s">
        <v>1165</v>
      </c>
      <c r="QD12" s="273" t="s">
        <v>1164</v>
      </c>
      <c r="QE12" s="271" t="s">
        <v>1182</v>
      </c>
      <c r="QF12" s="281" t="s">
        <v>1214</v>
      </c>
      <c r="QH12" t="s">
        <v>1074</v>
      </c>
      <c r="QI12" s="96">
        <v>20160629</v>
      </c>
      <c r="QJ12" s="282" t="s">
        <v>1214</v>
      </c>
      <c r="QK12" s="276" t="s">
        <v>1163</v>
      </c>
      <c r="QL12" s="270" t="s">
        <v>1180</v>
      </c>
      <c r="QM12" s="272" t="s">
        <v>1162</v>
      </c>
      <c r="QN12" s="270" t="s">
        <v>1181</v>
      </c>
      <c r="QO12" t="s">
        <v>1069</v>
      </c>
      <c r="QP12" t="s">
        <v>1125</v>
      </c>
      <c r="QQ12" s="276" t="s">
        <v>1163</v>
      </c>
      <c r="QR12" s="272" t="s">
        <v>1162</v>
      </c>
      <c r="QS12" s="270" t="s">
        <v>1181</v>
      </c>
      <c r="QT12" t="s">
        <v>1068</v>
      </c>
      <c r="QU12" t="s">
        <v>1189</v>
      </c>
      <c r="QV12" t="s">
        <v>1</v>
      </c>
      <c r="QW12" t="s">
        <v>32</v>
      </c>
      <c r="QX12" t="s">
        <v>780</v>
      </c>
      <c r="QY12" s="113" t="s">
        <v>1194</v>
      </c>
      <c r="QZ12" s="277" t="s">
        <v>1124</v>
      </c>
      <c r="RA12" t="s">
        <v>1195</v>
      </c>
      <c r="RB12" s="113" t="s">
        <v>1196</v>
      </c>
      <c r="RC12" s="194" t="s">
        <v>1197</v>
      </c>
      <c r="RD12" s="113" t="s">
        <v>1198</v>
      </c>
      <c r="RE12" s="274" t="s">
        <v>1165</v>
      </c>
      <c r="RF12" s="273" t="s">
        <v>1164</v>
      </c>
      <c r="RG12" s="271" t="s">
        <v>1182</v>
      </c>
      <c r="RH12" s="281" t="s">
        <v>1214</v>
      </c>
      <c r="RI12" s="281"/>
      <c r="RJ12" s="286" t="s">
        <v>1230</v>
      </c>
      <c r="RK12" s="286" t="s">
        <v>1229</v>
      </c>
      <c r="RL12" s="286" t="s">
        <v>1232</v>
      </c>
      <c r="RM12" s="286" t="s">
        <v>1233</v>
      </c>
      <c r="RO12" t="s">
        <v>1231</v>
      </c>
      <c r="RP12" s="96">
        <v>20160630</v>
      </c>
      <c r="RQ12" s="282" t="s">
        <v>1214</v>
      </c>
      <c r="RR12" s="282" t="s">
        <v>1222</v>
      </c>
      <c r="RS12" s="276" t="s">
        <v>1163</v>
      </c>
      <c r="RT12" s="270" t="s">
        <v>1180</v>
      </c>
      <c r="RU12" s="272" t="s">
        <v>1223</v>
      </c>
      <c r="RV12" s="270" t="s">
        <v>1225</v>
      </c>
      <c r="RW12" t="s">
        <v>1069</v>
      </c>
      <c r="RX12" t="s">
        <v>1125</v>
      </c>
      <c r="RY12" s="276" t="s">
        <v>1163</v>
      </c>
      <c r="RZ12" s="272" t="str">
        <f>RU12</f>
        <v>A-SEA</v>
      </c>
      <c r="SA12" s="270" t="str">
        <f>RV12</f>
        <v>SEA-ADJ</v>
      </c>
      <c r="SB12" t="s">
        <v>1068</v>
      </c>
      <c r="SC12" t="s">
        <v>1189</v>
      </c>
      <c r="SD12" t="s">
        <v>1</v>
      </c>
      <c r="SE12" t="s">
        <v>32</v>
      </c>
      <c r="SF12" t="s">
        <v>780</v>
      </c>
      <c r="SG12" s="113" t="s">
        <v>1194</v>
      </c>
      <c r="SH12" s="277" t="s">
        <v>1124</v>
      </c>
      <c r="SI12" t="s">
        <v>1195</v>
      </c>
      <c r="SJ12" s="113" t="s">
        <v>1196</v>
      </c>
      <c r="SK12" s="194" t="s">
        <v>1197</v>
      </c>
      <c r="SL12" s="113" t="s">
        <v>1198</v>
      </c>
      <c r="SM12" s="274" t="s">
        <v>1165</v>
      </c>
      <c r="SN12" s="273" t="s">
        <v>1224</v>
      </c>
      <c r="SO12" s="271" t="s">
        <v>1226</v>
      </c>
      <c r="SP12" s="281" t="str">
        <f>RQ12</f>
        <v>&gt;equity</v>
      </c>
      <c r="SQ12" s="281" t="str">
        <f>RR12</f>
        <v>&lt;equity</v>
      </c>
      <c r="SR12" s="286" t="s">
        <v>1230</v>
      </c>
      <c r="SS12" s="286" t="s">
        <v>1229</v>
      </c>
      <c r="ST12" s="286" t="s">
        <v>1232</v>
      </c>
      <c r="SU12" s="286" t="s">
        <v>1233</v>
      </c>
      <c r="SW12" t="s">
        <v>1231</v>
      </c>
      <c r="SX12" s="96">
        <v>20160701</v>
      </c>
      <c r="SY12" s="282" t="s">
        <v>1214</v>
      </c>
      <c r="SZ12" s="282" t="s">
        <v>1222</v>
      </c>
      <c r="TA12" s="276" t="s">
        <v>1163</v>
      </c>
      <c r="TB12" s="1" t="s">
        <v>1180</v>
      </c>
      <c r="TC12" s="272" t="s">
        <v>1227</v>
      </c>
      <c r="TD12" s="270" t="s">
        <v>1225</v>
      </c>
      <c r="TE12" t="s">
        <v>1069</v>
      </c>
      <c r="TF12" t="s">
        <v>1125</v>
      </c>
      <c r="TG12" s="276" t="s">
        <v>1163</v>
      </c>
      <c r="TH12" s="272" t="str">
        <f>TC12</f>
        <v>ANTI-S</v>
      </c>
      <c r="TI12" s="270" t="str">
        <f>TD12</f>
        <v>SEA-ADJ</v>
      </c>
      <c r="TJ12" t="s">
        <v>1068</v>
      </c>
      <c r="TK12" t="s">
        <v>1189</v>
      </c>
      <c r="TL12" t="s">
        <v>1</v>
      </c>
      <c r="TM12" t="s">
        <v>32</v>
      </c>
      <c r="TN12" t="s">
        <v>780</v>
      </c>
      <c r="TO12" s="113" t="s">
        <v>1194</v>
      </c>
      <c r="TP12" s="277" t="s">
        <v>1124</v>
      </c>
      <c r="TQ12" t="s">
        <v>1195</v>
      </c>
      <c r="TR12" s="113" t="s">
        <v>1196</v>
      </c>
      <c r="TS12" s="194" t="s">
        <v>1197</v>
      </c>
      <c r="TT12" s="113" t="s">
        <v>1198</v>
      </c>
      <c r="TU12" s="274" t="s">
        <v>1165</v>
      </c>
      <c r="TV12" s="273" t="s">
        <v>1228</v>
      </c>
      <c r="TW12" s="271" t="s">
        <v>1226</v>
      </c>
      <c r="TX12" s="281" t="str">
        <f>SY12</f>
        <v>&gt;equity</v>
      </c>
      <c r="TY12" s="281" t="str">
        <f>SZ12</f>
        <v>&lt;equity</v>
      </c>
      <c r="TZ12" s="286" t="s">
        <v>1230</v>
      </c>
      <c r="UA12" s="286" t="s">
        <v>1229</v>
      </c>
      <c r="UB12" s="286" t="s">
        <v>1232</v>
      </c>
      <c r="UC12" s="286" t="s">
        <v>1233</v>
      </c>
      <c r="UE12" t="s">
        <v>1231</v>
      </c>
      <c r="UF12" s="96">
        <v>20160702</v>
      </c>
      <c r="UG12" s="282" t="s">
        <v>1214</v>
      </c>
      <c r="UH12" s="282" t="s">
        <v>1222</v>
      </c>
      <c r="UI12" s="276" t="s">
        <v>1163</v>
      </c>
      <c r="UJ12" s="1" t="s">
        <v>1180</v>
      </c>
      <c r="UK12" s="272" t="s">
        <v>1227</v>
      </c>
      <c r="UL12" s="270" t="s">
        <v>1225</v>
      </c>
      <c r="UM12" t="s">
        <v>1069</v>
      </c>
      <c r="UN12" t="s">
        <v>1125</v>
      </c>
      <c r="UO12" s="276" t="s">
        <v>1163</v>
      </c>
      <c r="UP12" s="272" t="str">
        <f>UK12</f>
        <v>ANTI-S</v>
      </c>
      <c r="UQ12" s="270" t="str">
        <f>UL12</f>
        <v>SEA-ADJ</v>
      </c>
      <c r="UR12" t="s">
        <v>1068</v>
      </c>
      <c r="US12" t="s">
        <v>1189</v>
      </c>
      <c r="UT12" t="s">
        <v>1</v>
      </c>
      <c r="UU12" t="s">
        <v>32</v>
      </c>
      <c r="UV12" t="s">
        <v>780</v>
      </c>
      <c r="UW12" s="113" t="s">
        <v>1194</v>
      </c>
      <c r="UX12" s="277" t="s">
        <v>1124</v>
      </c>
      <c r="UY12" t="s">
        <v>1195</v>
      </c>
      <c r="UZ12" s="113" t="s">
        <v>1196</v>
      </c>
      <c r="VA12" s="194" t="s">
        <v>1197</v>
      </c>
      <c r="VB12" s="113" t="s">
        <v>1198</v>
      </c>
      <c r="VC12" s="274" t="s">
        <v>1165</v>
      </c>
      <c r="VD12" s="273" t="s">
        <v>1228</v>
      </c>
      <c r="VE12" s="271" t="s">
        <v>1226</v>
      </c>
      <c r="VF12" s="281" t="str">
        <f>UG12</f>
        <v>&gt;equity</v>
      </c>
      <c r="VG12" s="281" t="str">
        <f>UH12</f>
        <v>&lt;equity</v>
      </c>
      <c r="VH12" s="286" t="s">
        <v>1230</v>
      </c>
      <c r="VI12" s="286" t="s">
        <v>1229</v>
      </c>
      <c r="VJ12" s="286" t="s">
        <v>1232</v>
      </c>
      <c r="VK12" s="286" t="s">
        <v>1233</v>
      </c>
    </row>
    <row r="13" spans="1:583"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16394837.088360215</v>
      </c>
      <c r="T13" s="189">
        <f>SUM(T14:T92)</f>
        <v>8039.4104807634876</v>
      </c>
      <c r="U13" s="189">
        <f>SUM(U14:U92)</f>
        <v>53486.35474890373</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16394837.088360215</v>
      </c>
      <c r="AK13" s="195">
        <f>SUM(AK14:AK92)</f>
        <v>23257.810876142172</v>
      </c>
      <c r="AL13" s="195">
        <f>SUM(AL14:AL92)</f>
        <v>-9870.4921517825278</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16481332.088360215</v>
      </c>
      <c r="BB13" s="195">
        <f>SUM(BB14:BB92)</f>
        <v>3819.6298989963898</v>
      </c>
      <c r="BC13" s="195">
        <f>SUM(BC14:BC92)</f>
        <v>-5334.1749728676732</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v>0.73417721518987344</v>
      </c>
      <c r="QI13" s="266">
        <v>0.58227848101265822</v>
      </c>
      <c r="QJ13" s="266">
        <v>0.53164556962025311</v>
      </c>
      <c r="QK13" s="266">
        <v>0.759493670886076</v>
      </c>
      <c r="QL13" s="266"/>
      <c r="QM13" s="266">
        <v>0.24050632911392406</v>
      </c>
      <c r="QN13" s="266">
        <v>0.60759493670886078</v>
      </c>
      <c r="QO13" s="266">
        <v>0.73417721518987344</v>
      </c>
      <c r="QP13" s="267">
        <v>0.569620253164557</v>
      </c>
      <c r="QQ13" s="267">
        <v>0.69620253164556967</v>
      </c>
      <c r="QR13" s="267">
        <v>0.30379746835443039</v>
      </c>
      <c r="QS13" s="267">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6">
        <f>COUNTIF(RO14:RO92,1)/79</f>
        <v>0.73417721518987344</v>
      </c>
      <c r="RP13" s="266">
        <f>COUNTIF(RP14:RP92,1)/79</f>
        <v>0.51898734177215189</v>
      </c>
      <c r="RQ13" s="266">
        <f>COUNTIF(RQ14:RQ92,1)/79</f>
        <v>0.48101265822784811</v>
      </c>
      <c r="RR13" s="266">
        <f>COUNTIF(RR14:RR92,1)/79</f>
        <v>0.54430379746835444</v>
      </c>
      <c r="RS13" s="266">
        <f>COUNTIF(RS14:RS92,1)/79</f>
        <v>0.70886075949367089</v>
      </c>
      <c r="RT13" s="266"/>
      <c r="RU13" s="266">
        <f>COUNTIF(RU14:RU92,1)/79</f>
        <v>0.29113924050632911</v>
      </c>
      <c r="RV13" s="266">
        <f>COUNTIF(RV14:RV92,1)/79</f>
        <v>0.64556962025316456</v>
      </c>
      <c r="RW13" s="266">
        <f>COUNTIF(RW14:RW92,1)/79</f>
        <v>0.70886075949367089</v>
      </c>
      <c r="RX13" s="267">
        <f>SUM(RX14:RX92)/79</f>
        <v>0.50632911392405067</v>
      </c>
      <c r="RY13" s="267">
        <f>SUM(RY14:RY92)/79</f>
        <v>0.64556962025316456</v>
      </c>
      <c r="RZ13" s="267">
        <f>SUM(RZ14:RZ92)/79</f>
        <v>0.35443037974683544</v>
      </c>
      <c r="SA13" s="267">
        <f>SUM(SA14:SA92)/79</f>
        <v>0.45569620253164556</v>
      </c>
      <c r="SG13" s="197"/>
      <c r="SH13" s="186">
        <v>0.25</v>
      </c>
      <c r="SI13" s="189">
        <f t="shared" ref="SI13:SP13" si="60">SUM(SI14:SI92)</f>
        <v>16394837.088360215</v>
      </c>
      <c r="SJ13" s="189">
        <f t="shared" si="60"/>
        <v>16944038.265628457</v>
      </c>
      <c r="SK13" s="195">
        <f t="shared" si="60"/>
        <v>-124.27455634945079</v>
      </c>
      <c r="SL13" s="195">
        <f t="shared" si="60"/>
        <v>-1711.628275314129</v>
      </c>
      <c r="SM13" s="195">
        <f t="shared" si="60"/>
        <v>14425.720574777348</v>
      </c>
      <c r="SN13" s="195">
        <f t="shared" si="60"/>
        <v>-14425.720574777348</v>
      </c>
      <c r="SO13" s="195">
        <f t="shared" si="60"/>
        <v>-14711.172658269723</v>
      </c>
      <c r="SP13" s="195">
        <f t="shared" si="60"/>
        <v>-16853.053762269799</v>
      </c>
      <c r="SQ13" s="195">
        <f>SUM(SQ14:SQ92)</f>
        <v>777.11074635701755</v>
      </c>
      <c r="SR13" s="195">
        <f>SUM(SR14:SR92)</f>
        <v>-1477.0755515251417</v>
      </c>
      <c r="SS13" s="195">
        <f t="shared" ref="SS13:SU13" si="61">SUM(SS14:SS92)</f>
        <v>1477.0755515251417</v>
      </c>
      <c r="ST13" s="195">
        <f t="shared" si="61"/>
        <v>-72073.181197226048</v>
      </c>
      <c r="SU13" s="195">
        <f t="shared" si="61"/>
        <v>72073.181197226048</v>
      </c>
      <c r="SW13" s="266">
        <f>COUNTIF(SW14:SW92,1)/79</f>
        <v>0.70886075949367089</v>
      </c>
      <c r="SX13" s="266">
        <f>COUNTIF(SX14:SX92,1)/79</f>
        <v>0.68354430379746833</v>
      </c>
      <c r="SY13" s="266">
        <f>COUNTIF(SY14:SY92,1)/79</f>
        <v>0.46835443037974683</v>
      </c>
      <c r="SZ13" s="266">
        <f>COUNTIF(SZ14:SZ92,1)/79</f>
        <v>0.759493670886076</v>
      </c>
      <c r="TA13" s="266">
        <f>COUNTIF(TA14:TA92,1)/79</f>
        <v>0.73417721518987344</v>
      </c>
      <c r="TB13" s="266"/>
      <c r="TC13" s="266">
        <f>COUNTIF(TC14:TC92,1)/79</f>
        <v>0.26582278481012656</v>
      </c>
      <c r="TD13" s="266">
        <f>COUNTIF(TD14:TD92,1)/79</f>
        <v>0.63291139240506333</v>
      </c>
      <c r="TE13" s="266">
        <f>COUNTIF(TE14:TE92,1)/79</f>
        <v>0</v>
      </c>
      <c r="TF13" s="267">
        <f>SUM(TF14:TF92)/79</f>
        <v>0</v>
      </c>
      <c r="TG13" s="267">
        <f>SUM(TG14:TG92)/79</f>
        <v>0</v>
      </c>
      <c r="TH13" s="267">
        <f>SUM(TH14:TH92)/79</f>
        <v>0</v>
      </c>
      <c r="TI13" s="267">
        <f>SUM(TI14:TI92)/79</f>
        <v>0</v>
      </c>
      <c r="TO13" s="197"/>
      <c r="TP13" s="186">
        <v>0.25</v>
      </c>
      <c r="TQ13" s="189">
        <f t="shared" ref="TQ13:TX13" si="62">SUM(TQ14:TQ92)</f>
        <v>16394837.088360215</v>
      </c>
      <c r="TR13" s="189">
        <f t="shared" si="62"/>
        <v>16743694.277768455</v>
      </c>
      <c r="TS13" s="195">
        <f t="shared" si="62"/>
        <v>0</v>
      </c>
      <c r="TT13" s="195">
        <f t="shared" si="62"/>
        <v>0</v>
      </c>
      <c r="TU13" s="195">
        <f t="shared" si="62"/>
        <v>0</v>
      </c>
      <c r="TV13" s="195">
        <f t="shared" si="62"/>
        <v>0</v>
      </c>
      <c r="TW13" s="195">
        <f t="shared" si="62"/>
        <v>0</v>
      </c>
      <c r="TX13" s="195">
        <f t="shared" si="62"/>
        <v>0</v>
      </c>
      <c r="TY13" s="195">
        <f>SUM(TY14:TY92)</f>
        <v>0</v>
      </c>
      <c r="TZ13" s="195">
        <f>SUM(TZ14:TZ92)</f>
        <v>0</v>
      </c>
      <c r="UA13" s="195">
        <f t="shared" ref="UA13:UC13" si="63">SUM(UA14:UA92)</f>
        <v>0</v>
      </c>
      <c r="UB13" s="195">
        <f t="shared" si="63"/>
        <v>0</v>
      </c>
      <c r="UC13" s="195">
        <f t="shared" si="63"/>
        <v>0</v>
      </c>
      <c r="UE13" s="266">
        <f>COUNTIF(UE14:UE92,1)/79</f>
        <v>0</v>
      </c>
      <c r="UF13" s="266">
        <f>COUNTIF(UF14:UF92,1)/79</f>
        <v>0</v>
      </c>
      <c r="UG13" s="266">
        <f>COUNTIF(UG14:UG92,1)/79</f>
        <v>0</v>
      </c>
      <c r="UH13" s="266">
        <f>COUNTIF(UH14:UH92,1)/79</f>
        <v>0</v>
      </c>
      <c r="UI13" s="266">
        <f>COUNTIF(UI14:UI92,1)/79</f>
        <v>0</v>
      </c>
      <c r="UJ13" s="266"/>
      <c r="UK13" s="266">
        <f>COUNTIF(UK14:UK92,1)/79</f>
        <v>1</v>
      </c>
      <c r="UL13" s="266">
        <f>COUNTIF(UL14:UL92,1)/79</f>
        <v>0</v>
      </c>
      <c r="UM13" s="266">
        <f>COUNTIF(UM14:UM92,1)/79</f>
        <v>0</v>
      </c>
      <c r="UN13" s="267">
        <f>SUM(UN14:UN92)/79</f>
        <v>1</v>
      </c>
      <c r="UO13" s="267">
        <f>SUM(UO14:UO92)/79</f>
        <v>1</v>
      </c>
      <c r="UP13" s="267">
        <f>SUM(UP14:UP92)/79</f>
        <v>0</v>
      </c>
      <c r="UQ13" s="267">
        <f>SUM(UQ14:UQ92)/79</f>
        <v>1</v>
      </c>
      <c r="UW13" s="197"/>
      <c r="UX13" s="186">
        <v>0.25</v>
      </c>
      <c r="UY13" s="189">
        <f t="shared" ref="UY13:VF13" si="64">SUM(UY14:UY92)</f>
        <v>16394837.088360215</v>
      </c>
      <c r="UZ13" s="189">
        <f t="shared" si="64"/>
        <v>13378753.396360397</v>
      </c>
      <c r="VA13" s="195">
        <f t="shared" si="64"/>
        <v>0</v>
      </c>
      <c r="VB13" s="195">
        <f t="shared" si="64"/>
        <v>0</v>
      </c>
      <c r="VC13" s="195">
        <f t="shared" si="64"/>
        <v>0</v>
      </c>
      <c r="VD13" s="195">
        <f t="shared" si="64"/>
        <v>0</v>
      </c>
      <c r="VE13" s="195">
        <f t="shared" si="64"/>
        <v>0</v>
      </c>
      <c r="VF13" s="195">
        <f t="shared" si="64"/>
        <v>0</v>
      </c>
      <c r="VG13" s="195">
        <f>SUM(VG14:VG92)</f>
        <v>0</v>
      </c>
      <c r="VH13" s="195">
        <f>SUM(VH14:VH92)</f>
        <v>0</v>
      </c>
      <c r="VI13" s="195">
        <f t="shared" ref="VI13:VK13" si="65">SUM(VI14:VI92)</f>
        <v>0</v>
      </c>
      <c r="VJ13" s="195">
        <f t="shared" si="65"/>
        <v>0</v>
      </c>
      <c r="VK13" s="195">
        <f t="shared" si="65"/>
        <v>0</v>
      </c>
    </row>
    <row r="14" spans="1:583" x14ac:dyDescent="0.25">
      <c r="A14" s="1" t="s">
        <v>290</v>
      </c>
      <c r="B14" s="150" t="str">
        <f>'FuturesInfo (3)'!M2</f>
        <v>@AC</v>
      </c>
      <c r="C14" s="200" t="str">
        <f>VLOOKUP(A14,'FuturesInfo (3)'!$A$2:$K$80,11)</f>
        <v>energy</v>
      </c>
      <c r="F14" t="e">
        <f>#REF!</f>
        <v>#REF!</v>
      </c>
      <c r="G14">
        <v>1</v>
      </c>
      <c r="H14">
        <v>1</v>
      </c>
      <c r="I14">
        <v>1</v>
      </c>
      <c r="J14">
        <f t="shared" ref="J14:J45" si="66">IF(G14=I14,1,0)</f>
        <v>1</v>
      </c>
      <c r="K14">
        <f t="shared" ref="K14:K45" si="67">IF(I14=H14,1,0)</f>
        <v>1</v>
      </c>
      <c r="L14" s="184">
        <v>5.4216867469899996E-3</v>
      </c>
      <c r="M14" s="2">
        <v>10</v>
      </c>
      <c r="N14">
        <v>60</v>
      </c>
      <c r="O14" t="str">
        <f t="shared" ref="O14:O45" si="68">IF(G14="","FALSE","TRUE")</f>
        <v>TRUE</v>
      </c>
      <c r="P14">
        <f>VLOOKUP($A14,'FuturesInfo (3)'!$A$2:$V$80,22)</f>
        <v>0</v>
      </c>
      <c r="Q14">
        <f t="shared" ref="Q14:R77" si="69">P14</f>
        <v>0</v>
      </c>
      <c r="R14">
        <f>Q14</f>
        <v>0</v>
      </c>
      <c r="S14" s="138">
        <f>VLOOKUP($A14,'FuturesInfo (3)'!$A$2:$O$80,15)*Q14</f>
        <v>0</v>
      </c>
      <c r="T14" s="144">
        <f t="shared" ref="T14:T45" si="70">IF(J14=1,ABS(S14*L14),-ABS(S14*L14))</f>
        <v>0</v>
      </c>
      <c r="U14" s="144">
        <f>IF(K14=1,ABS(S14*L14),-ABS(S14*L14))</f>
        <v>0</v>
      </c>
      <c r="W14">
        <f t="shared" ref="W14:W45" si="71">G14</f>
        <v>1</v>
      </c>
      <c r="X14">
        <v>1</v>
      </c>
      <c r="Y14">
        <v>1</v>
      </c>
      <c r="Z14">
        <v>1</v>
      </c>
      <c r="AA14">
        <f>IF(X14=Z14,1,0)</f>
        <v>1</v>
      </c>
      <c r="AB14">
        <f t="shared" ref="AB14:AB45" si="72">IF(Z14=Y14,1,0)</f>
        <v>1</v>
      </c>
      <c r="AC14" s="1">
        <v>2.2168963451200001E-2</v>
      </c>
      <c r="AD14" s="2">
        <v>10</v>
      </c>
      <c r="AE14">
        <v>60</v>
      </c>
      <c r="AF14" t="str">
        <f t="shared" ref="AF14:AF45" si="73">IF(X14="","FALSE","TRUE")</f>
        <v>TRUE</v>
      </c>
      <c r="AG14">
        <f>VLOOKUP($A14,'FuturesInfo (3)'!$A$2:$V$80,22)</f>
        <v>0</v>
      </c>
      <c r="AH14">
        <f t="shared" ref="AH14:AH45" si="74">ROUND(IF(X14=Y14,AG14*(1+$AH$95),AG14*(1-$AH$95)),0)</f>
        <v>0</v>
      </c>
      <c r="AI14">
        <f>AG14</f>
        <v>0</v>
      </c>
      <c r="AJ14" s="138">
        <f>VLOOKUP($A14,'FuturesInfo (3)'!$A$2:$O$80,15)*AI14</f>
        <v>0</v>
      </c>
      <c r="AK14" s="196">
        <f>IF(AA14=1,ABS(AJ14*AC14),-ABS(AJ14*AC14))</f>
        <v>0</v>
      </c>
      <c r="AL14" s="196">
        <f>IF(AB14=1,ABS(AJ14*AC14),-ABS(AJ14*AC14))</f>
        <v>0</v>
      </c>
      <c r="AN14">
        <f t="shared" ref="AN14:AN77" si="75">X14</f>
        <v>1</v>
      </c>
      <c r="AO14">
        <v>1</v>
      </c>
      <c r="AP14">
        <v>1</v>
      </c>
      <c r="AQ14">
        <v>-1</v>
      </c>
      <c r="AR14">
        <f>IF(AO14=AQ14,1,0)</f>
        <v>0</v>
      </c>
      <c r="AS14">
        <f t="shared" ref="AS14:AS77" si="76">IF(AQ14=AP14,1,0)</f>
        <v>0</v>
      </c>
      <c r="AT14" s="1">
        <v>-5.2754982414999997E-3</v>
      </c>
      <c r="AU14" s="2">
        <v>10</v>
      </c>
      <c r="AV14">
        <v>60</v>
      </c>
      <c r="AW14" t="str">
        <f t="shared" ref="AW14:AW77" si="77">IF(AO14="","FALSE","TRUE")</f>
        <v>TRUE</v>
      </c>
      <c r="AX14">
        <f>VLOOKUP($A14,'FuturesInfo (3)'!$A$2:$V$80,22)</f>
        <v>0</v>
      </c>
      <c r="AY14">
        <f t="shared" ref="AY14:AY77" si="78">ROUND(IF(AO14=AP14,AX14*(1+$AH$95),AX14*(1-$AH$95)),0)</f>
        <v>0</v>
      </c>
      <c r="AZ14">
        <f>AX14</f>
        <v>0</v>
      </c>
      <c r="BA14" s="138">
        <f>VLOOKUP($A14,'FuturesInfo (3)'!$A$2:$O$80,15)*AZ14</f>
        <v>0</v>
      </c>
      <c r="BB14" s="196">
        <f t="shared" ref="BB14:BB77" si="79">IF(AR14=1,ABS(BA14*AT14),-ABS(BA14*AT14))</f>
        <v>0</v>
      </c>
      <c r="BC14" s="196">
        <f>IF(AS14=1,ABS(BA14*AT14),-ABS(BA14*AT14))</f>
        <v>0</v>
      </c>
      <c r="BE14">
        <v>1</v>
      </c>
      <c r="BF14">
        <v>1</v>
      </c>
      <c r="BG14">
        <v>1</v>
      </c>
      <c r="BH14">
        <v>-1</v>
      </c>
      <c r="BI14">
        <v>0</v>
      </c>
      <c r="BJ14">
        <v>0</v>
      </c>
      <c r="BK14" s="1">
        <v>-8.8391278727199991E-3</v>
      </c>
      <c r="BL14" s="2">
        <v>10</v>
      </c>
      <c r="BM14">
        <v>60</v>
      </c>
      <c r="BN14" t="s">
        <v>1186</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1186</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1186</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1186</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1186</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1186</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1186</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1186</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1186</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1186</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1186</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1186</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1186</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1186</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1186</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1186</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8">
        <v>-1</v>
      </c>
      <c r="QJ14" s="238">
        <v>1</v>
      </c>
      <c r="QK14" s="213">
        <v>-1</v>
      </c>
      <c r="QL14" s="239">
        <v>-6</v>
      </c>
      <c r="QM14">
        <v>1</v>
      </c>
      <c r="QN14">
        <v>1</v>
      </c>
      <c r="QO14" s="213">
        <v>1</v>
      </c>
      <c r="QP14">
        <v>0</v>
      </c>
      <c r="QQ14">
        <v>0</v>
      </c>
      <c r="QR14">
        <v>1</v>
      </c>
      <c r="QS14">
        <v>1</v>
      </c>
      <c r="QT14" s="248">
        <v>1.00755667506E-2</v>
      </c>
      <c r="QU14" s="202">
        <v>42542</v>
      </c>
      <c r="QV14">
        <v>60</v>
      </c>
      <c r="QW14" t="s">
        <v>1186</v>
      </c>
      <c r="QX14">
        <v>2</v>
      </c>
      <c r="QY14" s="252">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f>QO14</f>
        <v>1</v>
      </c>
      <c r="RP14" s="238">
        <v>-1</v>
      </c>
      <c r="RQ14" s="238">
        <v>1</v>
      </c>
      <c r="RR14" s="238">
        <v>-1</v>
      </c>
      <c r="RS14" s="213">
        <v>-1</v>
      </c>
      <c r="RT14" s="239">
        <v>-7</v>
      </c>
      <c r="RU14">
        <f>IF(RS14=1,-1,1)</f>
        <v>1</v>
      </c>
      <c r="RV14">
        <f>IF(RT14&lt;0,RS14*-1,RS14)</f>
        <v>1</v>
      </c>
      <c r="RW14" s="213">
        <v>1</v>
      </c>
      <c r="RX14">
        <f>IF(RP14=RW14,1,0)</f>
        <v>0</v>
      </c>
      <c r="RY14">
        <f>IF(RW14=RS14,1,0)</f>
        <v>0</v>
      </c>
      <c r="RZ14">
        <f>IF(RW14=RU14,1,0)</f>
        <v>1</v>
      </c>
      <c r="SA14">
        <f>IF(RW14=RV14,1,0)</f>
        <v>1</v>
      </c>
      <c r="SB14" s="248">
        <v>1.2468827930200001E-3</v>
      </c>
      <c r="SC14" s="202">
        <v>42542</v>
      </c>
      <c r="SD14">
        <v>60</v>
      </c>
      <c r="SE14" t="str">
        <f t="shared" ref="SE14:SE77" si="80">IF(RP14="","FALSE","TRUE")</f>
        <v>TRUE</v>
      </c>
      <c r="SF14">
        <f>VLOOKUP($A14,'FuturesInfo (3)'!$A$2:$V$80,22)</f>
        <v>0</v>
      </c>
      <c r="SG14" s="252">
        <v>2</v>
      </c>
      <c r="SH14">
        <f>IF(SG14=1,ROUND(SF14*(1+SH$13),0),ROUND(SF14*(1-SH$13),0))</f>
        <v>0</v>
      </c>
      <c r="SI14" s="138">
        <f>VLOOKUP($A14,'FuturesInfo (3)'!$A$2:$O$80,15)*SF14</f>
        <v>0</v>
      </c>
      <c r="SJ14" s="138">
        <f>VLOOKUP($A14,'FuturesInfo (3)'!$A$2:$O$80,15)*SH14</f>
        <v>0</v>
      </c>
      <c r="SK14" s="196">
        <f>IF(RX14=1,ABS(SI14*SB14),-ABS(SI14*SB14))</f>
        <v>0</v>
      </c>
      <c r="SL14" s="196">
        <f>IF(RX14=1,ABS(SJ14*SB14),-ABS(SJ14*SB14))</f>
        <v>0</v>
      </c>
      <c r="SM14" s="196">
        <f>IF(RY14=1,ABS(SI14*SB14),-ABS(SI14*SB14))</f>
        <v>0</v>
      </c>
      <c r="SN14" s="196">
        <f>IF(RZ14=1,ABS(SI14*SB14),-ABS(SI14*SB14))</f>
        <v>0</v>
      </c>
      <c r="SO14" s="196">
        <f>IF(SA14=1,ABS(SI14*SB14),-ABS(SI14*SB14))</f>
        <v>0</v>
      </c>
      <c r="SP14" s="196">
        <f>IF(IF(RQ14=RW14,1,0)=1,ABS(SI14*SB14),-ABS(SI14*SB14))</f>
        <v>0</v>
      </c>
      <c r="SQ14" s="196">
        <f>IF(IF(RR14=RW14,1,0)=1,ABS(SI14*SB14),-ABS(SI14*SB14))</f>
        <v>0</v>
      </c>
      <c r="SR14" s="196">
        <f>IF(IF(sym!$O3=RW14,1,0)=1,ABS(SI14*SB14),-ABS(SI14*SB14))</f>
        <v>0</v>
      </c>
      <c r="SS14" s="196">
        <f>IF(IF(sym!$N3=RW14,1,0)=1,ABS(SI14*SB14),-ABS(SI14*SB14))</f>
        <v>0</v>
      </c>
      <c r="ST14" s="196">
        <f>IF(IF(RW14=RW14,0,1)=1,ABS(SI14*SB14),-ABS(SI14*SB14))</f>
        <v>0</v>
      </c>
      <c r="SU14" s="196">
        <f>ABS(SI14*SB14)</f>
        <v>0</v>
      </c>
      <c r="SW14">
        <f>RW14</f>
        <v>1</v>
      </c>
      <c r="SX14" s="238">
        <v>1</v>
      </c>
      <c r="SY14" s="238">
        <v>-1</v>
      </c>
      <c r="SZ14" s="238">
        <v>1</v>
      </c>
      <c r="TA14" s="213">
        <v>1</v>
      </c>
      <c r="TB14" s="239">
        <v>-8</v>
      </c>
      <c r="TC14">
        <f>IF(TA14=1,-1,1)</f>
        <v>-1</v>
      </c>
      <c r="TD14">
        <f>IF(TB14&lt;0,TA14*-1,TA14)</f>
        <v>-1</v>
      </c>
      <c r="TE14" s="213"/>
      <c r="TF14">
        <f>IF(SX14=TE14,1,0)</f>
        <v>0</v>
      </c>
      <c r="TG14">
        <f>IF(TE14=TA14,1,0)</f>
        <v>0</v>
      </c>
      <c r="TH14">
        <f>IF(TE14=TC14,1,0)</f>
        <v>0</v>
      </c>
      <c r="TI14">
        <f>IF(TE14=TD14,1,0)</f>
        <v>0</v>
      </c>
      <c r="TJ14" s="248"/>
      <c r="TK14" s="202">
        <v>42542</v>
      </c>
      <c r="TL14">
        <v>60</v>
      </c>
      <c r="TM14" t="str">
        <f t="shared" ref="TM14:TM77" si="81">IF(SX14="","FALSE","TRUE")</f>
        <v>TRUE</v>
      </c>
      <c r="TN14">
        <f>VLOOKUP($A14,'FuturesInfo (3)'!$A$2:$V$80,22)</f>
        <v>0</v>
      </c>
      <c r="TO14" s="252">
        <v>2</v>
      </c>
      <c r="TP14">
        <f>IF(TO14=1,ROUND(TN14*(1+TP$13),0),ROUND(TN14*(1-TP$13),0))</f>
        <v>0</v>
      </c>
      <c r="TQ14" s="138">
        <f>VLOOKUP($A14,'FuturesInfo (3)'!$A$2:$O$80,15)*TN14</f>
        <v>0</v>
      </c>
      <c r="TR14" s="138">
        <f>VLOOKUP($A14,'FuturesInfo (3)'!$A$2:$O$80,15)*TP14</f>
        <v>0</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0</v>
      </c>
      <c r="UF14" s="238"/>
      <c r="UG14" s="238"/>
      <c r="UH14" s="238"/>
      <c r="UI14" s="213"/>
      <c r="UJ14" s="239"/>
      <c r="UK14">
        <f>IF(UI14=1,-1,1)</f>
        <v>1</v>
      </c>
      <c r="UL14">
        <f>IF(UJ14&lt;0,UI14*-1,UI14)</f>
        <v>0</v>
      </c>
      <c r="UM14" s="213"/>
      <c r="UN14">
        <f>IF(UF14=UM14,1,0)</f>
        <v>1</v>
      </c>
      <c r="UO14">
        <f>IF(UM14=UI14,1,0)</f>
        <v>1</v>
      </c>
      <c r="UP14">
        <f>IF(UM14=UK14,1,0)</f>
        <v>0</v>
      </c>
      <c r="UQ14">
        <f>IF(UM14=UL14,1,0)</f>
        <v>1</v>
      </c>
      <c r="UR14" s="248"/>
      <c r="US14" s="202"/>
      <c r="UT14">
        <v>60</v>
      </c>
      <c r="UU14" t="str">
        <f t="shared" ref="UU14:UU77" si="82">IF(UF14="","FALSE","TRUE")</f>
        <v>FALSE</v>
      </c>
      <c r="UV14">
        <f>VLOOKUP($A14,'FuturesInfo (3)'!$A$2:$V$80,22)</f>
        <v>0</v>
      </c>
      <c r="UW14" s="252"/>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row>
    <row r="15" spans="1:583" x14ac:dyDescent="0.25">
      <c r="A15" s="1" t="s">
        <v>293</v>
      </c>
      <c r="B15" s="150" t="str">
        <f>'FuturesInfo (3)'!M3</f>
        <v>@AD</v>
      </c>
      <c r="C15" s="200" t="str">
        <f>VLOOKUP(A15,'FuturesInfo (3)'!$A$2:$K$80,11)</f>
        <v>currency</v>
      </c>
      <c r="F15" t="e">
        <f>#REF!</f>
        <v>#REF!</v>
      </c>
      <c r="G15">
        <v>1</v>
      </c>
      <c r="H15">
        <v>1</v>
      </c>
      <c r="I15">
        <v>1</v>
      </c>
      <c r="J15">
        <f t="shared" si="66"/>
        <v>1</v>
      </c>
      <c r="K15">
        <f t="shared" si="67"/>
        <v>1</v>
      </c>
      <c r="L15" s="184">
        <v>1.9806094182800001E-2</v>
      </c>
      <c r="M15" s="2">
        <v>10</v>
      </c>
      <c r="N15">
        <v>60</v>
      </c>
      <c r="O15" t="str">
        <f t="shared" si="68"/>
        <v>TRUE</v>
      </c>
      <c r="P15">
        <f>VLOOKUP($A15,'FuturesInfo (3)'!$A$2:$V$80,22)</f>
        <v>2</v>
      </c>
      <c r="Q15">
        <f t="shared" si="69"/>
        <v>2</v>
      </c>
      <c r="R15">
        <f t="shared" si="69"/>
        <v>2</v>
      </c>
      <c r="S15" s="138">
        <f>VLOOKUP($A15,'FuturesInfo (3)'!$A$2:$O$80,15)*Q15</f>
        <v>149260</v>
      </c>
      <c r="T15" s="144">
        <f t="shared" si="70"/>
        <v>2956.2576177247279</v>
      </c>
      <c r="U15" s="144">
        <f t="shared" ref="U15:U78" si="83">IF(K15=1,ABS(S15*L15),-ABS(S15*L15))</f>
        <v>2956.2576177247279</v>
      </c>
      <c r="W15">
        <f t="shared" si="71"/>
        <v>1</v>
      </c>
      <c r="X15">
        <v>-1</v>
      </c>
      <c r="Y15">
        <v>1</v>
      </c>
      <c r="Z15">
        <v>1</v>
      </c>
      <c r="AA15">
        <f>IF(X15=Z15,1,0)</f>
        <v>0</v>
      </c>
      <c r="AB15">
        <f t="shared" si="72"/>
        <v>1</v>
      </c>
      <c r="AC15" s="1">
        <v>1.7655846801600001E-3</v>
      </c>
      <c r="AD15" s="2">
        <v>10</v>
      </c>
      <c r="AE15">
        <v>60</v>
      </c>
      <c r="AF15" t="str">
        <f t="shared" si="73"/>
        <v>TRUE</v>
      </c>
      <c r="AG15">
        <f>VLOOKUP($A15,'FuturesInfo (3)'!$A$2:$V$80,22)</f>
        <v>2</v>
      </c>
      <c r="AH15">
        <f t="shared" si="74"/>
        <v>2</v>
      </c>
      <c r="AI15">
        <f t="shared" ref="AI15:AI78" si="84">AG15</f>
        <v>2</v>
      </c>
      <c r="AJ15" s="138">
        <f>VLOOKUP($A15,'FuturesInfo (3)'!$A$2:$O$80,15)*AI15</f>
        <v>149260</v>
      </c>
      <c r="AK15" s="196">
        <f t="shared" ref="AK15:AK45" si="85">IF(AA15=1,ABS(AJ15*AC15),-ABS(AJ15*AC15))</f>
        <v>-263.53116936068159</v>
      </c>
      <c r="AL15" s="196">
        <f t="shared" ref="AL15:AL78" si="86">IF(AB15=1,ABS(AJ15*AC15),-ABS(AJ15*AC15))</f>
        <v>263.53116936068159</v>
      </c>
      <c r="AN15">
        <f t="shared" si="75"/>
        <v>-1</v>
      </c>
      <c r="AO15">
        <v>-1</v>
      </c>
      <c r="AP15">
        <v>1</v>
      </c>
      <c r="AQ15">
        <v>1</v>
      </c>
      <c r="AR15">
        <f>IF(AO15=AQ15,1,0)</f>
        <v>0</v>
      </c>
      <c r="AS15">
        <f t="shared" si="76"/>
        <v>1</v>
      </c>
      <c r="AT15" s="1">
        <v>1.0574837310199999E-2</v>
      </c>
      <c r="AU15" s="2">
        <v>10</v>
      </c>
      <c r="AV15">
        <v>60</v>
      </c>
      <c r="AW15" t="str">
        <f t="shared" si="77"/>
        <v>TRUE</v>
      </c>
      <c r="AX15">
        <f>VLOOKUP($A15,'FuturesInfo (3)'!$A$2:$V$80,22)</f>
        <v>2</v>
      </c>
      <c r="AY15">
        <f t="shared" si="78"/>
        <v>2</v>
      </c>
      <c r="AZ15">
        <f t="shared" ref="AZ15:AZ78" si="87">AX15</f>
        <v>2</v>
      </c>
      <c r="BA15" s="138">
        <f>VLOOKUP($A15,'FuturesInfo (3)'!$A$2:$O$80,15)*AZ15</f>
        <v>149260</v>
      </c>
      <c r="BB15" s="196">
        <f t="shared" si="79"/>
        <v>-1578.4002169204518</v>
      </c>
      <c r="BC15" s="196">
        <f t="shared" ref="BC15:BC78" si="88">IF(AS15=1,ABS(BA15*AT15),-ABS(BA15*AT15))</f>
        <v>1578.4002169204518</v>
      </c>
      <c r="BE15">
        <v>-1</v>
      </c>
      <c r="BF15">
        <v>1</v>
      </c>
      <c r="BG15">
        <v>1</v>
      </c>
      <c r="BH15">
        <v>1</v>
      </c>
      <c r="BI15">
        <v>1</v>
      </c>
      <c r="BJ15">
        <v>1</v>
      </c>
      <c r="BK15" s="1">
        <v>2.9514354708899998E-3</v>
      </c>
      <c r="BL15" s="2">
        <v>10</v>
      </c>
      <c r="BM15">
        <v>60</v>
      </c>
      <c r="BN15" t="s">
        <v>1186</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1186</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1186</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1186</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1186</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1186</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1186</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1186</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1186</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1186</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1186</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1186</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1186</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1186</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1186</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1186</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40">
        <v>1</v>
      </c>
      <c r="QJ15" s="240">
        <v>-1</v>
      </c>
      <c r="QK15" s="214">
        <v>1</v>
      </c>
      <c r="QL15" s="241">
        <v>4</v>
      </c>
      <c r="QM15">
        <v>-1</v>
      </c>
      <c r="QN15">
        <v>1</v>
      </c>
      <c r="QO15" s="214">
        <v>1</v>
      </c>
      <c r="QP15">
        <v>1</v>
      </c>
      <c r="QQ15">
        <v>1</v>
      </c>
      <c r="QR15">
        <v>0</v>
      </c>
      <c r="QS15">
        <v>1</v>
      </c>
      <c r="QT15" s="249">
        <v>8.08843354004E-4</v>
      </c>
      <c r="QU15" s="202">
        <v>42544</v>
      </c>
      <c r="QV15">
        <v>60</v>
      </c>
      <c r="QW15" t="s">
        <v>1186</v>
      </c>
      <c r="QX15">
        <v>2</v>
      </c>
      <c r="QY15" s="253">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f t="shared" ref="RO15:RO78" si="89">QO15</f>
        <v>1</v>
      </c>
      <c r="RP15" s="240">
        <v>1</v>
      </c>
      <c r="RQ15" s="240">
        <v>1</v>
      </c>
      <c r="RR15" s="240">
        <v>1</v>
      </c>
      <c r="RS15" s="214">
        <v>1</v>
      </c>
      <c r="RT15" s="241">
        <v>5</v>
      </c>
      <c r="RU15">
        <f t="shared" ref="RU15:RU78" si="90">IF(RS15=1,-1,1)</f>
        <v>-1</v>
      </c>
      <c r="RV15">
        <f t="shared" ref="RV15:RV78" si="91">IF(RT15&lt;0,RS15*-1,RS15)</f>
        <v>1</v>
      </c>
      <c r="RW15" s="214">
        <v>1</v>
      </c>
      <c r="RX15">
        <f>IF(RP15=RW15,1,0)</f>
        <v>1</v>
      </c>
      <c r="RY15">
        <f t="shared" ref="RY15:RY78" si="92">IF(RW15=RS15,1,0)</f>
        <v>1</v>
      </c>
      <c r="RZ15">
        <f t="shared" ref="RZ15:RZ78" si="93">IF(RW15=RU15,1,0)</f>
        <v>0</v>
      </c>
      <c r="SA15">
        <f t="shared" ref="SA15:SA78" si="94">IF(RW15=RV15,1,0)</f>
        <v>1</v>
      </c>
      <c r="SB15" s="249">
        <v>5.2532327586200002E-3</v>
      </c>
      <c r="SC15" s="202">
        <v>42544</v>
      </c>
      <c r="SD15">
        <v>60</v>
      </c>
      <c r="SE15" t="str">
        <f t="shared" si="80"/>
        <v>TRUE</v>
      </c>
      <c r="SF15">
        <f>VLOOKUP($A15,'FuturesInfo (3)'!$A$2:$V$80,22)</f>
        <v>2</v>
      </c>
      <c r="SG15" s="253">
        <v>2</v>
      </c>
      <c r="SH15">
        <f t="shared" ref="SH15:SH78" si="95">IF(SG15=1,ROUND(SF15*(1+SH$13),0),ROUND(SF15*(1-SH$13),0))</f>
        <v>2</v>
      </c>
      <c r="SI15" s="138">
        <f>VLOOKUP($A15,'FuturesInfo (3)'!$A$2:$O$80,15)*SF15</f>
        <v>149260</v>
      </c>
      <c r="SJ15" s="138">
        <f>VLOOKUP($A15,'FuturesInfo (3)'!$A$2:$O$80,15)*SH15</f>
        <v>149260</v>
      </c>
      <c r="SK15" s="196">
        <f t="shared" ref="SK15:SK78" si="96">IF(RX15=1,ABS(SI15*SB15),-ABS(SI15*SB15))</f>
        <v>784.09752155162118</v>
      </c>
      <c r="SL15" s="196">
        <f t="shared" ref="SL15:SL78" si="97">IF(RX15=1,ABS(SJ15*SB15),-ABS(SJ15*SB15))</f>
        <v>784.09752155162118</v>
      </c>
      <c r="SM15" s="196">
        <f t="shared" ref="SM15:SM78" si="98">IF(RY15=1,ABS(SI15*SB15),-ABS(SI15*SB15))</f>
        <v>784.09752155162118</v>
      </c>
      <c r="SN15" s="196">
        <f t="shared" ref="SN15:SN78" si="99">IF(RZ15=1,ABS(SI15*SB15),-ABS(SI15*SB15))</f>
        <v>-784.09752155162118</v>
      </c>
      <c r="SO15" s="196">
        <f t="shared" ref="SO15:SO20" si="100">IF(SA15=1,ABS(SI15*SB15),-ABS(SI15*SB15))</f>
        <v>784.09752155162118</v>
      </c>
      <c r="SP15" s="196">
        <f t="shared" ref="SP15:SP78" si="101">IF(IF(RQ15=RW15,1,0)=1,ABS(SI15*SB15),-ABS(SI15*SB15))</f>
        <v>784.09752155162118</v>
      </c>
      <c r="SQ15" s="196">
        <f>IF(IF(RR15=RW15,1,0)=1,ABS(SI15*SB15),-ABS(SI15*SB15))</f>
        <v>784.09752155162118</v>
      </c>
      <c r="SR15" s="196">
        <f>IF(IF(sym!$O4=RW15,1,0)=1,ABS(SI15*SB15),-ABS(SI15*SB15))</f>
        <v>784.09752155162118</v>
      </c>
      <c r="SS15" s="196">
        <f>IF(IF(sym!$N4=RW15,1,0)=1,ABS(SI15*SB15),-ABS(SI15*SB15))</f>
        <v>-784.09752155162118</v>
      </c>
      <c r="ST15" s="196">
        <f t="shared" ref="ST15:ST78" si="102">IF(IF(RW15=RW15,0,1)=1,ABS(SI15*SB15),-ABS(SI15*SB15))</f>
        <v>-784.09752155162118</v>
      </c>
      <c r="SU15" s="196">
        <f t="shared" ref="SU15:SU78" si="103">ABS(SI15*SB15)</f>
        <v>784.09752155162118</v>
      </c>
      <c r="SW15">
        <f t="shared" ref="SW15:SW78" si="104">RW15</f>
        <v>1</v>
      </c>
      <c r="SX15" s="240">
        <v>1</v>
      </c>
      <c r="SY15" s="240">
        <v>-1</v>
      </c>
      <c r="SZ15" s="240">
        <v>1</v>
      </c>
      <c r="TA15" s="214">
        <v>1</v>
      </c>
      <c r="TB15" s="241">
        <v>-4</v>
      </c>
      <c r="TC15">
        <f t="shared" ref="TC15:TC78" si="105">IF(TA15=1,-1,1)</f>
        <v>-1</v>
      </c>
      <c r="TD15">
        <f t="shared" ref="TD15:TD78" si="106">IF(TB15&lt;0,TA15*-1,TA15)</f>
        <v>-1</v>
      </c>
      <c r="TE15" s="214"/>
      <c r="TF15">
        <f>IF(SX15=TE15,1,0)</f>
        <v>0</v>
      </c>
      <c r="TG15">
        <f t="shared" ref="TG15:TG78" si="107">IF(TE15=TA15,1,0)</f>
        <v>0</v>
      </c>
      <c r="TH15">
        <f>IF(TE15=TC15,1,0)</f>
        <v>0</v>
      </c>
      <c r="TI15">
        <f t="shared" ref="TI15:TI78" si="108">IF(TE15=TD15,1,0)</f>
        <v>0</v>
      </c>
      <c r="TJ15" s="249"/>
      <c r="TK15" s="202">
        <v>42548</v>
      </c>
      <c r="TL15">
        <v>60</v>
      </c>
      <c r="TM15" t="str">
        <f t="shared" si="81"/>
        <v>TRUE</v>
      </c>
      <c r="TN15">
        <f>VLOOKUP($A15,'FuturesInfo (3)'!$A$2:$V$80,22)</f>
        <v>2</v>
      </c>
      <c r="TO15" s="253">
        <v>2</v>
      </c>
      <c r="TP15">
        <f t="shared" ref="TP15:TP78" si="109">IF(TO15=1,ROUND(TN15*(1+TP$13),0),ROUND(TN15*(1-TP$13),0))</f>
        <v>2</v>
      </c>
      <c r="TQ15" s="138">
        <f>VLOOKUP($A15,'FuturesInfo (3)'!$A$2:$O$80,15)*TN15</f>
        <v>149260</v>
      </c>
      <c r="TR15" s="138">
        <f>VLOOKUP($A15,'FuturesInfo (3)'!$A$2:$O$80,15)*TP15</f>
        <v>149260</v>
      </c>
      <c r="TS15" s="196">
        <f t="shared" ref="TS15:TS78" si="110">IF(TF15=1,ABS(TQ15*TJ15),-ABS(TQ15*TJ15))</f>
        <v>0</v>
      </c>
      <c r="TT15" s="196">
        <f t="shared" ref="TT15:TT78" si="111">IF(TF15=1,ABS(TR15*TJ15),-ABS(TR15*TJ15))</f>
        <v>0</v>
      </c>
      <c r="TU15" s="196">
        <f t="shared" ref="TU15:TU78" si="112">IF(TG15=1,ABS(TQ15*TJ15),-ABS(TQ15*TJ15))</f>
        <v>0</v>
      </c>
      <c r="TV15" s="196">
        <f t="shared" ref="TV15:TV78" si="113">IF(TH15=1,ABS(TQ15*TJ15),-ABS(TQ15*TJ15))</f>
        <v>0</v>
      </c>
      <c r="TW15" s="196">
        <f t="shared" ref="TW15:TW20" si="114">IF(TI15=1,ABS(TQ15*TJ15),-ABS(TQ15*TJ15))</f>
        <v>0</v>
      </c>
      <c r="TX15" s="196">
        <f t="shared" ref="TX15:TX78" si="115">IF(IF(SY15=TE15,1,0)=1,ABS(TQ15*TJ15),-ABS(TQ15*TJ15))</f>
        <v>0</v>
      </c>
      <c r="TY15" s="196">
        <f>IF(IF(SZ15=TE15,1,0)=1,ABS(TQ15*TJ15),-ABS(TQ15*TJ15))</f>
        <v>0</v>
      </c>
      <c r="TZ15" s="196">
        <f>IF(IF(sym!$O4=TE15,1,0)=1,ABS(TQ15*TJ15),-ABS(TQ15*TJ15))</f>
        <v>0</v>
      </c>
      <c r="UA15" s="196">
        <f>IF(IF(sym!$N4=TE15,1,0)=1,ABS(TQ15*TJ15),-ABS(TQ15*TJ15))</f>
        <v>0</v>
      </c>
      <c r="UB15" s="196">
        <f t="shared" ref="UB15" si="116">IF(IF(TE15=TE15,0,1)=1,ABS(TQ15*TJ15),-ABS(TQ15*TJ15))</f>
        <v>0</v>
      </c>
      <c r="UC15" s="196">
        <f t="shared" ref="UC15:UC78" si="117">ABS(TQ15*TJ15)</f>
        <v>0</v>
      </c>
      <c r="UE15">
        <f t="shared" ref="UE15:UE78" si="118">TE15</f>
        <v>0</v>
      </c>
      <c r="UF15" s="240"/>
      <c r="UG15" s="240"/>
      <c r="UH15" s="240"/>
      <c r="UI15" s="214"/>
      <c r="UJ15" s="241"/>
      <c r="UK15">
        <f t="shared" ref="UK15:UK78" si="119">IF(UI15=1,-1,1)</f>
        <v>1</v>
      </c>
      <c r="UL15">
        <f t="shared" ref="UL15:UL78" si="120">IF(UJ15&lt;0,UI15*-1,UI15)</f>
        <v>0</v>
      </c>
      <c r="UM15" s="214"/>
      <c r="UN15">
        <f>IF(UF15=UM15,1,0)</f>
        <v>1</v>
      </c>
      <c r="UO15">
        <f t="shared" ref="UO15" si="121">IF(UM15=UI15,1,0)</f>
        <v>1</v>
      </c>
      <c r="UP15">
        <f>IF(UM15=UK15,1,0)</f>
        <v>0</v>
      </c>
      <c r="UQ15">
        <f t="shared" ref="UQ15:UQ78" si="122">IF(UM15=UL15,1,0)</f>
        <v>1</v>
      </c>
      <c r="UR15" s="249"/>
      <c r="US15" s="202"/>
      <c r="UT15">
        <v>60</v>
      </c>
      <c r="UU15" t="str">
        <f t="shared" si="82"/>
        <v>FALSE</v>
      </c>
      <c r="UV15">
        <f>VLOOKUP($A15,'FuturesInfo (3)'!$A$2:$V$80,22)</f>
        <v>2</v>
      </c>
      <c r="UW15" s="253"/>
      <c r="UX15">
        <f t="shared" ref="UX15:UX78" si="123">IF(UW15=1,ROUND(UV15*(1+UX$13),0),ROUND(UV15*(1-UX$13),0))</f>
        <v>2</v>
      </c>
      <c r="UY15" s="138">
        <f>VLOOKUP($A15,'FuturesInfo (3)'!$A$2:$O$80,15)*UV15</f>
        <v>149260</v>
      </c>
      <c r="UZ15" s="138">
        <f>VLOOKUP($A15,'FuturesInfo (3)'!$A$2:$O$80,15)*UX15</f>
        <v>149260</v>
      </c>
      <c r="VA15" s="196">
        <f t="shared" ref="VA15:VA78" si="124">IF(UN15=1,ABS(UY15*UR15),-ABS(UY15*UR15))</f>
        <v>0</v>
      </c>
      <c r="VB15" s="196">
        <f t="shared" ref="VB15:VB78" si="125">IF(UN15=1,ABS(UZ15*UR15),-ABS(UZ15*UR15))</f>
        <v>0</v>
      </c>
      <c r="VC15" s="196">
        <f t="shared" ref="VC15:VC78" si="126">IF(UO15=1,ABS(UY15*UR15),-ABS(UY15*UR15))</f>
        <v>0</v>
      </c>
      <c r="VD15" s="196">
        <f t="shared" ref="VD15:VD78" si="127">IF(UP15=1,ABS(UY15*UR15),-ABS(UY15*UR15))</f>
        <v>0</v>
      </c>
      <c r="VE15" s="196">
        <f t="shared" ref="VE15:VE20" si="128">IF(UQ15=1,ABS(UY15*UR15),-ABS(UY15*UR15))</f>
        <v>0</v>
      </c>
      <c r="VF15" s="196">
        <f t="shared" ref="VF15:VF78" si="129">IF(IF(UG15=UM15,1,0)=1,ABS(UY15*UR15),-ABS(UY15*UR15))</f>
        <v>0</v>
      </c>
      <c r="VG15" s="196">
        <f>IF(IF(UH15=UM15,1,0)=1,ABS(UY15*UR15),-ABS(UY15*UR15))</f>
        <v>0</v>
      </c>
      <c r="VH15" s="196">
        <f>IF(IF(sym!$O4=UM15,1,0)=1,ABS(UY15*UR15),-ABS(UY15*UR15))</f>
        <v>0</v>
      </c>
      <c r="VI15" s="196">
        <f>IF(IF(sym!$N4=UM15,1,0)=1,ABS(UY15*UR15),-ABS(UY15*UR15))</f>
        <v>0</v>
      </c>
      <c r="VJ15" s="196">
        <f t="shared" ref="VJ15" si="130">IF(IF(UM15=UM15,0,1)=1,ABS(UY15*UR15),-ABS(UY15*UR15))</f>
        <v>0</v>
      </c>
      <c r="VK15" s="196">
        <f t="shared" ref="VK15:VK78" si="131">ABS(UY15*UR15)</f>
        <v>0</v>
      </c>
    </row>
    <row r="16" spans="1:583" x14ac:dyDescent="0.25">
      <c r="A16" s="1" t="s">
        <v>295</v>
      </c>
      <c r="B16" s="150" t="str">
        <f>'FuturesInfo (3)'!M4</f>
        <v>AEX</v>
      </c>
      <c r="C16" s="200" t="str">
        <f>VLOOKUP(A16,'FuturesInfo (3)'!$A$2:$K$80,11)</f>
        <v>index</v>
      </c>
      <c r="F16" t="e">
        <f>#REF!</f>
        <v>#REF!</v>
      </c>
      <c r="G16">
        <v>-1</v>
      </c>
      <c r="H16">
        <v>-1</v>
      </c>
      <c r="I16">
        <v>-1</v>
      </c>
      <c r="J16">
        <f t="shared" si="66"/>
        <v>1</v>
      </c>
      <c r="K16">
        <f t="shared" si="67"/>
        <v>1</v>
      </c>
      <c r="L16" s="184">
        <v>-5.2537446903600004E-3</v>
      </c>
      <c r="M16" s="2">
        <v>10</v>
      </c>
      <c r="N16">
        <v>60</v>
      </c>
      <c r="O16" t="str">
        <f t="shared" si="68"/>
        <v>TRUE</v>
      </c>
      <c r="P16">
        <f>VLOOKUP($A16,'FuturesInfo (3)'!$A$2:$V$80,22)</f>
        <v>1</v>
      </c>
      <c r="Q16">
        <f t="shared" si="69"/>
        <v>1</v>
      </c>
      <c r="R16">
        <f t="shared" si="69"/>
        <v>1</v>
      </c>
      <c r="S16" s="138">
        <f>VLOOKUP($A16,'FuturesInfo (3)'!$A$2:$O$80,15)*Q16</f>
        <v>97582.758000000002</v>
      </c>
      <c r="T16" s="144">
        <f t="shared" si="70"/>
        <v>512.67489671318481</v>
      </c>
      <c r="U16" s="144">
        <f t="shared" si="83"/>
        <v>512.67489671318481</v>
      </c>
      <c r="W16">
        <f t="shared" si="71"/>
        <v>-1</v>
      </c>
      <c r="X16">
        <v>-1</v>
      </c>
      <c r="Y16">
        <v>-1</v>
      </c>
      <c r="Z16">
        <v>1</v>
      </c>
      <c r="AA16">
        <f>IF(X16=Z16,1,0)</f>
        <v>0</v>
      </c>
      <c r="AB16">
        <f t="shared" si="72"/>
        <v>0</v>
      </c>
      <c r="AC16" s="1">
        <v>2.5845600629299998E-3</v>
      </c>
      <c r="AD16" s="2">
        <v>10</v>
      </c>
      <c r="AE16">
        <v>60</v>
      </c>
      <c r="AF16" t="str">
        <f t="shared" si="73"/>
        <v>TRUE</v>
      </c>
      <c r="AG16">
        <f>VLOOKUP($A16,'FuturesInfo (3)'!$A$2:$V$80,22)</f>
        <v>1</v>
      </c>
      <c r="AH16">
        <f t="shared" si="74"/>
        <v>1</v>
      </c>
      <c r="AI16">
        <f t="shared" si="84"/>
        <v>1</v>
      </c>
      <c r="AJ16" s="138">
        <f>VLOOKUP($A16,'FuturesInfo (3)'!$A$2:$O$80,15)*AI16</f>
        <v>97582.758000000002</v>
      </c>
      <c r="AK16" s="196">
        <f t="shared" si="85"/>
        <v>-252.20849915736295</v>
      </c>
      <c r="AL16" s="196">
        <f t="shared" si="86"/>
        <v>-252.20849915736295</v>
      </c>
      <c r="AN16">
        <f t="shared" si="75"/>
        <v>-1</v>
      </c>
      <c r="AO16">
        <v>-1</v>
      </c>
      <c r="AP16">
        <v>-1</v>
      </c>
      <c r="AQ16">
        <v>1</v>
      </c>
      <c r="AR16">
        <f>IF(AO16=AQ16,1,0)</f>
        <v>0</v>
      </c>
      <c r="AS16">
        <f t="shared" si="76"/>
        <v>0</v>
      </c>
      <c r="AT16" s="1">
        <v>1.22169917059E-2</v>
      </c>
      <c r="AU16" s="2">
        <v>10</v>
      </c>
      <c r="AV16">
        <v>60</v>
      </c>
      <c r="AW16" t="str">
        <f t="shared" si="77"/>
        <v>TRUE</v>
      </c>
      <c r="AX16">
        <f>VLOOKUP($A16,'FuturesInfo (3)'!$A$2:$V$80,22)</f>
        <v>1</v>
      </c>
      <c r="AY16">
        <f t="shared" si="78"/>
        <v>1</v>
      </c>
      <c r="AZ16">
        <f t="shared" si="87"/>
        <v>1</v>
      </c>
      <c r="BA16" s="138">
        <f>VLOOKUP($A16,'FuturesInfo (3)'!$A$2:$O$80,15)*AZ16</f>
        <v>97582.758000000002</v>
      </c>
      <c r="BB16" s="196">
        <f t="shared" si="79"/>
        <v>-1192.167745124847</v>
      </c>
      <c r="BC16" s="196">
        <f t="shared" si="88"/>
        <v>-1192.167745124847</v>
      </c>
      <c r="BE16">
        <v>-1</v>
      </c>
      <c r="BF16">
        <v>1</v>
      </c>
      <c r="BG16">
        <v>-1</v>
      </c>
      <c r="BH16">
        <v>-1</v>
      </c>
      <c r="BI16">
        <v>0</v>
      </c>
      <c r="BJ16">
        <v>1</v>
      </c>
      <c r="BK16" s="1">
        <v>-3.2111615546500001E-3</v>
      </c>
      <c r="BL16" s="2">
        <v>10</v>
      </c>
      <c r="BM16">
        <v>60</v>
      </c>
      <c r="BN16" t="s">
        <v>1186</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1186</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1186</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1186</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1186</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1186</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1186</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1186</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1186</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1186</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1186</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1186</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1186</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1186</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1186</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1186</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40">
        <v>1</v>
      </c>
      <c r="QJ16" s="240">
        <v>-1</v>
      </c>
      <c r="QK16" s="214">
        <v>1</v>
      </c>
      <c r="QL16" s="241">
        <v>4</v>
      </c>
      <c r="QM16">
        <v>-1</v>
      </c>
      <c r="QN16">
        <v>1</v>
      </c>
      <c r="QO16" s="214">
        <v>1</v>
      </c>
      <c r="QP16">
        <v>1</v>
      </c>
      <c r="QQ16">
        <v>1</v>
      </c>
      <c r="QR16">
        <v>0</v>
      </c>
      <c r="QS16">
        <v>1</v>
      </c>
      <c r="QT16" s="249">
        <v>1.36220747468E-2</v>
      </c>
      <c r="QU16" s="202">
        <v>42544</v>
      </c>
      <c r="QV16">
        <v>60</v>
      </c>
      <c r="QW16" t="s">
        <v>1186</v>
      </c>
      <c r="QX16">
        <v>1</v>
      </c>
      <c r="QY16" s="253">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f t="shared" si="89"/>
        <v>1</v>
      </c>
      <c r="RP16" s="240">
        <v>1</v>
      </c>
      <c r="RQ16" s="240">
        <v>1</v>
      </c>
      <c r="RR16" s="240">
        <v>1</v>
      </c>
      <c r="RS16" s="214">
        <v>-1</v>
      </c>
      <c r="RT16" s="241">
        <v>5</v>
      </c>
      <c r="RU16">
        <f t="shared" si="90"/>
        <v>1</v>
      </c>
      <c r="RV16">
        <f t="shared" si="91"/>
        <v>-1</v>
      </c>
      <c r="RW16" s="214">
        <v>1</v>
      </c>
      <c r="RX16">
        <f>IF(RP16=RW16,1,0)</f>
        <v>1</v>
      </c>
      <c r="RY16">
        <f t="shared" si="92"/>
        <v>0</v>
      </c>
      <c r="RZ16">
        <f t="shared" si="93"/>
        <v>1</v>
      </c>
      <c r="SA16">
        <f t="shared" si="94"/>
        <v>0</v>
      </c>
      <c r="SB16" s="249">
        <v>6.6620721341599997E-3</v>
      </c>
      <c r="SC16" s="202">
        <v>42544</v>
      </c>
      <c r="SD16">
        <v>60</v>
      </c>
      <c r="SE16" t="str">
        <f t="shared" si="80"/>
        <v>TRUE</v>
      </c>
      <c r="SF16">
        <f>VLOOKUP($A16,'FuturesInfo (3)'!$A$2:$V$80,22)</f>
        <v>1</v>
      </c>
      <c r="SG16" s="253">
        <v>2</v>
      </c>
      <c r="SH16">
        <f t="shared" si="95"/>
        <v>1</v>
      </c>
      <c r="SI16" s="138">
        <f>VLOOKUP($A16,'FuturesInfo (3)'!$A$2:$O$80,15)*SF16</f>
        <v>97582.758000000002</v>
      </c>
      <c r="SJ16" s="138">
        <f>VLOOKUP($A16,'FuturesInfo (3)'!$A$2:$O$80,15)*SH16</f>
        <v>97582.758000000002</v>
      </c>
      <c r="SK16" s="196">
        <f t="shared" si="96"/>
        <v>650.10337284627883</v>
      </c>
      <c r="SL16" s="196">
        <f t="shared" si="97"/>
        <v>650.10337284627883</v>
      </c>
      <c r="SM16" s="196">
        <f t="shared" si="98"/>
        <v>-650.10337284627883</v>
      </c>
      <c r="SN16" s="196">
        <f t="shared" si="99"/>
        <v>650.10337284627883</v>
      </c>
      <c r="SO16" s="196">
        <f t="shared" si="100"/>
        <v>-650.10337284627883</v>
      </c>
      <c r="SP16" s="196">
        <f t="shared" si="101"/>
        <v>650.10337284627883</v>
      </c>
      <c r="SQ16" s="196">
        <f t="shared" ref="SQ16:SQ78" si="132">IF(IF(RR16=RW16,1,0)=1,ABS(SI16*SB16),-ABS(SI16*SB16))</f>
        <v>650.10337284627883</v>
      </c>
      <c r="SR16" s="196">
        <f>IF(IF(sym!$O5=RW16,1,0)=1,ABS(SI16*SB16),-ABS(SI16*SB16))</f>
        <v>650.10337284627883</v>
      </c>
      <c r="SS16" s="196">
        <f>IF(IF(sym!$N5=RW16,1,0)=1,ABS(SI16*SB16),-ABS(SI16*SB16))</f>
        <v>-650.10337284627883</v>
      </c>
      <c r="ST16" s="196">
        <f>IF(IF(RW16=RW16,0,1)=1,ABS(SI16*SB16),-ABS(SI16*SB16))</f>
        <v>-650.10337284627883</v>
      </c>
      <c r="SU16" s="196">
        <f t="shared" si="103"/>
        <v>650.10337284627883</v>
      </c>
      <c r="SW16">
        <f t="shared" si="104"/>
        <v>1</v>
      </c>
      <c r="SX16" s="240">
        <v>1</v>
      </c>
      <c r="SY16" s="240">
        <v>-1</v>
      </c>
      <c r="SZ16" s="240">
        <v>1</v>
      </c>
      <c r="TA16" s="214">
        <v>1</v>
      </c>
      <c r="TB16" s="241">
        <v>6</v>
      </c>
      <c r="TC16">
        <f t="shared" si="105"/>
        <v>-1</v>
      </c>
      <c r="TD16">
        <f t="shared" si="106"/>
        <v>1</v>
      </c>
      <c r="TE16" s="214"/>
      <c r="TF16">
        <f>IF(SX16=TE16,1,0)</f>
        <v>0</v>
      </c>
      <c r="TG16">
        <f>IF(TE16=TA16,1,0)</f>
        <v>0</v>
      </c>
      <c r="TH16">
        <f t="shared" ref="TH16:TH78" si="133">IF(TE16=TC16,1,0)</f>
        <v>0</v>
      </c>
      <c r="TI16">
        <f t="shared" si="108"/>
        <v>0</v>
      </c>
      <c r="TJ16" s="249"/>
      <c r="TK16" s="202">
        <v>42548</v>
      </c>
      <c r="TL16">
        <v>60</v>
      </c>
      <c r="TM16" t="str">
        <f t="shared" si="81"/>
        <v>TRUE</v>
      </c>
      <c r="TN16">
        <f>VLOOKUP($A16,'FuturesInfo (3)'!$A$2:$V$80,22)</f>
        <v>1</v>
      </c>
      <c r="TO16" s="253">
        <v>2</v>
      </c>
      <c r="TP16">
        <f t="shared" si="109"/>
        <v>1</v>
      </c>
      <c r="TQ16" s="138">
        <f>VLOOKUP($A16,'FuturesInfo (3)'!$A$2:$O$80,15)*TN16</f>
        <v>97582.758000000002</v>
      </c>
      <c r="TR16" s="138">
        <f>VLOOKUP($A16,'FuturesInfo (3)'!$A$2:$O$80,15)*TP16</f>
        <v>97582.758000000002</v>
      </c>
      <c r="TS16" s="196">
        <f t="shared" si="110"/>
        <v>0</v>
      </c>
      <c r="TT16" s="196">
        <f t="shared" si="111"/>
        <v>0</v>
      </c>
      <c r="TU16" s="196">
        <f t="shared" si="112"/>
        <v>0</v>
      </c>
      <c r="TV16" s="196">
        <f t="shared" si="113"/>
        <v>0</v>
      </c>
      <c r="TW16" s="196">
        <f t="shared" si="114"/>
        <v>0</v>
      </c>
      <c r="TX16" s="196">
        <f t="shared" si="115"/>
        <v>0</v>
      </c>
      <c r="TY16" s="196">
        <f t="shared" ref="TY16:TY79" si="134">IF(IF(SZ16=TE16,1,0)=1,ABS(TQ16*TJ16),-ABS(TQ16*TJ16))</f>
        <v>0</v>
      </c>
      <c r="TZ16" s="196">
        <f>IF(IF(sym!$O5=TE16,1,0)=1,ABS(TQ16*TJ16),-ABS(TQ16*TJ16))</f>
        <v>0</v>
      </c>
      <c r="UA16" s="196">
        <f>IF(IF(sym!$N5=TE16,1,0)=1,ABS(TQ16*TJ16),-ABS(TQ16*TJ16))</f>
        <v>0</v>
      </c>
      <c r="UB16" s="196">
        <f>IF(IF(TE16=TE16,0,1)=1,ABS(TQ16*TJ16),-ABS(TQ16*TJ16))</f>
        <v>0</v>
      </c>
      <c r="UC16" s="196">
        <f t="shared" si="117"/>
        <v>0</v>
      </c>
      <c r="UE16">
        <f t="shared" si="118"/>
        <v>0</v>
      </c>
      <c r="UF16" s="240"/>
      <c r="UG16" s="240"/>
      <c r="UH16" s="240"/>
      <c r="UI16" s="214"/>
      <c r="UJ16" s="241"/>
      <c r="UK16">
        <f t="shared" si="119"/>
        <v>1</v>
      </c>
      <c r="UL16">
        <f t="shared" si="120"/>
        <v>0</v>
      </c>
      <c r="UM16" s="214"/>
      <c r="UN16">
        <f>IF(UF16=UM16,1,0)</f>
        <v>1</v>
      </c>
      <c r="UO16">
        <f>IF(UM16=UI16,1,0)</f>
        <v>1</v>
      </c>
      <c r="UP16">
        <f t="shared" ref="UP16:UP79" si="135">IF(UM16=UK16,1,0)</f>
        <v>0</v>
      </c>
      <c r="UQ16">
        <f t="shared" si="122"/>
        <v>1</v>
      </c>
      <c r="UR16" s="249"/>
      <c r="US16" s="202"/>
      <c r="UT16">
        <v>60</v>
      </c>
      <c r="UU16" t="str">
        <f t="shared" si="82"/>
        <v>FALSE</v>
      </c>
      <c r="UV16">
        <f>VLOOKUP($A16,'FuturesInfo (3)'!$A$2:$V$80,22)</f>
        <v>1</v>
      </c>
      <c r="UW16" s="253"/>
      <c r="UX16">
        <f t="shared" si="123"/>
        <v>1</v>
      </c>
      <c r="UY16" s="138">
        <f>VLOOKUP($A16,'FuturesInfo (3)'!$A$2:$O$80,15)*UV16</f>
        <v>97582.758000000002</v>
      </c>
      <c r="UZ16" s="138">
        <f>VLOOKUP($A16,'FuturesInfo (3)'!$A$2:$O$80,15)*UX16</f>
        <v>97582.758000000002</v>
      </c>
      <c r="VA16" s="196">
        <f t="shared" si="124"/>
        <v>0</v>
      </c>
      <c r="VB16" s="196">
        <f t="shared" si="125"/>
        <v>0</v>
      </c>
      <c r="VC16" s="196">
        <f t="shared" si="126"/>
        <v>0</v>
      </c>
      <c r="VD16" s="196">
        <f t="shared" si="127"/>
        <v>0</v>
      </c>
      <c r="VE16" s="196">
        <f t="shared" si="128"/>
        <v>0</v>
      </c>
      <c r="VF16" s="196">
        <f t="shared" si="129"/>
        <v>0</v>
      </c>
      <c r="VG16" s="196">
        <f t="shared" ref="VG16:VG79" si="136">IF(IF(UH16=UM16,1,0)=1,ABS(UY16*UR16),-ABS(UY16*UR16))</f>
        <v>0</v>
      </c>
      <c r="VH16" s="196">
        <f>IF(IF(sym!$O5=UM16,1,0)=1,ABS(UY16*UR16),-ABS(UY16*UR16))</f>
        <v>0</v>
      </c>
      <c r="VI16" s="196">
        <f>IF(IF(sym!$N5=UM16,1,0)=1,ABS(UY16*UR16),-ABS(UY16*UR16))</f>
        <v>0</v>
      </c>
      <c r="VJ16" s="196">
        <f>IF(IF(UM16=UM16,0,1)=1,ABS(UY16*UR16),-ABS(UY16*UR16))</f>
        <v>0</v>
      </c>
      <c r="VK16" s="196">
        <f t="shared" si="131"/>
        <v>0</v>
      </c>
    </row>
    <row r="17" spans="1:583" x14ac:dyDescent="0.25">
      <c r="A17" s="1" t="s">
        <v>298</v>
      </c>
      <c r="B17" s="150" t="str">
        <f>'FuturesInfo (3)'!M5</f>
        <v>@BO</v>
      </c>
      <c r="C17" s="200" t="str">
        <f>VLOOKUP(A17,'FuturesInfo (3)'!$A$2:$K$80,11)</f>
        <v>grain</v>
      </c>
      <c r="F17" t="e">
        <f>#REF!</f>
        <v>#REF!</v>
      </c>
      <c r="G17">
        <v>1</v>
      </c>
      <c r="H17">
        <v>-1</v>
      </c>
      <c r="I17">
        <v>1</v>
      </c>
      <c r="J17">
        <f t="shared" si="66"/>
        <v>1</v>
      </c>
      <c r="K17">
        <f t="shared" si="67"/>
        <v>0</v>
      </c>
      <c r="L17" s="184">
        <v>0</v>
      </c>
      <c r="M17" s="2">
        <v>10</v>
      </c>
      <c r="N17">
        <v>60</v>
      </c>
      <c r="O17" t="str">
        <f t="shared" si="68"/>
        <v>TRUE</v>
      </c>
      <c r="P17">
        <f>VLOOKUP($A17,'FuturesInfo (3)'!$A$2:$V$80,22)</f>
        <v>5</v>
      </c>
      <c r="Q17">
        <f t="shared" si="69"/>
        <v>5</v>
      </c>
      <c r="R17">
        <f t="shared" si="69"/>
        <v>5</v>
      </c>
      <c r="S17" s="138">
        <f>VLOOKUP($A17,'FuturesInfo (3)'!$A$2:$O$80,15)*Q17</f>
        <v>94920</v>
      </c>
      <c r="T17" s="144">
        <f t="shared" si="70"/>
        <v>0</v>
      </c>
      <c r="U17" s="144">
        <f t="shared" si="83"/>
        <v>0</v>
      </c>
      <c r="W17">
        <f t="shared" si="71"/>
        <v>1</v>
      </c>
      <c r="X17">
        <v>1</v>
      </c>
      <c r="Y17">
        <v>-1</v>
      </c>
      <c r="Z17">
        <v>1</v>
      </c>
      <c r="AA17">
        <f t="shared" ref="AA17:AA78" si="137">IF(X17=Z17,1,0)</f>
        <v>1</v>
      </c>
      <c r="AB17">
        <f t="shared" si="72"/>
        <v>0</v>
      </c>
      <c r="AC17" s="1">
        <v>7.7495350279000001E-3</v>
      </c>
      <c r="AD17" s="2">
        <v>10</v>
      </c>
      <c r="AE17">
        <v>60</v>
      </c>
      <c r="AF17" t="str">
        <f t="shared" si="73"/>
        <v>TRUE</v>
      </c>
      <c r="AG17">
        <f>VLOOKUP($A17,'FuturesInfo (3)'!$A$2:$V$80,22)</f>
        <v>5</v>
      </c>
      <c r="AH17">
        <f t="shared" si="74"/>
        <v>4</v>
      </c>
      <c r="AI17">
        <f t="shared" si="84"/>
        <v>5</v>
      </c>
      <c r="AJ17" s="138">
        <f>VLOOKUP($A17,'FuturesInfo (3)'!$A$2:$O$80,15)*AI17</f>
        <v>94920</v>
      </c>
      <c r="AK17" s="196">
        <f t="shared" si="85"/>
        <v>735.58586484826799</v>
      </c>
      <c r="AL17" s="196">
        <f t="shared" si="86"/>
        <v>-735.58586484826799</v>
      </c>
      <c r="AN17">
        <f t="shared" si="75"/>
        <v>1</v>
      </c>
      <c r="AO17">
        <v>1</v>
      </c>
      <c r="AP17">
        <v>-1</v>
      </c>
      <c r="AQ17">
        <v>-1</v>
      </c>
      <c r="AR17">
        <f t="shared" ref="AR17:AR80" si="138">IF(AO17=AQ17,1,0)</f>
        <v>0</v>
      </c>
      <c r="AS17">
        <f t="shared" si="76"/>
        <v>1</v>
      </c>
      <c r="AT17" s="1">
        <v>-6.7671485696700001E-3</v>
      </c>
      <c r="AU17" s="2">
        <v>10</v>
      </c>
      <c r="AV17">
        <v>60</v>
      </c>
      <c r="AW17" t="str">
        <f t="shared" si="77"/>
        <v>TRUE</v>
      </c>
      <c r="AX17">
        <f>VLOOKUP($A17,'FuturesInfo (3)'!$A$2:$V$80,22)</f>
        <v>5</v>
      </c>
      <c r="AY17">
        <f t="shared" si="78"/>
        <v>4</v>
      </c>
      <c r="AZ17">
        <f t="shared" si="87"/>
        <v>5</v>
      </c>
      <c r="BA17" s="138">
        <f>VLOOKUP($A17,'FuturesInfo (3)'!$A$2:$O$80,15)*AZ17</f>
        <v>94920</v>
      </c>
      <c r="BB17" s="196">
        <f t="shared" si="79"/>
        <v>-642.33774223307637</v>
      </c>
      <c r="BC17" s="196">
        <f t="shared" si="88"/>
        <v>642.33774223307637</v>
      </c>
      <c r="BE17">
        <v>1</v>
      </c>
      <c r="BF17">
        <v>-1</v>
      </c>
      <c r="BG17">
        <v>-1</v>
      </c>
      <c r="BH17">
        <v>1</v>
      </c>
      <c r="BI17">
        <v>0</v>
      </c>
      <c r="BJ17">
        <v>0</v>
      </c>
      <c r="BK17" s="1">
        <v>1.8581604211799999E-2</v>
      </c>
      <c r="BL17" s="2">
        <v>10</v>
      </c>
      <c r="BM17">
        <v>60</v>
      </c>
      <c r="BN17" t="s">
        <v>1186</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1186</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1186</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1186</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1186</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1186</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1186</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1186</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1186</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1186</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1186</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1186</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1186</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1186</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1186</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1186</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40">
        <v>-1</v>
      </c>
      <c r="QJ17" s="240">
        <v>1</v>
      </c>
      <c r="QK17" s="214">
        <v>1</v>
      </c>
      <c r="QL17" s="241">
        <v>7</v>
      </c>
      <c r="QM17">
        <v>-1</v>
      </c>
      <c r="QN17">
        <v>1</v>
      </c>
      <c r="QO17" s="214">
        <v>1</v>
      </c>
      <c r="QP17">
        <v>0</v>
      </c>
      <c r="QQ17">
        <v>1</v>
      </c>
      <c r="QR17">
        <v>0</v>
      </c>
      <c r="QS17">
        <v>1</v>
      </c>
      <c r="QT17" s="249">
        <v>2.0038167938899999E-2</v>
      </c>
      <c r="QU17" s="202">
        <v>42541</v>
      </c>
      <c r="QV17">
        <v>60</v>
      </c>
      <c r="QW17" t="s">
        <v>1186</v>
      </c>
      <c r="QX17">
        <v>5</v>
      </c>
      <c r="QY17" s="253">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f t="shared" si="89"/>
        <v>1</v>
      </c>
      <c r="RP17" s="240">
        <v>1</v>
      </c>
      <c r="RQ17" s="240">
        <v>1</v>
      </c>
      <c r="RR17" s="240">
        <v>1</v>
      </c>
      <c r="RS17" s="214">
        <v>1</v>
      </c>
      <c r="RT17" s="241">
        <v>8</v>
      </c>
      <c r="RU17">
        <f t="shared" si="90"/>
        <v>-1</v>
      </c>
      <c r="RV17">
        <f t="shared" si="91"/>
        <v>1</v>
      </c>
      <c r="RW17" s="214">
        <v>-1</v>
      </c>
      <c r="RX17">
        <f t="shared" ref="RX17:RX80" si="139">IF(RP17=RW17,1,0)</f>
        <v>0</v>
      </c>
      <c r="RY17">
        <f t="shared" si="92"/>
        <v>0</v>
      </c>
      <c r="RZ17">
        <f t="shared" si="93"/>
        <v>1</v>
      </c>
      <c r="SA17">
        <f t="shared" si="94"/>
        <v>0</v>
      </c>
      <c r="SB17" s="249">
        <v>-1.3408169628900001E-2</v>
      </c>
      <c r="SC17" s="202">
        <v>42541</v>
      </c>
      <c r="SD17">
        <v>60</v>
      </c>
      <c r="SE17" t="str">
        <f t="shared" si="80"/>
        <v>TRUE</v>
      </c>
      <c r="SF17">
        <f>VLOOKUP($A17,'FuturesInfo (3)'!$A$2:$V$80,22)</f>
        <v>5</v>
      </c>
      <c r="SG17" s="253">
        <v>2</v>
      </c>
      <c r="SH17">
        <f t="shared" si="95"/>
        <v>4</v>
      </c>
      <c r="SI17" s="138">
        <f>VLOOKUP($A17,'FuturesInfo (3)'!$A$2:$O$80,15)*SF17</f>
        <v>94920</v>
      </c>
      <c r="SJ17" s="138">
        <f>VLOOKUP($A17,'FuturesInfo (3)'!$A$2:$O$80,15)*SH17</f>
        <v>75936</v>
      </c>
      <c r="SK17" s="196">
        <f t="shared" si="96"/>
        <v>-1272.7034611751881</v>
      </c>
      <c r="SL17" s="196">
        <f t="shared" si="97"/>
        <v>-1018.1627689401505</v>
      </c>
      <c r="SM17" s="196">
        <f t="shared" si="98"/>
        <v>-1272.7034611751881</v>
      </c>
      <c r="SN17" s="196">
        <f t="shared" si="99"/>
        <v>1272.7034611751881</v>
      </c>
      <c r="SO17" s="196">
        <f t="shared" si="100"/>
        <v>-1272.7034611751881</v>
      </c>
      <c r="SP17" s="196">
        <f t="shared" si="101"/>
        <v>-1272.7034611751881</v>
      </c>
      <c r="SQ17" s="196">
        <f t="shared" si="132"/>
        <v>-1272.7034611751881</v>
      </c>
      <c r="SR17" s="196">
        <f>IF(IF(sym!$O6=RW17,1,0)=1,ABS(SI17*SB17),-ABS(SI17*SB17))</f>
        <v>-1272.7034611751881</v>
      </c>
      <c r="SS17" s="196">
        <f>IF(IF(sym!$N6=RW17,1,0)=1,ABS(SI17*SB17),-ABS(SI17*SB17))</f>
        <v>1272.7034611751881</v>
      </c>
      <c r="ST17" s="196">
        <f t="shared" si="102"/>
        <v>-1272.7034611751881</v>
      </c>
      <c r="SU17" s="196">
        <f t="shared" si="103"/>
        <v>1272.7034611751881</v>
      </c>
      <c r="SW17">
        <f t="shared" si="104"/>
        <v>-1</v>
      </c>
      <c r="SX17" s="240">
        <v>1</v>
      </c>
      <c r="SY17" s="240">
        <v>1</v>
      </c>
      <c r="SZ17" s="240">
        <v>1</v>
      </c>
      <c r="TA17" s="214">
        <v>1</v>
      </c>
      <c r="TB17" s="241">
        <v>9</v>
      </c>
      <c r="TC17">
        <f t="shared" si="105"/>
        <v>-1</v>
      </c>
      <c r="TD17">
        <f t="shared" si="106"/>
        <v>1</v>
      </c>
      <c r="TE17" s="214"/>
      <c r="TF17">
        <f t="shared" ref="TF17:TF80" si="140">IF(SX17=TE17,1,0)</f>
        <v>0</v>
      </c>
      <c r="TG17">
        <f t="shared" si="107"/>
        <v>0</v>
      </c>
      <c r="TH17">
        <f t="shared" si="133"/>
        <v>0</v>
      </c>
      <c r="TI17">
        <f t="shared" si="108"/>
        <v>0</v>
      </c>
      <c r="TJ17" s="249"/>
      <c r="TK17" s="202">
        <v>42541</v>
      </c>
      <c r="TL17">
        <v>60</v>
      </c>
      <c r="TM17" t="str">
        <f t="shared" si="81"/>
        <v>TRUE</v>
      </c>
      <c r="TN17">
        <f>VLOOKUP($A17,'FuturesInfo (3)'!$A$2:$V$80,22)</f>
        <v>5</v>
      </c>
      <c r="TO17" s="253">
        <v>2</v>
      </c>
      <c r="TP17">
        <f t="shared" si="109"/>
        <v>4</v>
      </c>
      <c r="TQ17" s="138">
        <f>VLOOKUP($A17,'FuturesInfo (3)'!$A$2:$O$80,15)*TN17</f>
        <v>94920</v>
      </c>
      <c r="TR17" s="138">
        <f>VLOOKUP($A17,'FuturesInfo (3)'!$A$2:$O$80,15)*TP17</f>
        <v>75936</v>
      </c>
      <c r="TS17" s="196">
        <f t="shared" si="110"/>
        <v>0</v>
      </c>
      <c r="TT17" s="196">
        <f t="shared" si="111"/>
        <v>0</v>
      </c>
      <c r="TU17" s="196">
        <f t="shared" si="112"/>
        <v>0</v>
      </c>
      <c r="TV17" s="196">
        <f t="shared" si="113"/>
        <v>0</v>
      </c>
      <c r="TW17" s="196">
        <f t="shared" si="114"/>
        <v>0</v>
      </c>
      <c r="TX17" s="196">
        <f t="shared" si="115"/>
        <v>0</v>
      </c>
      <c r="TY17" s="196">
        <f t="shared" si="134"/>
        <v>0</v>
      </c>
      <c r="TZ17" s="196">
        <f>IF(IF(sym!$O6=TE17,1,0)=1,ABS(TQ17*TJ17),-ABS(TQ17*TJ17))</f>
        <v>0</v>
      </c>
      <c r="UA17" s="196">
        <f>IF(IF(sym!$N6=TE17,1,0)=1,ABS(TQ17*TJ17),-ABS(TQ17*TJ17))</f>
        <v>0</v>
      </c>
      <c r="UB17" s="196">
        <f t="shared" ref="UB17:UB80" si="141">IF(IF(TE17=TE17,0,1)=1,ABS(TQ17*TJ17),-ABS(TQ17*TJ17))</f>
        <v>0</v>
      </c>
      <c r="UC17" s="196">
        <f t="shared" si="117"/>
        <v>0</v>
      </c>
      <c r="UE17">
        <f t="shared" si="118"/>
        <v>0</v>
      </c>
      <c r="UF17" s="240"/>
      <c r="UG17" s="240"/>
      <c r="UH17" s="240"/>
      <c r="UI17" s="214"/>
      <c r="UJ17" s="241"/>
      <c r="UK17">
        <f t="shared" si="119"/>
        <v>1</v>
      </c>
      <c r="UL17">
        <f t="shared" si="120"/>
        <v>0</v>
      </c>
      <c r="UM17" s="214"/>
      <c r="UN17">
        <f t="shared" ref="UN17:UN35" si="142">IF(UF17=UM17,1,0)</f>
        <v>1</v>
      </c>
      <c r="UO17">
        <f t="shared" ref="UO17:UO21" si="143">IF(UM17=UI17,1,0)</f>
        <v>1</v>
      </c>
      <c r="UP17">
        <f t="shared" si="135"/>
        <v>0</v>
      </c>
      <c r="UQ17">
        <f t="shared" si="122"/>
        <v>1</v>
      </c>
      <c r="UR17" s="249"/>
      <c r="US17" s="202"/>
      <c r="UT17">
        <v>60</v>
      </c>
      <c r="UU17" t="str">
        <f t="shared" si="82"/>
        <v>FALSE</v>
      </c>
      <c r="UV17">
        <f>VLOOKUP($A17,'FuturesInfo (3)'!$A$2:$V$80,22)</f>
        <v>5</v>
      </c>
      <c r="UW17" s="253"/>
      <c r="UX17">
        <f t="shared" si="123"/>
        <v>4</v>
      </c>
      <c r="UY17" s="138">
        <f>VLOOKUP($A17,'FuturesInfo (3)'!$A$2:$O$80,15)*UV17</f>
        <v>94920</v>
      </c>
      <c r="UZ17" s="138">
        <f>VLOOKUP($A17,'FuturesInfo (3)'!$A$2:$O$80,15)*UX17</f>
        <v>75936</v>
      </c>
      <c r="VA17" s="196">
        <f t="shared" si="124"/>
        <v>0</v>
      </c>
      <c r="VB17" s="196">
        <f t="shared" si="125"/>
        <v>0</v>
      </c>
      <c r="VC17" s="196">
        <f t="shared" si="126"/>
        <v>0</v>
      </c>
      <c r="VD17" s="196">
        <f t="shared" si="127"/>
        <v>0</v>
      </c>
      <c r="VE17" s="196">
        <f t="shared" si="128"/>
        <v>0</v>
      </c>
      <c r="VF17" s="196">
        <f t="shared" si="129"/>
        <v>0</v>
      </c>
      <c r="VG17" s="196">
        <f t="shared" si="136"/>
        <v>0</v>
      </c>
      <c r="VH17" s="196">
        <f>IF(IF(sym!$O6=UM17,1,0)=1,ABS(UY17*UR17),-ABS(UY17*UR17))</f>
        <v>0</v>
      </c>
      <c r="VI17" s="196">
        <f>IF(IF(sym!$N6=UM17,1,0)=1,ABS(UY17*UR17),-ABS(UY17*UR17))</f>
        <v>0</v>
      </c>
      <c r="VJ17" s="196">
        <f t="shared" ref="VJ17:VJ80" si="144">IF(IF(UM17=UM17,0,1)=1,ABS(UY17*UR17),-ABS(UY17*UR17))</f>
        <v>0</v>
      </c>
      <c r="VK17" s="196">
        <f t="shared" si="131"/>
        <v>0</v>
      </c>
    </row>
    <row r="18" spans="1:583" x14ac:dyDescent="0.25">
      <c r="A18" s="1" t="s">
        <v>301</v>
      </c>
      <c r="B18" s="150" t="str">
        <f>'FuturesInfo (3)'!M6</f>
        <v>@BP</v>
      </c>
      <c r="C18" s="200" t="str">
        <f>VLOOKUP(A18,'FuturesInfo (3)'!$A$2:$K$80,11)</f>
        <v>currency</v>
      </c>
      <c r="F18" t="e">
        <f>#REF!</f>
        <v>#REF!</v>
      </c>
      <c r="G18">
        <v>-1</v>
      </c>
      <c r="H18">
        <v>1</v>
      </c>
      <c r="I18">
        <v>1</v>
      </c>
      <c r="J18">
        <f t="shared" si="66"/>
        <v>0</v>
      </c>
      <c r="K18">
        <f t="shared" si="67"/>
        <v>1</v>
      </c>
      <c r="L18" s="184">
        <v>5.9602190034E-3</v>
      </c>
      <c r="M18" s="2">
        <v>10</v>
      </c>
      <c r="N18">
        <v>60</v>
      </c>
      <c r="O18" t="str">
        <f t="shared" si="68"/>
        <v>TRUE</v>
      </c>
      <c r="P18">
        <f>VLOOKUP($A18,'FuturesInfo (3)'!$A$2:$V$80,22)</f>
        <v>1</v>
      </c>
      <c r="Q18">
        <f t="shared" si="69"/>
        <v>1</v>
      </c>
      <c r="R18">
        <f t="shared" si="69"/>
        <v>1</v>
      </c>
      <c r="S18" s="138">
        <f>VLOOKUP($A18,'FuturesInfo (3)'!$A$2:$O$80,15)*Q18</f>
        <v>83081.25</v>
      </c>
      <c r="T18" s="144">
        <f t="shared" si="70"/>
        <v>-495.18244507622626</v>
      </c>
      <c r="U18" s="144">
        <f t="shared" si="83"/>
        <v>495.18244507622626</v>
      </c>
      <c r="W18">
        <f t="shared" si="71"/>
        <v>-1</v>
      </c>
      <c r="X18">
        <v>-1</v>
      </c>
      <c r="Y18">
        <v>1</v>
      </c>
      <c r="Z18">
        <v>-1</v>
      </c>
      <c r="AA18">
        <f t="shared" si="137"/>
        <v>1</v>
      </c>
      <c r="AB18">
        <f t="shared" si="72"/>
        <v>0</v>
      </c>
      <c r="AC18" s="1">
        <v>-3.8580778505E-3</v>
      </c>
      <c r="AD18" s="2">
        <v>10</v>
      </c>
      <c r="AE18">
        <v>60</v>
      </c>
      <c r="AF18" t="str">
        <f t="shared" si="73"/>
        <v>TRUE</v>
      </c>
      <c r="AG18">
        <f>VLOOKUP($A18,'FuturesInfo (3)'!$A$2:$V$80,22)</f>
        <v>1</v>
      </c>
      <c r="AH18">
        <f t="shared" si="74"/>
        <v>1</v>
      </c>
      <c r="AI18">
        <f t="shared" si="84"/>
        <v>1</v>
      </c>
      <c r="AJ18" s="138">
        <f>VLOOKUP($A18,'FuturesInfo (3)'!$A$2:$O$80,15)*AI18</f>
        <v>83081.25</v>
      </c>
      <c r="AK18" s="196">
        <f t="shared" si="85"/>
        <v>320.53393041685314</v>
      </c>
      <c r="AL18" s="196">
        <f t="shared" si="86"/>
        <v>-320.53393041685314</v>
      </c>
      <c r="AN18">
        <f t="shared" si="75"/>
        <v>-1</v>
      </c>
      <c r="AO18">
        <v>1</v>
      </c>
      <c r="AP18">
        <v>1</v>
      </c>
      <c r="AQ18">
        <v>1</v>
      </c>
      <c r="AR18">
        <f t="shared" si="138"/>
        <v>1</v>
      </c>
      <c r="AS18">
        <f t="shared" si="76"/>
        <v>1</v>
      </c>
      <c r="AT18" s="1">
        <v>6.4319800816100003E-3</v>
      </c>
      <c r="AU18" s="2">
        <v>10</v>
      </c>
      <c r="AV18">
        <v>60</v>
      </c>
      <c r="AW18" t="str">
        <f t="shared" si="77"/>
        <v>TRUE</v>
      </c>
      <c r="AX18">
        <f>VLOOKUP($A18,'FuturesInfo (3)'!$A$2:$V$80,22)</f>
        <v>1</v>
      </c>
      <c r="AY18">
        <f t="shared" si="78"/>
        <v>1</v>
      </c>
      <c r="AZ18">
        <f t="shared" si="87"/>
        <v>1</v>
      </c>
      <c r="BA18" s="138">
        <f>VLOOKUP($A18,'FuturesInfo (3)'!$A$2:$O$80,15)*AZ18</f>
        <v>83081.25</v>
      </c>
      <c r="BB18" s="196">
        <f t="shared" si="79"/>
        <v>534.37694515526084</v>
      </c>
      <c r="BC18" s="196">
        <f t="shared" si="88"/>
        <v>534.37694515526084</v>
      </c>
      <c r="BE18">
        <v>1</v>
      </c>
      <c r="BF18">
        <v>1</v>
      </c>
      <c r="BG18">
        <v>1</v>
      </c>
      <c r="BH18">
        <v>-1</v>
      </c>
      <c r="BI18">
        <v>0</v>
      </c>
      <c r="BJ18">
        <v>0</v>
      </c>
      <c r="BK18" s="1">
        <v>-3.2985156679500001E-3</v>
      </c>
      <c r="BL18" s="2">
        <v>10</v>
      </c>
      <c r="BM18">
        <v>60</v>
      </c>
      <c r="BN18" t="s">
        <v>1186</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1186</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1186</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1186</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1186</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1186</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1186</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1186</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1186</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1186</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1186</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1186</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1186</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1186</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1186</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1186</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40">
        <v>1</v>
      </c>
      <c r="QJ18" s="240">
        <v>1</v>
      </c>
      <c r="QK18" s="214">
        <v>1</v>
      </c>
      <c r="QL18" s="241">
        <v>4</v>
      </c>
      <c r="QM18">
        <v>-1</v>
      </c>
      <c r="QN18">
        <v>1</v>
      </c>
      <c r="QO18" s="214">
        <v>-1</v>
      </c>
      <c r="QP18">
        <v>0</v>
      </c>
      <c r="QQ18">
        <v>0</v>
      </c>
      <c r="QR18">
        <v>1</v>
      </c>
      <c r="QS18">
        <v>0</v>
      </c>
      <c r="QT18" s="249">
        <v>-1.3698630137E-2</v>
      </c>
      <c r="QU18" s="202">
        <v>42544</v>
      </c>
      <c r="QV18">
        <v>60</v>
      </c>
      <c r="QW18" t="s">
        <v>1186</v>
      </c>
      <c r="QX18">
        <v>1</v>
      </c>
      <c r="QY18" s="253">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f t="shared" si="89"/>
        <v>-1</v>
      </c>
      <c r="RP18" s="240">
        <v>1</v>
      </c>
      <c r="RQ18" s="240">
        <v>1</v>
      </c>
      <c r="RR18" s="240">
        <v>-1</v>
      </c>
      <c r="RS18" s="214">
        <v>1</v>
      </c>
      <c r="RT18" s="241">
        <v>5</v>
      </c>
      <c r="RU18">
        <f t="shared" si="90"/>
        <v>-1</v>
      </c>
      <c r="RV18">
        <f t="shared" si="91"/>
        <v>1</v>
      </c>
      <c r="RW18" s="214">
        <v>1</v>
      </c>
      <c r="RX18">
        <f t="shared" si="139"/>
        <v>1</v>
      </c>
      <c r="RY18">
        <f t="shared" si="92"/>
        <v>1</v>
      </c>
      <c r="RZ18">
        <f t="shared" si="93"/>
        <v>0</v>
      </c>
      <c r="SA18">
        <f t="shared" si="94"/>
        <v>1</v>
      </c>
      <c r="SB18" s="249">
        <v>3.3967391304299999E-3</v>
      </c>
      <c r="SC18" s="202">
        <v>42544</v>
      </c>
      <c r="SD18">
        <v>60</v>
      </c>
      <c r="SE18" t="str">
        <f t="shared" si="80"/>
        <v>TRUE</v>
      </c>
      <c r="SF18">
        <f>VLOOKUP($A18,'FuturesInfo (3)'!$A$2:$V$80,22)</f>
        <v>1</v>
      </c>
      <c r="SG18" s="253">
        <v>1</v>
      </c>
      <c r="SH18">
        <f t="shared" si="95"/>
        <v>1</v>
      </c>
      <c r="SI18" s="138">
        <f>VLOOKUP($A18,'FuturesInfo (3)'!$A$2:$O$80,15)*SF18</f>
        <v>83081.25</v>
      </c>
      <c r="SJ18" s="138">
        <f>VLOOKUP($A18,'FuturesInfo (3)'!$A$2:$O$80,15)*SH18</f>
        <v>83081.25</v>
      </c>
      <c r="SK18" s="196">
        <f t="shared" si="96"/>
        <v>282.20533288003742</v>
      </c>
      <c r="SL18" s="196">
        <f t="shared" si="97"/>
        <v>282.20533288003742</v>
      </c>
      <c r="SM18" s="196">
        <f t="shared" si="98"/>
        <v>282.20533288003742</v>
      </c>
      <c r="SN18" s="196">
        <f t="shared" si="99"/>
        <v>-282.20533288003742</v>
      </c>
      <c r="SO18" s="196">
        <f t="shared" si="100"/>
        <v>282.20533288003742</v>
      </c>
      <c r="SP18" s="196">
        <f t="shared" si="101"/>
        <v>282.20533288003742</v>
      </c>
      <c r="SQ18" s="196">
        <f t="shared" si="132"/>
        <v>-282.20533288003742</v>
      </c>
      <c r="SR18" s="196">
        <f>IF(IF(sym!$O7=RW18,1,0)=1,ABS(SI18*SB18),-ABS(SI18*SB18))</f>
        <v>282.20533288003742</v>
      </c>
      <c r="SS18" s="196">
        <f>IF(IF(sym!$N7=RW18,1,0)=1,ABS(SI18*SB18),-ABS(SI18*SB18))</f>
        <v>-282.20533288003742</v>
      </c>
      <c r="ST18" s="196">
        <f t="shared" si="102"/>
        <v>-282.20533288003742</v>
      </c>
      <c r="SU18" s="196">
        <f t="shared" si="103"/>
        <v>282.20533288003742</v>
      </c>
      <c r="SW18">
        <f t="shared" si="104"/>
        <v>1</v>
      </c>
      <c r="SX18" s="240">
        <v>-1</v>
      </c>
      <c r="SY18" s="240">
        <v>-1</v>
      </c>
      <c r="SZ18" s="240">
        <v>1</v>
      </c>
      <c r="TA18" s="214">
        <v>1</v>
      </c>
      <c r="TB18" s="241">
        <v>-4</v>
      </c>
      <c r="TC18">
        <f t="shared" si="105"/>
        <v>-1</v>
      </c>
      <c r="TD18">
        <f t="shared" si="106"/>
        <v>-1</v>
      </c>
      <c r="TE18" s="214"/>
      <c r="TF18">
        <f t="shared" si="140"/>
        <v>0</v>
      </c>
      <c r="TG18">
        <f t="shared" si="107"/>
        <v>0</v>
      </c>
      <c r="TH18">
        <f t="shared" si="133"/>
        <v>0</v>
      </c>
      <c r="TI18">
        <f t="shared" si="108"/>
        <v>0</v>
      </c>
      <c r="TJ18" s="249"/>
      <c r="TK18" s="202">
        <v>42548</v>
      </c>
      <c r="TL18">
        <v>60</v>
      </c>
      <c r="TM18" t="str">
        <f t="shared" si="81"/>
        <v>TRUE</v>
      </c>
      <c r="TN18">
        <f>VLOOKUP($A18,'FuturesInfo (3)'!$A$2:$V$80,22)</f>
        <v>1</v>
      </c>
      <c r="TO18" s="253">
        <v>1</v>
      </c>
      <c r="TP18">
        <f t="shared" si="109"/>
        <v>1</v>
      </c>
      <c r="TQ18" s="138">
        <f>VLOOKUP($A18,'FuturesInfo (3)'!$A$2:$O$80,15)*TN18</f>
        <v>83081.25</v>
      </c>
      <c r="TR18" s="138">
        <f>VLOOKUP($A18,'FuturesInfo (3)'!$A$2:$O$80,15)*TP18</f>
        <v>83081.25</v>
      </c>
      <c r="TS18" s="196">
        <f t="shared" si="110"/>
        <v>0</v>
      </c>
      <c r="TT18" s="196">
        <f t="shared" si="111"/>
        <v>0</v>
      </c>
      <c r="TU18" s="196">
        <f t="shared" si="112"/>
        <v>0</v>
      </c>
      <c r="TV18" s="196">
        <f t="shared" si="113"/>
        <v>0</v>
      </c>
      <c r="TW18" s="196">
        <f t="shared" si="114"/>
        <v>0</v>
      </c>
      <c r="TX18" s="196">
        <f t="shared" si="115"/>
        <v>0</v>
      </c>
      <c r="TY18" s="196">
        <f t="shared" si="134"/>
        <v>0</v>
      </c>
      <c r="TZ18" s="196">
        <f>IF(IF(sym!$O7=TE18,1,0)=1,ABS(TQ18*TJ18),-ABS(TQ18*TJ18))</f>
        <v>0</v>
      </c>
      <c r="UA18" s="196">
        <f>IF(IF(sym!$N7=TE18,1,0)=1,ABS(TQ18*TJ18),-ABS(TQ18*TJ18))</f>
        <v>0</v>
      </c>
      <c r="UB18" s="196">
        <f t="shared" si="141"/>
        <v>0</v>
      </c>
      <c r="UC18" s="196">
        <f t="shared" si="117"/>
        <v>0</v>
      </c>
      <c r="UE18">
        <f t="shared" si="118"/>
        <v>0</v>
      </c>
      <c r="UF18" s="240"/>
      <c r="UG18" s="240"/>
      <c r="UH18" s="240"/>
      <c r="UI18" s="214"/>
      <c r="UJ18" s="241"/>
      <c r="UK18">
        <f t="shared" si="119"/>
        <v>1</v>
      </c>
      <c r="UL18">
        <f t="shared" si="120"/>
        <v>0</v>
      </c>
      <c r="UM18" s="214"/>
      <c r="UN18">
        <f t="shared" si="142"/>
        <v>1</v>
      </c>
      <c r="UO18">
        <f t="shared" si="143"/>
        <v>1</v>
      </c>
      <c r="UP18">
        <f t="shared" si="135"/>
        <v>0</v>
      </c>
      <c r="UQ18">
        <f t="shared" si="122"/>
        <v>1</v>
      </c>
      <c r="UR18" s="249"/>
      <c r="US18" s="202"/>
      <c r="UT18">
        <v>60</v>
      </c>
      <c r="UU18" t="str">
        <f t="shared" si="82"/>
        <v>FALSE</v>
      </c>
      <c r="UV18">
        <f>VLOOKUP($A18,'FuturesInfo (3)'!$A$2:$V$80,22)</f>
        <v>1</v>
      </c>
      <c r="UW18" s="253"/>
      <c r="UX18">
        <f t="shared" si="123"/>
        <v>1</v>
      </c>
      <c r="UY18" s="138">
        <f>VLOOKUP($A18,'FuturesInfo (3)'!$A$2:$O$80,15)*UV18</f>
        <v>83081.25</v>
      </c>
      <c r="UZ18" s="138">
        <f>VLOOKUP($A18,'FuturesInfo (3)'!$A$2:$O$80,15)*UX18</f>
        <v>83081.25</v>
      </c>
      <c r="VA18" s="196">
        <f t="shared" si="124"/>
        <v>0</v>
      </c>
      <c r="VB18" s="196">
        <f t="shared" si="125"/>
        <v>0</v>
      </c>
      <c r="VC18" s="196">
        <f t="shared" si="126"/>
        <v>0</v>
      </c>
      <c r="VD18" s="196">
        <f t="shared" si="127"/>
        <v>0</v>
      </c>
      <c r="VE18" s="196">
        <f t="shared" si="128"/>
        <v>0</v>
      </c>
      <c r="VF18" s="196">
        <f t="shared" si="129"/>
        <v>0</v>
      </c>
      <c r="VG18" s="196">
        <f t="shared" si="136"/>
        <v>0</v>
      </c>
      <c r="VH18" s="196">
        <f>IF(IF(sym!$O7=UM18,1,0)=1,ABS(UY18*UR18),-ABS(UY18*UR18))</f>
        <v>0</v>
      </c>
      <c r="VI18" s="196">
        <f>IF(IF(sym!$N7=UM18,1,0)=1,ABS(UY18*UR18),-ABS(UY18*UR18))</f>
        <v>0</v>
      </c>
      <c r="VJ18" s="196">
        <f t="shared" si="144"/>
        <v>0</v>
      </c>
      <c r="VK18" s="196">
        <f t="shared" si="131"/>
        <v>0</v>
      </c>
    </row>
    <row r="19" spans="1:583" x14ac:dyDescent="0.25">
      <c r="A19" s="1" t="s">
        <v>303</v>
      </c>
      <c r="B19" s="150" t="str">
        <f>'FuturesInfo (3)'!M7</f>
        <v>@C</v>
      </c>
      <c r="C19" s="200" t="str">
        <f>VLOOKUP(A19,'FuturesInfo (3)'!$A$2:$K$80,11)</f>
        <v>grain</v>
      </c>
      <c r="F19" t="e">
        <f>#REF!</f>
        <v>#REF!</v>
      </c>
      <c r="G19">
        <v>1</v>
      </c>
      <c r="H19">
        <v>1</v>
      </c>
      <c r="I19">
        <v>1</v>
      </c>
      <c r="J19">
        <f t="shared" si="66"/>
        <v>1</v>
      </c>
      <c r="K19">
        <f t="shared" si="67"/>
        <v>1</v>
      </c>
      <c r="L19" s="184">
        <v>7.2245635159500004E-3</v>
      </c>
      <c r="M19" s="2">
        <v>10</v>
      </c>
      <c r="N19">
        <v>60</v>
      </c>
      <c r="O19" t="str">
        <f t="shared" si="68"/>
        <v>TRUE</v>
      </c>
      <c r="P19">
        <f>VLOOKUP($A19,'FuturesInfo (3)'!$A$2:$V$80,22)</f>
        <v>3</v>
      </c>
      <c r="Q19">
        <f t="shared" si="69"/>
        <v>3</v>
      </c>
      <c r="R19">
        <f t="shared" si="69"/>
        <v>3</v>
      </c>
      <c r="S19" s="138">
        <f>VLOOKUP($A19,'FuturesInfo (3)'!$A$2:$O$80,15)*Q19</f>
        <v>54000</v>
      </c>
      <c r="T19" s="144">
        <f t="shared" si="70"/>
        <v>390.12642986130004</v>
      </c>
      <c r="U19" s="144">
        <f t="shared" si="83"/>
        <v>390.12642986130004</v>
      </c>
      <c r="W19">
        <f t="shared" si="71"/>
        <v>1</v>
      </c>
      <c r="X19">
        <v>1</v>
      </c>
      <c r="Y19">
        <v>1</v>
      </c>
      <c r="Z19">
        <v>1</v>
      </c>
      <c r="AA19">
        <f t="shared" si="137"/>
        <v>1</v>
      </c>
      <c r="AB19">
        <f t="shared" si="72"/>
        <v>1</v>
      </c>
      <c r="AC19" s="1">
        <v>2.1518230723299999E-2</v>
      </c>
      <c r="AD19" s="2">
        <v>10</v>
      </c>
      <c r="AE19">
        <v>60</v>
      </c>
      <c r="AF19" t="str">
        <f t="shared" si="73"/>
        <v>TRUE</v>
      </c>
      <c r="AG19">
        <f>VLOOKUP($A19,'FuturesInfo (3)'!$A$2:$V$80,22)</f>
        <v>3</v>
      </c>
      <c r="AH19">
        <f t="shared" si="74"/>
        <v>4</v>
      </c>
      <c r="AI19">
        <f t="shared" si="84"/>
        <v>3</v>
      </c>
      <c r="AJ19" s="138">
        <f>VLOOKUP($A19,'FuturesInfo (3)'!$A$2:$O$80,15)*AI19</f>
        <v>54000</v>
      </c>
      <c r="AK19" s="196">
        <f t="shared" si="85"/>
        <v>1161.9844590581999</v>
      </c>
      <c r="AL19" s="196">
        <f t="shared" si="86"/>
        <v>1161.9844590581999</v>
      </c>
      <c r="AN19">
        <f t="shared" si="75"/>
        <v>1</v>
      </c>
      <c r="AO19">
        <v>1</v>
      </c>
      <c r="AP19">
        <v>1</v>
      </c>
      <c r="AQ19">
        <v>1</v>
      </c>
      <c r="AR19">
        <f t="shared" si="138"/>
        <v>1</v>
      </c>
      <c r="AS19">
        <f t="shared" si="76"/>
        <v>1</v>
      </c>
      <c r="AT19" s="1">
        <v>1.17027501463E-3</v>
      </c>
      <c r="AU19" s="2">
        <v>10</v>
      </c>
      <c r="AV19">
        <v>60</v>
      </c>
      <c r="AW19" t="str">
        <f t="shared" si="77"/>
        <v>TRUE</v>
      </c>
      <c r="AX19">
        <f>VLOOKUP($A19,'FuturesInfo (3)'!$A$2:$V$80,22)</f>
        <v>3</v>
      </c>
      <c r="AY19">
        <f t="shared" si="78"/>
        <v>4</v>
      </c>
      <c r="AZ19" s="182">
        <v>6</v>
      </c>
      <c r="BA19" s="138">
        <f>VLOOKUP($A19,'FuturesInfo (3)'!$A$2:$O$80,15)*AZ19</f>
        <v>108000</v>
      </c>
      <c r="BB19" s="196">
        <f t="shared" si="79"/>
        <v>126.38970158004</v>
      </c>
      <c r="BC19" s="196">
        <f t="shared" si="88"/>
        <v>126.38970158004</v>
      </c>
      <c r="BE19">
        <v>1</v>
      </c>
      <c r="BF19">
        <v>1</v>
      </c>
      <c r="BG19">
        <v>1</v>
      </c>
      <c r="BH19">
        <v>1</v>
      </c>
      <c r="BI19">
        <v>1</v>
      </c>
      <c r="BJ19">
        <v>1</v>
      </c>
      <c r="BK19" s="1">
        <v>8.1823495032099999E-3</v>
      </c>
      <c r="BL19" s="2">
        <v>10</v>
      </c>
      <c r="BM19">
        <v>60</v>
      </c>
      <c r="BN19" t="s">
        <v>1186</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1186</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1186</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1186</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1186</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1186</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1186</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1186</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1186</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1186</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1186</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1186</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1186</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1186</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1186</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1186</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40">
        <v>-1</v>
      </c>
      <c r="QJ19" s="240">
        <v>1</v>
      </c>
      <c r="QK19" s="214">
        <v>-1</v>
      </c>
      <c r="QL19" s="241">
        <v>7</v>
      </c>
      <c r="QM19">
        <v>1</v>
      </c>
      <c r="QN19">
        <v>-1</v>
      </c>
      <c r="QO19" s="214">
        <v>-1</v>
      </c>
      <c r="QP19">
        <v>1</v>
      </c>
      <c r="QQ19">
        <v>1</v>
      </c>
      <c r="QR19">
        <v>0</v>
      </c>
      <c r="QS19">
        <v>1</v>
      </c>
      <c r="QT19" s="249">
        <v>-3.2428855062899997E-2</v>
      </c>
      <c r="QU19" s="202">
        <v>42541</v>
      </c>
      <c r="QV19">
        <v>60</v>
      </c>
      <c r="QW19" t="s">
        <v>1186</v>
      </c>
      <c r="QX19">
        <v>3</v>
      </c>
      <c r="QY19" s="253">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f t="shared" si="89"/>
        <v>-1</v>
      </c>
      <c r="RP19" s="240">
        <v>-1</v>
      </c>
      <c r="RQ19" s="240">
        <v>1</v>
      </c>
      <c r="RR19" s="240">
        <v>-1</v>
      </c>
      <c r="RS19" s="214">
        <v>-1</v>
      </c>
      <c r="RT19" s="241">
        <v>8</v>
      </c>
      <c r="RU19">
        <f t="shared" si="90"/>
        <v>1</v>
      </c>
      <c r="RV19">
        <f t="shared" si="91"/>
        <v>-1</v>
      </c>
      <c r="RW19" s="214">
        <v>-1</v>
      </c>
      <c r="RX19">
        <f t="shared" si="139"/>
        <v>1</v>
      </c>
      <c r="RY19">
        <f t="shared" si="92"/>
        <v>1</v>
      </c>
      <c r="RZ19">
        <f t="shared" si="93"/>
        <v>0</v>
      </c>
      <c r="SA19">
        <f t="shared" si="94"/>
        <v>1</v>
      </c>
      <c r="SB19" s="249">
        <v>-1.5047879617E-2</v>
      </c>
      <c r="SC19" s="202">
        <v>42541</v>
      </c>
      <c r="SD19">
        <v>60</v>
      </c>
      <c r="SE19" t="str">
        <f t="shared" si="80"/>
        <v>TRUE</v>
      </c>
      <c r="SF19">
        <f>VLOOKUP($A19,'FuturesInfo (3)'!$A$2:$V$80,22)</f>
        <v>3</v>
      </c>
      <c r="SG19" s="253">
        <v>2</v>
      </c>
      <c r="SH19">
        <f t="shared" si="95"/>
        <v>2</v>
      </c>
      <c r="SI19" s="138">
        <f>VLOOKUP($A19,'FuturesInfo (3)'!$A$2:$O$80,15)*SF19</f>
        <v>54000</v>
      </c>
      <c r="SJ19" s="138">
        <f>VLOOKUP($A19,'FuturesInfo (3)'!$A$2:$O$80,15)*SH19</f>
        <v>36000</v>
      </c>
      <c r="SK19" s="196">
        <f t="shared" si="96"/>
        <v>812.58549931799996</v>
      </c>
      <c r="SL19" s="196">
        <f t="shared" si="97"/>
        <v>541.72366621200001</v>
      </c>
      <c r="SM19" s="196">
        <f t="shared" si="98"/>
        <v>812.58549931799996</v>
      </c>
      <c r="SN19" s="196">
        <f t="shared" si="99"/>
        <v>-812.58549931799996</v>
      </c>
      <c r="SO19" s="196">
        <f t="shared" si="100"/>
        <v>812.58549931799996</v>
      </c>
      <c r="SP19" s="196">
        <f t="shared" si="101"/>
        <v>-812.58549931799996</v>
      </c>
      <c r="SQ19" s="196">
        <f t="shared" si="132"/>
        <v>812.58549931799996</v>
      </c>
      <c r="SR19" s="196">
        <f>IF(IF(sym!$O8=RW19,1,0)=1,ABS(SI19*SB19),-ABS(SI19*SB19))</f>
        <v>-812.58549931799996</v>
      </c>
      <c r="SS19" s="196">
        <f>IF(IF(sym!$N8=RW19,1,0)=1,ABS(SI19*SB19),-ABS(SI19*SB19))</f>
        <v>812.58549931799996</v>
      </c>
      <c r="ST19" s="196">
        <f t="shared" si="102"/>
        <v>-812.58549931799996</v>
      </c>
      <c r="SU19" s="196">
        <f t="shared" si="103"/>
        <v>812.58549931799996</v>
      </c>
      <c r="SW19">
        <f t="shared" si="104"/>
        <v>-1</v>
      </c>
      <c r="SX19" s="240">
        <v>-1</v>
      </c>
      <c r="SY19" s="240">
        <v>1</v>
      </c>
      <c r="SZ19" s="240">
        <v>-1</v>
      </c>
      <c r="TA19" s="214">
        <v>-1</v>
      </c>
      <c r="TB19" s="241">
        <v>9</v>
      </c>
      <c r="TC19">
        <f t="shared" si="105"/>
        <v>1</v>
      </c>
      <c r="TD19">
        <f t="shared" si="106"/>
        <v>-1</v>
      </c>
      <c r="TE19" s="214"/>
      <c r="TF19">
        <f t="shared" si="140"/>
        <v>0</v>
      </c>
      <c r="TG19">
        <f t="shared" si="107"/>
        <v>0</v>
      </c>
      <c r="TH19">
        <f t="shared" si="133"/>
        <v>0</v>
      </c>
      <c r="TI19">
        <f t="shared" si="108"/>
        <v>0</v>
      </c>
      <c r="TJ19" s="249"/>
      <c r="TK19" s="202">
        <v>42541</v>
      </c>
      <c r="TL19">
        <v>60</v>
      </c>
      <c r="TM19" t="str">
        <f t="shared" si="81"/>
        <v>TRUE</v>
      </c>
      <c r="TN19">
        <f>VLOOKUP($A19,'FuturesInfo (3)'!$A$2:$V$80,22)</f>
        <v>3</v>
      </c>
      <c r="TO19" s="253">
        <v>2</v>
      </c>
      <c r="TP19">
        <f t="shared" si="109"/>
        <v>2</v>
      </c>
      <c r="TQ19" s="138">
        <f>VLOOKUP($A19,'FuturesInfo (3)'!$A$2:$O$80,15)*TN19</f>
        <v>54000</v>
      </c>
      <c r="TR19" s="138">
        <f>VLOOKUP($A19,'FuturesInfo (3)'!$A$2:$O$80,15)*TP19</f>
        <v>36000</v>
      </c>
      <c r="TS19" s="196">
        <f t="shared" si="110"/>
        <v>0</v>
      </c>
      <c r="TT19" s="196">
        <f t="shared" si="111"/>
        <v>0</v>
      </c>
      <c r="TU19" s="196">
        <f t="shared" si="112"/>
        <v>0</v>
      </c>
      <c r="TV19" s="196">
        <f t="shared" si="113"/>
        <v>0</v>
      </c>
      <c r="TW19" s="196">
        <f t="shared" si="114"/>
        <v>0</v>
      </c>
      <c r="TX19" s="196">
        <f t="shared" si="115"/>
        <v>0</v>
      </c>
      <c r="TY19" s="196">
        <f t="shared" si="134"/>
        <v>0</v>
      </c>
      <c r="TZ19" s="196">
        <f>IF(IF(sym!$O8=TE19,1,0)=1,ABS(TQ19*TJ19),-ABS(TQ19*TJ19))</f>
        <v>0</v>
      </c>
      <c r="UA19" s="196">
        <f>IF(IF(sym!$N8=TE19,1,0)=1,ABS(TQ19*TJ19),-ABS(TQ19*TJ19))</f>
        <v>0</v>
      </c>
      <c r="UB19" s="196">
        <f t="shared" si="141"/>
        <v>0</v>
      </c>
      <c r="UC19" s="196">
        <f t="shared" si="117"/>
        <v>0</v>
      </c>
      <c r="UE19">
        <f t="shared" si="118"/>
        <v>0</v>
      </c>
      <c r="UF19" s="240"/>
      <c r="UG19" s="240"/>
      <c r="UH19" s="240"/>
      <c r="UI19" s="214"/>
      <c r="UJ19" s="241"/>
      <c r="UK19">
        <f t="shared" si="119"/>
        <v>1</v>
      </c>
      <c r="UL19">
        <f t="shared" si="120"/>
        <v>0</v>
      </c>
      <c r="UM19" s="214"/>
      <c r="UN19">
        <f t="shared" si="142"/>
        <v>1</v>
      </c>
      <c r="UO19">
        <f t="shared" si="143"/>
        <v>1</v>
      </c>
      <c r="UP19">
        <f t="shared" si="135"/>
        <v>0</v>
      </c>
      <c r="UQ19">
        <f t="shared" si="122"/>
        <v>1</v>
      </c>
      <c r="UR19" s="249"/>
      <c r="US19" s="202"/>
      <c r="UT19">
        <v>60</v>
      </c>
      <c r="UU19" t="str">
        <f t="shared" si="82"/>
        <v>FALSE</v>
      </c>
      <c r="UV19">
        <f>VLOOKUP($A19,'FuturesInfo (3)'!$A$2:$V$80,22)</f>
        <v>3</v>
      </c>
      <c r="UW19" s="253"/>
      <c r="UX19">
        <f t="shared" si="123"/>
        <v>2</v>
      </c>
      <c r="UY19" s="138">
        <f>VLOOKUP($A19,'FuturesInfo (3)'!$A$2:$O$80,15)*UV19</f>
        <v>54000</v>
      </c>
      <c r="UZ19" s="138">
        <f>VLOOKUP($A19,'FuturesInfo (3)'!$A$2:$O$80,15)*UX19</f>
        <v>36000</v>
      </c>
      <c r="VA19" s="196">
        <f t="shared" si="124"/>
        <v>0</v>
      </c>
      <c r="VB19" s="196">
        <f t="shared" si="125"/>
        <v>0</v>
      </c>
      <c r="VC19" s="196">
        <f t="shared" si="126"/>
        <v>0</v>
      </c>
      <c r="VD19" s="196">
        <f t="shared" si="127"/>
        <v>0</v>
      </c>
      <c r="VE19" s="196">
        <f t="shared" si="128"/>
        <v>0</v>
      </c>
      <c r="VF19" s="196">
        <f t="shared" si="129"/>
        <v>0</v>
      </c>
      <c r="VG19" s="196">
        <f t="shared" si="136"/>
        <v>0</v>
      </c>
      <c r="VH19" s="196">
        <f>IF(IF(sym!$O8=UM19,1,0)=1,ABS(UY19*UR19),-ABS(UY19*UR19))</f>
        <v>0</v>
      </c>
      <c r="VI19" s="196">
        <f>IF(IF(sym!$N8=UM19,1,0)=1,ABS(UY19*UR19),-ABS(UY19*UR19))</f>
        <v>0</v>
      </c>
      <c r="VJ19" s="196">
        <f t="shared" si="144"/>
        <v>0</v>
      </c>
      <c r="VK19" s="196">
        <f t="shared" si="131"/>
        <v>0</v>
      </c>
    </row>
    <row r="20" spans="1:583" x14ac:dyDescent="0.25">
      <c r="A20" s="1" t="s">
        <v>305</v>
      </c>
      <c r="B20" s="150" t="str">
        <f>'FuturesInfo (3)'!M8</f>
        <v>@CC</v>
      </c>
      <c r="C20" s="200" t="str">
        <f>VLOOKUP(A20,'FuturesInfo (3)'!$A$2:$K$80,11)</f>
        <v>soft</v>
      </c>
      <c r="F20" t="e">
        <f>#REF!</f>
        <v>#REF!</v>
      </c>
      <c r="G20">
        <v>1</v>
      </c>
      <c r="H20">
        <v>1</v>
      </c>
      <c r="I20">
        <v>-1</v>
      </c>
      <c r="J20">
        <f t="shared" si="66"/>
        <v>0</v>
      </c>
      <c r="K20">
        <f t="shared" si="67"/>
        <v>0</v>
      </c>
      <c r="L20" s="184">
        <v>-3.9447731755399996E-3</v>
      </c>
      <c r="M20" s="2">
        <v>10</v>
      </c>
      <c r="N20">
        <v>60</v>
      </c>
      <c r="O20" t="str">
        <f t="shared" si="68"/>
        <v>TRUE</v>
      </c>
      <c r="P20">
        <f>VLOOKUP($A20,'FuturesInfo (3)'!$A$2:$V$80,22)</f>
        <v>4</v>
      </c>
      <c r="Q20">
        <f t="shared" si="69"/>
        <v>4</v>
      </c>
      <c r="R20">
        <f t="shared" si="69"/>
        <v>4</v>
      </c>
      <c r="S20" s="138">
        <f>VLOOKUP($A20,'FuturesInfo (3)'!$A$2:$O$80,15)*Q20</f>
        <v>119800</v>
      </c>
      <c r="T20" s="144">
        <f t="shared" si="70"/>
        <v>-472.58382642969195</v>
      </c>
      <c r="U20" s="144">
        <f t="shared" si="83"/>
        <v>-472.58382642969195</v>
      </c>
      <c r="W20">
        <f t="shared" si="71"/>
        <v>1</v>
      </c>
      <c r="X20">
        <v>1</v>
      </c>
      <c r="Y20">
        <v>1</v>
      </c>
      <c r="Z20">
        <v>1</v>
      </c>
      <c r="AA20">
        <f t="shared" si="137"/>
        <v>1</v>
      </c>
      <c r="AB20">
        <f t="shared" si="72"/>
        <v>1</v>
      </c>
      <c r="AC20" s="1">
        <v>7.5907590759100004E-3</v>
      </c>
      <c r="AD20" s="2">
        <v>10</v>
      </c>
      <c r="AE20">
        <v>60</v>
      </c>
      <c r="AF20" t="str">
        <f t="shared" si="73"/>
        <v>TRUE</v>
      </c>
      <c r="AG20">
        <f>VLOOKUP($A20,'FuturesInfo (3)'!$A$2:$V$80,22)</f>
        <v>4</v>
      </c>
      <c r="AH20">
        <f t="shared" si="74"/>
        <v>5</v>
      </c>
      <c r="AI20">
        <f t="shared" si="84"/>
        <v>4</v>
      </c>
      <c r="AJ20" s="138">
        <f>VLOOKUP($A20,'FuturesInfo (3)'!$A$2:$O$80,15)*AI20</f>
        <v>119800</v>
      </c>
      <c r="AK20" s="196">
        <f t="shared" si="85"/>
        <v>909.37293729401802</v>
      </c>
      <c r="AL20" s="196">
        <f t="shared" si="86"/>
        <v>909.37293729401802</v>
      </c>
      <c r="AN20">
        <f t="shared" si="75"/>
        <v>1</v>
      </c>
      <c r="AO20">
        <v>1</v>
      </c>
      <c r="AP20">
        <v>1</v>
      </c>
      <c r="AQ20">
        <v>1</v>
      </c>
      <c r="AR20">
        <f t="shared" si="138"/>
        <v>1</v>
      </c>
      <c r="AS20">
        <f t="shared" si="76"/>
        <v>1</v>
      </c>
      <c r="AT20" s="1">
        <v>6.5509335080200003E-3</v>
      </c>
      <c r="AU20" s="2">
        <v>10</v>
      </c>
      <c r="AV20">
        <v>60</v>
      </c>
      <c r="AW20" t="str">
        <f t="shared" si="77"/>
        <v>TRUE</v>
      </c>
      <c r="AX20">
        <f>VLOOKUP($A20,'FuturesInfo (3)'!$A$2:$V$80,22)</f>
        <v>4</v>
      </c>
      <c r="AY20">
        <f t="shared" si="78"/>
        <v>5</v>
      </c>
      <c r="AZ20">
        <f t="shared" si="87"/>
        <v>4</v>
      </c>
      <c r="BA20" s="138">
        <f>VLOOKUP($A20,'FuturesInfo (3)'!$A$2:$O$80,15)*AZ20</f>
        <v>119800</v>
      </c>
      <c r="BB20" s="196">
        <f t="shared" si="79"/>
        <v>784.801834260796</v>
      </c>
      <c r="BC20" s="196">
        <f t="shared" si="88"/>
        <v>784.801834260796</v>
      </c>
      <c r="BE20">
        <v>1</v>
      </c>
      <c r="BF20">
        <v>1</v>
      </c>
      <c r="BG20">
        <v>1</v>
      </c>
      <c r="BH20">
        <v>1</v>
      </c>
      <c r="BI20">
        <v>1</v>
      </c>
      <c r="BJ20">
        <v>1</v>
      </c>
      <c r="BK20" s="1">
        <v>6.1828831760500002E-3</v>
      </c>
      <c r="BL20" s="2">
        <v>10</v>
      </c>
      <c r="BM20">
        <v>60</v>
      </c>
      <c r="BN20" t="s">
        <v>1186</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1186</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1186</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1186</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1186</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1186</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1186</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1186</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1186</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1186</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1186</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1186</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1186</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1186</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1186</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1186</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40">
        <v>1</v>
      </c>
      <c r="QJ20" s="240">
        <v>1</v>
      </c>
      <c r="QK20" s="214">
        <v>1</v>
      </c>
      <c r="QL20" s="241">
        <v>-4</v>
      </c>
      <c r="QM20">
        <v>-1</v>
      </c>
      <c r="QN20">
        <v>-1</v>
      </c>
      <c r="QO20" s="214">
        <v>-1</v>
      </c>
      <c r="QP20">
        <v>0</v>
      </c>
      <c r="QQ20">
        <v>0</v>
      </c>
      <c r="QR20">
        <v>1</v>
      </c>
      <c r="QS20">
        <v>1</v>
      </c>
      <c r="QT20" s="249">
        <v>-2.3401450230700001E-2</v>
      </c>
      <c r="QU20" s="202">
        <v>42544</v>
      </c>
      <c r="QV20">
        <v>60</v>
      </c>
      <c r="QW20" t="s">
        <v>1186</v>
      </c>
      <c r="QX20">
        <v>3</v>
      </c>
      <c r="QY20" s="253">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f t="shared" si="89"/>
        <v>-1</v>
      </c>
      <c r="RP20" s="240">
        <v>1</v>
      </c>
      <c r="RQ20" s="240">
        <v>-1</v>
      </c>
      <c r="RR20" s="240">
        <v>1</v>
      </c>
      <c r="RS20" s="214">
        <v>1</v>
      </c>
      <c r="RT20" s="241">
        <v>-5</v>
      </c>
      <c r="RU20">
        <f t="shared" si="90"/>
        <v>-1</v>
      </c>
      <c r="RV20">
        <f t="shared" si="91"/>
        <v>-1</v>
      </c>
      <c r="RW20" s="214">
        <v>1</v>
      </c>
      <c r="RX20">
        <f t="shared" si="139"/>
        <v>1</v>
      </c>
      <c r="RY20">
        <f t="shared" si="92"/>
        <v>1</v>
      </c>
      <c r="RZ20">
        <f t="shared" si="93"/>
        <v>0</v>
      </c>
      <c r="SA20">
        <f t="shared" si="94"/>
        <v>0</v>
      </c>
      <c r="SB20" s="249">
        <v>1.07998650017E-2</v>
      </c>
      <c r="SC20" s="202">
        <v>42544</v>
      </c>
      <c r="SD20">
        <v>60</v>
      </c>
      <c r="SE20" t="str">
        <f t="shared" si="80"/>
        <v>TRUE</v>
      </c>
      <c r="SF20">
        <f>VLOOKUP($A20,'FuturesInfo (3)'!$A$2:$V$80,22)</f>
        <v>4</v>
      </c>
      <c r="SG20" s="253">
        <v>2</v>
      </c>
      <c r="SH20">
        <f t="shared" si="95"/>
        <v>3</v>
      </c>
      <c r="SI20" s="138">
        <f>VLOOKUP($A20,'FuturesInfo (3)'!$A$2:$O$80,15)*SF20</f>
        <v>119800</v>
      </c>
      <c r="SJ20" s="138">
        <f>VLOOKUP($A20,'FuturesInfo (3)'!$A$2:$O$80,15)*SH20</f>
        <v>89850</v>
      </c>
      <c r="SK20" s="196">
        <f t="shared" si="96"/>
        <v>1293.8238272036599</v>
      </c>
      <c r="SL20" s="196">
        <f t="shared" si="97"/>
        <v>970.36787040274498</v>
      </c>
      <c r="SM20" s="196">
        <f t="shared" si="98"/>
        <v>1293.8238272036599</v>
      </c>
      <c r="SN20" s="196">
        <f t="shared" si="99"/>
        <v>-1293.8238272036599</v>
      </c>
      <c r="SO20" s="196">
        <f t="shared" si="100"/>
        <v>-1293.8238272036599</v>
      </c>
      <c r="SP20" s="196">
        <f t="shared" si="101"/>
        <v>-1293.8238272036599</v>
      </c>
      <c r="SQ20" s="196">
        <f t="shared" si="132"/>
        <v>1293.8238272036599</v>
      </c>
      <c r="SR20" s="196">
        <f>IF(IF(sym!$O9=RW20,1,0)=1,ABS(SI20*SB20),-ABS(SI20*SB20))</f>
        <v>1293.8238272036599</v>
      </c>
      <c r="SS20" s="196">
        <f>IF(IF(sym!$N9=RW20,1,0)=1,ABS(SI20*SB20),-ABS(SI20*SB20))</f>
        <v>-1293.8238272036599</v>
      </c>
      <c r="ST20" s="196">
        <f t="shared" si="102"/>
        <v>-1293.8238272036599</v>
      </c>
      <c r="SU20" s="196">
        <f t="shared" si="103"/>
        <v>1293.8238272036599</v>
      </c>
      <c r="SW20">
        <f t="shared" si="104"/>
        <v>1</v>
      </c>
      <c r="SX20" s="240">
        <v>-1</v>
      </c>
      <c r="SY20" s="240">
        <v>-1</v>
      </c>
      <c r="SZ20" s="240">
        <v>-1</v>
      </c>
      <c r="TA20" s="214">
        <v>-1</v>
      </c>
      <c r="TB20" s="241">
        <v>-6</v>
      </c>
      <c r="TC20">
        <f t="shared" si="105"/>
        <v>1</v>
      </c>
      <c r="TD20">
        <f t="shared" si="106"/>
        <v>1</v>
      </c>
      <c r="TE20" s="214"/>
      <c r="TF20">
        <f t="shared" si="140"/>
        <v>0</v>
      </c>
      <c r="TG20">
        <f t="shared" si="107"/>
        <v>0</v>
      </c>
      <c r="TH20">
        <f t="shared" si="133"/>
        <v>0</v>
      </c>
      <c r="TI20">
        <f t="shared" si="108"/>
        <v>0</v>
      </c>
      <c r="TJ20" s="249"/>
      <c r="TK20" s="202">
        <v>42544</v>
      </c>
      <c r="TL20">
        <v>60</v>
      </c>
      <c r="TM20" t="str">
        <f t="shared" si="81"/>
        <v>TRUE</v>
      </c>
      <c r="TN20">
        <f>VLOOKUP($A20,'FuturesInfo (3)'!$A$2:$V$80,22)</f>
        <v>4</v>
      </c>
      <c r="TO20" s="253">
        <v>2</v>
      </c>
      <c r="TP20">
        <f t="shared" si="109"/>
        <v>3</v>
      </c>
      <c r="TQ20" s="138">
        <f>VLOOKUP($A20,'FuturesInfo (3)'!$A$2:$O$80,15)*TN20</f>
        <v>119800</v>
      </c>
      <c r="TR20" s="138">
        <f>VLOOKUP($A20,'FuturesInfo (3)'!$A$2:$O$80,15)*TP20</f>
        <v>89850</v>
      </c>
      <c r="TS20" s="196">
        <f t="shared" si="110"/>
        <v>0</v>
      </c>
      <c r="TT20" s="196">
        <f t="shared" si="111"/>
        <v>0</v>
      </c>
      <c r="TU20" s="196">
        <f t="shared" si="112"/>
        <v>0</v>
      </c>
      <c r="TV20" s="196">
        <f t="shared" si="113"/>
        <v>0</v>
      </c>
      <c r="TW20" s="196">
        <f t="shared" si="114"/>
        <v>0</v>
      </c>
      <c r="TX20" s="196">
        <f t="shared" si="115"/>
        <v>0</v>
      </c>
      <c r="TY20" s="196">
        <f t="shared" si="134"/>
        <v>0</v>
      </c>
      <c r="TZ20" s="196">
        <f>IF(IF(sym!$O9=TE20,1,0)=1,ABS(TQ20*TJ20),-ABS(TQ20*TJ20))</f>
        <v>0</v>
      </c>
      <c r="UA20" s="196">
        <f>IF(IF(sym!$N9=TE20,1,0)=1,ABS(TQ20*TJ20),-ABS(TQ20*TJ20))</f>
        <v>0</v>
      </c>
      <c r="UB20" s="196">
        <f t="shared" si="141"/>
        <v>0</v>
      </c>
      <c r="UC20" s="196">
        <f t="shared" si="117"/>
        <v>0</v>
      </c>
      <c r="UE20">
        <f t="shared" si="118"/>
        <v>0</v>
      </c>
      <c r="UF20" s="240"/>
      <c r="UG20" s="240"/>
      <c r="UH20" s="240"/>
      <c r="UI20" s="214"/>
      <c r="UJ20" s="241"/>
      <c r="UK20">
        <f t="shared" si="119"/>
        <v>1</v>
      </c>
      <c r="UL20">
        <f t="shared" si="120"/>
        <v>0</v>
      </c>
      <c r="UM20" s="214"/>
      <c r="UN20">
        <f t="shared" si="142"/>
        <v>1</v>
      </c>
      <c r="UO20">
        <f t="shared" si="143"/>
        <v>1</v>
      </c>
      <c r="UP20">
        <f t="shared" si="135"/>
        <v>0</v>
      </c>
      <c r="UQ20">
        <f t="shared" si="122"/>
        <v>1</v>
      </c>
      <c r="UR20" s="249"/>
      <c r="US20" s="202"/>
      <c r="UT20">
        <v>60</v>
      </c>
      <c r="UU20" t="str">
        <f t="shared" si="82"/>
        <v>FALSE</v>
      </c>
      <c r="UV20">
        <f>VLOOKUP($A20,'FuturesInfo (3)'!$A$2:$V$80,22)</f>
        <v>4</v>
      </c>
      <c r="UW20" s="253"/>
      <c r="UX20">
        <f t="shared" si="123"/>
        <v>3</v>
      </c>
      <c r="UY20" s="138">
        <f>VLOOKUP($A20,'FuturesInfo (3)'!$A$2:$O$80,15)*UV20</f>
        <v>119800</v>
      </c>
      <c r="UZ20" s="138">
        <f>VLOOKUP($A20,'FuturesInfo (3)'!$A$2:$O$80,15)*UX20</f>
        <v>89850</v>
      </c>
      <c r="VA20" s="196">
        <f t="shared" si="124"/>
        <v>0</v>
      </c>
      <c r="VB20" s="196">
        <f t="shared" si="125"/>
        <v>0</v>
      </c>
      <c r="VC20" s="196">
        <f t="shared" si="126"/>
        <v>0</v>
      </c>
      <c r="VD20" s="196">
        <f t="shared" si="127"/>
        <v>0</v>
      </c>
      <c r="VE20" s="196">
        <f t="shared" si="128"/>
        <v>0</v>
      </c>
      <c r="VF20" s="196">
        <f t="shared" si="129"/>
        <v>0</v>
      </c>
      <c r="VG20" s="196">
        <f t="shared" si="136"/>
        <v>0</v>
      </c>
      <c r="VH20" s="196">
        <f>IF(IF(sym!$O9=UM20,1,0)=1,ABS(UY20*UR20),-ABS(UY20*UR20))</f>
        <v>0</v>
      </c>
      <c r="VI20" s="196">
        <f>IF(IF(sym!$N9=UM20,1,0)=1,ABS(UY20*UR20),-ABS(UY20*UR20))</f>
        <v>0</v>
      </c>
      <c r="VJ20" s="196">
        <f t="shared" si="144"/>
        <v>0</v>
      </c>
      <c r="VK20" s="196">
        <f t="shared" si="131"/>
        <v>0</v>
      </c>
    </row>
    <row r="21" spans="1:583" x14ac:dyDescent="0.25">
      <c r="A21" s="1" t="s">
        <v>308</v>
      </c>
      <c r="B21" s="150" t="str">
        <f>'FuturesInfo (3)'!M9</f>
        <v>@CD</v>
      </c>
      <c r="C21" s="200" t="str">
        <f>VLOOKUP(A21,'FuturesInfo (3)'!$A$2:$K$80,11)</f>
        <v>currency</v>
      </c>
      <c r="F21" t="e">
        <f>#REF!</f>
        <v>#REF!</v>
      </c>
      <c r="G21">
        <v>-1</v>
      </c>
      <c r="H21">
        <v>1</v>
      </c>
      <c r="I21">
        <v>1</v>
      </c>
      <c r="J21">
        <f t="shared" si="66"/>
        <v>0</v>
      </c>
      <c r="K21">
        <f t="shared" si="67"/>
        <v>1</v>
      </c>
      <c r="L21" s="184">
        <v>1.4555468135300001E-2</v>
      </c>
      <c r="M21" s="2">
        <v>10</v>
      </c>
      <c r="N21">
        <v>60</v>
      </c>
      <c r="O21" t="str">
        <f t="shared" si="68"/>
        <v>TRUE</v>
      </c>
      <c r="P21">
        <f>VLOOKUP($A21,'FuturesInfo (3)'!$A$2:$V$80,22)</f>
        <v>3</v>
      </c>
      <c r="Q21">
        <f t="shared" si="69"/>
        <v>3</v>
      </c>
      <c r="R21">
        <f t="shared" si="69"/>
        <v>3</v>
      </c>
      <c r="S21" s="138">
        <f>VLOOKUP($A21,'FuturesInfo (3)'!$A$2:$O$80,15)*Q21</f>
        <v>232320</v>
      </c>
      <c r="T21" s="144">
        <f t="shared" si="70"/>
        <v>-3381.5263571928963</v>
      </c>
      <c r="U21" s="144">
        <f t="shared" si="83"/>
        <v>3381.5263571928963</v>
      </c>
      <c r="W21">
        <f t="shared" si="71"/>
        <v>-1</v>
      </c>
      <c r="X21">
        <v>1</v>
      </c>
      <c r="Y21">
        <v>1</v>
      </c>
      <c r="Z21">
        <v>1</v>
      </c>
      <c r="AA21">
        <f t="shared" si="137"/>
        <v>1</v>
      </c>
      <c r="AB21">
        <f t="shared" si="72"/>
        <v>1</v>
      </c>
      <c r="AC21" s="1">
        <v>8.78893628021E-3</v>
      </c>
      <c r="AD21" s="2">
        <v>10</v>
      </c>
      <c r="AE21">
        <v>60</v>
      </c>
      <c r="AF21" t="str">
        <f t="shared" si="73"/>
        <v>TRUE</v>
      </c>
      <c r="AG21">
        <f>VLOOKUP($A21,'FuturesInfo (3)'!$A$2:$V$80,22)</f>
        <v>3</v>
      </c>
      <c r="AH21">
        <f t="shared" si="74"/>
        <v>4</v>
      </c>
      <c r="AI21">
        <f t="shared" si="84"/>
        <v>3</v>
      </c>
      <c r="AJ21" s="138">
        <f>VLOOKUP($A21,'FuturesInfo (3)'!$A$2:$O$80,15)*AI21</f>
        <v>232320</v>
      </c>
      <c r="AK21" s="196">
        <f t="shared" si="85"/>
        <v>2041.8456766183872</v>
      </c>
      <c r="AL21" s="196">
        <f t="shared" si="86"/>
        <v>2041.8456766183872</v>
      </c>
      <c r="AN21">
        <f t="shared" si="75"/>
        <v>1</v>
      </c>
      <c r="AO21">
        <v>1</v>
      </c>
      <c r="AP21">
        <v>1</v>
      </c>
      <c r="AQ21">
        <v>1</v>
      </c>
      <c r="AR21">
        <f t="shared" si="138"/>
        <v>1</v>
      </c>
      <c r="AS21">
        <f t="shared" si="76"/>
        <v>1</v>
      </c>
      <c r="AT21" s="1">
        <v>3.7155669442699999E-3</v>
      </c>
      <c r="AU21" s="2">
        <v>10</v>
      </c>
      <c r="AV21">
        <v>60</v>
      </c>
      <c r="AW21" t="str">
        <f t="shared" si="77"/>
        <v>TRUE</v>
      </c>
      <c r="AX21">
        <f>VLOOKUP($A21,'FuturesInfo (3)'!$A$2:$V$80,22)</f>
        <v>3</v>
      </c>
      <c r="AY21">
        <f t="shared" si="78"/>
        <v>4</v>
      </c>
      <c r="AZ21">
        <f t="shared" si="87"/>
        <v>3</v>
      </c>
      <c r="BA21" s="138">
        <f>VLOOKUP($A21,'FuturesInfo (3)'!$A$2:$O$80,15)*AZ21</f>
        <v>232320</v>
      </c>
      <c r="BB21" s="196">
        <f t="shared" si="79"/>
        <v>863.20051249280641</v>
      </c>
      <c r="BC21" s="196">
        <f t="shared" si="88"/>
        <v>863.20051249280641</v>
      </c>
      <c r="BE21">
        <v>1</v>
      </c>
      <c r="BF21">
        <v>1</v>
      </c>
      <c r="BG21">
        <v>1</v>
      </c>
      <c r="BH21">
        <v>1</v>
      </c>
      <c r="BI21">
        <v>1</v>
      </c>
      <c r="BJ21">
        <v>1</v>
      </c>
      <c r="BK21" s="1">
        <v>5.1059484299199997E-3</v>
      </c>
      <c r="BL21" s="2">
        <v>10</v>
      </c>
      <c r="BM21">
        <v>60</v>
      </c>
      <c r="BN21" t="s">
        <v>1186</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1186</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1186</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1186</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1186</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1186</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1186</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1186</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1186</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1186</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1186</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1186</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1186</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1186</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1186</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1186</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40">
        <v>-1</v>
      </c>
      <c r="QJ21" s="240">
        <v>-1</v>
      </c>
      <c r="QK21" s="214">
        <v>-1</v>
      </c>
      <c r="QL21" s="241">
        <v>-7</v>
      </c>
      <c r="QM21">
        <v>1</v>
      </c>
      <c r="QN21">
        <v>1</v>
      </c>
      <c r="QO21" s="214">
        <v>1</v>
      </c>
      <c r="QP21">
        <v>0</v>
      </c>
      <c r="QQ21">
        <v>0</v>
      </c>
      <c r="QR21">
        <v>1</v>
      </c>
      <c r="QS21">
        <v>1</v>
      </c>
      <c r="QT21" s="249">
        <v>1.0384215991699999E-3</v>
      </c>
      <c r="QU21" s="202">
        <v>42541</v>
      </c>
      <c r="QV21">
        <v>60</v>
      </c>
      <c r="QW21" t="s">
        <v>1186</v>
      </c>
      <c r="QX21">
        <v>3</v>
      </c>
      <c r="QY21" s="253">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f t="shared" si="89"/>
        <v>1</v>
      </c>
      <c r="RP21" s="240">
        <v>1</v>
      </c>
      <c r="RQ21" s="240">
        <v>-1</v>
      </c>
      <c r="RR21" s="240">
        <v>1</v>
      </c>
      <c r="RS21" s="214">
        <v>-1</v>
      </c>
      <c r="RT21" s="241">
        <v>-8</v>
      </c>
      <c r="RU21">
        <f t="shared" si="90"/>
        <v>1</v>
      </c>
      <c r="RV21">
        <f t="shared" si="91"/>
        <v>1</v>
      </c>
      <c r="RW21" s="214">
        <v>1</v>
      </c>
      <c r="RX21">
        <f t="shared" si="139"/>
        <v>1</v>
      </c>
      <c r="RY21">
        <f t="shared" si="92"/>
        <v>0</v>
      </c>
      <c r="RZ21">
        <f t="shared" si="93"/>
        <v>1</v>
      </c>
      <c r="SA21">
        <f t="shared" si="94"/>
        <v>1</v>
      </c>
      <c r="SB21" s="249">
        <v>4.1493775933600001E-3</v>
      </c>
      <c r="SC21" s="202">
        <v>42541</v>
      </c>
      <c r="SD21">
        <v>60</v>
      </c>
      <c r="SE21" t="str">
        <f t="shared" si="80"/>
        <v>TRUE</v>
      </c>
      <c r="SF21">
        <f>VLOOKUP($A21,'FuturesInfo (3)'!$A$2:$V$80,22)</f>
        <v>3</v>
      </c>
      <c r="SG21" s="253">
        <v>1</v>
      </c>
      <c r="SH21">
        <f t="shared" si="95"/>
        <v>4</v>
      </c>
      <c r="SI21" s="138">
        <f>VLOOKUP($A21,'FuturesInfo (3)'!$A$2:$O$80,15)*SF21</f>
        <v>232320</v>
      </c>
      <c r="SJ21" s="138">
        <f>VLOOKUP($A21,'FuturesInfo (3)'!$A$2:$O$80,15)*SH21</f>
        <v>309760</v>
      </c>
      <c r="SK21" s="196">
        <f t="shared" si="96"/>
        <v>963.98340248939519</v>
      </c>
      <c r="SL21" s="196">
        <f t="shared" si="97"/>
        <v>1285.3112033191937</v>
      </c>
      <c r="SM21" s="196">
        <f t="shared" si="98"/>
        <v>-963.98340248939519</v>
      </c>
      <c r="SN21" s="196">
        <f t="shared" si="99"/>
        <v>963.98340248939519</v>
      </c>
      <c r="SO21" s="196">
        <f>IF(SA21=1,ABS(SI21*SB21),-ABS(SI21*SB21))</f>
        <v>963.98340248939519</v>
      </c>
      <c r="SP21" s="196">
        <f t="shared" si="101"/>
        <v>-963.98340248939519</v>
      </c>
      <c r="SQ21" s="196">
        <f t="shared" si="132"/>
        <v>963.98340248939519</v>
      </c>
      <c r="SR21" s="196">
        <f>IF(IF(sym!$O10=RW21,1,0)=1,ABS(SI21*SB21),-ABS(SI21*SB21))</f>
        <v>963.98340248939519</v>
      </c>
      <c r="SS21" s="196">
        <f>IF(IF(sym!$N10=RW21,1,0)=1,ABS(SI21*SB21),-ABS(SI21*SB21))</f>
        <v>-963.98340248939519</v>
      </c>
      <c r="ST21" s="196">
        <f t="shared" si="102"/>
        <v>-963.98340248939519</v>
      </c>
      <c r="SU21" s="196">
        <f t="shared" si="103"/>
        <v>963.98340248939519</v>
      </c>
      <c r="SW21">
        <f t="shared" si="104"/>
        <v>1</v>
      </c>
      <c r="SX21" s="240">
        <v>1</v>
      </c>
      <c r="SY21" s="240">
        <v>1</v>
      </c>
      <c r="SZ21" s="240">
        <v>1</v>
      </c>
      <c r="TA21" s="214">
        <v>-1</v>
      </c>
      <c r="TB21" s="241">
        <v>4</v>
      </c>
      <c r="TC21">
        <f t="shared" si="105"/>
        <v>1</v>
      </c>
      <c r="TD21">
        <f t="shared" si="106"/>
        <v>-1</v>
      </c>
      <c r="TE21" s="214"/>
      <c r="TF21">
        <f t="shared" si="140"/>
        <v>0</v>
      </c>
      <c r="TG21">
        <f t="shared" si="107"/>
        <v>0</v>
      </c>
      <c r="TH21">
        <f t="shared" si="133"/>
        <v>0</v>
      </c>
      <c r="TI21">
        <f t="shared" si="108"/>
        <v>0</v>
      </c>
      <c r="TJ21" s="249"/>
      <c r="TK21" s="202">
        <v>42548</v>
      </c>
      <c r="TL21">
        <v>60</v>
      </c>
      <c r="TM21" t="str">
        <f t="shared" si="81"/>
        <v>TRUE</v>
      </c>
      <c r="TN21">
        <f>VLOOKUP($A21,'FuturesInfo (3)'!$A$2:$V$80,22)</f>
        <v>3</v>
      </c>
      <c r="TO21" s="253">
        <v>2</v>
      </c>
      <c r="TP21">
        <f t="shared" si="109"/>
        <v>2</v>
      </c>
      <c r="TQ21" s="138">
        <f>VLOOKUP($A21,'FuturesInfo (3)'!$A$2:$O$80,15)*TN21</f>
        <v>232320</v>
      </c>
      <c r="TR21" s="138">
        <f>VLOOKUP($A21,'FuturesInfo (3)'!$A$2:$O$80,15)*TP21</f>
        <v>154880</v>
      </c>
      <c r="TS21" s="196">
        <f t="shared" si="110"/>
        <v>0</v>
      </c>
      <c r="TT21" s="196">
        <f t="shared" si="111"/>
        <v>0</v>
      </c>
      <c r="TU21" s="196">
        <f t="shared" si="112"/>
        <v>0</v>
      </c>
      <c r="TV21" s="196">
        <f t="shared" si="113"/>
        <v>0</v>
      </c>
      <c r="TW21" s="196">
        <f>IF(TI21=1,ABS(TQ21*TJ21),-ABS(TQ21*TJ21))</f>
        <v>0</v>
      </c>
      <c r="TX21" s="196">
        <f t="shared" si="115"/>
        <v>0</v>
      </c>
      <c r="TY21" s="196">
        <f t="shared" si="134"/>
        <v>0</v>
      </c>
      <c r="TZ21" s="196">
        <f>IF(IF(sym!$O10=TE21,1,0)=1,ABS(TQ21*TJ21),-ABS(TQ21*TJ21))</f>
        <v>0</v>
      </c>
      <c r="UA21" s="196">
        <f>IF(IF(sym!$N10=TE21,1,0)=1,ABS(TQ21*TJ21),-ABS(TQ21*TJ21))</f>
        <v>0</v>
      </c>
      <c r="UB21" s="196">
        <f t="shared" si="141"/>
        <v>0</v>
      </c>
      <c r="UC21" s="196">
        <f t="shared" si="117"/>
        <v>0</v>
      </c>
      <c r="UE21">
        <f t="shared" si="118"/>
        <v>0</v>
      </c>
      <c r="UF21" s="240"/>
      <c r="UG21" s="240"/>
      <c r="UH21" s="240"/>
      <c r="UI21" s="214"/>
      <c r="UJ21" s="241"/>
      <c r="UK21">
        <f t="shared" si="119"/>
        <v>1</v>
      </c>
      <c r="UL21">
        <f t="shared" si="120"/>
        <v>0</v>
      </c>
      <c r="UM21" s="214"/>
      <c r="UN21">
        <f t="shared" si="142"/>
        <v>1</v>
      </c>
      <c r="UO21">
        <f t="shared" si="143"/>
        <v>1</v>
      </c>
      <c r="UP21">
        <f t="shared" si="135"/>
        <v>0</v>
      </c>
      <c r="UQ21">
        <f t="shared" si="122"/>
        <v>1</v>
      </c>
      <c r="UR21" s="249"/>
      <c r="US21" s="202"/>
      <c r="UT21">
        <v>60</v>
      </c>
      <c r="UU21" t="str">
        <f t="shared" si="82"/>
        <v>FALSE</v>
      </c>
      <c r="UV21">
        <f>VLOOKUP($A21,'FuturesInfo (3)'!$A$2:$V$80,22)</f>
        <v>3</v>
      </c>
      <c r="UW21" s="253"/>
      <c r="UX21">
        <f t="shared" si="123"/>
        <v>2</v>
      </c>
      <c r="UY21" s="138">
        <f>VLOOKUP($A21,'FuturesInfo (3)'!$A$2:$O$80,15)*UV21</f>
        <v>232320</v>
      </c>
      <c r="UZ21" s="138">
        <f>VLOOKUP($A21,'FuturesInfo (3)'!$A$2:$O$80,15)*UX21</f>
        <v>154880</v>
      </c>
      <c r="VA21" s="196">
        <f t="shared" si="124"/>
        <v>0</v>
      </c>
      <c r="VB21" s="196">
        <f t="shared" si="125"/>
        <v>0</v>
      </c>
      <c r="VC21" s="196">
        <f t="shared" si="126"/>
        <v>0</v>
      </c>
      <c r="VD21" s="196">
        <f t="shared" si="127"/>
        <v>0</v>
      </c>
      <c r="VE21" s="196">
        <f>IF(UQ21=1,ABS(UY21*UR21),-ABS(UY21*UR21))</f>
        <v>0</v>
      </c>
      <c r="VF21" s="196">
        <f t="shared" si="129"/>
        <v>0</v>
      </c>
      <c r="VG21" s="196">
        <f t="shared" si="136"/>
        <v>0</v>
      </c>
      <c r="VH21" s="196">
        <f>IF(IF(sym!$O10=UM21,1,0)=1,ABS(UY21*UR21),-ABS(UY21*UR21))</f>
        <v>0</v>
      </c>
      <c r="VI21" s="196">
        <f>IF(IF(sym!$N10=UM21,1,0)=1,ABS(UY21*UR21),-ABS(UY21*UR21))</f>
        <v>0</v>
      </c>
      <c r="VJ21" s="196">
        <f t="shared" si="144"/>
        <v>0</v>
      </c>
      <c r="VK21" s="196">
        <f t="shared" si="131"/>
        <v>0</v>
      </c>
    </row>
    <row r="22" spans="1:583" x14ac:dyDescent="0.25">
      <c r="A22" s="1" t="s">
        <v>310</v>
      </c>
      <c r="B22" s="150" t="str">
        <f>'FuturesInfo (3)'!M10</f>
        <v>CB</v>
      </c>
      <c r="C22" s="200" t="str">
        <f>VLOOKUP(A22,'FuturesInfo (3)'!$A$2:$K$80,11)</f>
        <v>rates</v>
      </c>
      <c r="F22" t="e">
        <f>#REF!</f>
        <v>#REF!</v>
      </c>
      <c r="G22">
        <v>1</v>
      </c>
      <c r="H22">
        <v>1</v>
      </c>
      <c r="I22">
        <v>1</v>
      </c>
      <c r="J22">
        <f t="shared" si="66"/>
        <v>1</v>
      </c>
      <c r="K22">
        <f t="shared" si="67"/>
        <v>1</v>
      </c>
      <c r="L22" s="184">
        <v>5.5662451896600004E-3</v>
      </c>
      <c r="M22" s="2">
        <v>10</v>
      </c>
      <c r="N22">
        <v>60</v>
      </c>
      <c r="O22" t="str">
        <f t="shared" si="68"/>
        <v>TRUE</v>
      </c>
      <c r="P22">
        <f>VLOOKUP($A22,'FuturesInfo (3)'!$A$2:$V$80,22)</f>
        <v>0</v>
      </c>
      <c r="Q22">
        <f t="shared" si="69"/>
        <v>0</v>
      </c>
      <c r="R22">
        <f t="shared" si="69"/>
        <v>0</v>
      </c>
      <c r="S22" s="138">
        <f>VLOOKUP($A22,'FuturesInfo (3)'!$A$2:$O$80,15)*Q22</f>
        <v>0</v>
      </c>
      <c r="T22" s="144">
        <f t="shared" si="70"/>
        <v>0</v>
      </c>
      <c r="U22" s="144">
        <f t="shared" si="83"/>
        <v>0</v>
      </c>
      <c r="W22">
        <f t="shared" si="71"/>
        <v>1</v>
      </c>
      <c r="X22">
        <v>1</v>
      </c>
      <c r="Y22">
        <v>1</v>
      </c>
      <c r="Z22">
        <v>-1</v>
      </c>
      <c r="AA22">
        <f t="shared" si="137"/>
        <v>0</v>
      </c>
      <c r="AB22">
        <f t="shared" si="72"/>
        <v>0</v>
      </c>
      <c r="AC22" s="1">
        <v>-4.0319825052999997E-3</v>
      </c>
      <c r="AD22" s="2">
        <v>10</v>
      </c>
      <c r="AE22">
        <v>60</v>
      </c>
      <c r="AF22" t="str">
        <f t="shared" si="73"/>
        <v>TRUE</v>
      </c>
      <c r="AG22">
        <f>VLOOKUP($A22,'FuturesInfo (3)'!$A$2:$V$80,22)</f>
        <v>0</v>
      </c>
      <c r="AH22">
        <f t="shared" si="74"/>
        <v>0</v>
      </c>
      <c r="AI22">
        <f t="shared" si="84"/>
        <v>0</v>
      </c>
      <c r="AJ22" s="138">
        <f>VLOOKUP($A22,'FuturesInfo (3)'!$A$2:$O$80,15)*AI22</f>
        <v>0</v>
      </c>
      <c r="AK22" s="196">
        <f t="shared" si="85"/>
        <v>0</v>
      </c>
      <c r="AL22" s="196">
        <f t="shared" si="86"/>
        <v>0</v>
      </c>
      <c r="AN22">
        <f t="shared" si="75"/>
        <v>1</v>
      </c>
      <c r="AO22">
        <v>-1</v>
      </c>
      <c r="AP22">
        <v>1</v>
      </c>
      <c r="AQ22">
        <v>1</v>
      </c>
      <c r="AR22">
        <f t="shared" si="138"/>
        <v>0</v>
      </c>
      <c r="AS22">
        <f t="shared" si="76"/>
        <v>1</v>
      </c>
      <c r="AT22" s="1">
        <v>1.16646082064E-3</v>
      </c>
      <c r="AU22" s="2">
        <v>10</v>
      </c>
      <c r="AV22">
        <v>60</v>
      </c>
      <c r="AW22" t="str">
        <f t="shared" si="77"/>
        <v>TRUE</v>
      </c>
      <c r="AX22">
        <f>VLOOKUP($A22,'FuturesInfo (3)'!$A$2:$V$80,22)</f>
        <v>0</v>
      </c>
      <c r="AY22">
        <f t="shared" si="78"/>
        <v>0</v>
      </c>
      <c r="AZ22">
        <f t="shared" si="87"/>
        <v>0</v>
      </c>
      <c r="BA22" s="138">
        <f>VLOOKUP($A22,'FuturesInfo (3)'!$A$2:$O$80,15)*AZ22</f>
        <v>0</v>
      </c>
      <c r="BB22" s="196">
        <f t="shared" si="79"/>
        <v>0</v>
      </c>
      <c r="BC22" s="196">
        <f t="shared" si="88"/>
        <v>0</v>
      </c>
      <c r="BE22">
        <v>-1</v>
      </c>
      <c r="BF22">
        <v>-1</v>
      </c>
      <c r="BG22">
        <v>1</v>
      </c>
      <c r="BH22">
        <v>1</v>
      </c>
      <c r="BI22">
        <v>0</v>
      </c>
      <c r="BJ22">
        <v>1</v>
      </c>
      <c r="BK22" s="1">
        <v>2.0560619560000002E-3</v>
      </c>
      <c r="BL22" s="2">
        <v>10</v>
      </c>
      <c r="BM22">
        <v>60</v>
      </c>
      <c r="BN22" t="s">
        <v>1186</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1186</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1186</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1186</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1186</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1186</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1186</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1186</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1186</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1186</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1186</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1186</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1186</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1186</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1186</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1186</v>
      </c>
      <c r="PV22">
        <v>0</v>
      </c>
      <c r="PW22" s="253">
        <v>2</v>
      </c>
      <c r="PX22">
        <v>0</v>
      </c>
      <c r="PY22" s="138">
        <v>0</v>
      </c>
      <c r="PZ22" s="138">
        <v>0</v>
      </c>
      <c r="QA22" s="196">
        <v>0</v>
      </c>
      <c r="QB22" s="196">
        <v>0</v>
      </c>
      <c r="QC22" s="196">
        <v>0</v>
      </c>
      <c r="QD22" s="196">
        <v>0</v>
      </c>
      <c r="QE22" s="196">
        <v>0</v>
      </c>
      <c r="QF22" s="196">
        <v>0</v>
      </c>
      <c r="QH22">
        <v>1</v>
      </c>
      <c r="QI22" s="240">
        <v>-1</v>
      </c>
      <c r="QJ22" s="240">
        <v>1</v>
      </c>
      <c r="QK22" s="214">
        <v>1</v>
      </c>
      <c r="QL22" s="241">
        <v>4</v>
      </c>
      <c r="QM22">
        <v>-1</v>
      </c>
      <c r="QN22">
        <v>1</v>
      </c>
      <c r="QO22" s="214">
        <v>1</v>
      </c>
      <c r="QP22">
        <v>0</v>
      </c>
      <c r="QQ22">
        <v>1</v>
      </c>
      <c r="QR22">
        <v>0</v>
      </c>
      <c r="QS22">
        <v>1</v>
      </c>
      <c r="QT22" s="249">
        <v>3.1849291861499999E-3</v>
      </c>
      <c r="QU22" s="202">
        <v>42544</v>
      </c>
      <c r="QV22">
        <v>60</v>
      </c>
      <c r="QW22" t="s">
        <v>1186</v>
      </c>
      <c r="QX22">
        <v>0</v>
      </c>
      <c r="QY22" s="253">
        <v>2</v>
      </c>
      <c r="QZ22">
        <v>0</v>
      </c>
      <c r="RA22" s="138">
        <v>0</v>
      </c>
      <c r="RB22" s="138">
        <v>0</v>
      </c>
      <c r="RC22" s="196">
        <v>0</v>
      </c>
      <c r="RD22" s="196">
        <v>0</v>
      </c>
      <c r="RE22" s="196">
        <v>0</v>
      </c>
      <c r="RF22" s="196">
        <v>0</v>
      </c>
      <c r="RG22" s="196">
        <v>0</v>
      </c>
      <c r="RH22" s="196">
        <v>0</v>
      </c>
      <c r="RI22" s="196"/>
      <c r="RJ22" s="196">
        <v>0</v>
      </c>
      <c r="RK22" s="196">
        <v>0</v>
      </c>
      <c r="RL22" s="196">
        <v>0</v>
      </c>
      <c r="RM22" s="196">
        <v>0</v>
      </c>
      <c r="RO22">
        <f t="shared" si="89"/>
        <v>1</v>
      </c>
      <c r="RP22" s="240">
        <v>-1</v>
      </c>
      <c r="RQ22" s="240">
        <v>-1</v>
      </c>
      <c r="RR22" s="240">
        <v>-1</v>
      </c>
      <c r="RS22" s="214">
        <v>1</v>
      </c>
      <c r="RT22" s="241">
        <v>5</v>
      </c>
      <c r="RU22">
        <f t="shared" si="90"/>
        <v>-1</v>
      </c>
      <c r="RV22">
        <f t="shared" si="91"/>
        <v>1</v>
      </c>
      <c r="RW22" s="214">
        <v>1</v>
      </c>
      <c r="RX22">
        <f t="shared" si="139"/>
        <v>0</v>
      </c>
      <c r="RY22">
        <f t="shared" si="92"/>
        <v>1</v>
      </c>
      <c r="RZ22">
        <f t="shared" si="93"/>
        <v>0</v>
      </c>
      <c r="SA22">
        <f t="shared" si="94"/>
        <v>1</v>
      </c>
      <c r="SB22" s="249"/>
      <c r="SC22" s="202">
        <v>42544</v>
      </c>
      <c r="SD22">
        <v>60</v>
      </c>
      <c r="SE22" t="str">
        <f t="shared" si="80"/>
        <v>TRUE</v>
      </c>
      <c r="SF22">
        <f>VLOOKUP($A22,'FuturesInfo (3)'!$A$2:$V$80,22)</f>
        <v>0</v>
      </c>
      <c r="SG22" s="253">
        <v>2</v>
      </c>
      <c r="SH22">
        <f t="shared" si="95"/>
        <v>0</v>
      </c>
      <c r="SI22" s="138">
        <f>VLOOKUP($A22,'FuturesInfo (3)'!$A$2:$O$80,15)*SF22</f>
        <v>0</v>
      </c>
      <c r="SJ22" s="138">
        <f>VLOOKUP($A22,'FuturesInfo (3)'!$A$2:$O$80,15)*SH22</f>
        <v>0</v>
      </c>
      <c r="SK22" s="196">
        <f t="shared" si="96"/>
        <v>0</v>
      </c>
      <c r="SL22" s="196">
        <f t="shared" si="97"/>
        <v>0</v>
      </c>
      <c r="SM22" s="196">
        <f t="shared" si="98"/>
        <v>0</v>
      </c>
      <c r="SN22" s="196">
        <f t="shared" si="99"/>
        <v>0</v>
      </c>
      <c r="SO22" s="196">
        <f t="shared" ref="SO22:SO85" si="145">IF(SA22=1,ABS(SI22*SB22),-ABS(SI22*SB22))</f>
        <v>0</v>
      </c>
      <c r="SP22" s="196">
        <f t="shared" si="101"/>
        <v>0</v>
      </c>
      <c r="SQ22" s="196">
        <f t="shared" si="132"/>
        <v>0</v>
      </c>
      <c r="SR22" s="196">
        <f>IF(IF(sym!$O11=RW22,1,0)=1,ABS(SI22*SB22),-ABS(SI22*SB22))</f>
        <v>0</v>
      </c>
      <c r="SS22" s="196">
        <f>IF(IF(sym!$N11=RW22,1,0)=1,ABS(SI22*SB22),-ABS(SI22*SB22))</f>
        <v>0</v>
      </c>
      <c r="ST22" s="196">
        <f t="shared" si="102"/>
        <v>0</v>
      </c>
      <c r="SU22" s="196">
        <f t="shared" si="103"/>
        <v>0</v>
      </c>
      <c r="SW22">
        <f t="shared" si="104"/>
        <v>1</v>
      </c>
      <c r="SX22" s="240">
        <v>-1</v>
      </c>
      <c r="SY22" s="240">
        <v>-1</v>
      </c>
      <c r="SZ22" s="240">
        <v>-1</v>
      </c>
      <c r="TA22" s="214">
        <v>1</v>
      </c>
      <c r="TB22" s="241">
        <v>5</v>
      </c>
      <c r="TC22">
        <f t="shared" si="105"/>
        <v>-1</v>
      </c>
      <c r="TD22">
        <f t="shared" si="106"/>
        <v>1</v>
      </c>
      <c r="TE22" s="214"/>
      <c r="TF22">
        <f t="shared" si="140"/>
        <v>0</v>
      </c>
      <c r="TG22">
        <f>IF(TE22=TA22,1,0)</f>
        <v>0</v>
      </c>
      <c r="TH22">
        <f t="shared" si="133"/>
        <v>0</v>
      </c>
      <c r="TI22">
        <f t="shared" si="108"/>
        <v>0</v>
      </c>
      <c r="TJ22" s="249"/>
      <c r="TK22" s="202">
        <v>42544</v>
      </c>
      <c r="TL22">
        <v>60</v>
      </c>
      <c r="TM22" t="str">
        <f t="shared" si="81"/>
        <v>TRUE</v>
      </c>
      <c r="TN22">
        <f>VLOOKUP($A22,'FuturesInfo (3)'!$A$2:$V$80,22)</f>
        <v>0</v>
      </c>
      <c r="TO22" s="253">
        <v>2</v>
      </c>
      <c r="TP22">
        <f t="shared" si="109"/>
        <v>0</v>
      </c>
      <c r="TQ22" s="138">
        <f>VLOOKUP($A22,'FuturesInfo (3)'!$A$2:$O$80,15)*TN22</f>
        <v>0</v>
      </c>
      <c r="TR22" s="138">
        <f>VLOOKUP($A22,'FuturesInfo (3)'!$A$2:$O$80,15)*TP22</f>
        <v>0</v>
      </c>
      <c r="TS22" s="196">
        <f t="shared" si="110"/>
        <v>0</v>
      </c>
      <c r="TT22" s="196">
        <f t="shared" si="111"/>
        <v>0</v>
      </c>
      <c r="TU22" s="196">
        <f t="shared" si="112"/>
        <v>0</v>
      </c>
      <c r="TV22" s="196">
        <f t="shared" si="113"/>
        <v>0</v>
      </c>
      <c r="TW22" s="196">
        <f t="shared" ref="TW22:TW85" si="146">IF(TI22=1,ABS(TQ22*TJ22),-ABS(TQ22*TJ22))</f>
        <v>0</v>
      </c>
      <c r="TX22" s="196">
        <f t="shared" si="115"/>
        <v>0</v>
      </c>
      <c r="TY22" s="196">
        <f t="shared" si="134"/>
        <v>0</v>
      </c>
      <c r="TZ22" s="196">
        <f>IF(IF(sym!$O11=TE22,1,0)=1,ABS(TQ22*TJ22),-ABS(TQ22*TJ22))</f>
        <v>0</v>
      </c>
      <c r="UA22" s="196">
        <f>IF(IF(sym!$N11=TE22,1,0)=1,ABS(TQ22*TJ22),-ABS(TQ22*TJ22))</f>
        <v>0</v>
      </c>
      <c r="UB22" s="196">
        <f t="shared" si="141"/>
        <v>0</v>
      </c>
      <c r="UC22" s="196">
        <f t="shared" si="117"/>
        <v>0</v>
      </c>
      <c r="UE22">
        <f t="shared" si="118"/>
        <v>0</v>
      </c>
      <c r="UF22" s="240"/>
      <c r="UG22" s="240"/>
      <c r="UH22" s="240"/>
      <c r="UI22" s="214"/>
      <c r="UJ22" s="241"/>
      <c r="UK22">
        <f t="shared" si="119"/>
        <v>1</v>
      </c>
      <c r="UL22">
        <f t="shared" si="120"/>
        <v>0</v>
      </c>
      <c r="UM22" s="214"/>
      <c r="UN22">
        <f t="shared" si="142"/>
        <v>1</v>
      </c>
      <c r="UO22">
        <f>IF(UM22=UI22,1,0)</f>
        <v>1</v>
      </c>
      <c r="UP22">
        <f t="shared" si="135"/>
        <v>0</v>
      </c>
      <c r="UQ22">
        <f t="shared" si="122"/>
        <v>1</v>
      </c>
      <c r="UR22" s="249"/>
      <c r="US22" s="202"/>
      <c r="UT22">
        <v>60</v>
      </c>
      <c r="UU22" t="str">
        <f t="shared" si="82"/>
        <v>FALSE</v>
      </c>
      <c r="UV22">
        <f>VLOOKUP($A22,'FuturesInfo (3)'!$A$2:$V$80,22)</f>
        <v>0</v>
      </c>
      <c r="UW22" s="253"/>
      <c r="UX22">
        <f t="shared" si="123"/>
        <v>0</v>
      </c>
      <c r="UY22" s="138">
        <f>VLOOKUP($A22,'FuturesInfo (3)'!$A$2:$O$80,15)*UV22</f>
        <v>0</v>
      </c>
      <c r="UZ22" s="138">
        <f>VLOOKUP($A22,'FuturesInfo (3)'!$A$2:$O$80,15)*UX22</f>
        <v>0</v>
      </c>
      <c r="VA22" s="196">
        <f t="shared" si="124"/>
        <v>0</v>
      </c>
      <c r="VB22" s="196">
        <f t="shared" si="125"/>
        <v>0</v>
      </c>
      <c r="VC22" s="196">
        <f t="shared" si="126"/>
        <v>0</v>
      </c>
      <c r="VD22" s="196">
        <f t="shared" si="127"/>
        <v>0</v>
      </c>
      <c r="VE22" s="196">
        <f t="shared" ref="VE22:VE85" si="147">IF(UQ22=1,ABS(UY22*UR22),-ABS(UY22*UR22))</f>
        <v>0</v>
      </c>
      <c r="VF22" s="196">
        <f t="shared" si="129"/>
        <v>0</v>
      </c>
      <c r="VG22" s="196">
        <f t="shared" si="136"/>
        <v>0</v>
      </c>
      <c r="VH22" s="196">
        <f>IF(IF(sym!$O11=UM22,1,0)=1,ABS(UY22*UR22),-ABS(UY22*UR22))</f>
        <v>0</v>
      </c>
      <c r="VI22" s="196">
        <f>IF(IF(sym!$N11=UM22,1,0)=1,ABS(UY22*UR22),-ABS(UY22*UR22))</f>
        <v>0</v>
      </c>
      <c r="VJ22" s="196">
        <f t="shared" si="144"/>
        <v>0</v>
      </c>
      <c r="VK22" s="196">
        <f t="shared" si="131"/>
        <v>0</v>
      </c>
    </row>
    <row r="23" spans="1:583" x14ac:dyDescent="0.25">
      <c r="A23" s="1" t="s">
        <v>312</v>
      </c>
      <c r="B23" s="150" t="str">
        <f>'FuturesInfo (3)'!M11</f>
        <v>QCL</v>
      </c>
      <c r="C23" s="200" t="str">
        <f>VLOOKUP(A23,'FuturesInfo (3)'!$A$2:$K$80,11)</f>
        <v>energy</v>
      </c>
      <c r="F23" t="e">
        <f>#REF!</f>
        <v>#REF!</v>
      </c>
      <c r="G23">
        <v>-1</v>
      </c>
      <c r="H23">
        <v>-1</v>
      </c>
      <c r="I23">
        <v>-1</v>
      </c>
      <c r="J23">
        <f t="shared" si="66"/>
        <v>1</v>
      </c>
      <c r="K23">
        <f t="shared" si="67"/>
        <v>1</v>
      </c>
      <c r="L23" s="184">
        <v>-1.1185682326599999E-2</v>
      </c>
      <c r="M23" s="2">
        <v>10</v>
      </c>
      <c r="N23">
        <v>60</v>
      </c>
      <c r="O23" t="str">
        <f t="shared" si="68"/>
        <v>TRUE</v>
      </c>
      <c r="P23">
        <f>VLOOKUP($A23,'FuturesInfo (3)'!$A$2:$V$80,22)</f>
        <v>1</v>
      </c>
      <c r="Q23">
        <f t="shared" si="69"/>
        <v>1</v>
      </c>
      <c r="R23">
        <f t="shared" si="69"/>
        <v>1</v>
      </c>
      <c r="S23" s="138">
        <f>VLOOKUP($A23,'FuturesInfo (3)'!$A$2:$O$80,15)*Q23</f>
        <v>48990</v>
      </c>
      <c r="T23" s="144">
        <f t="shared" si="70"/>
        <v>547.98657718013396</v>
      </c>
      <c r="U23" s="144">
        <f t="shared" si="83"/>
        <v>547.98657718013396</v>
      </c>
      <c r="W23">
        <f t="shared" si="71"/>
        <v>-1</v>
      </c>
      <c r="X23">
        <v>-1</v>
      </c>
      <c r="Y23">
        <v>-1</v>
      </c>
      <c r="Z23">
        <v>1</v>
      </c>
      <c r="AA23">
        <f t="shared" si="137"/>
        <v>0</v>
      </c>
      <c r="AB23">
        <f t="shared" si="72"/>
        <v>0</v>
      </c>
      <c r="AC23" s="1">
        <v>2.2007404360299999E-2</v>
      </c>
      <c r="AD23" s="2">
        <v>10</v>
      </c>
      <c r="AE23">
        <v>60</v>
      </c>
      <c r="AF23" t="str">
        <f t="shared" si="73"/>
        <v>TRUE</v>
      </c>
      <c r="AG23">
        <f>VLOOKUP($A23,'FuturesInfo (3)'!$A$2:$V$80,22)</f>
        <v>1</v>
      </c>
      <c r="AH23">
        <f t="shared" si="74"/>
        <v>1</v>
      </c>
      <c r="AI23">
        <f t="shared" si="84"/>
        <v>1</v>
      </c>
      <c r="AJ23" s="138">
        <f>VLOOKUP($A23,'FuturesInfo (3)'!$A$2:$O$80,15)*AI23</f>
        <v>48990</v>
      </c>
      <c r="AK23" s="196">
        <f t="shared" si="85"/>
        <v>-1078.1427396110969</v>
      </c>
      <c r="AL23" s="196">
        <f t="shared" si="86"/>
        <v>-1078.1427396110969</v>
      </c>
      <c r="AN23">
        <f t="shared" si="75"/>
        <v>-1</v>
      </c>
      <c r="AO23">
        <v>1</v>
      </c>
      <c r="AP23">
        <v>-1</v>
      </c>
      <c r="AQ23">
        <v>1</v>
      </c>
      <c r="AR23">
        <f t="shared" si="138"/>
        <v>1</v>
      </c>
      <c r="AS23">
        <f t="shared" si="76"/>
        <v>0</v>
      </c>
      <c r="AT23" s="1">
        <v>1.34835983095E-2</v>
      </c>
      <c r="AU23" s="2">
        <v>10</v>
      </c>
      <c r="AV23">
        <v>60</v>
      </c>
      <c r="AW23" t="str">
        <f t="shared" si="77"/>
        <v>TRUE</v>
      </c>
      <c r="AX23">
        <f>VLOOKUP($A23,'FuturesInfo (3)'!$A$2:$V$80,22)</f>
        <v>1</v>
      </c>
      <c r="AY23">
        <f t="shared" si="78"/>
        <v>1</v>
      </c>
      <c r="AZ23">
        <f t="shared" si="87"/>
        <v>1</v>
      </c>
      <c r="BA23" s="138">
        <f>VLOOKUP($A23,'FuturesInfo (3)'!$A$2:$O$80,15)*AZ23</f>
        <v>48990</v>
      </c>
      <c r="BB23" s="196">
        <f t="shared" si="79"/>
        <v>660.56148118240503</v>
      </c>
      <c r="BC23" s="196">
        <f t="shared" si="88"/>
        <v>-660.56148118240503</v>
      </c>
      <c r="BE23">
        <v>1</v>
      </c>
      <c r="BF23">
        <v>1</v>
      </c>
      <c r="BG23">
        <v>-1</v>
      </c>
      <c r="BH23">
        <v>1</v>
      </c>
      <c r="BI23">
        <v>1</v>
      </c>
      <c r="BJ23">
        <v>0</v>
      </c>
      <c r="BK23" s="1">
        <v>1.7275615567899999E-2</v>
      </c>
      <c r="BL23" s="2">
        <v>10</v>
      </c>
      <c r="BM23">
        <v>60</v>
      </c>
      <c r="BN23" t="s">
        <v>1186</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1186</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1186</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1186</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1186</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1186</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1186</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1186</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1186</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1186</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1186</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1186</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1186</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1186</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1186</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1186</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40">
        <v>-1</v>
      </c>
      <c r="QJ23" s="240">
        <v>1</v>
      </c>
      <c r="QK23" s="214">
        <v>1</v>
      </c>
      <c r="QL23" s="241">
        <v>-2</v>
      </c>
      <c r="QM23">
        <v>-1</v>
      </c>
      <c r="QN23">
        <v>-1</v>
      </c>
      <c r="QO23" s="214">
        <v>-1</v>
      </c>
      <c r="QP23">
        <v>1</v>
      </c>
      <c r="QQ23">
        <v>0</v>
      </c>
      <c r="QR23">
        <v>1</v>
      </c>
      <c r="QS23">
        <v>1</v>
      </c>
      <c r="QT23" s="249">
        <v>-3.1074578989600001E-2</v>
      </c>
      <c r="QU23" s="202">
        <v>42544</v>
      </c>
      <c r="QV23">
        <v>60</v>
      </c>
      <c r="QW23" t="s">
        <v>1186</v>
      </c>
      <c r="QX23">
        <v>1</v>
      </c>
      <c r="QY23" s="253">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f t="shared" si="89"/>
        <v>-1</v>
      </c>
      <c r="RP23" s="240">
        <v>-1</v>
      </c>
      <c r="RQ23" s="240">
        <v>1</v>
      </c>
      <c r="RR23" s="240">
        <v>-1</v>
      </c>
      <c r="RS23" s="214">
        <v>1</v>
      </c>
      <c r="RT23" s="241">
        <v>-3</v>
      </c>
      <c r="RU23">
        <f t="shared" si="90"/>
        <v>-1</v>
      </c>
      <c r="RV23">
        <f t="shared" si="91"/>
        <v>-1</v>
      </c>
      <c r="RW23" s="214">
        <v>1</v>
      </c>
      <c r="RX23">
        <f t="shared" si="139"/>
        <v>0</v>
      </c>
      <c r="RY23">
        <f t="shared" si="92"/>
        <v>1</v>
      </c>
      <c r="RZ23">
        <f t="shared" si="93"/>
        <v>0</v>
      </c>
      <c r="SA23">
        <f t="shared" si="94"/>
        <v>0</v>
      </c>
      <c r="SB23" s="249">
        <v>1.3656114214799999E-2</v>
      </c>
      <c r="SC23" s="202">
        <v>42544</v>
      </c>
      <c r="SD23">
        <v>60</v>
      </c>
      <c r="SE23" t="str">
        <f t="shared" si="80"/>
        <v>TRUE</v>
      </c>
      <c r="SF23">
        <f>VLOOKUP($A23,'FuturesInfo (3)'!$A$2:$V$80,22)</f>
        <v>1</v>
      </c>
      <c r="SG23" s="253">
        <v>2</v>
      </c>
      <c r="SH23">
        <f t="shared" si="95"/>
        <v>1</v>
      </c>
      <c r="SI23" s="138">
        <f>VLOOKUP($A23,'FuturesInfo (3)'!$A$2:$O$80,15)*SF23</f>
        <v>48990</v>
      </c>
      <c r="SJ23" s="138">
        <f>VLOOKUP($A23,'FuturesInfo (3)'!$A$2:$O$80,15)*SH23</f>
        <v>48990</v>
      </c>
      <c r="SK23" s="196">
        <f t="shared" si="96"/>
        <v>-669.01303538305194</v>
      </c>
      <c r="SL23" s="196">
        <f t="shared" si="97"/>
        <v>-669.01303538305194</v>
      </c>
      <c r="SM23" s="196">
        <f t="shared" si="98"/>
        <v>669.01303538305194</v>
      </c>
      <c r="SN23" s="196">
        <f t="shared" si="99"/>
        <v>-669.01303538305194</v>
      </c>
      <c r="SO23" s="196">
        <f t="shared" si="145"/>
        <v>-669.01303538305194</v>
      </c>
      <c r="SP23" s="196">
        <f t="shared" si="101"/>
        <v>669.01303538305194</v>
      </c>
      <c r="SQ23" s="196">
        <f t="shared" si="132"/>
        <v>-669.01303538305194</v>
      </c>
      <c r="SR23" s="196">
        <f>IF(IF(sym!$O12=RW23,1,0)=1,ABS(SI23*SB23),-ABS(SI23*SB23))</f>
        <v>669.01303538305194</v>
      </c>
      <c r="SS23" s="196">
        <f>IF(IF(sym!$N12=RW23,1,0)=1,ABS(SI23*SB23),-ABS(SI23*SB23))</f>
        <v>-669.01303538305194</v>
      </c>
      <c r="ST23" s="196">
        <f t="shared" si="102"/>
        <v>-669.01303538305194</v>
      </c>
      <c r="SU23" s="196">
        <f t="shared" si="103"/>
        <v>669.01303538305194</v>
      </c>
      <c r="SW23">
        <f t="shared" si="104"/>
        <v>1</v>
      </c>
      <c r="SX23" s="240">
        <v>1</v>
      </c>
      <c r="SY23" s="240">
        <v>1</v>
      </c>
      <c r="SZ23" s="240">
        <v>1</v>
      </c>
      <c r="TA23" s="214">
        <v>1</v>
      </c>
      <c r="TB23" s="241">
        <v>-4</v>
      </c>
      <c r="TC23">
        <f t="shared" si="105"/>
        <v>-1</v>
      </c>
      <c r="TD23">
        <f t="shared" si="106"/>
        <v>-1</v>
      </c>
      <c r="TE23" s="214"/>
      <c r="TF23">
        <f t="shared" si="140"/>
        <v>0</v>
      </c>
      <c r="TG23">
        <f t="shared" si="107"/>
        <v>0</v>
      </c>
      <c r="TH23">
        <f t="shared" si="133"/>
        <v>0</v>
      </c>
      <c r="TI23">
        <f t="shared" si="108"/>
        <v>0</v>
      </c>
      <c r="TJ23" s="249"/>
      <c r="TK23" s="202">
        <v>42548</v>
      </c>
      <c r="TL23">
        <v>60</v>
      </c>
      <c r="TM23" t="str">
        <f t="shared" si="81"/>
        <v>TRUE</v>
      </c>
      <c r="TN23">
        <f>VLOOKUP($A23,'FuturesInfo (3)'!$A$2:$V$80,22)</f>
        <v>1</v>
      </c>
      <c r="TO23" s="253">
        <v>1</v>
      </c>
      <c r="TP23">
        <f t="shared" si="109"/>
        <v>1</v>
      </c>
      <c r="TQ23" s="138">
        <f>VLOOKUP($A23,'FuturesInfo (3)'!$A$2:$O$80,15)*TN23</f>
        <v>48990</v>
      </c>
      <c r="TR23" s="138">
        <f>VLOOKUP($A23,'FuturesInfo (3)'!$A$2:$O$80,15)*TP23</f>
        <v>48990</v>
      </c>
      <c r="TS23" s="196">
        <f t="shared" si="110"/>
        <v>0</v>
      </c>
      <c r="TT23" s="196">
        <f t="shared" si="111"/>
        <v>0</v>
      </c>
      <c r="TU23" s="196">
        <f t="shared" si="112"/>
        <v>0</v>
      </c>
      <c r="TV23" s="196">
        <f t="shared" si="113"/>
        <v>0</v>
      </c>
      <c r="TW23" s="196">
        <f t="shared" si="146"/>
        <v>0</v>
      </c>
      <c r="TX23" s="196">
        <f t="shared" si="115"/>
        <v>0</v>
      </c>
      <c r="TY23" s="196">
        <f t="shared" si="134"/>
        <v>0</v>
      </c>
      <c r="TZ23" s="196">
        <f>IF(IF(sym!$O12=TE23,1,0)=1,ABS(TQ23*TJ23),-ABS(TQ23*TJ23))</f>
        <v>0</v>
      </c>
      <c r="UA23" s="196">
        <f>IF(IF(sym!$N12=TE23,1,0)=1,ABS(TQ23*TJ23),-ABS(TQ23*TJ23))</f>
        <v>0</v>
      </c>
      <c r="UB23" s="196">
        <f t="shared" si="141"/>
        <v>0</v>
      </c>
      <c r="UC23" s="196">
        <f t="shared" si="117"/>
        <v>0</v>
      </c>
      <c r="UE23">
        <f t="shared" si="118"/>
        <v>0</v>
      </c>
      <c r="UF23" s="240"/>
      <c r="UG23" s="240"/>
      <c r="UH23" s="240"/>
      <c r="UI23" s="214"/>
      <c r="UJ23" s="241"/>
      <c r="UK23">
        <f t="shared" si="119"/>
        <v>1</v>
      </c>
      <c r="UL23">
        <f t="shared" si="120"/>
        <v>0</v>
      </c>
      <c r="UM23" s="214"/>
      <c r="UN23">
        <f t="shared" si="142"/>
        <v>1</v>
      </c>
      <c r="UO23">
        <f t="shared" ref="UO23:UO86" si="148">IF(UM23=UI23,1,0)</f>
        <v>1</v>
      </c>
      <c r="UP23">
        <f t="shared" si="135"/>
        <v>0</v>
      </c>
      <c r="UQ23">
        <f t="shared" si="122"/>
        <v>1</v>
      </c>
      <c r="UR23" s="249"/>
      <c r="US23" s="202"/>
      <c r="UT23">
        <v>60</v>
      </c>
      <c r="UU23" t="str">
        <f t="shared" si="82"/>
        <v>FALSE</v>
      </c>
      <c r="UV23">
        <f>VLOOKUP($A23,'FuturesInfo (3)'!$A$2:$V$80,22)</f>
        <v>1</v>
      </c>
      <c r="UW23" s="253"/>
      <c r="UX23">
        <f t="shared" si="123"/>
        <v>1</v>
      </c>
      <c r="UY23" s="138">
        <f>VLOOKUP($A23,'FuturesInfo (3)'!$A$2:$O$80,15)*UV23</f>
        <v>48990</v>
      </c>
      <c r="UZ23" s="138">
        <f>VLOOKUP($A23,'FuturesInfo (3)'!$A$2:$O$80,15)*UX23</f>
        <v>48990</v>
      </c>
      <c r="VA23" s="196">
        <f t="shared" si="124"/>
        <v>0</v>
      </c>
      <c r="VB23" s="196">
        <f t="shared" si="125"/>
        <v>0</v>
      </c>
      <c r="VC23" s="196">
        <f t="shared" si="126"/>
        <v>0</v>
      </c>
      <c r="VD23" s="196">
        <f t="shared" si="127"/>
        <v>0</v>
      </c>
      <c r="VE23" s="196">
        <f t="shared" si="147"/>
        <v>0</v>
      </c>
      <c r="VF23" s="196">
        <f t="shared" si="129"/>
        <v>0</v>
      </c>
      <c r="VG23" s="196">
        <f t="shared" si="136"/>
        <v>0</v>
      </c>
      <c r="VH23" s="196">
        <f>IF(IF(sym!$O12=UM23,1,0)=1,ABS(UY23*UR23),-ABS(UY23*UR23))</f>
        <v>0</v>
      </c>
      <c r="VI23" s="196">
        <f>IF(IF(sym!$N12=UM23,1,0)=1,ABS(UY23*UR23),-ABS(UY23*UR23))</f>
        <v>0</v>
      </c>
      <c r="VJ23" s="196">
        <f t="shared" si="144"/>
        <v>0</v>
      </c>
      <c r="VK23" s="196">
        <f t="shared" si="131"/>
        <v>0</v>
      </c>
    </row>
    <row r="24" spans="1:583" x14ac:dyDescent="0.25">
      <c r="A24" s="1" t="s">
        <v>314</v>
      </c>
      <c r="B24" s="150" t="str">
        <f>'FuturesInfo (3)'!M12</f>
        <v>@CT</v>
      </c>
      <c r="C24" s="200" t="str">
        <f>VLOOKUP(A24,'FuturesInfo (3)'!$A$2:$K$80,11)</f>
        <v>soft</v>
      </c>
      <c r="F24" s="3" t="e">
        <f>#REF!</f>
        <v>#REF!</v>
      </c>
      <c r="G24" s="3">
        <v>-1</v>
      </c>
      <c r="H24">
        <v>1</v>
      </c>
      <c r="I24" s="3">
        <v>1</v>
      </c>
      <c r="J24">
        <f t="shared" si="66"/>
        <v>0</v>
      </c>
      <c r="K24">
        <f t="shared" si="67"/>
        <v>1</v>
      </c>
      <c r="L24" s="185">
        <v>1.6701129279400002E-2</v>
      </c>
      <c r="M24" s="2">
        <v>10</v>
      </c>
      <c r="N24">
        <v>60</v>
      </c>
      <c r="O24" t="str">
        <f t="shared" si="68"/>
        <v>TRUE</v>
      </c>
      <c r="P24">
        <f>VLOOKUP($A24,'FuturesInfo (3)'!$A$2:$V$80,22)</f>
        <v>3</v>
      </c>
      <c r="Q24">
        <f t="shared" si="69"/>
        <v>3</v>
      </c>
      <c r="R24">
        <f t="shared" si="69"/>
        <v>3</v>
      </c>
      <c r="S24" s="138">
        <f>VLOOKUP($A24,'FuturesInfo (3)'!$A$2:$O$80,15)*Q24</f>
        <v>97485</v>
      </c>
      <c r="T24" s="144">
        <f t="shared" si="70"/>
        <v>-1628.1095878023091</v>
      </c>
      <c r="U24" s="144">
        <f t="shared" si="83"/>
        <v>1628.1095878023091</v>
      </c>
      <c r="W24" s="3">
        <f t="shared" si="71"/>
        <v>-1</v>
      </c>
      <c r="X24" s="3">
        <v>1</v>
      </c>
      <c r="Y24">
        <v>1</v>
      </c>
      <c r="Z24" s="3">
        <v>1</v>
      </c>
      <c r="AA24">
        <f t="shared" si="137"/>
        <v>1</v>
      </c>
      <c r="AB24">
        <f t="shared" si="72"/>
        <v>1</v>
      </c>
      <c r="AC24" s="5">
        <v>2.5504615866099999E-2</v>
      </c>
      <c r="AD24" s="2">
        <v>10</v>
      </c>
      <c r="AE24">
        <v>60</v>
      </c>
      <c r="AF24" t="str">
        <f t="shared" si="73"/>
        <v>TRUE</v>
      </c>
      <c r="AG24">
        <f>VLOOKUP($A24,'FuturesInfo (3)'!$A$2:$V$80,22)</f>
        <v>3</v>
      </c>
      <c r="AH24">
        <f t="shared" si="74"/>
        <v>4</v>
      </c>
      <c r="AI24">
        <f t="shared" si="84"/>
        <v>3</v>
      </c>
      <c r="AJ24" s="138">
        <f>VLOOKUP($A24,'FuturesInfo (3)'!$A$2:$O$80,15)*AI24</f>
        <v>97485</v>
      </c>
      <c r="AK24" s="196">
        <f t="shared" si="85"/>
        <v>2486.3174777067584</v>
      </c>
      <c r="AL24" s="196">
        <f t="shared" si="86"/>
        <v>2486.3174777067584</v>
      </c>
      <c r="AN24" s="3">
        <f t="shared" si="75"/>
        <v>1</v>
      </c>
      <c r="AO24" s="3">
        <v>1</v>
      </c>
      <c r="AP24">
        <v>1</v>
      </c>
      <c r="AQ24" s="3">
        <v>1</v>
      </c>
      <c r="AR24">
        <f t="shared" si="138"/>
        <v>1</v>
      </c>
      <c r="AS24">
        <f t="shared" si="76"/>
        <v>1</v>
      </c>
      <c r="AT24" s="5">
        <v>4.57735733903E-3</v>
      </c>
      <c r="AU24" s="2">
        <v>10</v>
      </c>
      <c r="AV24">
        <v>60</v>
      </c>
      <c r="AW24" t="str">
        <f t="shared" si="77"/>
        <v>TRUE</v>
      </c>
      <c r="AX24">
        <f>VLOOKUP($A24,'FuturesInfo (3)'!$A$2:$V$80,22)</f>
        <v>3</v>
      </c>
      <c r="AY24">
        <f t="shared" si="78"/>
        <v>4</v>
      </c>
      <c r="AZ24" s="182">
        <f>AY24</f>
        <v>4</v>
      </c>
      <c r="BA24" s="138">
        <f>VLOOKUP($A24,'FuturesInfo (3)'!$A$2:$O$80,15)*AZ24</f>
        <v>129980</v>
      </c>
      <c r="BB24" s="196">
        <f t="shared" si="79"/>
        <v>594.96490692711939</v>
      </c>
      <c r="BC24" s="196">
        <f t="shared" si="88"/>
        <v>594.96490692711939</v>
      </c>
      <c r="BE24" s="3">
        <v>1</v>
      </c>
      <c r="BF24" s="3">
        <v>-1</v>
      </c>
      <c r="BG24">
        <v>1</v>
      </c>
      <c r="BH24" s="3">
        <v>1</v>
      </c>
      <c r="BI24">
        <v>0</v>
      </c>
      <c r="BJ24">
        <v>1</v>
      </c>
      <c r="BK24" s="5">
        <v>1.8226002430100001E-3</v>
      </c>
      <c r="BL24" s="2">
        <v>10</v>
      </c>
      <c r="BM24">
        <v>60</v>
      </c>
      <c r="BN24" t="s">
        <v>1186</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1186</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1186</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1186</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1186</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1186</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1186</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1186</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1186</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1186</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1186</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1186</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1186</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1186</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1186</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1186</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2">
        <v>-1</v>
      </c>
      <c r="QJ24" s="242">
        <v>1</v>
      </c>
      <c r="QK24" s="214">
        <v>-1</v>
      </c>
      <c r="QL24" s="241">
        <v>-2</v>
      </c>
      <c r="QM24">
        <v>1</v>
      </c>
      <c r="QN24">
        <v>1</v>
      </c>
      <c r="QO24" s="246">
        <v>-1</v>
      </c>
      <c r="QP24">
        <v>1</v>
      </c>
      <c r="QQ24">
        <v>1</v>
      </c>
      <c r="QR24">
        <v>0</v>
      </c>
      <c r="QS24">
        <v>0</v>
      </c>
      <c r="QT24" s="247">
        <v>-2.5512528473799999E-2</v>
      </c>
      <c r="QU24" s="202">
        <v>42541</v>
      </c>
      <c r="QV24">
        <v>60</v>
      </c>
      <c r="QW24" t="s">
        <v>1186</v>
      </c>
      <c r="QX24">
        <v>3</v>
      </c>
      <c r="QY24" s="253">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f t="shared" si="89"/>
        <v>-1</v>
      </c>
      <c r="RP24" s="242">
        <v>1</v>
      </c>
      <c r="RQ24" s="242">
        <v>-1</v>
      </c>
      <c r="RR24" s="242">
        <v>1</v>
      </c>
      <c r="RS24" s="214">
        <v>-1</v>
      </c>
      <c r="RT24" s="241">
        <v>2</v>
      </c>
      <c r="RU24">
        <f t="shared" si="90"/>
        <v>1</v>
      </c>
      <c r="RV24">
        <f t="shared" si="91"/>
        <v>-1</v>
      </c>
      <c r="RW24" s="246">
        <v>1</v>
      </c>
      <c r="RX24">
        <f t="shared" si="139"/>
        <v>1</v>
      </c>
      <c r="RY24">
        <f t="shared" si="92"/>
        <v>0</v>
      </c>
      <c r="RZ24">
        <f t="shared" si="93"/>
        <v>1</v>
      </c>
      <c r="SA24">
        <f t="shared" si="94"/>
        <v>0</v>
      </c>
      <c r="SB24" s="247">
        <v>1.27785569581E-2</v>
      </c>
      <c r="SC24" s="202">
        <v>42541</v>
      </c>
      <c r="SD24">
        <v>60</v>
      </c>
      <c r="SE24" t="str">
        <f t="shared" si="80"/>
        <v>TRUE</v>
      </c>
      <c r="SF24">
        <f>VLOOKUP($A24,'FuturesInfo (3)'!$A$2:$V$80,22)</f>
        <v>3</v>
      </c>
      <c r="SG24" s="253">
        <v>2</v>
      </c>
      <c r="SH24">
        <f t="shared" si="95"/>
        <v>2</v>
      </c>
      <c r="SI24" s="138">
        <f>VLOOKUP($A24,'FuturesInfo (3)'!$A$2:$O$80,15)*SF24</f>
        <v>97485</v>
      </c>
      <c r="SJ24" s="138">
        <f>VLOOKUP($A24,'FuturesInfo (3)'!$A$2:$O$80,15)*SH24</f>
        <v>64990</v>
      </c>
      <c r="SK24" s="196">
        <f t="shared" si="96"/>
        <v>1245.7176250603786</v>
      </c>
      <c r="SL24" s="196">
        <f t="shared" si="97"/>
        <v>830.47841670691901</v>
      </c>
      <c r="SM24" s="196">
        <f t="shared" si="98"/>
        <v>-1245.7176250603786</v>
      </c>
      <c r="SN24" s="196">
        <f t="shared" si="99"/>
        <v>1245.7176250603786</v>
      </c>
      <c r="SO24" s="196">
        <f t="shared" si="145"/>
        <v>-1245.7176250603786</v>
      </c>
      <c r="SP24" s="196">
        <f t="shared" si="101"/>
        <v>-1245.7176250603786</v>
      </c>
      <c r="SQ24" s="196">
        <f t="shared" si="132"/>
        <v>1245.7176250603786</v>
      </c>
      <c r="SR24" s="196">
        <f>IF(IF(sym!$O13=RW24,1,0)=1,ABS(SI24*SB24),-ABS(SI24*SB24))</f>
        <v>1245.7176250603786</v>
      </c>
      <c r="SS24" s="196">
        <f>IF(IF(sym!$N13=RW24,1,0)=1,ABS(SI24*SB24),-ABS(SI24*SB24))</f>
        <v>-1245.7176250603786</v>
      </c>
      <c r="ST24" s="196">
        <f t="shared" si="102"/>
        <v>-1245.7176250603786</v>
      </c>
      <c r="SU24" s="196">
        <f t="shared" si="103"/>
        <v>1245.7176250603786</v>
      </c>
      <c r="SW24">
        <f t="shared" si="104"/>
        <v>1</v>
      </c>
      <c r="SX24" s="242">
        <v>-1</v>
      </c>
      <c r="SY24" s="242">
        <v>1</v>
      </c>
      <c r="SZ24" s="242">
        <v>-1</v>
      </c>
      <c r="TA24" s="214">
        <v>-1</v>
      </c>
      <c r="TB24" s="241">
        <v>3</v>
      </c>
      <c r="TC24">
        <f t="shared" si="105"/>
        <v>1</v>
      </c>
      <c r="TD24">
        <f t="shared" si="106"/>
        <v>-1</v>
      </c>
      <c r="TE24" s="246"/>
      <c r="TF24">
        <f t="shared" si="140"/>
        <v>0</v>
      </c>
      <c r="TG24">
        <f t="shared" si="107"/>
        <v>0</v>
      </c>
      <c r="TH24">
        <f t="shared" si="133"/>
        <v>0</v>
      </c>
      <c r="TI24">
        <f t="shared" si="108"/>
        <v>0</v>
      </c>
      <c r="TJ24" s="247"/>
      <c r="TK24" s="202">
        <v>42548</v>
      </c>
      <c r="TL24">
        <v>60</v>
      </c>
      <c r="TM24" t="str">
        <f t="shared" si="81"/>
        <v>TRUE</v>
      </c>
      <c r="TN24">
        <f>VLOOKUP($A24,'FuturesInfo (3)'!$A$2:$V$80,22)</f>
        <v>3</v>
      </c>
      <c r="TO24" s="253">
        <v>2</v>
      </c>
      <c r="TP24">
        <f t="shared" si="109"/>
        <v>2</v>
      </c>
      <c r="TQ24" s="138">
        <f>VLOOKUP($A24,'FuturesInfo (3)'!$A$2:$O$80,15)*TN24</f>
        <v>97485</v>
      </c>
      <c r="TR24" s="138">
        <f>VLOOKUP($A24,'FuturesInfo (3)'!$A$2:$O$80,15)*TP24</f>
        <v>64990</v>
      </c>
      <c r="TS24" s="196">
        <f t="shared" si="110"/>
        <v>0</v>
      </c>
      <c r="TT24" s="196">
        <f t="shared" si="111"/>
        <v>0</v>
      </c>
      <c r="TU24" s="196">
        <f t="shared" si="112"/>
        <v>0</v>
      </c>
      <c r="TV24" s="196">
        <f t="shared" si="113"/>
        <v>0</v>
      </c>
      <c r="TW24" s="196">
        <f t="shared" si="146"/>
        <v>0</v>
      </c>
      <c r="TX24" s="196">
        <f t="shared" si="115"/>
        <v>0</v>
      </c>
      <c r="TY24" s="196">
        <f t="shared" si="134"/>
        <v>0</v>
      </c>
      <c r="TZ24" s="196">
        <f>IF(IF(sym!$O13=TE24,1,0)=1,ABS(TQ24*TJ24),-ABS(TQ24*TJ24))</f>
        <v>0</v>
      </c>
      <c r="UA24" s="196">
        <f>IF(IF(sym!$N13=TE24,1,0)=1,ABS(TQ24*TJ24),-ABS(TQ24*TJ24))</f>
        <v>0</v>
      </c>
      <c r="UB24" s="196">
        <f t="shared" si="141"/>
        <v>0</v>
      </c>
      <c r="UC24" s="196">
        <f t="shared" si="117"/>
        <v>0</v>
      </c>
      <c r="UE24">
        <f t="shared" si="118"/>
        <v>0</v>
      </c>
      <c r="UF24" s="242"/>
      <c r="UG24" s="242"/>
      <c r="UH24" s="242"/>
      <c r="UI24" s="214"/>
      <c r="UJ24" s="241"/>
      <c r="UK24">
        <f t="shared" si="119"/>
        <v>1</v>
      </c>
      <c r="UL24">
        <f t="shared" si="120"/>
        <v>0</v>
      </c>
      <c r="UM24" s="246"/>
      <c r="UN24">
        <f t="shared" si="142"/>
        <v>1</v>
      </c>
      <c r="UO24">
        <f t="shared" si="148"/>
        <v>1</v>
      </c>
      <c r="UP24">
        <f t="shared" si="135"/>
        <v>0</v>
      </c>
      <c r="UQ24">
        <f t="shared" si="122"/>
        <v>1</v>
      </c>
      <c r="UR24" s="247"/>
      <c r="US24" s="202"/>
      <c r="UT24">
        <v>60</v>
      </c>
      <c r="UU24" t="str">
        <f t="shared" si="82"/>
        <v>FALSE</v>
      </c>
      <c r="UV24">
        <f>VLOOKUP($A24,'FuturesInfo (3)'!$A$2:$V$80,22)</f>
        <v>3</v>
      </c>
      <c r="UW24" s="253"/>
      <c r="UX24">
        <f t="shared" si="123"/>
        <v>2</v>
      </c>
      <c r="UY24" s="138">
        <f>VLOOKUP($A24,'FuturesInfo (3)'!$A$2:$O$80,15)*UV24</f>
        <v>97485</v>
      </c>
      <c r="UZ24" s="138">
        <f>VLOOKUP($A24,'FuturesInfo (3)'!$A$2:$O$80,15)*UX24</f>
        <v>64990</v>
      </c>
      <c r="VA24" s="196">
        <f t="shared" si="124"/>
        <v>0</v>
      </c>
      <c r="VB24" s="196">
        <f t="shared" si="125"/>
        <v>0</v>
      </c>
      <c r="VC24" s="196">
        <f t="shared" si="126"/>
        <v>0</v>
      </c>
      <c r="VD24" s="196">
        <f t="shared" si="127"/>
        <v>0</v>
      </c>
      <c r="VE24" s="196">
        <f t="shared" si="147"/>
        <v>0</v>
      </c>
      <c r="VF24" s="196">
        <f t="shared" si="129"/>
        <v>0</v>
      </c>
      <c r="VG24" s="196">
        <f t="shared" si="136"/>
        <v>0</v>
      </c>
      <c r="VH24" s="196">
        <f>IF(IF(sym!$O13=UM24,1,0)=1,ABS(UY24*UR24),-ABS(UY24*UR24))</f>
        <v>0</v>
      </c>
      <c r="VI24" s="196">
        <f>IF(IF(sym!$N13=UM24,1,0)=1,ABS(UY24*UR24),-ABS(UY24*UR24))</f>
        <v>0</v>
      </c>
      <c r="VJ24" s="196">
        <f t="shared" si="144"/>
        <v>0</v>
      </c>
      <c r="VK24" s="196">
        <f t="shared" si="131"/>
        <v>0</v>
      </c>
    </row>
    <row r="25" spans="1:583" x14ac:dyDescent="0.25">
      <c r="A25" s="1" t="s">
        <v>1017</v>
      </c>
      <c r="B25" s="150" t="str">
        <f>'FuturesInfo (3)'!M13</f>
        <v>@EU</v>
      </c>
      <c r="C25" s="200" t="str">
        <f>VLOOKUP(A25,'FuturesInfo (3)'!$A$2:$K$80,11)</f>
        <v>currency</v>
      </c>
      <c r="F25" t="e">
        <f>#REF!</f>
        <v>#REF!</v>
      </c>
      <c r="G25">
        <v>1</v>
      </c>
      <c r="H25">
        <v>1</v>
      </c>
      <c r="I25">
        <v>1</v>
      </c>
      <c r="J25">
        <f t="shared" si="66"/>
        <v>1</v>
      </c>
      <c r="K25">
        <f t="shared" si="67"/>
        <v>1</v>
      </c>
      <c r="L25" s="184">
        <v>1.74840849996E-2</v>
      </c>
      <c r="M25" s="2">
        <v>10</v>
      </c>
      <c r="N25">
        <v>60</v>
      </c>
      <c r="O25" t="str">
        <f t="shared" si="68"/>
        <v>TRUE</v>
      </c>
      <c r="P25">
        <f>VLOOKUP($A25,'FuturesInfo (3)'!$A$2:$V$80,22)</f>
        <v>1</v>
      </c>
      <c r="Q25">
        <f t="shared" si="69"/>
        <v>1</v>
      </c>
      <c r="R25">
        <f t="shared" si="69"/>
        <v>1</v>
      </c>
      <c r="S25" s="138">
        <f>VLOOKUP($A25,'FuturesInfo (3)'!$A$2:$O$80,15)*Q25</f>
        <v>139562.5</v>
      </c>
      <c r="T25" s="144">
        <f t="shared" si="70"/>
        <v>2440.1226127566752</v>
      </c>
      <c r="U25" s="144">
        <f t="shared" si="83"/>
        <v>2440.1226127566752</v>
      </c>
      <c r="W25">
        <f t="shared" si="71"/>
        <v>1</v>
      </c>
      <c r="X25">
        <v>-1</v>
      </c>
      <c r="Y25">
        <v>1</v>
      </c>
      <c r="Z25">
        <v>1</v>
      </c>
      <c r="AA25">
        <f t="shared" si="137"/>
        <v>0</v>
      </c>
      <c r="AB25">
        <f t="shared" si="72"/>
        <v>1</v>
      </c>
      <c r="AC25" s="1">
        <v>2.4673951357099999E-3</v>
      </c>
      <c r="AD25" s="2">
        <v>10</v>
      </c>
      <c r="AE25">
        <v>60</v>
      </c>
      <c r="AF25" t="str">
        <f t="shared" si="73"/>
        <v>TRUE</v>
      </c>
      <c r="AG25">
        <f>VLOOKUP($A25,'FuturesInfo (3)'!$A$2:$V$80,22)</f>
        <v>1</v>
      </c>
      <c r="AH25">
        <f t="shared" si="74"/>
        <v>1</v>
      </c>
      <c r="AI25">
        <f t="shared" si="84"/>
        <v>1</v>
      </c>
      <c r="AJ25" s="138">
        <f>VLOOKUP($A25,'FuturesInfo (3)'!$A$2:$O$80,15)*AI25</f>
        <v>139562.5</v>
      </c>
      <c r="AK25" s="196">
        <f t="shared" si="85"/>
        <v>-344.35583362752686</v>
      </c>
      <c r="AL25" s="196">
        <f t="shared" si="86"/>
        <v>344.35583362752686</v>
      </c>
      <c r="AN25">
        <f t="shared" si="75"/>
        <v>-1</v>
      </c>
      <c r="AO25">
        <v>-1</v>
      </c>
      <c r="AP25">
        <v>1</v>
      </c>
      <c r="AQ25">
        <v>-1</v>
      </c>
      <c r="AR25">
        <f t="shared" si="138"/>
        <v>1</v>
      </c>
      <c r="AS25">
        <f t="shared" si="76"/>
        <v>0</v>
      </c>
      <c r="AT25" s="1">
        <v>-1.01090014065E-3</v>
      </c>
      <c r="AU25" s="2">
        <v>10</v>
      </c>
      <c r="AV25">
        <v>60</v>
      </c>
      <c r="AW25" t="str">
        <f t="shared" si="77"/>
        <v>TRUE</v>
      </c>
      <c r="AX25">
        <f>VLOOKUP($A25,'FuturesInfo (3)'!$A$2:$V$80,22)</f>
        <v>1</v>
      </c>
      <c r="AY25">
        <f t="shared" si="78"/>
        <v>1</v>
      </c>
      <c r="AZ25">
        <f t="shared" si="87"/>
        <v>1</v>
      </c>
      <c r="BA25" s="138">
        <f>VLOOKUP($A25,'FuturesInfo (3)'!$A$2:$O$80,15)*AZ25</f>
        <v>139562.5</v>
      </c>
      <c r="BB25" s="196">
        <f t="shared" si="79"/>
        <v>141.08375087946564</v>
      </c>
      <c r="BC25" s="196">
        <f t="shared" si="88"/>
        <v>-141.08375087946564</v>
      </c>
      <c r="BE25">
        <v>-1</v>
      </c>
      <c r="BF25">
        <v>-1</v>
      </c>
      <c r="BG25">
        <v>1</v>
      </c>
      <c r="BH25">
        <v>1</v>
      </c>
      <c r="BI25">
        <v>0</v>
      </c>
      <c r="BJ25">
        <v>1</v>
      </c>
      <c r="BK25" s="1">
        <v>3.0357692815300001E-3</v>
      </c>
      <c r="BL25" s="2">
        <v>10</v>
      </c>
      <c r="BM25">
        <v>60</v>
      </c>
      <c r="BN25" t="s">
        <v>1186</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1186</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1186</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1186</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1186</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1186</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1186</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1186</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1186</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1186</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1186</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1186</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1186</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1186</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1186</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1186</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40">
        <v>-1</v>
      </c>
      <c r="QJ25" s="240">
        <v>1</v>
      </c>
      <c r="QK25" s="214">
        <v>1</v>
      </c>
      <c r="QL25" s="241">
        <v>-10</v>
      </c>
      <c r="QM25">
        <v>-1</v>
      </c>
      <c r="QN25">
        <v>-1</v>
      </c>
      <c r="QO25" s="214">
        <v>-1</v>
      </c>
      <c r="QP25">
        <v>1</v>
      </c>
      <c r="QQ25">
        <v>0</v>
      </c>
      <c r="QR25">
        <v>1</v>
      </c>
      <c r="QS25">
        <v>1</v>
      </c>
      <c r="QT25" s="249">
        <v>-2.7383731370099998E-3</v>
      </c>
      <c r="QU25" s="202">
        <v>42536</v>
      </c>
      <c r="QV25">
        <v>60</v>
      </c>
      <c r="QW25" t="s">
        <v>1186</v>
      </c>
      <c r="QX25">
        <v>1</v>
      </c>
      <c r="QY25" s="253">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f t="shared" si="89"/>
        <v>-1</v>
      </c>
      <c r="RP25" s="240">
        <v>-1</v>
      </c>
      <c r="RQ25" s="240">
        <v>-1</v>
      </c>
      <c r="RR25" s="240">
        <v>-1</v>
      </c>
      <c r="RS25" s="214">
        <v>1</v>
      </c>
      <c r="RT25" s="241">
        <v>-5</v>
      </c>
      <c r="RU25">
        <f t="shared" si="90"/>
        <v>-1</v>
      </c>
      <c r="RV25">
        <f t="shared" si="91"/>
        <v>-1</v>
      </c>
      <c r="RW25" s="214">
        <v>1</v>
      </c>
      <c r="RX25">
        <f t="shared" si="139"/>
        <v>0</v>
      </c>
      <c r="RY25">
        <f t="shared" si="92"/>
        <v>1</v>
      </c>
      <c r="RZ25">
        <f t="shared" si="93"/>
        <v>0</v>
      </c>
      <c r="SA25">
        <f t="shared" si="94"/>
        <v>0</v>
      </c>
      <c r="SB25" s="249">
        <v>5.1766824217899998E-3</v>
      </c>
      <c r="SC25" s="202">
        <v>42544</v>
      </c>
      <c r="SD25">
        <v>60</v>
      </c>
      <c r="SE25" t="str">
        <f t="shared" si="80"/>
        <v>TRUE</v>
      </c>
      <c r="SF25">
        <f>VLOOKUP($A25,'FuturesInfo (3)'!$A$2:$V$80,22)</f>
        <v>1</v>
      </c>
      <c r="SG25" s="253">
        <v>1</v>
      </c>
      <c r="SH25">
        <f t="shared" si="95"/>
        <v>1</v>
      </c>
      <c r="SI25" s="138">
        <f>VLOOKUP($A25,'FuturesInfo (3)'!$A$2:$O$80,15)*SF25</f>
        <v>139562.5</v>
      </c>
      <c r="SJ25" s="138">
        <f>VLOOKUP($A25,'FuturesInfo (3)'!$A$2:$O$80,15)*SH25</f>
        <v>139562.5</v>
      </c>
      <c r="SK25" s="196">
        <f t="shared" si="96"/>
        <v>-722.47074049106686</v>
      </c>
      <c r="SL25" s="196">
        <f t="shared" si="97"/>
        <v>-722.47074049106686</v>
      </c>
      <c r="SM25" s="196">
        <f t="shared" si="98"/>
        <v>722.47074049106686</v>
      </c>
      <c r="SN25" s="196">
        <f t="shared" si="99"/>
        <v>-722.47074049106686</v>
      </c>
      <c r="SO25" s="196">
        <f t="shared" si="145"/>
        <v>-722.47074049106686</v>
      </c>
      <c r="SP25" s="196">
        <f t="shared" si="101"/>
        <v>-722.47074049106686</v>
      </c>
      <c r="SQ25" s="196">
        <f t="shared" si="132"/>
        <v>-722.47074049106686</v>
      </c>
      <c r="SR25" s="196">
        <f>IF(IF(sym!$O14=RW25,1,0)=1,ABS(SI25*SB25),-ABS(SI25*SB25))</f>
        <v>722.47074049106686</v>
      </c>
      <c r="SS25" s="196">
        <f>IF(IF(sym!$N14=RW25,1,0)=1,ABS(SI25*SB25),-ABS(SI25*SB25))</f>
        <v>-722.47074049106686</v>
      </c>
      <c r="ST25" s="196">
        <f t="shared" si="102"/>
        <v>-722.47074049106686</v>
      </c>
      <c r="SU25" s="196">
        <f t="shared" si="103"/>
        <v>722.47074049106686</v>
      </c>
      <c r="SW25">
        <f t="shared" si="104"/>
        <v>1</v>
      </c>
      <c r="SX25" s="240">
        <v>1</v>
      </c>
      <c r="SY25" s="240">
        <v>-1</v>
      </c>
      <c r="SZ25" s="240">
        <v>1</v>
      </c>
      <c r="TA25" s="214">
        <v>1</v>
      </c>
      <c r="TB25" s="241">
        <v>-12</v>
      </c>
      <c r="TC25">
        <f t="shared" si="105"/>
        <v>-1</v>
      </c>
      <c r="TD25">
        <f t="shared" si="106"/>
        <v>-1</v>
      </c>
      <c r="TE25" s="214"/>
      <c r="TF25">
        <f t="shared" si="140"/>
        <v>0</v>
      </c>
      <c r="TG25">
        <f t="shared" si="107"/>
        <v>0</v>
      </c>
      <c r="TH25">
        <f t="shared" si="133"/>
        <v>0</v>
      </c>
      <c r="TI25">
        <f t="shared" si="108"/>
        <v>0</v>
      </c>
      <c r="TJ25" s="249"/>
      <c r="TK25" s="202">
        <v>42536</v>
      </c>
      <c r="TL25">
        <v>60</v>
      </c>
      <c r="TM25" t="str">
        <f t="shared" si="81"/>
        <v>TRUE</v>
      </c>
      <c r="TN25">
        <f>VLOOKUP($A25,'FuturesInfo (3)'!$A$2:$V$80,22)</f>
        <v>1</v>
      </c>
      <c r="TO25" s="253">
        <v>1</v>
      </c>
      <c r="TP25">
        <f t="shared" si="109"/>
        <v>1</v>
      </c>
      <c r="TQ25" s="138">
        <f>VLOOKUP($A25,'FuturesInfo (3)'!$A$2:$O$80,15)*TN25</f>
        <v>139562.5</v>
      </c>
      <c r="TR25" s="138">
        <f>VLOOKUP($A25,'FuturesInfo (3)'!$A$2:$O$80,15)*TP25</f>
        <v>139562.5</v>
      </c>
      <c r="TS25" s="196">
        <f t="shared" si="110"/>
        <v>0</v>
      </c>
      <c r="TT25" s="196">
        <f t="shared" si="111"/>
        <v>0</v>
      </c>
      <c r="TU25" s="196">
        <f t="shared" si="112"/>
        <v>0</v>
      </c>
      <c r="TV25" s="196">
        <f t="shared" si="113"/>
        <v>0</v>
      </c>
      <c r="TW25" s="196">
        <f t="shared" si="146"/>
        <v>0</v>
      </c>
      <c r="TX25" s="196">
        <f t="shared" si="115"/>
        <v>0</v>
      </c>
      <c r="TY25" s="196">
        <f t="shared" si="134"/>
        <v>0</v>
      </c>
      <c r="TZ25" s="196">
        <f>IF(IF(sym!$O14=TE25,1,0)=1,ABS(TQ25*TJ25),-ABS(TQ25*TJ25))</f>
        <v>0</v>
      </c>
      <c r="UA25" s="196">
        <f>IF(IF(sym!$N14=TE25,1,0)=1,ABS(TQ25*TJ25),-ABS(TQ25*TJ25))</f>
        <v>0</v>
      </c>
      <c r="UB25" s="196">
        <f t="shared" si="141"/>
        <v>0</v>
      </c>
      <c r="UC25" s="196">
        <f t="shared" si="117"/>
        <v>0</v>
      </c>
      <c r="UE25">
        <f t="shared" si="118"/>
        <v>0</v>
      </c>
      <c r="UF25" s="240"/>
      <c r="UG25" s="240"/>
      <c r="UH25" s="240"/>
      <c r="UI25" s="214"/>
      <c r="UJ25" s="241"/>
      <c r="UK25">
        <f t="shared" si="119"/>
        <v>1</v>
      </c>
      <c r="UL25">
        <f t="shared" si="120"/>
        <v>0</v>
      </c>
      <c r="UM25" s="214"/>
      <c r="UN25">
        <f t="shared" si="142"/>
        <v>1</v>
      </c>
      <c r="UO25">
        <f t="shared" si="148"/>
        <v>1</v>
      </c>
      <c r="UP25">
        <f t="shared" si="135"/>
        <v>0</v>
      </c>
      <c r="UQ25">
        <f t="shared" si="122"/>
        <v>1</v>
      </c>
      <c r="UR25" s="249"/>
      <c r="US25" s="202"/>
      <c r="UT25">
        <v>60</v>
      </c>
      <c r="UU25" t="str">
        <f t="shared" si="82"/>
        <v>FALSE</v>
      </c>
      <c r="UV25">
        <f>VLOOKUP($A25,'FuturesInfo (3)'!$A$2:$V$80,22)</f>
        <v>1</v>
      </c>
      <c r="UW25" s="253"/>
      <c r="UX25">
        <f t="shared" si="123"/>
        <v>1</v>
      </c>
      <c r="UY25" s="138">
        <f>VLOOKUP($A25,'FuturesInfo (3)'!$A$2:$O$80,15)*UV25</f>
        <v>139562.5</v>
      </c>
      <c r="UZ25" s="138">
        <f>VLOOKUP($A25,'FuturesInfo (3)'!$A$2:$O$80,15)*UX25</f>
        <v>139562.5</v>
      </c>
      <c r="VA25" s="196">
        <f t="shared" si="124"/>
        <v>0</v>
      </c>
      <c r="VB25" s="196">
        <f t="shared" si="125"/>
        <v>0</v>
      </c>
      <c r="VC25" s="196">
        <f t="shared" si="126"/>
        <v>0</v>
      </c>
      <c r="VD25" s="196">
        <f t="shared" si="127"/>
        <v>0</v>
      </c>
      <c r="VE25" s="196">
        <f t="shared" si="147"/>
        <v>0</v>
      </c>
      <c r="VF25" s="196">
        <f t="shared" si="129"/>
        <v>0</v>
      </c>
      <c r="VG25" s="196">
        <f t="shared" si="136"/>
        <v>0</v>
      </c>
      <c r="VH25" s="196">
        <f>IF(IF(sym!$O14=UM25,1,0)=1,ABS(UY25*UR25),-ABS(UY25*UR25))</f>
        <v>0</v>
      </c>
      <c r="VI25" s="196">
        <f>IF(IF(sym!$N14=UM25,1,0)=1,ABS(UY25*UR25),-ABS(UY25*UR25))</f>
        <v>0</v>
      </c>
      <c r="VJ25" s="196">
        <f t="shared" si="144"/>
        <v>0</v>
      </c>
      <c r="VK25" s="196">
        <f t="shared" si="131"/>
        <v>0</v>
      </c>
    </row>
    <row r="26" spans="1:583" x14ac:dyDescent="0.25">
      <c r="A26" s="1" t="s">
        <v>317</v>
      </c>
      <c r="B26" s="150" t="str">
        <f>'FuturesInfo (3)'!M14</f>
        <v>@DX</v>
      </c>
      <c r="C26" s="200" t="str">
        <f>VLOOKUP(A26,'FuturesInfo (3)'!$A$2:$K$80,11)</f>
        <v>currency</v>
      </c>
      <c r="F26" t="e">
        <f>#REF!</f>
        <v>#REF!</v>
      </c>
      <c r="G26">
        <v>1</v>
      </c>
      <c r="H26">
        <v>-1</v>
      </c>
      <c r="I26">
        <v>-1</v>
      </c>
      <c r="J26">
        <f t="shared" si="66"/>
        <v>0</v>
      </c>
      <c r="K26">
        <f t="shared" si="67"/>
        <v>1</v>
      </c>
      <c r="L26" s="184">
        <v>-1.6093589770399999E-2</v>
      </c>
      <c r="M26" s="2">
        <v>10</v>
      </c>
      <c r="N26">
        <v>60</v>
      </c>
      <c r="O26" t="str">
        <f t="shared" si="68"/>
        <v>TRUE</v>
      </c>
      <c r="P26">
        <f>VLOOKUP($A26,'FuturesInfo (3)'!$A$2:$V$80,22)</f>
        <v>2</v>
      </c>
      <c r="Q26">
        <f t="shared" si="69"/>
        <v>2</v>
      </c>
      <c r="R26">
        <f t="shared" si="69"/>
        <v>2</v>
      </c>
      <c r="S26" s="138">
        <f>VLOOKUP($A26,'FuturesInfo (3)'!$A$2:$O$80,15)*Q26</f>
        <v>191428</v>
      </c>
      <c r="T26" s="144">
        <f t="shared" si="70"/>
        <v>-3080.7637025681311</v>
      </c>
      <c r="U26" s="144">
        <f t="shared" si="83"/>
        <v>3080.7637025681311</v>
      </c>
      <c r="W26">
        <f t="shared" si="71"/>
        <v>1</v>
      </c>
      <c r="X26">
        <v>1</v>
      </c>
      <c r="Y26">
        <v>-1</v>
      </c>
      <c r="Z26">
        <v>-1</v>
      </c>
      <c r="AA26">
        <f t="shared" si="137"/>
        <v>0</v>
      </c>
      <c r="AB26">
        <f t="shared" si="72"/>
        <v>1</v>
      </c>
      <c r="AC26" s="1">
        <v>-1.4676479346600001E-3</v>
      </c>
      <c r="AD26" s="2">
        <v>10</v>
      </c>
      <c r="AE26">
        <v>60</v>
      </c>
      <c r="AF26" t="str">
        <f t="shared" si="73"/>
        <v>TRUE</v>
      </c>
      <c r="AG26">
        <f>VLOOKUP($A26,'FuturesInfo (3)'!$A$2:$V$80,22)</f>
        <v>2</v>
      </c>
      <c r="AH26">
        <f t="shared" si="74"/>
        <v>2</v>
      </c>
      <c r="AI26">
        <f t="shared" si="84"/>
        <v>2</v>
      </c>
      <c r="AJ26" s="138">
        <f>VLOOKUP($A26,'FuturesInfo (3)'!$A$2:$O$80,15)*AI26</f>
        <v>191428</v>
      </c>
      <c r="AK26" s="196">
        <f t="shared" si="85"/>
        <v>-280.94890883609452</v>
      </c>
      <c r="AL26" s="196">
        <f t="shared" si="86"/>
        <v>280.94890883609452</v>
      </c>
      <c r="AN26">
        <f t="shared" si="75"/>
        <v>1</v>
      </c>
      <c r="AO26">
        <v>1</v>
      </c>
      <c r="AP26">
        <v>-1</v>
      </c>
      <c r="AQ26">
        <v>-1</v>
      </c>
      <c r="AR26">
        <f t="shared" si="138"/>
        <v>0</v>
      </c>
      <c r="AS26">
        <f t="shared" si="76"/>
        <v>1</v>
      </c>
      <c r="AT26" s="1">
        <v>-6.1774416870799998E-4</v>
      </c>
      <c r="AU26" s="2">
        <v>10</v>
      </c>
      <c r="AV26">
        <v>60</v>
      </c>
      <c r="AW26" t="str">
        <f t="shared" si="77"/>
        <v>TRUE</v>
      </c>
      <c r="AX26">
        <f>VLOOKUP($A26,'FuturesInfo (3)'!$A$2:$V$80,22)</f>
        <v>2</v>
      </c>
      <c r="AY26">
        <f t="shared" si="78"/>
        <v>2</v>
      </c>
      <c r="AZ26">
        <f t="shared" si="87"/>
        <v>2</v>
      </c>
      <c r="BA26" s="138">
        <f>VLOOKUP($A26,'FuturesInfo (3)'!$A$2:$O$80,15)*AZ26</f>
        <v>191428</v>
      </c>
      <c r="BB26" s="196">
        <f t="shared" si="79"/>
        <v>-118.25353072743502</v>
      </c>
      <c r="BC26" s="196">
        <f t="shared" si="88"/>
        <v>118.25353072743502</v>
      </c>
      <c r="BE26">
        <v>1</v>
      </c>
      <c r="BF26">
        <v>1</v>
      </c>
      <c r="BG26">
        <v>-1</v>
      </c>
      <c r="BH26">
        <v>-1</v>
      </c>
      <c r="BI26">
        <v>0</v>
      </c>
      <c r="BJ26">
        <v>1</v>
      </c>
      <c r="BK26" s="1">
        <v>-2.6856509506399998E-3</v>
      </c>
      <c r="BL26" s="2">
        <v>10</v>
      </c>
      <c r="BM26">
        <v>60</v>
      </c>
      <c r="BN26" t="s">
        <v>1186</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1186</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1186</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1186</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1186</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1186</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1186</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1186</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1186</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1186</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1186</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1186</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1186</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1186</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1186</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1186</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40">
        <v>-1</v>
      </c>
      <c r="QJ26" s="240">
        <v>-1</v>
      </c>
      <c r="QK26" s="214">
        <v>-1</v>
      </c>
      <c r="QL26" s="241">
        <v>-4</v>
      </c>
      <c r="QM26">
        <v>1</v>
      </c>
      <c r="QN26">
        <v>1</v>
      </c>
      <c r="QO26" s="214">
        <v>1</v>
      </c>
      <c r="QP26">
        <v>0</v>
      </c>
      <c r="QQ26">
        <v>0</v>
      </c>
      <c r="QR26">
        <v>1</v>
      </c>
      <c r="QS26">
        <v>1</v>
      </c>
      <c r="QT26" s="249">
        <v>4.1333096746599997E-3</v>
      </c>
      <c r="QU26" s="202">
        <v>42544</v>
      </c>
      <c r="QV26">
        <v>60</v>
      </c>
      <c r="QW26" t="s">
        <v>1186</v>
      </c>
      <c r="QX26">
        <v>2</v>
      </c>
      <c r="QY26" s="253">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f t="shared" si="89"/>
        <v>1</v>
      </c>
      <c r="RP26" s="240">
        <v>-1</v>
      </c>
      <c r="RQ26" s="240">
        <v>1</v>
      </c>
      <c r="RR26" s="240">
        <v>-1</v>
      </c>
      <c r="RS26" s="214">
        <v>-1</v>
      </c>
      <c r="RT26" s="241">
        <v>-5</v>
      </c>
      <c r="RU26">
        <f t="shared" si="90"/>
        <v>1</v>
      </c>
      <c r="RV26">
        <f t="shared" si="91"/>
        <v>1</v>
      </c>
      <c r="RW26" s="214">
        <v>-1</v>
      </c>
      <c r="RX26">
        <f t="shared" si="139"/>
        <v>1</v>
      </c>
      <c r="RY26">
        <f t="shared" si="92"/>
        <v>1</v>
      </c>
      <c r="RZ26">
        <f t="shared" si="93"/>
        <v>0</v>
      </c>
      <c r="SA26">
        <f t="shared" si="94"/>
        <v>0</v>
      </c>
      <c r="SB26" s="249">
        <v>-5.0830015696000002E-3</v>
      </c>
      <c r="SC26" s="202">
        <v>42544</v>
      </c>
      <c r="SD26">
        <v>60</v>
      </c>
      <c r="SE26" t="str">
        <f t="shared" si="80"/>
        <v>TRUE</v>
      </c>
      <c r="SF26">
        <f>VLOOKUP($A26,'FuturesInfo (3)'!$A$2:$V$80,22)</f>
        <v>2</v>
      </c>
      <c r="SG26" s="253">
        <v>2</v>
      </c>
      <c r="SH26">
        <f t="shared" si="95"/>
        <v>2</v>
      </c>
      <c r="SI26" s="138">
        <f>VLOOKUP($A26,'FuturesInfo (3)'!$A$2:$O$80,15)*SF26</f>
        <v>191428</v>
      </c>
      <c r="SJ26" s="138">
        <f>VLOOKUP($A26,'FuturesInfo (3)'!$A$2:$O$80,15)*SH26</f>
        <v>191428</v>
      </c>
      <c r="SK26" s="196">
        <f t="shared" si="96"/>
        <v>973.02882446538888</v>
      </c>
      <c r="SL26" s="196">
        <f t="shared" si="97"/>
        <v>973.02882446538888</v>
      </c>
      <c r="SM26" s="196">
        <f t="shared" si="98"/>
        <v>973.02882446538888</v>
      </c>
      <c r="SN26" s="196">
        <f t="shared" si="99"/>
        <v>-973.02882446538888</v>
      </c>
      <c r="SO26" s="196">
        <f t="shared" si="145"/>
        <v>-973.02882446538888</v>
      </c>
      <c r="SP26" s="196">
        <f t="shared" si="101"/>
        <v>-973.02882446538888</v>
      </c>
      <c r="SQ26" s="196">
        <f t="shared" si="132"/>
        <v>973.02882446538888</v>
      </c>
      <c r="SR26" s="196">
        <f>IF(IF(sym!$O15=RW26,1,0)=1,ABS(SI26*SB26),-ABS(SI26*SB26))</f>
        <v>973.02882446538888</v>
      </c>
      <c r="SS26" s="196">
        <f>IF(IF(sym!$N15=RW26,1,0)=1,ABS(SI26*SB26),-ABS(SI26*SB26))</f>
        <v>-973.02882446538888</v>
      </c>
      <c r="ST26" s="196">
        <f t="shared" si="102"/>
        <v>-973.02882446538888</v>
      </c>
      <c r="SU26" s="196">
        <f t="shared" si="103"/>
        <v>973.02882446538888</v>
      </c>
      <c r="SW26">
        <f t="shared" si="104"/>
        <v>-1</v>
      </c>
      <c r="SX26" s="240">
        <v>-1</v>
      </c>
      <c r="SY26" s="240">
        <v>1</v>
      </c>
      <c r="SZ26" s="240">
        <v>-1</v>
      </c>
      <c r="TA26" s="214">
        <v>-1</v>
      </c>
      <c r="TB26" s="241">
        <v>-6</v>
      </c>
      <c r="TC26">
        <f t="shared" si="105"/>
        <v>1</v>
      </c>
      <c r="TD26">
        <f t="shared" si="106"/>
        <v>1</v>
      </c>
      <c r="TE26" s="214"/>
      <c r="TF26">
        <f t="shared" si="140"/>
        <v>0</v>
      </c>
      <c r="TG26">
        <f t="shared" si="107"/>
        <v>0</v>
      </c>
      <c r="TH26">
        <f t="shared" si="133"/>
        <v>0</v>
      </c>
      <c r="TI26">
        <f t="shared" si="108"/>
        <v>0</v>
      </c>
      <c r="TJ26" s="249"/>
      <c r="TK26" s="202">
        <v>42544</v>
      </c>
      <c r="TL26">
        <v>60</v>
      </c>
      <c r="TM26" t="str">
        <f t="shared" si="81"/>
        <v>TRUE</v>
      </c>
      <c r="TN26">
        <f>VLOOKUP($A26,'FuturesInfo (3)'!$A$2:$V$80,22)</f>
        <v>2</v>
      </c>
      <c r="TO26" s="253">
        <v>2</v>
      </c>
      <c r="TP26">
        <f t="shared" si="109"/>
        <v>2</v>
      </c>
      <c r="TQ26" s="138">
        <f>VLOOKUP($A26,'FuturesInfo (3)'!$A$2:$O$80,15)*TN26</f>
        <v>191428</v>
      </c>
      <c r="TR26" s="138">
        <f>VLOOKUP($A26,'FuturesInfo (3)'!$A$2:$O$80,15)*TP26</f>
        <v>191428</v>
      </c>
      <c r="TS26" s="196">
        <f t="shared" si="110"/>
        <v>0</v>
      </c>
      <c r="TT26" s="196">
        <f t="shared" si="111"/>
        <v>0</v>
      </c>
      <c r="TU26" s="196">
        <f t="shared" si="112"/>
        <v>0</v>
      </c>
      <c r="TV26" s="196">
        <f t="shared" si="113"/>
        <v>0</v>
      </c>
      <c r="TW26" s="196">
        <f t="shared" si="146"/>
        <v>0</v>
      </c>
      <c r="TX26" s="196">
        <f t="shared" si="115"/>
        <v>0</v>
      </c>
      <c r="TY26" s="196">
        <f t="shared" si="134"/>
        <v>0</v>
      </c>
      <c r="TZ26" s="196">
        <f>IF(IF(sym!$O15=TE26,1,0)=1,ABS(TQ26*TJ26),-ABS(TQ26*TJ26))</f>
        <v>0</v>
      </c>
      <c r="UA26" s="196">
        <f>IF(IF(sym!$N15=TE26,1,0)=1,ABS(TQ26*TJ26),-ABS(TQ26*TJ26))</f>
        <v>0</v>
      </c>
      <c r="UB26" s="196">
        <f t="shared" si="141"/>
        <v>0</v>
      </c>
      <c r="UC26" s="196">
        <f t="shared" si="117"/>
        <v>0</v>
      </c>
      <c r="UE26">
        <f t="shared" si="118"/>
        <v>0</v>
      </c>
      <c r="UF26" s="240"/>
      <c r="UG26" s="240"/>
      <c r="UH26" s="240"/>
      <c r="UI26" s="214"/>
      <c r="UJ26" s="241"/>
      <c r="UK26">
        <f t="shared" si="119"/>
        <v>1</v>
      </c>
      <c r="UL26">
        <f t="shared" si="120"/>
        <v>0</v>
      </c>
      <c r="UM26" s="214"/>
      <c r="UN26">
        <f t="shared" si="142"/>
        <v>1</v>
      </c>
      <c r="UO26">
        <f t="shared" si="148"/>
        <v>1</v>
      </c>
      <c r="UP26">
        <f t="shared" si="135"/>
        <v>0</v>
      </c>
      <c r="UQ26">
        <f t="shared" si="122"/>
        <v>1</v>
      </c>
      <c r="UR26" s="249"/>
      <c r="US26" s="202"/>
      <c r="UT26">
        <v>60</v>
      </c>
      <c r="UU26" t="str">
        <f t="shared" si="82"/>
        <v>FALSE</v>
      </c>
      <c r="UV26">
        <f>VLOOKUP($A26,'FuturesInfo (3)'!$A$2:$V$80,22)</f>
        <v>2</v>
      </c>
      <c r="UW26" s="253"/>
      <c r="UX26">
        <f t="shared" si="123"/>
        <v>2</v>
      </c>
      <c r="UY26" s="138">
        <f>VLOOKUP($A26,'FuturesInfo (3)'!$A$2:$O$80,15)*UV26</f>
        <v>191428</v>
      </c>
      <c r="UZ26" s="138">
        <f>VLOOKUP($A26,'FuturesInfo (3)'!$A$2:$O$80,15)*UX26</f>
        <v>191428</v>
      </c>
      <c r="VA26" s="196">
        <f t="shared" si="124"/>
        <v>0</v>
      </c>
      <c r="VB26" s="196">
        <f t="shared" si="125"/>
        <v>0</v>
      </c>
      <c r="VC26" s="196">
        <f t="shared" si="126"/>
        <v>0</v>
      </c>
      <c r="VD26" s="196">
        <f t="shared" si="127"/>
        <v>0</v>
      </c>
      <c r="VE26" s="196">
        <f t="shared" si="147"/>
        <v>0</v>
      </c>
      <c r="VF26" s="196">
        <f t="shared" si="129"/>
        <v>0</v>
      </c>
      <c r="VG26" s="196">
        <f t="shared" si="136"/>
        <v>0</v>
      </c>
      <c r="VH26" s="196">
        <f>IF(IF(sym!$O15=UM26,1,0)=1,ABS(UY26*UR26),-ABS(UY26*UR26))</f>
        <v>0</v>
      </c>
      <c r="VI26" s="196">
        <f>IF(IF(sym!$N15=UM26,1,0)=1,ABS(UY26*UR26),-ABS(UY26*UR26))</f>
        <v>0</v>
      </c>
      <c r="VJ26" s="196">
        <f t="shared" si="144"/>
        <v>0</v>
      </c>
      <c r="VK26" s="196">
        <f t="shared" si="131"/>
        <v>0</v>
      </c>
    </row>
    <row r="27" spans="1:583" x14ac:dyDescent="0.25">
      <c r="A27" s="1" t="s">
        <v>319</v>
      </c>
      <c r="B27" s="150" t="str">
        <f>'FuturesInfo (3)'!M15</f>
        <v>BD</v>
      </c>
      <c r="C27" s="200" t="str">
        <f>VLOOKUP(A27,'FuturesInfo (3)'!$A$2:$K$80,11)</f>
        <v>rates</v>
      </c>
      <c r="F27" t="e">
        <f>#REF!</f>
        <v>#REF!</v>
      </c>
      <c r="G27">
        <v>1</v>
      </c>
      <c r="H27">
        <v>1</v>
      </c>
      <c r="I27">
        <v>1</v>
      </c>
      <c r="J27">
        <f t="shared" si="66"/>
        <v>1</v>
      </c>
      <c r="K27">
        <f t="shared" si="67"/>
        <v>1</v>
      </c>
      <c r="L27" s="184">
        <v>3.7084321235299998E-3</v>
      </c>
      <c r="M27" s="2">
        <v>10</v>
      </c>
      <c r="N27">
        <v>60</v>
      </c>
      <c r="O27" t="str">
        <f t="shared" si="68"/>
        <v>TRUE</v>
      </c>
      <c r="P27">
        <f>VLOOKUP($A27,'FuturesInfo (3)'!$A$2:$V$80,22)</f>
        <v>2</v>
      </c>
      <c r="Q27">
        <f t="shared" si="69"/>
        <v>2</v>
      </c>
      <c r="R27">
        <f t="shared" si="69"/>
        <v>2</v>
      </c>
      <c r="S27" s="138">
        <f>VLOOKUP($A27,'FuturesInfo (3)'!$A$2:$O$80,15)*Q27</f>
        <v>371825.49300000002</v>
      </c>
      <c r="T27" s="144">
        <f t="shared" si="70"/>
        <v>1378.8896025885792</v>
      </c>
      <c r="U27" s="144">
        <f t="shared" si="83"/>
        <v>1378.8896025885792</v>
      </c>
      <c r="W27">
        <f t="shared" si="71"/>
        <v>1</v>
      </c>
      <c r="X27">
        <v>1</v>
      </c>
      <c r="Y27">
        <v>1</v>
      </c>
      <c r="Z27">
        <v>-1</v>
      </c>
      <c r="AA27">
        <f t="shared" si="137"/>
        <v>0</v>
      </c>
      <c r="AB27">
        <f t="shared" si="72"/>
        <v>0</v>
      </c>
      <c r="AC27" s="1">
        <v>-9.0854027861900005E-4</v>
      </c>
      <c r="AD27" s="2">
        <v>10</v>
      </c>
      <c r="AE27">
        <v>60</v>
      </c>
      <c r="AF27" t="str">
        <f t="shared" si="73"/>
        <v>TRUE</v>
      </c>
      <c r="AG27">
        <f>VLOOKUP($A27,'FuturesInfo (3)'!$A$2:$V$80,22)</f>
        <v>2</v>
      </c>
      <c r="AH27">
        <f t="shared" si="74"/>
        <v>3</v>
      </c>
      <c r="AI27">
        <f t="shared" si="84"/>
        <v>2</v>
      </c>
      <c r="AJ27" s="138">
        <f>VLOOKUP($A27,'FuturesInfo (3)'!$A$2:$O$80,15)*AI27</f>
        <v>371825.49300000002</v>
      </c>
      <c r="AK27" s="196">
        <f t="shared" si="85"/>
        <v>-337.81843700786709</v>
      </c>
      <c r="AL27" s="196">
        <f t="shared" si="86"/>
        <v>-337.81843700786709</v>
      </c>
      <c r="AN27">
        <f t="shared" si="75"/>
        <v>1</v>
      </c>
      <c r="AO27">
        <v>-1</v>
      </c>
      <c r="AP27">
        <v>1</v>
      </c>
      <c r="AQ27">
        <v>1</v>
      </c>
      <c r="AR27">
        <f t="shared" si="138"/>
        <v>0</v>
      </c>
      <c r="AS27">
        <f t="shared" si="76"/>
        <v>1</v>
      </c>
      <c r="AT27" s="1">
        <v>2.60685054981E-3</v>
      </c>
      <c r="AU27" s="2">
        <v>10</v>
      </c>
      <c r="AV27">
        <v>60</v>
      </c>
      <c r="AW27" t="str">
        <f t="shared" si="77"/>
        <v>TRUE</v>
      </c>
      <c r="AX27">
        <f>VLOOKUP($A27,'FuturesInfo (3)'!$A$2:$V$80,22)</f>
        <v>2</v>
      </c>
      <c r="AY27">
        <f t="shared" si="78"/>
        <v>2</v>
      </c>
      <c r="AZ27">
        <f t="shared" si="87"/>
        <v>2</v>
      </c>
      <c r="BA27" s="138">
        <f>VLOOKUP($A27,'FuturesInfo (3)'!$A$2:$O$80,15)*AZ27</f>
        <v>371825.49300000002</v>
      </c>
      <c r="BB27" s="196">
        <f t="shared" si="79"/>
        <v>-969.2934908604243</v>
      </c>
      <c r="BC27" s="196">
        <f t="shared" si="88"/>
        <v>969.2934908604243</v>
      </c>
      <c r="BE27">
        <v>-1</v>
      </c>
      <c r="BF27">
        <v>1</v>
      </c>
      <c r="BG27">
        <v>1</v>
      </c>
      <c r="BH27">
        <v>-1</v>
      </c>
      <c r="BI27">
        <v>0</v>
      </c>
      <c r="BJ27">
        <v>0</v>
      </c>
      <c r="BK27" s="1">
        <v>-4.86499635125E-4</v>
      </c>
      <c r="BL27" s="2">
        <v>10</v>
      </c>
      <c r="BM27">
        <v>60</v>
      </c>
      <c r="BN27" t="s">
        <v>1186</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1186</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1186</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1186</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1186</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1186</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1186</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1186</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1186</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1186</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1186</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1186</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1186</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1186</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1186</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1186</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40">
        <v>1</v>
      </c>
      <c r="QJ27" s="240">
        <v>-1</v>
      </c>
      <c r="QK27" s="214">
        <v>1</v>
      </c>
      <c r="QL27" s="241">
        <v>-3</v>
      </c>
      <c r="QM27">
        <v>-1</v>
      </c>
      <c r="QN27">
        <v>-1</v>
      </c>
      <c r="QO27" s="214">
        <v>1</v>
      </c>
      <c r="QP27">
        <v>1</v>
      </c>
      <c r="QQ27">
        <v>1</v>
      </c>
      <c r="QR27">
        <v>0</v>
      </c>
      <c r="QS27">
        <v>0</v>
      </c>
      <c r="QT27" s="249">
        <v>1.19817876827E-3</v>
      </c>
      <c r="QU27" s="202">
        <v>42544</v>
      </c>
      <c r="QV27">
        <v>60</v>
      </c>
      <c r="QW27" t="s">
        <v>1186</v>
      </c>
      <c r="QX27">
        <v>2</v>
      </c>
      <c r="QY27" s="253">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f t="shared" si="89"/>
        <v>1</v>
      </c>
      <c r="RP27" s="240">
        <v>1</v>
      </c>
      <c r="RQ27" s="240">
        <v>-1</v>
      </c>
      <c r="RR27" s="240">
        <v>1</v>
      </c>
      <c r="RS27" s="214">
        <v>1</v>
      </c>
      <c r="RT27" s="241">
        <v>5</v>
      </c>
      <c r="RU27">
        <f t="shared" si="90"/>
        <v>-1</v>
      </c>
      <c r="RV27">
        <f t="shared" si="91"/>
        <v>1</v>
      </c>
      <c r="RW27" s="214">
        <v>-1</v>
      </c>
      <c r="RX27">
        <f t="shared" si="139"/>
        <v>0</v>
      </c>
      <c r="RY27">
        <f t="shared" si="92"/>
        <v>0</v>
      </c>
      <c r="RZ27">
        <f t="shared" si="93"/>
        <v>1</v>
      </c>
      <c r="SA27">
        <f t="shared" si="94"/>
        <v>0</v>
      </c>
      <c r="SB27" s="249">
        <v>-8.9755864049800003E-4</v>
      </c>
      <c r="SC27" s="202">
        <v>42544</v>
      </c>
      <c r="SD27">
        <v>60</v>
      </c>
      <c r="SE27" t="str">
        <f t="shared" si="80"/>
        <v>TRUE</v>
      </c>
      <c r="SF27">
        <f>VLOOKUP($A27,'FuturesInfo (3)'!$A$2:$V$80,22)</f>
        <v>2</v>
      </c>
      <c r="SG27" s="253">
        <v>2</v>
      </c>
      <c r="SH27">
        <f t="shared" si="95"/>
        <v>2</v>
      </c>
      <c r="SI27" s="138">
        <f>VLOOKUP($A27,'FuturesInfo (3)'!$A$2:$O$80,15)*SF27</f>
        <v>371825.49300000002</v>
      </c>
      <c r="SJ27" s="138">
        <f>VLOOKUP($A27,'FuturesInfo (3)'!$A$2:$O$80,15)*SH27</f>
        <v>371825.49300000002</v>
      </c>
      <c r="SK27" s="196">
        <f t="shared" si="96"/>
        <v>-333.73518399957862</v>
      </c>
      <c r="SL27" s="196">
        <f t="shared" si="97"/>
        <v>-333.73518399957862</v>
      </c>
      <c r="SM27" s="196">
        <f t="shared" si="98"/>
        <v>-333.73518399957862</v>
      </c>
      <c r="SN27" s="196">
        <f t="shared" si="99"/>
        <v>333.73518399957862</v>
      </c>
      <c r="SO27" s="196">
        <f t="shared" si="145"/>
        <v>-333.73518399957862</v>
      </c>
      <c r="SP27" s="196">
        <f t="shared" si="101"/>
        <v>333.73518399957862</v>
      </c>
      <c r="SQ27" s="196">
        <f t="shared" si="132"/>
        <v>-333.73518399957862</v>
      </c>
      <c r="SR27" s="196">
        <f>IF(IF(sym!$O16=RW27,1,0)=1,ABS(SI27*SB27),-ABS(SI27*SB27))</f>
        <v>333.73518399957862</v>
      </c>
      <c r="SS27" s="196">
        <f>IF(IF(sym!$N16=RW27,1,0)=1,ABS(SI27*SB27),-ABS(SI27*SB27))</f>
        <v>-333.73518399957862</v>
      </c>
      <c r="ST27" s="196">
        <f t="shared" si="102"/>
        <v>-333.73518399957862</v>
      </c>
      <c r="SU27" s="196">
        <f t="shared" si="103"/>
        <v>333.73518399957862</v>
      </c>
      <c r="SW27">
        <f t="shared" si="104"/>
        <v>-1</v>
      </c>
      <c r="SX27" s="240">
        <v>-1</v>
      </c>
      <c r="SY27" s="240">
        <v>-1</v>
      </c>
      <c r="SZ27" s="240">
        <v>1</v>
      </c>
      <c r="TA27" s="214">
        <v>1</v>
      </c>
      <c r="TB27" s="241">
        <v>6</v>
      </c>
      <c r="TC27">
        <f t="shared" si="105"/>
        <v>-1</v>
      </c>
      <c r="TD27">
        <f t="shared" si="106"/>
        <v>1</v>
      </c>
      <c r="TE27" s="214"/>
      <c r="TF27">
        <f t="shared" si="140"/>
        <v>0</v>
      </c>
      <c r="TG27">
        <f t="shared" si="107"/>
        <v>0</v>
      </c>
      <c r="TH27">
        <f t="shared" si="133"/>
        <v>0</v>
      </c>
      <c r="TI27">
        <f t="shared" si="108"/>
        <v>0</v>
      </c>
      <c r="TJ27" s="249"/>
      <c r="TK27" s="202">
        <v>42544</v>
      </c>
      <c r="TL27">
        <v>60</v>
      </c>
      <c r="TM27" t="str">
        <f t="shared" si="81"/>
        <v>TRUE</v>
      </c>
      <c r="TN27">
        <f>VLOOKUP($A27,'FuturesInfo (3)'!$A$2:$V$80,22)</f>
        <v>2</v>
      </c>
      <c r="TO27" s="253">
        <v>1</v>
      </c>
      <c r="TP27">
        <f t="shared" si="109"/>
        <v>3</v>
      </c>
      <c r="TQ27" s="138">
        <f>VLOOKUP($A27,'FuturesInfo (3)'!$A$2:$O$80,15)*TN27</f>
        <v>371825.49300000002</v>
      </c>
      <c r="TR27" s="138">
        <f>VLOOKUP($A27,'FuturesInfo (3)'!$A$2:$O$80,15)*TP27</f>
        <v>557738.23950000003</v>
      </c>
      <c r="TS27" s="196">
        <f t="shared" si="110"/>
        <v>0</v>
      </c>
      <c r="TT27" s="196">
        <f t="shared" si="111"/>
        <v>0</v>
      </c>
      <c r="TU27" s="196">
        <f t="shared" si="112"/>
        <v>0</v>
      </c>
      <c r="TV27" s="196">
        <f t="shared" si="113"/>
        <v>0</v>
      </c>
      <c r="TW27" s="196">
        <f t="shared" si="146"/>
        <v>0</v>
      </c>
      <c r="TX27" s="196">
        <f t="shared" si="115"/>
        <v>0</v>
      </c>
      <c r="TY27" s="196">
        <f t="shared" si="134"/>
        <v>0</v>
      </c>
      <c r="TZ27" s="196">
        <f>IF(IF(sym!$O16=TE27,1,0)=1,ABS(TQ27*TJ27),-ABS(TQ27*TJ27))</f>
        <v>0</v>
      </c>
      <c r="UA27" s="196">
        <f>IF(IF(sym!$N16=TE27,1,0)=1,ABS(TQ27*TJ27),-ABS(TQ27*TJ27))</f>
        <v>0</v>
      </c>
      <c r="UB27" s="196">
        <f t="shared" si="141"/>
        <v>0</v>
      </c>
      <c r="UC27" s="196">
        <f t="shared" si="117"/>
        <v>0</v>
      </c>
      <c r="UE27">
        <f t="shared" si="118"/>
        <v>0</v>
      </c>
      <c r="UF27" s="240"/>
      <c r="UG27" s="240"/>
      <c r="UH27" s="240"/>
      <c r="UI27" s="214"/>
      <c r="UJ27" s="241"/>
      <c r="UK27">
        <f t="shared" si="119"/>
        <v>1</v>
      </c>
      <c r="UL27">
        <f t="shared" si="120"/>
        <v>0</v>
      </c>
      <c r="UM27" s="214"/>
      <c r="UN27">
        <f t="shared" si="142"/>
        <v>1</v>
      </c>
      <c r="UO27">
        <f t="shared" si="148"/>
        <v>1</v>
      </c>
      <c r="UP27">
        <f t="shared" si="135"/>
        <v>0</v>
      </c>
      <c r="UQ27">
        <f t="shared" si="122"/>
        <v>1</v>
      </c>
      <c r="UR27" s="249"/>
      <c r="US27" s="202"/>
      <c r="UT27">
        <v>60</v>
      </c>
      <c r="UU27" t="str">
        <f t="shared" si="82"/>
        <v>FALSE</v>
      </c>
      <c r="UV27">
        <f>VLOOKUP($A27,'FuturesInfo (3)'!$A$2:$V$80,22)</f>
        <v>2</v>
      </c>
      <c r="UW27" s="253"/>
      <c r="UX27">
        <f t="shared" si="123"/>
        <v>2</v>
      </c>
      <c r="UY27" s="138">
        <f>VLOOKUP($A27,'FuturesInfo (3)'!$A$2:$O$80,15)*UV27</f>
        <v>371825.49300000002</v>
      </c>
      <c r="UZ27" s="138">
        <f>VLOOKUP($A27,'FuturesInfo (3)'!$A$2:$O$80,15)*UX27</f>
        <v>371825.49300000002</v>
      </c>
      <c r="VA27" s="196">
        <f t="shared" si="124"/>
        <v>0</v>
      </c>
      <c r="VB27" s="196">
        <f t="shared" si="125"/>
        <v>0</v>
      </c>
      <c r="VC27" s="196">
        <f t="shared" si="126"/>
        <v>0</v>
      </c>
      <c r="VD27" s="196">
        <f t="shared" si="127"/>
        <v>0</v>
      </c>
      <c r="VE27" s="196">
        <f t="shared" si="147"/>
        <v>0</v>
      </c>
      <c r="VF27" s="196">
        <f t="shared" si="129"/>
        <v>0</v>
      </c>
      <c r="VG27" s="196">
        <f t="shared" si="136"/>
        <v>0</v>
      </c>
      <c r="VH27" s="196">
        <f>IF(IF(sym!$O16=UM27,1,0)=1,ABS(UY27*UR27),-ABS(UY27*UR27))</f>
        <v>0</v>
      </c>
      <c r="VI27" s="196">
        <f>IF(IF(sym!$N16=UM27,1,0)=1,ABS(UY27*UR27),-ABS(UY27*UR27))</f>
        <v>0</v>
      </c>
      <c r="VJ27" s="196">
        <f t="shared" si="144"/>
        <v>0</v>
      </c>
      <c r="VK27" s="196">
        <f t="shared" si="131"/>
        <v>0</v>
      </c>
    </row>
    <row r="28" spans="1:583" x14ac:dyDescent="0.25">
      <c r="A28" s="1" t="s">
        <v>321</v>
      </c>
      <c r="B28" s="150" t="str">
        <f>'FuturesInfo (3)'!M16</f>
        <v>BL</v>
      </c>
      <c r="C28" s="200" t="str">
        <f>VLOOKUP(A28,'FuturesInfo (3)'!$A$2:$K$80,11)</f>
        <v>rates</v>
      </c>
      <c r="F28" t="e">
        <f>#REF!</f>
        <v>#REF!</v>
      </c>
      <c r="G28">
        <v>-1</v>
      </c>
      <c r="H28">
        <v>1</v>
      </c>
      <c r="I28">
        <v>1</v>
      </c>
      <c r="J28">
        <f t="shared" si="66"/>
        <v>0</v>
      </c>
      <c r="K28">
        <f t="shared" si="67"/>
        <v>1</v>
      </c>
      <c r="L28" s="184">
        <v>1.0649627263E-3</v>
      </c>
      <c r="M28" s="2">
        <v>10</v>
      </c>
      <c r="N28">
        <v>60</v>
      </c>
      <c r="O28" t="str">
        <f t="shared" si="68"/>
        <v>TRUE</v>
      </c>
      <c r="P28">
        <f>VLOOKUP($A28,'FuturesInfo (3)'!$A$2:$V$80,22)</f>
        <v>7</v>
      </c>
      <c r="Q28">
        <f t="shared" si="69"/>
        <v>7</v>
      </c>
      <c r="R28">
        <f t="shared" si="69"/>
        <v>7</v>
      </c>
      <c r="S28" s="138">
        <f>VLOOKUP($A28,'FuturesInfo (3)'!$A$2:$O$80,15)*Q28</f>
        <v>1040986.6740000001</v>
      </c>
      <c r="T28" s="144">
        <f t="shared" si="70"/>
        <v>-1108.6120063850094</v>
      </c>
      <c r="U28" s="144">
        <f t="shared" si="83"/>
        <v>1108.6120063850094</v>
      </c>
      <c r="W28">
        <f t="shared" si="71"/>
        <v>-1</v>
      </c>
      <c r="X28">
        <v>1</v>
      </c>
      <c r="Y28">
        <v>1</v>
      </c>
      <c r="Z28">
        <v>1</v>
      </c>
      <c r="AA28">
        <f t="shared" si="137"/>
        <v>1</v>
      </c>
      <c r="AB28">
        <f t="shared" si="72"/>
        <v>1</v>
      </c>
      <c r="AC28" s="171">
        <v>0</v>
      </c>
      <c r="AD28" s="2">
        <v>10</v>
      </c>
      <c r="AE28">
        <v>60</v>
      </c>
      <c r="AF28" t="str">
        <f t="shared" si="73"/>
        <v>TRUE</v>
      </c>
      <c r="AG28">
        <f>VLOOKUP($A28,'FuturesInfo (3)'!$A$2:$V$80,22)</f>
        <v>7</v>
      </c>
      <c r="AH28">
        <f t="shared" si="74"/>
        <v>9</v>
      </c>
      <c r="AI28">
        <f t="shared" si="84"/>
        <v>7</v>
      </c>
      <c r="AJ28" s="138">
        <f>VLOOKUP($A28,'FuturesInfo (3)'!$A$2:$O$80,15)*AI28</f>
        <v>1040986.6740000001</v>
      </c>
      <c r="AK28" s="196">
        <f t="shared" si="85"/>
        <v>0</v>
      </c>
      <c r="AL28" s="196">
        <f t="shared" si="86"/>
        <v>0</v>
      </c>
      <c r="AN28">
        <f t="shared" si="75"/>
        <v>1</v>
      </c>
      <c r="AO28">
        <v>1</v>
      </c>
      <c r="AP28">
        <v>-1</v>
      </c>
      <c r="AQ28">
        <v>1</v>
      </c>
      <c r="AR28">
        <f t="shared" si="138"/>
        <v>1</v>
      </c>
      <c r="AS28">
        <f t="shared" si="76"/>
        <v>0</v>
      </c>
      <c r="AT28" s="171">
        <v>9.1185409898399995E-4</v>
      </c>
      <c r="AU28" s="2">
        <v>10</v>
      </c>
      <c r="AV28">
        <v>60</v>
      </c>
      <c r="AW28" t="str">
        <f t="shared" si="77"/>
        <v>TRUE</v>
      </c>
      <c r="AX28">
        <f>VLOOKUP($A28,'FuturesInfo (3)'!$A$2:$V$80,22)</f>
        <v>7</v>
      </c>
      <c r="AY28">
        <f t="shared" si="78"/>
        <v>5</v>
      </c>
      <c r="AZ28">
        <f t="shared" si="87"/>
        <v>7</v>
      </c>
      <c r="BA28" s="138">
        <f>VLOOKUP($A28,'FuturesInfo (3)'!$A$2:$O$80,15)*AZ28</f>
        <v>1040986.6740000001</v>
      </c>
      <c r="BB28" s="196">
        <f t="shared" si="79"/>
        <v>949.22796567462103</v>
      </c>
      <c r="BC28" s="196">
        <f t="shared" si="88"/>
        <v>-949.22796567462103</v>
      </c>
      <c r="BE28">
        <v>1</v>
      </c>
      <c r="BF28">
        <v>1</v>
      </c>
      <c r="BG28">
        <v>-1</v>
      </c>
      <c r="BH28">
        <v>1</v>
      </c>
      <c r="BI28">
        <v>1</v>
      </c>
      <c r="BJ28">
        <v>0</v>
      </c>
      <c r="BK28" s="171">
        <v>0</v>
      </c>
      <c r="BL28" s="2">
        <v>10</v>
      </c>
      <c r="BM28">
        <v>60</v>
      </c>
      <c r="BN28" t="s">
        <v>1186</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1186</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1186</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1186</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1186</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1186</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1186</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1186</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1186</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1186</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1186</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1186</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1186</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1186</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1186</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1186</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40">
        <v>-1</v>
      </c>
      <c r="QJ28" s="240">
        <v>1</v>
      </c>
      <c r="QK28" s="214">
        <v>1</v>
      </c>
      <c r="QL28" s="241">
        <v>-3</v>
      </c>
      <c r="QM28">
        <v>-1</v>
      </c>
      <c r="QN28">
        <v>-1</v>
      </c>
      <c r="QO28" s="214">
        <v>1</v>
      </c>
      <c r="QP28">
        <v>0</v>
      </c>
      <c r="QQ28">
        <v>1</v>
      </c>
      <c r="QR28">
        <v>0</v>
      </c>
      <c r="QS28">
        <v>0</v>
      </c>
      <c r="QT28" s="250">
        <v>2.24601332635E-4</v>
      </c>
      <c r="QU28" s="202">
        <v>42544</v>
      </c>
      <c r="QV28">
        <v>60</v>
      </c>
      <c r="QW28" t="s">
        <v>1186</v>
      </c>
      <c r="QX28">
        <v>7</v>
      </c>
      <c r="QY28" s="253">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f t="shared" si="89"/>
        <v>1</v>
      </c>
      <c r="RP28" s="240">
        <v>-1</v>
      </c>
      <c r="RQ28" s="240">
        <v>1</v>
      </c>
      <c r="RR28" s="240">
        <v>-1</v>
      </c>
      <c r="RS28" s="214">
        <v>1</v>
      </c>
      <c r="RT28" s="241">
        <v>5</v>
      </c>
      <c r="RU28">
        <f t="shared" si="90"/>
        <v>-1</v>
      </c>
      <c r="RV28">
        <f t="shared" si="91"/>
        <v>1</v>
      </c>
      <c r="RW28" s="214">
        <v>-1</v>
      </c>
      <c r="RX28">
        <f t="shared" si="139"/>
        <v>1</v>
      </c>
      <c r="RY28">
        <f t="shared" si="92"/>
        <v>0</v>
      </c>
      <c r="RZ28">
        <f t="shared" si="93"/>
        <v>1</v>
      </c>
      <c r="SA28">
        <f t="shared" si="94"/>
        <v>0</v>
      </c>
      <c r="SB28" s="250">
        <v>-2.9940119760499999E-4</v>
      </c>
      <c r="SC28" s="202">
        <v>42544</v>
      </c>
      <c r="SD28">
        <v>60</v>
      </c>
      <c r="SE28" t="str">
        <f t="shared" si="80"/>
        <v>TRUE</v>
      </c>
      <c r="SF28">
        <f>VLOOKUP($A28,'FuturesInfo (3)'!$A$2:$V$80,22)</f>
        <v>7</v>
      </c>
      <c r="SG28" s="253">
        <v>2</v>
      </c>
      <c r="SH28">
        <f t="shared" si="95"/>
        <v>5</v>
      </c>
      <c r="SI28" s="138">
        <f>VLOOKUP($A28,'FuturesInfo (3)'!$A$2:$O$80,15)*SF28</f>
        <v>1040986.6740000001</v>
      </c>
      <c r="SJ28" s="138">
        <f>VLOOKUP($A28,'FuturesInfo (3)'!$A$2:$O$80,15)*SH28</f>
        <v>743561.91</v>
      </c>
      <c r="SK28" s="196">
        <f t="shared" si="96"/>
        <v>311.67265688644574</v>
      </c>
      <c r="SL28" s="196">
        <f t="shared" si="97"/>
        <v>222.62332634746122</v>
      </c>
      <c r="SM28" s="196">
        <f t="shared" si="98"/>
        <v>-311.67265688644574</v>
      </c>
      <c r="SN28" s="196">
        <f t="shared" si="99"/>
        <v>311.67265688644574</v>
      </c>
      <c r="SO28" s="196">
        <f t="shared" si="145"/>
        <v>-311.67265688644574</v>
      </c>
      <c r="SP28" s="196">
        <f t="shared" si="101"/>
        <v>-311.67265688644574</v>
      </c>
      <c r="SQ28" s="196">
        <f t="shared" si="132"/>
        <v>311.67265688644574</v>
      </c>
      <c r="SR28" s="196">
        <f>IF(IF(sym!$O17=RW28,1,0)=1,ABS(SI28*SB28),-ABS(SI28*SB28))</f>
        <v>311.67265688644574</v>
      </c>
      <c r="SS28" s="196">
        <f>IF(IF(sym!$N17=RW28,1,0)=1,ABS(SI28*SB28),-ABS(SI28*SB28))</f>
        <v>-311.67265688644574</v>
      </c>
      <c r="ST28" s="196">
        <f t="shared" si="102"/>
        <v>-311.67265688644574</v>
      </c>
      <c r="SU28" s="196">
        <f t="shared" si="103"/>
        <v>311.67265688644574</v>
      </c>
      <c r="SW28">
        <f t="shared" si="104"/>
        <v>-1</v>
      </c>
      <c r="SX28" s="240">
        <v>1</v>
      </c>
      <c r="SY28" s="240">
        <v>1</v>
      </c>
      <c r="SZ28" s="240">
        <v>1</v>
      </c>
      <c r="TA28" s="214">
        <v>1</v>
      </c>
      <c r="TB28" s="241">
        <v>6</v>
      </c>
      <c r="TC28">
        <f t="shared" si="105"/>
        <v>-1</v>
      </c>
      <c r="TD28">
        <f t="shared" si="106"/>
        <v>1</v>
      </c>
      <c r="TE28" s="214"/>
      <c r="TF28">
        <f t="shared" si="140"/>
        <v>0</v>
      </c>
      <c r="TG28">
        <f t="shared" si="107"/>
        <v>0</v>
      </c>
      <c r="TH28">
        <f t="shared" si="133"/>
        <v>0</v>
      </c>
      <c r="TI28">
        <f t="shared" si="108"/>
        <v>0</v>
      </c>
      <c r="TJ28" s="250"/>
      <c r="TK28" s="202">
        <v>42544</v>
      </c>
      <c r="TL28">
        <v>60</v>
      </c>
      <c r="TM28" t="str">
        <f t="shared" si="81"/>
        <v>TRUE</v>
      </c>
      <c r="TN28">
        <f>VLOOKUP($A28,'FuturesInfo (3)'!$A$2:$V$80,22)</f>
        <v>7</v>
      </c>
      <c r="TO28" s="253">
        <v>2</v>
      </c>
      <c r="TP28">
        <f t="shared" si="109"/>
        <v>5</v>
      </c>
      <c r="TQ28" s="138">
        <f>VLOOKUP($A28,'FuturesInfo (3)'!$A$2:$O$80,15)*TN28</f>
        <v>1040986.6740000001</v>
      </c>
      <c r="TR28" s="138">
        <f>VLOOKUP($A28,'FuturesInfo (3)'!$A$2:$O$80,15)*TP28</f>
        <v>743561.91</v>
      </c>
      <c r="TS28" s="196">
        <f t="shared" si="110"/>
        <v>0</v>
      </c>
      <c r="TT28" s="196">
        <f t="shared" si="111"/>
        <v>0</v>
      </c>
      <c r="TU28" s="196">
        <f t="shared" si="112"/>
        <v>0</v>
      </c>
      <c r="TV28" s="196">
        <f t="shared" si="113"/>
        <v>0</v>
      </c>
      <c r="TW28" s="196">
        <f t="shared" si="146"/>
        <v>0</v>
      </c>
      <c r="TX28" s="196">
        <f t="shared" si="115"/>
        <v>0</v>
      </c>
      <c r="TY28" s="196">
        <f t="shared" si="134"/>
        <v>0</v>
      </c>
      <c r="TZ28" s="196">
        <f>IF(IF(sym!$O17=TE28,1,0)=1,ABS(TQ28*TJ28),-ABS(TQ28*TJ28))</f>
        <v>0</v>
      </c>
      <c r="UA28" s="196">
        <f>IF(IF(sym!$N17=TE28,1,0)=1,ABS(TQ28*TJ28),-ABS(TQ28*TJ28))</f>
        <v>0</v>
      </c>
      <c r="UB28" s="196">
        <f t="shared" si="141"/>
        <v>0</v>
      </c>
      <c r="UC28" s="196">
        <f t="shared" si="117"/>
        <v>0</v>
      </c>
      <c r="UE28">
        <f t="shared" si="118"/>
        <v>0</v>
      </c>
      <c r="UF28" s="240"/>
      <c r="UG28" s="240"/>
      <c r="UH28" s="240"/>
      <c r="UI28" s="214"/>
      <c r="UJ28" s="241"/>
      <c r="UK28">
        <f t="shared" si="119"/>
        <v>1</v>
      </c>
      <c r="UL28">
        <f t="shared" si="120"/>
        <v>0</v>
      </c>
      <c r="UM28" s="214"/>
      <c r="UN28">
        <f t="shared" si="142"/>
        <v>1</v>
      </c>
      <c r="UO28">
        <f t="shared" si="148"/>
        <v>1</v>
      </c>
      <c r="UP28">
        <f t="shared" si="135"/>
        <v>0</v>
      </c>
      <c r="UQ28">
        <f t="shared" si="122"/>
        <v>1</v>
      </c>
      <c r="UR28" s="250"/>
      <c r="US28" s="202"/>
      <c r="UT28">
        <v>60</v>
      </c>
      <c r="UU28" t="str">
        <f t="shared" si="82"/>
        <v>FALSE</v>
      </c>
      <c r="UV28">
        <f>VLOOKUP($A28,'FuturesInfo (3)'!$A$2:$V$80,22)</f>
        <v>7</v>
      </c>
      <c r="UW28" s="253"/>
      <c r="UX28">
        <f t="shared" si="123"/>
        <v>5</v>
      </c>
      <c r="UY28" s="138">
        <f>VLOOKUP($A28,'FuturesInfo (3)'!$A$2:$O$80,15)*UV28</f>
        <v>1040986.6740000001</v>
      </c>
      <c r="UZ28" s="138">
        <f>VLOOKUP($A28,'FuturesInfo (3)'!$A$2:$O$80,15)*UX28</f>
        <v>743561.91</v>
      </c>
      <c r="VA28" s="196">
        <f t="shared" si="124"/>
        <v>0</v>
      </c>
      <c r="VB28" s="196">
        <f t="shared" si="125"/>
        <v>0</v>
      </c>
      <c r="VC28" s="196">
        <f t="shared" si="126"/>
        <v>0</v>
      </c>
      <c r="VD28" s="196">
        <f t="shared" si="127"/>
        <v>0</v>
      </c>
      <c r="VE28" s="196">
        <f t="shared" si="147"/>
        <v>0</v>
      </c>
      <c r="VF28" s="196">
        <f t="shared" si="129"/>
        <v>0</v>
      </c>
      <c r="VG28" s="196">
        <f t="shared" si="136"/>
        <v>0</v>
      </c>
      <c r="VH28" s="196">
        <f>IF(IF(sym!$O17=UM28,1,0)=1,ABS(UY28*UR28),-ABS(UY28*UR28))</f>
        <v>0</v>
      </c>
      <c r="VI28" s="196">
        <f>IF(IF(sym!$N17=UM28,1,0)=1,ABS(UY28*UR28),-ABS(UY28*UR28))</f>
        <v>0</v>
      </c>
      <c r="VJ28" s="196">
        <f t="shared" si="144"/>
        <v>0</v>
      </c>
      <c r="VK28" s="196">
        <f t="shared" si="131"/>
        <v>0</v>
      </c>
    </row>
    <row r="29" spans="1:583" x14ac:dyDescent="0.25">
      <c r="A29" s="1" t="s">
        <v>323</v>
      </c>
      <c r="B29" s="150" t="str">
        <f>'FuturesInfo (3)'!M17</f>
        <v>EZ</v>
      </c>
      <c r="C29" s="200" t="str">
        <f>VLOOKUP(A29,'FuturesInfo (3)'!$A$2:$K$80,11)</f>
        <v>rates</v>
      </c>
      <c r="F29" t="e">
        <f>#REF!</f>
        <v>#REF!</v>
      </c>
      <c r="G29">
        <v>-1</v>
      </c>
      <c r="H29">
        <v>1</v>
      </c>
      <c r="I29">
        <v>1</v>
      </c>
      <c r="J29">
        <f t="shared" si="66"/>
        <v>0</v>
      </c>
      <c r="K29">
        <f t="shared" si="67"/>
        <v>1</v>
      </c>
      <c r="L29" s="184">
        <v>2.6822835173700001E-4</v>
      </c>
      <c r="M29" s="2">
        <v>10</v>
      </c>
      <c r="N29">
        <v>60</v>
      </c>
      <c r="O29" t="str">
        <f t="shared" si="68"/>
        <v>TRUE</v>
      </c>
      <c r="P29">
        <f>VLOOKUP($A29,'FuturesInfo (3)'!$A$2:$V$80,22)</f>
        <v>0</v>
      </c>
      <c r="Q29">
        <f t="shared" si="69"/>
        <v>0</v>
      </c>
      <c r="R29">
        <f t="shared" si="69"/>
        <v>0</v>
      </c>
      <c r="S29" s="138">
        <f>VLOOKUP($A29,'FuturesInfo (3)'!$A$2:$O$80,15)*Q29</f>
        <v>0</v>
      </c>
      <c r="T29" s="144">
        <f t="shared" si="70"/>
        <v>0</v>
      </c>
      <c r="U29" s="144">
        <f t="shared" si="83"/>
        <v>0</v>
      </c>
      <c r="W29">
        <f t="shared" si="71"/>
        <v>-1</v>
      </c>
      <c r="X29">
        <v>-1</v>
      </c>
      <c r="Y29">
        <v>1</v>
      </c>
      <c r="Z29">
        <v>1</v>
      </c>
      <c r="AA29">
        <f t="shared" si="137"/>
        <v>0</v>
      </c>
      <c r="AB29">
        <f t="shared" si="72"/>
        <v>1</v>
      </c>
      <c r="AC29" s="171">
        <v>2.68156424581E-4</v>
      </c>
      <c r="AD29" s="2">
        <v>10</v>
      </c>
      <c r="AE29">
        <v>60</v>
      </c>
      <c r="AF29" t="str">
        <f t="shared" si="73"/>
        <v>TRUE</v>
      </c>
      <c r="AG29">
        <f>VLOOKUP($A29,'FuturesInfo (3)'!$A$2:$V$80,22)</f>
        <v>0</v>
      </c>
      <c r="AH29">
        <f t="shared" si="74"/>
        <v>0</v>
      </c>
      <c r="AI29">
        <f t="shared" si="84"/>
        <v>0</v>
      </c>
      <c r="AJ29" s="138">
        <f>VLOOKUP($A29,'FuturesInfo (3)'!$A$2:$O$80,15)*AI29</f>
        <v>0</v>
      </c>
      <c r="AK29" s="196">
        <f t="shared" si="85"/>
        <v>0</v>
      </c>
      <c r="AL29" s="196">
        <f t="shared" si="86"/>
        <v>0</v>
      </c>
      <c r="AN29">
        <f t="shared" si="75"/>
        <v>-1</v>
      </c>
      <c r="AO29">
        <v>1</v>
      </c>
      <c r="AP29">
        <v>-1</v>
      </c>
      <c r="AQ29">
        <v>1</v>
      </c>
      <c r="AR29">
        <f t="shared" si="138"/>
        <v>1</v>
      </c>
      <c r="AS29">
        <f t="shared" si="76"/>
        <v>0</v>
      </c>
      <c r="AT29" s="171">
        <v>8.93615255413E-5</v>
      </c>
      <c r="AU29" s="2">
        <v>10</v>
      </c>
      <c r="AV29">
        <v>60</v>
      </c>
      <c r="AW29" t="str">
        <f t="shared" si="77"/>
        <v>TRUE</v>
      </c>
      <c r="AX29">
        <f>VLOOKUP($A29,'FuturesInfo (3)'!$A$2:$V$80,22)</f>
        <v>0</v>
      </c>
      <c r="AY29">
        <f t="shared" si="78"/>
        <v>0</v>
      </c>
      <c r="AZ29">
        <f t="shared" si="87"/>
        <v>0</v>
      </c>
      <c r="BA29" s="138">
        <f>VLOOKUP($A29,'FuturesInfo (3)'!$A$2:$O$80,15)*AZ29</f>
        <v>0</v>
      </c>
      <c r="BB29" s="196">
        <f t="shared" si="79"/>
        <v>0</v>
      </c>
      <c r="BC29" s="196">
        <f t="shared" si="88"/>
        <v>0</v>
      </c>
      <c r="BE29">
        <v>1</v>
      </c>
      <c r="BF29">
        <v>1</v>
      </c>
      <c r="BG29">
        <v>-1</v>
      </c>
      <c r="BH29">
        <v>-1</v>
      </c>
      <c r="BI29">
        <v>0</v>
      </c>
      <c r="BJ29">
        <v>1</v>
      </c>
      <c r="BK29" s="171">
        <v>-4.47067238913E-5</v>
      </c>
      <c r="BL29" s="2">
        <v>10</v>
      </c>
      <c r="BM29">
        <v>60</v>
      </c>
      <c r="BN29" t="s">
        <v>1186</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1186</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1186</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1186</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1186</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1186</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1186</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1186</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1186</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1186</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1186</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1186</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1186</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1186</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1186</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1186</v>
      </c>
      <c r="PV29">
        <v>0</v>
      </c>
      <c r="PW29" s="253">
        <v>1</v>
      </c>
      <c r="PX29">
        <v>0</v>
      </c>
      <c r="PY29" s="138">
        <v>0</v>
      </c>
      <c r="PZ29" s="138">
        <v>0</v>
      </c>
      <c r="QA29" s="196">
        <v>0</v>
      </c>
      <c r="QB29" s="196">
        <v>0</v>
      </c>
      <c r="QC29" s="196">
        <v>0</v>
      </c>
      <c r="QD29" s="196">
        <v>0</v>
      </c>
      <c r="QE29" s="196">
        <v>0</v>
      </c>
      <c r="QF29" s="196">
        <v>0</v>
      </c>
      <c r="QH29">
        <v>-1</v>
      </c>
      <c r="QI29" s="240">
        <v>1</v>
      </c>
      <c r="QJ29" s="240">
        <v>1</v>
      </c>
      <c r="QK29" s="214">
        <v>-1</v>
      </c>
      <c r="QL29" s="241">
        <v>-3</v>
      </c>
      <c r="QM29">
        <v>1</v>
      </c>
      <c r="QN29">
        <v>1</v>
      </c>
      <c r="QO29" s="214">
        <v>1</v>
      </c>
      <c r="QP29">
        <v>1</v>
      </c>
      <c r="QQ29">
        <v>0</v>
      </c>
      <c r="QR29">
        <v>1</v>
      </c>
      <c r="QS29">
        <v>1</v>
      </c>
      <c r="QT29" s="250">
        <v>4.4618954131699998E-5</v>
      </c>
      <c r="QU29" s="202">
        <v>42544</v>
      </c>
      <c r="QV29">
        <v>60</v>
      </c>
      <c r="QW29" t="s">
        <v>1186</v>
      </c>
      <c r="QX29">
        <v>0</v>
      </c>
      <c r="QY29" s="253">
        <v>1</v>
      </c>
      <c r="QZ29">
        <v>0</v>
      </c>
      <c r="RA29" s="138">
        <v>0</v>
      </c>
      <c r="RB29" s="138">
        <v>0</v>
      </c>
      <c r="RC29" s="196">
        <v>0</v>
      </c>
      <c r="RD29" s="196">
        <v>0</v>
      </c>
      <c r="RE29" s="196">
        <v>0</v>
      </c>
      <c r="RF29" s="196">
        <v>0</v>
      </c>
      <c r="RG29" s="196">
        <v>0</v>
      </c>
      <c r="RH29" s="196">
        <v>0</v>
      </c>
      <c r="RI29" s="196"/>
      <c r="RJ29" s="196">
        <v>0</v>
      </c>
      <c r="RK29" s="196">
        <v>0</v>
      </c>
      <c r="RL29" s="196">
        <v>0</v>
      </c>
      <c r="RM29" s="196">
        <v>0</v>
      </c>
      <c r="RO29">
        <f t="shared" si="89"/>
        <v>1</v>
      </c>
      <c r="RP29" s="240">
        <v>-1</v>
      </c>
      <c r="RQ29" s="240">
        <v>1</v>
      </c>
      <c r="RR29" s="240">
        <v>-1</v>
      </c>
      <c r="RS29" s="214">
        <v>-1</v>
      </c>
      <c r="RT29" s="241">
        <v>-4</v>
      </c>
      <c r="RU29">
        <f t="shared" si="90"/>
        <v>1</v>
      </c>
      <c r="RV29">
        <f t="shared" si="91"/>
        <v>1</v>
      </c>
      <c r="RW29" s="214">
        <v>-1</v>
      </c>
      <c r="RX29">
        <f t="shared" si="139"/>
        <v>1</v>
      </c>
      <c r="RY29">
        <f t="shared" si="92"/>
        <v>1</v>
      </c>
      <c r="RZ29">
        <f t="shared" si="93"/>
        <v>0</v>
      </c>
      <c r="SA29">
        <f t="shared" si="94"/>
        <v>0</v>
      </c>
      <c r="SB29" s="250">
        <v>-1.33850890108E-4</v>
      </c>
      <c r="SC29" s="202">
        <v>42545</v>
      </c>
      <c r="SD29">
        <v>60</v>
      </c>
      <c r="SE29" t="str">
        <f t="shared" si="80"/>
        <v>TRUE</v>
      </c>
      <c r="SF29">
        <f>VLOOKUP($A29,'FuturesInfo (3)'!$A$2:$V$80,22)</f>
        <v>0</v>
      </c>
      <c r="SG29" s="253">
        <v>2</v>
      </c>
      <c r="SH29">
        <f t="shared" si="95"/>
        <v>0</v>
      </c>
      <c r="SI29" s="138">
        <f>VLOOKUP($A29,'FuturesInfo (3)'!$A$2:$O$80,15)*SF29</f>
        <v>0</v>
      </c>
      <c r="SJ29" s="138">
        <f>VLOOKUP($A29,'FuturesInfo (3)'!$A$2:$O$80,15)*SH29</f>
        <v>0</v>
      </c>
      <c r="SK29" s="196">
        <f t="shared" si="96"/>
        <v>0</v>
      </c>
      <c r="SL29" s="196">
        <f t="shared" si="97"/>
        <v>0</v>
      </c>
      <c r="SM29" s="196">
        <f t="shared" si="98"/>
        <v>0</v>
      </c>
      <c r="SN29" s="196">
        <f t="shared" si="99"/>
        <v>0</v>
      </c>
      <c r="SO29" s="196">
        <f t="shared" si="145"/>
        <v>0</v>
      </c>
      <c r="SP29" s="196">
        <f t="shared" si="101"/>
        <v>0</v>
      </c>
      <c r="SQ29" s="196">
        <f t="shared" si="132"/>
        <v>0</v>
      </c>
      <c r="SR29" s="196">
        <f>IF(IF(sym!$O18=RW29,1,0)=1,ABS(SI29*SB29),-ABS(SI29*SB29))</f>
        <v>0</v>
      </c>
      <c r="SS29" s="196">
        <f>IF(IF(sym!$N18=RW29,1,0)=1,ABS(SI29*SB29),-ABS(SI29*SB29))</f>
        <v>0</v>
      </c>
      <c r="ST29" s="196">
        <f t="shared" si="102"/>
        <v>0</v>
      </c>
      <c r="SU29" s="196">
        <f t="shared" si="103"/>
        <v>0</v>
      </c>
      <c r="SW29">
        <f t="shared" si="104"/>
        <v>-1</v>
      </c>
      <c r="SX29" s="240">
        <v>-1</v>
      </c>
      <c r="SY29" s="240">
        <v>1</v>
      </c>
      <c r="SZ29" s="240">
        <v>-1</v>
      </c>
      <c r="TA29" s="214">
        <v>1</v>
      </c>
      <c r="TB29" s="241">
        <v>-5</v>
      </c>
      <c r="TC29">
        <f t="shared" si="105"/>
        <v>-1</v>
      </c>
      <c r="TD29">
        <f t="shared" si="106"/>
        <v>-1</v>
      </c>
      <c r="TE29" s="214"/>
      <c r="TF29">
        <f t="shared" si="140"/>
        <v>0</v>
      </c>
      <c r="TG29">
        <f t="shared" si="107"/>
        <v>0</v>
      </c>
      <c r="TH29">
        <f t="shared" si="133"/>
        <v>0</v>
      </c>
      <c r="TI29">
        <f t="shared" si="108"/>
        <v>0</v>
      </c>
      <c r="TJ29" s="250"/>
      <c r="TK29" s="202">
        <v>42545</v>
      </c>
      <c r="TL29">
        <v>60</v>
      </c>
      <c r="TM29" t="str">
        <f t="shared" si="81"/>
        <v>TRUE</v>
      </c>
      <c r="TN29">
        <f>VLOOKUP($A29,'FuturesInfo (3)'!$A$2:$V$80,22)</f>
        <v>0</v>
      </c>
      <c r="TO29" s="253">
        <v>2</v>
      </c>
      <c r="TP29">
        <f t="shared" si="109"/>
        <v>0</v>
      </c>
      <c r="TQ29" s="138">
        <f>VLOOKUP($A29,'FuturesInfo (3)'!$A$2:$O$80,15)*TN29</f>
        <v>0</v>
      </c>
      <c r="TR29" s="138">
        <f>VLOOKUP($A29,'FuturesInfo (3)'!$A$2:$O$80,15)*TP29</f>
        <v>0</v>
      </c>
      <c r="TS29" s="196">
        <f t="shared" si="110"/>
        <v>0</v>
      </c>
      <c r="TT29" s="196">
        <f t="shared" si="111"/>
        <v>0</v>
      </c>
      <c r="TU29" s="196">
        <f t="shared" si="112"/>
        <v>0</v>
      </c>
      <c r="TV29" s="196">
        <f t="shared" si="113"/>
        <v>0</v>
      </c>
      <c r="TW29" s="196">
        <f t="shared" si="146"/>
        <v>0</v>
      </c>
      <c r="TX29" s="196">
        <f t="shared" si="115"/>
        <v>0</v>
      </c>
      <c r="TY29" s="196">
        <f t="shared" si="134"/>
        <v>0</v>
      </c>
      <c r="TZ29" s="196">
        <f>IF(IF(sym!$O18=TE29,1,0)=1,ABS(TQ29*TJ29),-ABS(TQ29*TJ29))</f>
        <v>0</v>
      </c>
      <c r="UA29" s="196">
        <f>IF(IF(sym!$N18=TE29,1,0)=1,ABS(TQ29*TJ29),-ABS(TQ29*TJ29))</f>
        <v>0</v>
      </c>
      <c r="UB29" s="196">
        <f t="shared" si="141"/>
        <v>0</v>
      </c>
      <c r="UC29" s="196">
        <f t="shared" si="117"/>
        <v>0</v>
      </c>
      <c r="UE29">
        <f t="shared" si="118"/>
        <v>0</v>
      </c>
      <c r="UF29" s="240"/>
      <c r="UG29" s="240"/>
      <c r="UH29" s="240"/>
      <c r="UI29" s="214"/>
      <c r="UJ29" s="241"/>
      <c r="UK29">
        <f t="shared" si="119"/>
        <v>1</v>
      </c>
      <c r="UL29">
        <f t="shared" si="120"/>
        <v>0</v>
      </c>
      <c r="UM29" s="214"/>
      <c r="UN29">
        <f t="shared" si="142"/>
        <v>1</v>
      </c>
      <c r="UO29">
        <f t="shared" si="148"/>
        <v>1</v>
      </c>
      <c r="UP29">
        <f t="shared" si="135"/>
        <v>0</v>
      </c>
      <c r="UQ29">
        <f t="shared" si="122"/>
        <v>1</v>
      </c>
      <c r="UR29" s="250"/>
      <c r="US29" s="202"/>
      <c r="UT29">
        <v>60</v>
      </c>
      <c r="UU29" t="str">
        <f t="shared" si="82"/>
        <v>FALSE</v>
      </c>
      <c r="UV29">
        <f>VLOOKUP($A29,'FuturesInfo (3)'!$A$2:$V$80,22)</f>
        <v>0</v>
      </c>
      <c r="UW29" s="253"/>
      <c r="UX29">
        <f t="shared" si="123"/>
        <v>0</v>
      </c>
      <c r="UY29" s="138">
        <f>VLOOKUP($A29,'FuturesInfo (3)'!$A$2:$O$80,15)*UV29</f>
        <v>0</v>
      </c>
      <c r="UZ29" s="138">
        <f>VLOOKUP($A29,'FuturesInfo (3)'!$A$2:$O$80,15)*UX29</f>
        <v>0</v>
      </c>
      <c r="VA29" s="196">
        <f t="shared" si="124"/>
        <v>0</v>
      </c>
      <c r="VB29" s="196">
        <f t="shared" si="125"/>
        <v>0</v>
      </c>
      <c r="VC29" s="196">
        <f t="shared" si="126"/>
        <v>0</v>
      </c>
      <c r="VD29" s="196">
        <f t="shared" si="127"/>
        <v>0</v>
      </c>
      <c r="VE29" s="196">
        <f t="shared" si="147"/>
        <v>0</v>
      </c>
      <c r="VF29" s="196">
        <f t="shared" si="129"/>
        <v>0</v>
      </c>
      <c r="VG29" s="196">
        <f t="shared" si="136"/>
        <v>0</v>
      </c>
      <c r="VH29" s="196">
        <f>IF(IF(sym!$O18=UM29,1,0)=1,ABS(UY29*UR29),-ABS(UY29*UR29))</f>
        <v>0</v>
      </c>
      <c r="VI29" s="196">
        <f>IF(IF(sym!$N18=UM29,1,0)=1,ABS(UY29*UR29),-ABS(UY29*UR29))</f>
        <v>0</v>
      </c>
      <c r="VJ29" s="196">
        <f t="shared" si="144"/>
        <v>0</v>
      </c>
      <c r="VK29" s="196">
        <f t="shared" si="131"/>
        <v>0</v>
      </c>
    </row>
    <row r="30" spans="1:583" x14ac:dyDescent="0.25">
      <c r="A30" s="1" t="s">
        <v>326</v>
      </c>
      <c r="B30" s="150" t="str">
        <f>'FuturesInfo (3)'!M18</f>
        <v>@ED</v>
      </c>
      <c r="C30" s="200" t="str">
        <f>VLOOKUP(A30,'FuturesInfo (3)'!$A$2:$K$80,11)</f>
        <v>rates</v>
      </c>
      <c r="F30" t="e">
        <f>#REF!</f>
        <v>#REF!</v>
      </c>
      <c r="G30">
        <v>-1</v>
      </c>
      <c r="H30">
        <v>1</v>
      </c>
      <c r="I30">
        <v>1</v>
      </c>
      <c r="J30">
        <f t="shared" si="66"/>
        <v>0</v>
      </c>
      <c r="K30">
        <f t="shared" si="67"/>
        <v>1</v>
      </c>
      <c r="L30" s="184">
        <v>1.00969305331E-3</v>
      </c>
      <c r="M30" s="2">
        <v>10</v>
      </c>
      <c r="N30">
        <v>60</v>
      </c>
      <c r="O30" t="str">
        <f t="shared" si="68"/>
        <v>TRUE</v>
      </c>
      <c r="P30">
        <f>VLOOKUP($A30,'FuturesInfo (3)'!$A$2:$V$80,22)</f>
        <v>0</v>
      </c>
      <c r="Q30">
        <f t="shared" si="69"/>
        <v>0</v>
      </c>
      <c r="R30">
        <f t="shared" si="69"/>
        <v>0</v>
      </c>
      <c r="S30" s="138">
        <f>VLOOKUP($A30,'FuturesInfo (3)'!$A$2:$O$80,15)*Q30</f>
        <v>0</v>
      </c>
      <c r="T30" s="144">
        <f t="shared" si="70"/>
        <v>0</v>
      </c>
      <c r="U30" s="144">
        <f t="shared" si="83"/>
        <v>0</v>
      </c>
      <c r="W30">
        <f t="shared" si="71"/>
        <v>-1</v>
      </c>
      <c r="X30">
        <v>1</v>
      </c>
      <c r="Y30">
        <v>1</v>
      </c>
      <c r="Z30">
        <v>-1</v>
      </c>
      <c r="AA30">
        <f t="shared" si="137"/>
        <v>0</v>
      </c>
      <c r="AB30">
        <f t="shared" si="72"/>
        <v>0</v>
      </c>
      <c r="AC30" s="171">
        <v>-1.00867460157E-4</v>
      </c>
      <c r="AD30" s="2">
        <v>10</v>
      </c>
      <c r="AE30">
        <v>60</v>
      </c>
      <c r="AF30" t="str">
        <f t="shared" si="73"/>
        <v>TRUE</v>
      </c>
      <c r="AG30">
        <f>VLOOKUP($A30,'FuturesInfo (3)'!$A$2:$V$80,22)</f>
        <v>0</v>
      </c>
      <c r="AH30">
        <f t="shared" si="74"/>
        <v>0</v>
      </c>
      <c r="AI30">
        <f t="shared" si="84"/>
        <v>0</v>
      </c>
      <c r="AJ30" s="138">
        <f>VLOOKUP($A30,'FuturesInfo (3)'!$A$2:$O$80,15)*AI30</f>
        <v>0</v>
      </c>
      <c r="AK30" s="196">
        <f t="shared" si="85"/>
        <v>0</v>
      </c>
      <c r="AL30" s="196">
        <f t="shared" si="86"/>
        <v>0</v>
      </c>
      <c r="AN30">
        <f t="shared" si="75"/>
        <v>1</v>
      </c>
      <c r="AO30">
        <v>1</v>
      </c>
      <c r="AP30">
        <v>1</v>
      </c>
      <c r="AQ30">
        <v>1</v>
      </c>
      <c r="AR30">
        <f t="shared" si="138"/>
        <v>1</v>
      </c>
      <c r="AS30">
        <f t="shared" si="76"/>
        <v>1</v>
      </c>
      <c r="AT30" s="171">
        <v>1.51316453142E-4</v>
      </c>
      <c r="AU30" s="2">
        <v>10</v>
      </c>
      <c r="AV30">
        <v>60</v>
      </c>
      <c r="AW30" t="str">
        <f t="shared" si="77"/>
        <v>TRUE</v>
      </c>
      <c r="AX30">
        <f>VLOOKUP($A30,'FuturesInfo (3)'!$A$2:$V$80,22)</f>
        <v>0</v>
      </c>
      <c r="AY30">
        <f t="shared" si="78"/>
        <v>0</v>
      </c>
      <c r="AZ30">
        <f t="shared" si="87"/>
        <v>0</v>
      </c>
      <c r="BA30" s="138">
        <f>VLOOKUP($A30,'FuturesInfo (3)'!$A$2:$O$80,15)*AZ30</f>
        <v>0</v>
      </c>
      <c r="BB30" s="196">
        <f t="shared" si="79"/>
        <v>0</v>
      </c>
      <c r="BC30" s="196">
        <f t="shared" si="88"/>
        <v>0</v>
      </c>
      <c r="BE30">
        <v>1</v>
      </c>
      <c r="BF30">
        <v>1</v>
      </c>
      <c r="BG30">
        <v>1</v>
      </c>
      <c r="BH30">
        <v>1</v>
      </c>
      <c r="BI30">
        <v>1</v>
      </c>
      <c r="BJ30">
        <v>1</v>
      </c>
      <c r="BK30" s="171">
        <v>5.0431186645799997E-5</v>
      </c>
      <c r="BL30" s="2">
        <v>10</v>
      </c>
      <c r="BM30">
        <v>60</v>
      </c>
      <c r="BN30" t="s">
        <v>1186</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1186</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1186</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1186</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1186</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1186</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1186</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1186</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1186</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1186</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1186</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1186</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1186</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1186</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1186</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1186</v>
      </c>
      <c r="PV30">
        <v>0</v>
      </c>
      <c r="PW30" s="253">
        <v>1</v>
      </c>
      <c r="PX30">
        <v>0</v>
      </c>
      <c r="PY30" s="138">
        <v>0</v>
      </c>
      <c r="PZ30" s="138">
        <v>0</v>
      </c>
      <c r="QA30" s="196">
        <v>0</v>
      </c>
      <c r="QB30" s="196">
        <v>0</v>
      </c>
      <c r="QC30" s="196">
        <v>0</v>
      </c>
      <c r="QD30" s="196">
        <v>0</v>
      </c>
      <c r="QE30" s="196">
        <v>0</v>
      </c>
      <c r="QF30" s="196">
        <v>0</v>
      </c>
      <c r="QH30">
        <v>1</v>
      </c>
      <c r="QI30" s="240">
        <v>1</v>
      </c>
      <c r="QJ30" s="240">
        <v>1</v>
      </c>
      <c r="QK30" s="214">
        <v>1</v>
      </c>
      <c r="QL30" s="241">
        <v>4</v>
      </c>
      <c r="QM30">
        <v>-1</v>
      </c>
      <c r="QN30">
        <v>1</v>
      </c>
      <c r="QO30" s="214">
        <v>1</v>
      </c>
      <c r="QP30">
        <v>1</v>
      </c>
      <c r="QQ30">
        <v>1</v>
      </c>
      <c r="QR30">
        <v>0</v>
      </c>
      <c r="QS30">
        <v>1</v>
      </c>
      <c r="QT30" s="250">
        <v>1.5104219111899999E-4</v>
      </c>
      <c r="QU30" s="202">
        <v>42544</v>
      </c>
      <c r="QV30">
        <v>60</v>
      </c>
      <c r="QW30" t="s">
        <v>1186</v>
      </c>
      <c r="QX30">
        <v>0</v>
      </c>
      <c r="QY30" s="253">
        <v>1</v>
      </c>
      <c r="QZ30">
        <v>0</v>
      </c>
      <c r="RA30" s="138">
        <v>0</v>
      </c>
      <c r="RB30" s="138">
        <v>0</v>
      </c>
      <c r="RC30" s="196">
        <v>0</v>
      </c>
      <c r="RD30" s="196">
        <v>0</v>
      </c>
      <c r="RE30" s="196">
        <v>0</v>
      </c>
      <c r="RF30" s="196">
        <v>0</v>
      </c>
      <c r="RG30" s="196">
        <v>0</v>
      </c>
      <c r="RH30" s="196">
        <v>0</v>
      </c>
      <c r="RI30" s="196"/>
      <c r="RJ30" s="196">
        <v>0</v>
      </c>
      <c r="RK30" s="196">
        <v>0</v>
      </c>
      <c r="RL30" s="196">
        <v>0</v>
      </c>
      <c r="RM30" s="196">
        <v>0</v>
      </c>
      <c r="RO30">
        <f t="shared" si="89"/>
        <v>1</v>
      </c>
      <c r="RP30" s="240">
        <v>1</v>
      </c>
      <c r="RQ30" s="240">
        <v>1</v>
      </c>
      <c r="RR30" s="240">
        <v>1</v>
      </c>
      <c r="RS30" s="214">
        <v>1</v>
      </c>
      <c r="RT30" s="241">
        <v>5</v>
      </c>
      <c r="RU30">
        <f t="shared" si="90"/>
        <v>-1</v>
      </c>
      <c r="RV30">
        <f t="shared" si="91"/>
        <v>1</v>
      </c>
      <c r="RW30" s="214">
        <v>-1</v>
      </c>
      <c r="RX30">
        <f t="shared" si="139"/>
        <v>0</v>
      </c>
      <c r="RY30">
        <f t="shared" si="92"/>
        <v>0</v>
      </c>
      <c r="RZ30">
        <f t="shared" si="93"/>
        <v>1</v>
      </c>
      <c r="SA30">
        <f t="shared" si="94"/>
        <v>0</v>
      </c>
      <c r="SB30" s="250">
        <v>-1.5101938082099999E-4</v>
      </c>
      <c r="SC30" s="202">
        <v>42544</v>
      </c>
      <c r="SD30">
        <v>60</v>
      </c>
      <c r="SE30" t="str">
        <f t="shared" si="80"/>
        <v>TRUE</v>
      </c>
      <c r="SF30">
        <f>VLOOKUP($A30,'FuturesInfo (3)'!$A$2:$V$80,22)</f>
        <v>0</v>
      </c>
      <c r="SG30" s="253">
        <v>1</v>
      </c>
      <c r="SH30">
        <f t="shared" si="95"/>
        <v>0</v>
      </c>
      <c r="SI30" s="138">
        <f>VLOOKUP($A30,'FuturesInfo (3)'!$A$2:$O$80,15)*SF30</f>
        <v>0</v>
      </c>
      <c r="SJ30" s="138">
        <f>VLOOKUP($A30,'FuturesInfo (3)'!$A$2:$O$80,15)*SH30</f>
        <v>0</v>
      </c>
      <c r="SK30" s="196">
        <f t="shared" si="96"/>
        <v>0</v>
      </c>
      <c r="SL30" s="196">
        <f t="shared" si="97"/>
        <v>0</v>
      </c>
      <c r="SM30" s="196">
        <f t="shared" si="98"/>
        <v>0</v>
      </c>
      <c r="SN30" s="196">
        <f t="shared" si="99"/>
        <v>0</v>
      </c>
      <c r="SO30" s="196">
        <f t="shared" si="145"/>
        <v>0</v>
      </c>
      <c r="SP30" s="196">
        <f t="shared" si="101"/>
        <v>0</v>
      </c>
      <c r="SQ30" s="196">
        <f t="shared" si="132"/>
        <v>0</v>
      </c>
      <c r="SR30" s="196">
        <f>IF(IF(sym!$O19=RW30,1,0)=1,ABS(SI30*SB30),-ABS(SI30*SB30))</f>
        <v>0</v>
      </c>
      <c r="SS30" s="196">
        <f>IF(IF(sym!$N19=RW30,1,0)=1,ABS(SI30*SB30),-ABS(SI30*SB30))</f>
        <v>0</v>
      </c>
      <c r="ST30" s="196">
        <f t="shared" si="102"/>
        <v>0</v>
      </c>
      <c r="SU30" s="196">
        <f t="shared" si="103"/>
        <v>0</v>
      </c>
      <c r="SW30">
        <f t="shared" si="104"/>
        <v>-1</v>
      </c>
      <c r="SX30" s="240">
        <v>1</v>
      </c>
      <c r="SY30" s="240">
        <v>1</v>
      </c>
      <c r="SZ30" s="240">
        <v>-1</v>
      </c>
      <c r="TA30" s="214">
        <v>1</v>
      </c>
      <c r="TB30" s="241">
        <v>6</v>
      </c>
      <c r="TC30">
        <f t="shared" si="105"/>
        <v>-1</v>
      </c>
      <c r="TD30">
        <f t="shared" si="106"/>
        <v>1</v>
      </c>
      <c r="TE30" s="214"/>
      <c r="TF30">
        <f t="shared" si="140"/>
        <v>0</v>
      </c>
      <c r="TG30">
        <f t="shared" si="107"/>
        <v>0</v>
      </c>
      <c r="TH30">
        <f t="shared" si="133"/>
        <v>0</v>
      </c>
      <c r="TI30">
        <f t="shared" si="108"/>
        <v>0</v>
      </c>
      <c r="TJ30" s="250"/>
      <c r="TK30" s="202">
        <v>42544</v>
      </c>
      <c r="TL30">
        <v>60</v>
      </c>
      <c r="TM30" t="str">
        <f t="shared" si="81"/>
        <v>TRUE</v>
      </c>
      <c r="TN30">
        <f>VLOOKUP($A30,'FuturesInfo (3)'!$A$2:$V$80,22)</f>
        <v>0</v>
      </c>
      <c r="TO30" s="253">
        <v>1</v>
      </c>
      <c r="TP30">
        <f t="shared" si="109"/>
        <v>0</v>
      </c>
      <c r="TQ30" s="138">
        <f>VLOOKUP($A30,'FuturesInfo (3)'!$A$2:$O$80,15)*TN30</f>
        <v>0</v>
      </c>
      <c r="TR30" s="138">
        <f>VLOOKUP($A30,'FuturesInfo (3)'!$A$2:$O$80,15)*TP30</f>
        <v>0</v>
      </c>
      <c r="TS30" s="196">
        <f t="shared" si="110"/>
        <v>0</v>
      </c>
      <c r="TT30" s="196">
        <f t="shared" si="111"/>
        <v>0</v>
      </c>
      <c r="TU30" s="196">
        <f t="shared" si="112"/>
        <v>0</v>
      </c>
      <c r="TV30" s="196">
        <f t="shared" si="113"/>
        <v>0</v>
      </c>
      <c r="TW30" s="196">
        <f t="shared" si="146"/>
        <v>0</v>
      </c>
      <c r="TX30" s="196">
        <f t="shared" si="115"/>
        <v>0</v>
      </c>
      <c r="TY30" s="196">
        <f t="shared" si="134"/>
        <v>0</v>
      </c>
      <c r="TZ30" s="196">
        <f>IF(IF(sym!$O19=TE30,1,0)=1,ABS(TQ30*TJ30),-ABS(TQ30*TJ30))</f>
        <v>0</v>
      </c>
      <c r="UA30" s="196">
        <f>IF(IF(sym!$N19=TE30,1,0)=1,ABS(TQ30*TJ30),-ABS(TQ30*TJ30))</f>
        <v>0</v>
      </c>
      <c r="UB30" s="196">
        <f t="shared" si="141"/>
        <v>0</v>
      </c>
      <c r="UC30" s="196">
        <f t="shared" si="117"/>
        <v>0</v>
      </c>
      <c r="UE30">
        <f t="shared" si="118"/>
        <v>0</v>
      </c>
      <c r="UF30" s="240"/>
      <c r="UG30" s="240"/>
      <c r="UH30" s="240"/>
      <c r="UI30" s="214"/>
      <c r="UJ30" s="241"/>
      <c r="UK30">
        <f t="shared" si="119"/>
        <v>1</v>
      </c>
      <c r="UL30">
        <f t="shared" si="120"/>
        <v>0</v>
      </c>
      <c r="UM30" s="214"/>
      <c r="UN30">
        <f t="shared" si="142"/>
        <v>1</v>
      </c>
      <c r="UO30">
        <f t="shared" si="148"/>
        <v>1</v>
      </c>
      <c r="UP30">
        <f t="shared" si="135"/>
        <v>0</v>
      </c>
      <c r="UQ30">
        <f t="shared" si="122"/>
        <v>1</v>
      </c>
      <c r="UR30" s="250"/>
      <c r="US30" s="202"/>
      <c r="UT30">
        <v>60</v>
      </c>
      <c r="UU30" t="str">
        <f t="shared" si="82"/>
        <v>FALSE</v>
      </c>
      <c r="UV30">
        <f>VLOOKUP($A30,'FuturesInfo (3)'!$A$2:$V$80,22)</f>
        <v>0</v>
      </c>
      <c r="UW30" s="253"/>
      <c r="UX30">
        <f t="shared" si="123"/>
        <v>0</v>
      </c>
      <c r="UY30" s="138">
        <f>VLOOKUP($A30,'FuturesInfo (3)'!$A$2:$O$80,15)*UV30</f>
        <v>0</v>
      </c>
      <c r="UZ30" s="138">
        <f>VLOOKUP($A30,'FuturesInfo (3)'!$A$2:$O$80,15)*UX30</f>
        <v>0</v>
      </c>
      <c r="VA30" s="196">
        <f t="shared" si="124"/>
        <v>0</v>
      </c>
      <c r="VB30" s="196">
        <f t="shared" si="125"/>
        <v>0</v>
      </c>
      <c r="VC30" s="196">
        <f t="shared" si="126"/>
        <v>0</v>
      </c>
      <c r="VD30" s="196">
        <f t="shared" si="127"/>
        <v>0</v>
      </c>
      <c r="VE30" s="196">
        <f t="shared" si="147"/>
        <v>0</v>
      </c>
      <c r="VF30" s="196">
        <f t="shared" si="129"/>
        <v>0</v>
      </c>
      <c r="VG30" s="196">
        <f t="shared" si="136"/>
        <v>0</v>
      </c>
      <c r="VH30" s="196">
        <f>IF(IF(sym!$O19=UM30,1,0)=1,ABS(UY30*UR30),-ABS(UY30*UR30))</f>
        <v>0</v>
      </c>
      <c r="VI30" s="196">
        <f>IF(IF(sym!$N19=UM30,1,0)=1,ABS(UY30*UR30),-ABS(UY30*UR30))</f>
        <v>0</v>
      </c>
      <c r="VJ30" s="196">
        <f t="shared" si="144"/>
        <v>0</v>
      </c>
      <c r="VK30" s="196">
        <f t="shared" si="131"/>
        <v>0</v>
      </c>
    </row>
    <row r="31" spans="1:583" x14ac:dyDescent="0.25">
      <c r="A31" s="1" t="s">
        <v>328</v>
      </c>
      <c r="B31" s="150" t="str">
        <f>'FuturesInfo (3)'!M19</f>
        <v>@EMD</v>
      </c>
      <c r="C31" s="200" t="str">
        <f>VLOOKUP(A31,'FuturesInfo (3)'!$A$2:$K$80,11)</f>
        <v>index</v>
      </c>
      <c r="F31" t="e">
        <f>#REF!</f>
        <v>#REF!</v>
      </c>
      <c r="G31">
        <v>1</v>
      </c>
      <c r="H31">
        <v>-1</v>
      </c>
      <c r="I31">
        <v>-1</v>
      </c>
      <c r="J31">
        <f t="shared" si="66"/>
        <v>0</v>
      </c>
      <c r="K31">
        <f t="shared" si="67"/>
        <v>1</v>
      </c>
      <c r="L31" s="184">
        <v>-5.8363178140300002E-3</v>
      </c>
      <c r="M31" s="2">
        <v>10</v>
      </c>
      <c r="N31">
        <v>60</v>
      </c>
      <c r="O31" t="str">
        <f t="shared" si="68"/>
        <v>TRUE</v>
      </c>
      <c r="P31">
        <f>VLOOKUP($A31,'FuturesInfo (3)'!$A$2:$V$80,22)</f>
        <v>1</v>
      </c>
      <c r="Q31">
        <f t="shared" si="69"/>
        <v>1</v>
      </c>
      <c r="R31">
        <f t="shared" si="69"/>
        <v>1</v>
      </c>
      <c r="S31" s="138">
        <f>VLOOKUP($A31,'FuturesInfo (3)'!$A$2:$O$80,15)*Q31</f>
        <v>149670</v>
      </c>
      <c r="T31" s="144">
        <f t="shared" si="70"/>
        <v>-873.5216872258701</v>
      </c>
      <c r="U31" s="144">
        <f t="shared" si="83"/>
        <v>873.5216872258701</v>
      </c>
      <c r="W31">
        <f t="shared" si="71"/>
        <v>1</v>
      </c>
      <c r="X31">
        <v>1</v>
      </c>
      <c r="Y31">
        <v>-1</v>
      </c>
      <c r="Z31">
        <v>1</v>
      </c>
      <c r="AA31">
        <f t="shared" si="137"/>
        <v>1</v>
      </c>
      <c r="AB31">
        <f t="shared" si="72"/>
        <v>0</v>
      </c>
      <c r="AC31" s="1">
        <v>9.2728485657099999E-3</v>
      </c>
      <c r="AD31" s="2">
        <v>10</v>
      </c>
      <c r="AE31">
        <v>60</v>
      </c>
      <c r="AF31" t="str">
        <f t="shared" si="73"/>
        <v>TRUE</v>
      </c>
      <c r="AG31">
        <f>VLOOKUP($A31,'FuturesInfo (3)'!$A$2:$V$80,22)</f>
        <v>1</v>
      </c>
      <c r="AH31">
        <f t="shared" si="74"/>
        <v>1</v>
      </c>
      <c r="AI31">
        <f t="shared" si="84"/>
        <v>1</v>
      </c>
      <c r="AJ31" s="138">
        <f>VLOOKUP($A31,'FuturesInfo (3)'!$A$2:$O$80,15)*AI31</f>
        <v>149670</v>
      </c>
      <c r="AK31" s="196">
        <f t="shared" si="85"/>
        <v>1387.8672448298157</v>
      </c>
      <c r="AL31" s="196">
        <f t="shared" si="86"/>
        <v>-1387.8672448298157</v>
      </c>
      <c r="AN31">
        <f t="shared" si="75"/>
        <v>1</v>
      </c>
      <c r="AO31">
        <v>1</v>
      </c>
      <c r="AP31">
        <v>-1</v>
      </c>
      <c r="AQ31">
        <v>1</v>
      </c>
      <c r="AR31">
        <f t="shared" si="138"/>
        <v>1</v>
      </c>
      <c r="AS31">
        <f t="shared" si="76"/>
        <v>0</v>
      </c>
      <c r="AT31" s="1">
        <v>3.2388128759300002E-3</v>
      </c>
      <c r="AU31" s="2">
        <v>10</v>
      </c>
      <c r="AV31">
        <v>60</v>
      </c>
      <c r="AW31" t="str">
        <f t="shared" si="77"/>
        <v>TRUE</v>
      </c>
      <c r="AX31">
        <f>VLOOKUP($A31,'FuturesInfo (3)'!$A$2:$V$80,22)</f>
        <v>1</v>
      </c>
      <c r="AY31">
        <f t="shared" si="78"/>
        <v>1</v>
      </c>
      <c r="AZ31">
        <f t="shared" si="87"/>
        <v>1</v>
      </c>
      <c r="BA31" s="138">
        <f>VLOOKUP($A31,'FuturesInfo (3)'!$A$2:$O$80,15)*AZ31</f>
        <v>149670</v>
      </c>
      <c r="BB31" s="196">
        <f t="shared" si="79"/>
        <v>484.75312314044311</v>
      </c>
      <c r="BC31" s="196">
        <f t="shared" si="88"/>
        <v>-484.75312314044311</v>
      </c>
      <c r="BE31">
        <v>1</v>
      </c>
      <c r="BF31">
        <v>1</v>
      </c>
      <c r="BG31">
        <v>-1</v>
      </c>
      <c r="BH31">
        <v>1</v>
      </c>
      <c r="BI31">
        <v>1</v>
      </c>
      <c r="BJ31">
        <v>0</v>
      </c>
      <c r="BK31" s="1">
        <v>4.2825141652399999E-3</v>
      </c>
      <c r="BL31" s="2">
        <v>10</v>
      </c>
      <c r="BM31">
        <v>60</v>
      </c>
      <c r="BN31" t="s">
        <v>1186</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1186</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1186</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1186</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1186</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1186</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1186</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1186</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1186</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1186</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1186</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1186</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1186</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1186</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1186</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1186</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40">
        <v>-1</v>
      </c>
      <c r="QJ31" s="240">
        <v>1</v>
      </c>
      <c r="QK31" s="214">
        <v>1</v>
      </c>
      <c r="QL31" s="241">
        <v>-2</v>
      </c>
      <c r="QM31">
        <v>-1</v>
      </c>
      <c r="QN31">
        <v>-1</v>
      </c>
      <c r="QO31" s="214">
        <v>1</v>
      </c>
      <c r="QP31">
        <v>0</v>
      </c>
      <c r="QQ31">
        <v>1</v>
      </c>
      <c r="QR31">
        <v>0</v>
      </c>
      <c r="QS31">
        <v>0</v>
      </c>
      <c r="QT31" s="249">
        <v>1.94605667463E-2</v>
      </c>
      <c r="QU31" s="202">
        <v>42544</v>
      </c>
      <c r="QV31">
        <v>60</v>
      </c>
      <c r="QW31" t="s">
        <v>1186</v>
      </c>
      <c r="QX31">
        <v>1</v>
      </c>
      <c r="QY31" s="253">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f t="shared" si="89"/>
        <v>1</v>
      </c>
      <c r="RP31" s="240">
        <v>-1</v>
      </c>
      <c r="RQ31" s="240">
        <v>-1</v>
      </c>
      <c r="RR31" s="240">
        <v>-1</v>
      </c>
      <c r="RS31" s="214">
        <v>1</v>
      </c>
      <c r="RT31" s="241">
        <v>-3</v>
      </c>
      <c r="RU31">
        <f t="shared" si="90"/>
        <v>-1</v>
      </c>
      <c r="RV31">
        <f t="shared" si="91"/>
        <v>-1</v>
      </c>
      <c r="RW31" s="214">
        <v>1</v>
      </c>
      <c r="RX31">
        <f t="shared" si="139"/>
        <v>0</v>
      </c>
      <c r="RY31">
        <f t="shared" si="92"/>
        <v>1</v>
      </c>
      <c r="RZ31">
        <f t="shared" si="93"/>
        <v>0</v>
      </c>
      <c r="SA31">
        <f t="shared" si="94"/>
        <v>0</v>
      </c>
      <c r="SB31" s="249">
        <v>2.4782317481600001E-3</v>
      </c>
      <c r="SC31" s="202">
        <v>42544</v>
      </c>
      <c r="SD31">
        <v>60</v>
      </c>
      <c r="SE31" t="str">
        <f t="shared" si="80"/>
        <v>TRUE</v>
      </c>
      <c r="SF31">
        <f>VLOOKUP($A31,'FuturesInfo (3)'!$A$2:$V$80,22)</f>
        <v>1</v>
      </c>
      <c r="SG31" s="253">
        <v>2</v>
      </c>
      <c r="SH31">
        <f t="shared" si="95"/>
        <v>1</v>
      </c>
      <c r="SI31" s="138">
        <f>VLOOKUP($A31,'FuturesInfo (3)'!$A$2:$O$80,15)*SF31</f>
        <v>149670</v>
      </c>
      <c r="SJ31" s="138">
        <f>VLOOKUP($A31,'FuturesInfo (3)'!$A$2:$O$80,15)*SH31</f>
        <v>149670</v>
      </c>
      <c r="SK31" s="196">
        <f t="shared" si="96"/>
        <v>-370.91694574710721</v>
      </c>
      <c r="SL31" s="196">
        <f t="shared" si="97"/>
        <v>-370.91694574710721</v>
      </c>
      <c r="SM31" s="196">
        <f t="shared" si="98"/>
        <v>370.91694574710721</v>
      </c>
      <c r="SN31" s="196">
        <f t="shared" si="99"/>
        <v>-370.91694574710721</v>
      </c>
      <c r="SO31" s="196">
        <f t="shared" si="145"/>
        <v>-370.91694574710721</v>
      </c>
      <c r="SP31" s="196">
        <f t="shared" si="101"/>
        <v>-370.91694574710721</v>
      </c>
      <c r="SQ31" s="196">
        <f t="shared" si="132"/>
        <v>-370.91694574710721</v>
      </c>
      <c r="SR31" s="196">
        <f>IF(IF(sym!$O20=RW31,1,0)=1,ABS(SI31*SB31),-ABS(SI31*SB31))</f>
        <v>370.91694574710721</v>
      </c>
      <c r="SS31" s="196">
        <f>IF(IF(sym!$N20=RW31,1,0)=1,ABS(SI31*SB31),-ABS(SI31*SB31))</f>
        <v>-370.91694574710721</v>
      </c>
      <c r="ST31" s="196">
        <f t="shared" si="102"/>
        <v>-370.91694574710721</v>
      </c>
      <c r="SU31" s="196">
        <f t="shared" si="103"/>
        <v>370.91694574710721</v>
      </c>
      <c r="SW31">
        <f t="shared" si="104"/>
        <v>1</v>
      </c>
      <c r="SX31" s="240">
        <v>-1</v>
      </c>
      <c r="SY31" s="240">
        <v>-1</v>
      </c>
      <c r="SZ31" s="240">
        <v>1</v>
      </c>
      <c r="TA31" s="214">
        <v>1</v>
      </c>
      <c r="TB31" s="241">
        <v>4</v>
      </c>
      <c r="TC31">
        <f t="shared" si="105"/>
        <v>-1</v>
      </c>
      <c r="TD31">
        <f t="shared" si="106"/>
        <v>1</v>
      </c>
      <c r="TE31" s="214"/>
      <c r="TF31">
        <f t="shared" si="140"/>
        <v>0</v>
      </c>
      <c r="TG31">
        <f t="shared" si="107"/>
        <v>0</v>
      </c>
      <c r="TH31">
        <f t="shared" si="133"/>
        <v>0</v>
      </c>
      <c r="TI31">
        <f t="shared" si="108"/>
        <v>0</v>
      </c>
      <c r="TJ31" s="249"/>
      <c r="TK31" s="202">
        <v>42548</v>
      </c>
      <c r="TL31">
        <v>60</v>
      </c>
      <c r="TM31" t="str">
        <f t="shared" si="81"/>
        <v>TRUE</v>
      </c>
      <c r="TN31">
        <f>VLOOKUP($A31,'FuturesInfo (3)'!$A$2:$V$80,22)</f>
        <v>1</v>
      </c>
      <c r="TO31" s="253">
        <v>1</v>
      </c>
      <c r="TP31">
        <f t="shared" si="109"/>
        <v>1</v>
      </c>
      <c r="TQ31" s="138">
        <f>VLOOKUP($A31,'FuturesInfo (3)'!$A$2:$O$80,15)*TN31</f>
        <v>149670</v>
      </c>
      <c r="TR31" s="138">
        <f>VLOOKUP($A31,'FuturesInfo (3)'!$A$2:$O$80,15)*TP31</f>
        <v>149670</v>
      </c>
      <c r="TS31" s="196">
        <f t="shared" si="110"/>
        <v>0</v>
      </c>
      <c r="TT31" s="196">
        <f t="shared" si="111"/>
        <v>0</v>
      </c>
      <c r="TU31" s="196">
        <f t="shared" si="112"/>
        <v>0</v>
      </c>
      <c r="TV31" s="196">
        <f t="shared" si="113"/>
        <v>0</v>
      </c>
      <c r="TW31" s="196">
        <f t="shared" si="146"/>
        <v>0</v>
      </c>
      <c r="TX31" s="196">
        <f t="shared" si="115"/>
        <v>0</v>
      </c>
      <c r="TY31" s="196">
        <f t="shared" si="134"/>
        <v>0</v>
      </c>
      <c r="TZ31" s="196">
        <f>IF(IF(sym!$O20=TE31,1,0)=1,ABS(TQ31*TJ31),-ABS(TQ31*TJ31))</f>
        <v>0</v>
      </c>
      <c r="UA31" s="196">
        <f>IF(IF(sym!$N20=TE31,1,0)=1,ABS(TQ31*TJ31),-ABS(TQ31*TJ31))</f>
        <v>0</v>
      </c>
      <c r="UB31" s="196">
        <f t="shared" si="141"/>
        <v>0</v>
      </c>
      <c r="UC31" s="196">
        <f t="shared" si="117"/>
        <v>0</v>
      </c>
      <c r="UE31">
        <f t="shared" si="118"/>
        <v>0</v>
      </c>
      <c r="UF31" s="240"/>
      <c r="UG31" s="240"/>
      <c r="UH31" s="240"/>
      <c r="UI31" s="214"/>
      <c r="UJ31" s="241"/>
      <c r="UK31">
        <f t="shared" si="119"/>
        <v>1</v>
      </c>
      <c r="UL31">
        <f t="shared" si="120"/>
        <v>0</v>
      </c>
      <c r="UM31" s="214"/>
      <c r="UN31">
        <f t="shared" si="142"/>
        <v>1</v>
      </c>
      <c r="UO31">
        <f t="shared" si="148"/>
        <v>1</v>
      </c>
      <c r="UP31">
        <f t="shared" si="135"/>
        <v>0</v>
      </c>
      <c r="UQ31">
        <f t="shared" si="122"/>
        <v>1</v>
      </c>
      <c r="UR31" s="249"/>
      <c r="US31" s="202"/>
      <c r="UT31">
        <v>60</v>
      </c>
      <c r="UU31" t="str">
        <f t="shared" si="82"/>
        <v>FALSE</v>
      </c>
      <c r="UV31">
        <f>VLOOKUP($A31,'FuturesInfo (3)'!$A$2:$V$80,22)</f>
        <v>1</v>
      </c>
      <c r="UW31" s="253"/>
      <c r="UX31">
        <f t="shared" si="123"/>
        <v>1</v>
      </c>
      <c r="UY31" s="138">
        <f>VLOOKUP($A31,'FuturesInfo (3)'!$A$2:$O$80,15)*UV31</f>
        <v>149670</v>
      </c>
      <c r="UZ31" s="138">
        <f>VLOOKUP($A31,'FuturesInfo (3)'!$A$2:$O$80,15)*UX31</f>
        <v>149670</v>
      </c>
      <c r="VA31" s="196">
        <f t="shared" si="124"/>
        <v>0</v>
      </c>
      <c r="VB31" s="196">
        <f t="shared" si="125"/>
        <v>0</v>
      </c>
      <c r="VC31" s="196">
        <f t="shared" si="126"/>
        <v>0</v>
      </c>
      <c r="VD31" s="196">
        <f t="shared" si="127"/>
        <v>0</v>
      </c>
      <c r="VE31" s="196">
        <f t="shared" si="147"/>
        <v>0</v>
      </c>
      <c r="VF31" s="196">
        <f t="shared" si="129"/>
        <v>0</v>
      </c>
      <c r="VG31" s="196">
        <f t="shared" si="136"/>
        <v>0</v>
      </c>
      <c r="VH31" s="196">
        <f>IF(IF(sym!$O20=UM31,1,0)=1,ABS(UY31*UR31),-ABS(UY31*UR31))</f>
        <v>0</v>
      </c>
      <c r="VI31" s="196">
        <f>IF(IF(sym!$N20=UM31,1,0)=1,ABS(UY31*UR31),-ABS(UY31*UR31))</f>
        <v>0</v>
      </c>
      <c r="VJ31" s="196">
        <f t="shared" si="144"/>
        <v>0</v>
      </c>
      <c r="VK31" s="196">
        <f t="shared" si="131"/>
        <v>0</v>
      </c>
    </row>
    <row r="32" spans="1:583" x14ac:dyDescent="0.25">
      <c r="A32" s="1" t="s">
        <v>330</v>
      </c>
      <c r="B32" s="150" t="str">
        <f>'FuturesInfo (3)'!M20</f>
        <v>@ES</v>
      </c>
      <c r="C32" s="200" t="str">
        <f>VLOOKUP(A32,'FuturesInfo (3)'!$A$2:$K$80,11)</f>
        <v>index</v>
      </c>
      <c r="F32" t="e">
        <f>#REF!</f>
        <v>#REF!</v>
      </c>
      <c r="G32">
        <v>1</v>
      </c>
      <c r="H32">
        <v>-1</v>
      </c>
      <c r="I32">
        <v>-1</v>
      </c>
      <c r="J32">
        <f t="shared" si="66"/>
        <v>0</v>
      </c>
      <c r="K32">
        <f t="shared" si="67"/>
        <v>1</v>
      </c>
      <c r="L32" s="184">
        <v>-2.8520499108699998E-3</v>
      </c>
      <c r="M32" s="2">
        <v>10</v>
      </c>
      <c r="N32">
        <v>60</v>
      </c>
      <c r="O32" t="str">
        <f t="shared" si="68"/>
        <v>TRUE</v>
      </c>
      <c r="P32">
        <f>VLOOKUP($A32,'FuturesInfo (3)'!$A$2:$V$80,22)</f>
        <v>1</v>
      </c>
      <c r="Q32">
        <f t="shared" si="69"/>
        <v>1</v>
      </c>
      <c r="R32">
        <f t="shared" si="69"/>
        <v>1</v>
      </c>
      <c r="S32" s="138">
        <f>VLOOKUP($A32,'FuturesInfo (3)'!$A$2:$O$80,15)*Q32</f>
        <v>104812.5</v>
      </c>
      <c r="T32" s="144">
        <f t="shared" si="70"/>
        <v>-298.93048128306185</v>
      </c>
      <c r="U32" s="144">
        <f t="shared" si="83"/>
        <v>298.93048128306185</v>
      </c>
      <c r="W32">
        <f t="shared" si="71"/>
        <v>1</v>
      </c>
      <c r="X32">
        <v>-1</v>
      </c>
      <c r="Y32">
        <v>-1</v>
      </c>
      <c r="Z32">
        <v>1</v>
      </c>
      <c r="AA32">
        <f t="shared" si="137"/>
        <v>0</v>
      </c>
      <c r="AB32">
        <f t="shared" si="72"/>
        <v>0</v>
      </c>
      <c r="AC32" s="1">
        <v>5.0053628888099997E-3</v>
      </c>
      <c r="AD32" s="2">
        <v>10</v>
      </c>
      <c r="AE32">
        <v>60</v>
      </c>
      <c r="AF32" t="str">
        <f t="shared" si="73"/>
        <v>TRUE</v>
      </c>
      <c r="AG32">
        <f>VLOOKUP($A32,'FuturesInfo (3)'!$A$2:$V$80,22)</f>
        <v>1</v>
      </c>
      <c r="AH32">
        <f t="shared" si="74"/>
        <v>1</v>
      </c>
      <c r="AI32">
        <f t="shared" si="84"/>
        <v>1</v>
      </c>
      <c r="AJ32" s="138">
        <f>VLOOKUP($A32,'FuturesInfo (3)'!$A$2:$O$80,15)*AI32</f>
        <v>104812.5</v>
      </c>
      <c r="AK32" s="196">
        <f t="shared" si="85"/>
        <v>-524.62459778339814</v>
      </c>
      <c r="AL32" s="196">
        <f t="shared" si="86"/>
        <v>-524.62459778339814</v>
      </c>
      <c r="AN32">
        <f t="shared" si="75"/>
        <v>-1</v>
      </c>
      <c r="AO32">
        <v>1</v>
      </c>
      <c r="AP32">
        <v>-1</v>
      </c>
      <c r="AQ32">
        <v>1</v>
      </c>
      <c r="AR32">
        <f t="shared" si="138"/>
        <v>1</v>
      </c>
      <c r="AS32">
        <f t="shared" si="76"/>
        <v>0</v>
      </c>
      <c r="AT32" s="1">
        <v>9.4865409699999999E-4</v>
      </c>
      <c r="AU32" s="2">
        <v>10</v>
      </c>
      <c r="AV32">
        <v>60</v>
      </c>
      <c r="AW32" t="str">
        <f t="shared" si="77"/>
        <v>TRUE</v>
      </c>
      <c r="AX32">
        <f>VLOOKUP($A32,'FuturesInfo (3)'!$A$2:$V$80,22)</f>
        <v>1</v>
      </c>
      <c r="AY32">
        <f t="shared" si="78"/>
        <v>1</v>
      </c>
      <c r="AZ32">
        <f t="shared" si="87"/>
        <v>1</v>
      </c>
      <c r="BA32" s="138">
        <f>VLOOKUP($A32,'FuturesInfo (3)'!$A$2:$O$80,15)*AZ32</f>
        <v>104812.5</v>
      </c>
      <c r="BB32" s="196">
        <f t="shared" si="79"/>
        <v>99.430807541812499</v>
      </c>
      <c r="BC32" s="196">
        <f t="shared" si="88"/>
        <v>-99.430807541812499</v>
      </c>
      <c r="BE32">
        <v>1</v>
      </c>
      <c r="BF32">
        <v>1</v>
      </c>
      <c r="BG32">
        <v>-1</v>
      </c>
      <c r="BH32">
        <v>1</v>
      </c>
      <c r="BI32">
        <v>1</v>
      </c>
      <c r="BJ32">
        <v>0</v>
      </c>
      <c r="BK32" s="1">
        <v>3.67255064566E-3</v>
      </c>
      <c r="BL32" s="2">
        <v>10</v>
      </c>
      <c r="BM32">
        <v>60</v>
      </c>
      <c r="BN32" t="s">
        <v>1186</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1186</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1186</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1186</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1186</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1186</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1186</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1186</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1186</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1186</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1186</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1186</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1186</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1186</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1186</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1186</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40">
        <v>1</v>
      </c>
      <c r="QJ32" s="240">
        <v>-1</v>
      </c>
      <c r="QK32" s="214">
        <v>1</v>
      </c>
      <c r="QL32" s="241">
        <v>-2</v>
      </c>
      <c r="QM32">
        <v>-1</v>
      </c>
      <c r="QN32">
        <v>-1</v>
      </c>
      <c r="QO32" s="214">
        <v>1</v>
      </c>
      <c r="QP32">
        <v>1</v>
      </c>
      <c r="QQ32">
        <v>1</v>
      </c>
      <c r="QR32">
        <v>0</v>
      </c>
      <c r="QS32">
        <v>0</v>
      </c>
      <c r="QT32" s="249">
        <v>1.1370509253699999E-2</v>
      </c>
      <c r="QU32" s="202">
        <v>42544</v>
      </c>
      <c r="QV32">
        <v>60</v>
      </c>
      <c r="QW32" t="s">
        <v>1186</v>
      </c>
      <c r="QX32">
        <v>1</v>
      </c>
      <c r="QY32" s="253">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f t="shared" si="89"/>
        <v>1</v>
      </c>
      <c r="RP32" s="240">
        <v>1</v>
      </c>
      <c r="RQ32" s="240">
        <v>1</v>
      </c>
      <c r="RR32" s="240">
        <v>1</v>
      </c>
      <c r="RS32" s="214">
        <v>1</v>
      </c>
      <c r="RT32" s="241">
        <v>-3</v>
      </c>
      <c r="RU32">
        <f t="shared" si="90"/>
        <v>-1</v>
      </c>
      <c r="RV32">
        <f t="shared" si="91"/>
        <v>-1</v>
      </c>
      <c r="RW32" s="214">
        <v>1</v>
      </c>
      <c r="RX32">
        <f t="shared" si="139"/>
        <v>1</v>
      </c>
      <c r="RY32">
        <f t="shared" si="92"/>
        <v>1</v>
      </c>
      <c r="RZ32">
        <f t="shared" si="93"/>
        <v>0</v>
      </c>
      <c r="SA32">
        <f t="shared" si="94"/>
        <v>0</v>
      </c>
      <c r="SB32" s="249">
        <v>2.8704700394700002E-3</v>
      </c>
      <c r="SC32" s="202">
        <v>42544</v>
      </c>
      <c r="SD32">
        <v>60</v>
      </c>
      <c r="SE32" t="str">
        <f t="shared" si="80"/>
        <v>TRUE</v>
      </c>
      <c r="SF32">
        <f>VLOOKUP($A32,'FuturesInfo (3)'!$A$2:$V$80,22)</f>
        <v>1</v>
      </c>
      <c r="SG32" s="253">
        <v>2</v>
      </c>
      <c r="SH32">
        <f t="shared" si="95"/>
        <v>1</v>
      </c>
      <c r="SI32" s="138">
        <f>VLOOKUP($A32,'FuturesInfo (3)'!$A$2:$O$80,15)*SF32</f>
        <v>104812.5</v>
      </c>
      <c r="SJ32" s="138">
        <f>VLOOKUP($A32,'FuturesInfo (3)'!$A$2:$O$80,15)*SH32</f>
        <v>104812.5</v>
      </c>
      <c r="SK32" s="196">
        <f t="shared" si="96"/>
        <v>300.86114101194937</v>
      </c>
      <c r="SL32" s="196">
        <f t="shared" si="97"/>
        <v>300.86114101194937</v>
      </c>
      <c r="SM32" s="196">
        <f t="shared" si="98"/>
        <v>300.86114101194937</v>
      </c>
      <c r="SN32" s="196">
        <f t="shared" si="99"/>
        <v>-300.86114101194937</v>
      </c>
      <c r="SO32" s="196">
        <f t="shared" si="145"/>
        <v>-300.86114101194937</v>
      </c>
      <c r="SP32" s="196">
        <f t="shared" si="101"/>
        <v>300.86114101194937</v>
      </c>
      <c r="SQ32" s="196">
        <f t="shared" si="132"/>
        <v>300.86114101194937</v>
      </c>
      <c r="SR32" s="196">
        <f>IF(IF(sym!$O21=RW32,1,0)=1,ABS(SI32*SB32),-ABS(SI32*SB32))</f>
        <v>300.86114101194937</v>
      </c>
      <c r="SS32" s="196">
        <f>IF(IF(sym!$N21=RW32,1,0)=1,ABS(SI32*SB32),-ABS(SI32*SB32))</f>
        <v>-300.86114101194937</v>
      </c>
      <c r="ST32" s="196">
        <f t="shared" si="102"/>
        <v>-300.86114101194937</v>
      </c>
      <c r="SU32" s="196">
        <f t="shared" si="103"/>
        <v>300.86114101194937</v>
      </c>
      <c r="SW32">
        <f t="shared" si="104"/>
        <v>1</v>
      </c>
      <c r="SX32" s="240">
        <v>1</v>
      </c>
      <c r="SY32" s="240">
        <v>-1</v>
      </c>
      <c r="SZ32" s="240">
        <v>1</v>
      </c>
      <c r="TA32" s="214">
        <v>1</v>
      </c>
      <c r="TB32" s="241">
        <v>-4</v>
      </c>
      <c r="TC32">
        <f t="shared" si="105"/>
        <v>-1</v>
      </c>
      <c r="TD32">
        <f t="shared" si="106"/>
        <v>-1</v>
      </c>
      <c r="TE32" s="214"/>
      <c r="TF32">
        <f t="shared" si="140"/>
        <v>0</v>
      </c>
      <c r="TG32">
        <f t="shared" si="107"/>
        <v>0</v>
      </c>
      <c r="TH32">
        <f t="shared" si="133"/>
        <v>0</v>
      </c>
      <c r="TI32">
        <f t="shared" si="108"/>
        <v>0</v>
      </c>
      <c r="TJ32" s="249"/>
      <c r="TK32" s="202">
        <v>42548</v>
      </c>
      <c r="TL32">
        <v>60</v>
      </c>
      <c r="TM32" t="str">
        <f t="shared" si="81"/>
        <v>TRUE</v>
      </c>
      <c r="TN32">
        <f>VLOOKUP($A32,'FuturesInfo (3)'!$A$2:$V$80,22)</f>
        <v>1</v>
      </c>
      <c r="TO32" s="253">
        <v>2</v>
      </c>
      <c r="TP32">
        <f t="shared" si="109"/>
        <v>1</v>
      </c>
      <c r="TQ32" s="138">
        <f>VLOOKUP($A32,'FuturesInfo (3)'!$A$2:$O$80,15)*TN32</f>
        <v>104812.5</v>
      </c>
      <c r="TR32" s="138">
        <f>VLOOKUP($A32,'FuturesInfo (3)'!$A$2:$O$80,15)*TP32</f>
        <v>104812.5</v>
      </c>
      <c r="TS32" s="196">
        <f t="shared" si="110"/>
        <v>0</v>
      </c>
      <c r="TT32" s="196">
        <f t="shared" si="111"/>
        <v>0</v>
      </c>
      <c r="TU32" s="196">
        <f t="shared" si="112"/>
        <v>0</v>
      </c>
      <c r="TV32" s="196">
        <f t="shared" si="113"/>
        <v>0</v>
      </c>
      <c r="TW32" s="196">
        <f t="shared" si="146"/>
        <v>0</v>
      </c>
      <c r="TX32" s="196">
        <f t="shared" si="115"/>
        <v>0</v>
      </c>
      <c r="TY32" s="196">
        <f t="shared" si="134"/>
        <v>0</v>
      </c>
      <c r="TZ32" s="196">
        <f>IF(IF(sym!$O21=TE32,1,0)=1,ABS(TQ32*TJ32),-ABS(TQ32*TJ32))</f>
        <v>0</v>
      </c>
      <c r="UA32" s="196">
        <f>IF(IF(sym!$N21=TE32,1,0)=1,ABS(TQ32*TJ32),-ABS(TQ32*TJ32))</f>
        <v>0</v>
      </c>
      <c r="UB32" s="196">
        <f t="shared" si="141"/>
        <v>0</v>
      </c>
      <c r="UC32" s="196">
        <f t="shared" si="117"/>
        <v>0</v>
      </c>
      <c r="UE32">
        <f t="shared" si="118"/>
        <v>0</v>
      </c>
      <c r="UF32" s="240"/>
      <c r="UG32" s="240"/>
      <c r="UH32" s="240"/>
      <c r="UI32" s="214"/>
      <c r="UJ32" s="241"/>
      <c r="UK32">
        <f t="shared" si="119"/>
        <v>1</v>
      </c>
      <c r="UL32">
        <f t="shared" si="120"/>
        <v>0</v>
      </c>
      <c r="UM32" s="214"/>
      <c r="UN32">
        <f t="shared" si="142"/>
        <v>1</v>
      </c>
      <c r="UO32">
        <f t="shared" si="148"/>
        <v>1</v>
      </c>
      <c r="UP32">
        <f t="shared" si="135"/>
        <v>0</v>
      </c>
      <c r="UQ32">
        <f t="shared" si="122"/>
        <v>1</v>
      </c>
      <c r="UR32" s="249"/>
      <c r="US32" s="202"/>
      <c r="UT32">
        <v>60</v>
      </c>
      <c r="UU32" t="str">
        <f t="shared" si="82"/>
        <v>FALSE</v>
      </c>
      <c r="UV32">
        <f>VLOOKUP($A32,'FuturesInfo (3)'!$A$2:$V$80,22)</f>
        <v>1</v>
      </c>
      <c r="UW32" s="253"/>
      <c r="UX32">
        <f t="shared" si="123"/>
        <v>1</v>
      </c>
      <c r="UY32" s="138">
        <f>VLOOKUP($A32,'FuturesInfo (3)'!$A$2:$O$80,15)*UV32</f>
        <v>104812.5</v>
      </c>
      <c r="UZ32" s="138">
        <f>VLOOKUP($A32,'FuturesInfo (3)'!$A$2:$O$80,15)*UX32</f>
        <v>104812.5</v>
      </c>
      <c r="VA32" s="196">
        <f t="shared" si="124"/>
        <v>0</v>
      </c>
      <c r="VB32" s="196">
        <f t="shared" si="125"/>
        <v>0</v>
      </c>
      <c r="VC32" s="196">
        <f t="shared" si="126"/>
        <v>0</v>
      </c>
      <c r="VD32" s="196">
        <f t="shared" si="127"/>
        <v>0</v>
      </c>
      <c r="VE32" s="196">
        <f t="shared" si="147"/>
        <v>0</v>
      </c>
      <c r="VF32" s="196">
        <f t="shared" si="129"/>
        <v>0</v>
      </c>
      <c r="VG32" s="196">
        <f t="shared" si="136"/>
        <v>0</v>
      </c>
      <c r="VH32" s="196">
        <f>IF(IF(sym!$O21=UM32,1,0)=1,ABS(UY32*UR32),-ABS(UY32*UR32))</f>
        <v>0</v>
      </c>
      <c r="VI32" s="196">
        <f>IF(IF(sym!$N21=UM32,1,0)=1,ABS(UY32*UR32),-ABS(UY32*UR32))</f>
        <v>0</v>
      </c>
      <c r="VJ32" s="196">
        <f t="shared" si="144"/>
        <v>0</v>
      </c>
      <c r="VK32" s="196">
        <f t="shared" si="131"/>
        <v>0</v>
      </c>
    </row>
    <row r="33" spans="1:583" x14ac:dyDescent="0.25">
      <c r="A33" s="1" t="s">
        <v>332</v>
      </c>
      <c r="B33" s="150" t="str">
        <f>'FuturesInfo (3)'!M21</f>
        <v>@GF</v>
      </c>
      <c r="C33" s="200" t="str">
        <f>VLOOKUP(A33,'FuturesInfo (3)'!$A$2:$K$80,11)</f>
        <v>meat</v>
      </c>
      <c r="F33" s="5" t="e">
        <f>#REF!</f>
        <v>#REF!</v>
      </c>
      <c r="G33" s="5">
        <v>-1</v>
      </c>
      <c r="H33">
        <v>1</v>
      </c>
      <c r="I33" s="5">
        <v>1</v>
      </c>
      <c r="J33">
        <f t="shared" si="66"/>
        <v>0</v>
      </c>
      <c r="K33">
        <f t="shared" si="67"/>
        <v>1</v>
      </c>
      <c r="L33" s="185">
        <v>1.8784153005500001E-3</v>
      </c>
      <c r="M33" s="2">
        <v>10</v>
      </c>
      <c r="N33">
        <v>60</v>
      </c>
      <c r="O33" t="str">
        <f t="shared" si="68"/>
        <v>TRUE</v>
      </c>
      <c r="P33">
        <f>VLOOKUP($A33,'FuturesInfo (3)'!$A$2:$V$80,22)</f>
        <v>1</v>
      </c>
      <c r="Q33">
        <f t="shared" si="69"/>
        <v>1</v>
      </c>
      <c r="R33">
        <f t="shared" si="69"/>
        <v>1</v>
      </c>
      <c r="S33" s="138">
        <f>VLOOKUP($A33,'FuturesInfo (3)'!$A$2:$O$80,15)*Q33</f>
        <v>71225</v>
      </c>
      <c r="T33" s="144">
        <f t="shared" si="70"/>
        <v>-133.79012978167376</v>
      </c>
      <c r="U33" s="144">
        <f t="shared" si="83"/>
        <v>133.79012978167376</v>
      </c>
      <c r="W33" s="5">
        <f t="shared" si="71"/>
        <v>-1</v>
      </c>
      <c r="X33" s="5">
        <v>-1</v>
      </c>
      <c r="Y33">
        <v>1</v>
      </c>
      <c r="Z33" s="5">
        <v>-1</v>
      </c>
      <c r="AA33">
        <f t="shared" si="137"/>
        <v>1</v>
      </c>
      <c r="AB33">
        <f t="shared" si="72"/>
        <v>0</v>
      </c>
      <c r="AC33" s="5">
        <v>-7.8404636100200004E-3</v>
      </c>
      <c r="AD33" s="2">
        <v>10</v>
      </c>
      <c r="AE33">
        <v>60</v>
      </c>
      <c r="AF33" t="str">
        <f t="shared" si="73"/>
        <v>TRUE</v>
      </c>
      <c r="AG33">
        <f>VLOOKUP($A33,'FuturesInfo (3)'!$A$2:$V$80,22)</f>
        <v>1</v>
      </c>
      <c r="AH33">
        <f t="shared" si="74"/>
        <v>1</v>
      </c>
      <c r="AI33">
        <f t="shared" si="84"/>
        <v>1</v>
      </c>
      <c r="AJ33" s="138">
        <f>VLOOKUP($A33,'FuturesInfo (3)'!$A$2:$O$80,15)*AI33</f>
        <v>71225</v>
      </c>
      <c r="AK33" s="196">
        <f t="shared" si="85"/>
        <v>558.43702062367458</v>
      </c>
      <c r="AL33" s="196">
        <f t="shared" si="86"/>
        <v>-558.43702062367458</v>
      </c>
      <c r="AN33" s="5">
        <f t="shared" si="75"/>
        <v>-1</v>
      </c>
      <c r="AO33" s="5">
        <v>-1</v>
      </c>
      <c r="AP33">
        <v>1</v>
      </c>
      <c r="AQ33" s="5">
        <v>-1</v>
      </c>
      <c r="AR33">
        <f t="shared" si="138"/>
        <v>1</v>
      </c>
      <c r="AS33">
        <f t="shared" si="76"/>
        <v>0</v>
      </c>
      <c r="AT33" s="5">
        <v>-5.1537536505799999E-4</v>
      </c>
      <c r="AU33" s="2">
        <v>10</v>
      </c>
      <c r="AV33">
        <v>60</v>
      </c>
      <c r="AW33" t="str">
        <f t="shared" si="77"/>
        <v>TRUE</v>
      </c>
      <c r="AX33">
        <f>VLOOKUP($A33,'FuturesInfo (3)'!$A$2:$V$80,22)</f>
        <v>1</v>
      </c>
      <c r="AY33">
        <f t="shared" si="78"/>
        <v>1</v>
      </c>
      <c r="AZ33">
        <f t="shared" si="87"/>
        <v>1</v>
      </c>
      <c r="BA33" s="138">
        <f>VLOOKUP($A33,'FuturesInfo (3)'!$A$2:$O$80,15)*AZ33</f>
        <v>71225</v>
      </c>
      <c r="BB33" s="196">
        <f t="shared" si="79"/>
        <v>36.707610376256049</v>
      </c>
      <c r="BC33" s="196">
        <f t="shared" si="88"/>
        <v>-36.707610376256049</v>
      </c>
      <c r="BE33" s="5">
        <v>-1</v>
      </c>
      <c r="BF33" s="5">
        <v>-1</v>
      </c>
      <c r="BG33">
        <v>1</v>
      </c>
      <c r="BH33" s="5">
        <v>1</v>
      </c>
      <c r="BI33">
        <v>0</v>
      </c>
      <c r="BJ33">
        <v>1</v>
      </c>
      <c r="BK33" s="5">
        <v>1.32347885871E-2</v>
      </c>
      <c r="BL33" s="2">
        <v>10</v>
      </c>
      <c r="BM33">
        <v>60</v>
      </c>
      <c r="BN33" t="s">
        <v>1186</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1186</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1186</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1186</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1186</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1186</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1186</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1186</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1186</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1186</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1186</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1186</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1186</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1186</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1186</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1186</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3">
        <v>-1</v>
      </c>
      <c r="QJ33" s="243">
        <v>-1</v>
      </c>
      <c r="QK33" s="214">
        <v>1</v>
      </c>
      <c r="QL33" s="241">
        <v>7</v>
      </c>
      <c r="QM33">
        <v>-1</v>
      </c>
      <c r="QN33">
        <v>1</v>
      </c>
      <c r="QO33" s="247">
        <v>1</v>
      </c>
      <c r="QP33">
        <v>0</v>
      </c>
      <c r="QQ33">
        <v>1</v>
      </c>
      <c r="QR33">
        <v>0</v>
      </c>
      <c r="QS33">
        <v>1</v>
      </c>
      <c r="QT33" s="247">
        <v>8.7382034253800003E-3</v>
      </c>
      <c r="QU33" s="202">
        <v>42541</v>
      </c>
      <c r="QV33">
        <v>60</v>
      </c>
      <c r="QW33" t="s">
        <v>1186</v>
      </c>
      <c r="QX33">
        <v>1</v>
      </c>
      <c r="QY33" s="253">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f t="shared" si="89"/>
        <v>1</v>
      </c>
      <c r="RP33" s="243">
        <v>-1</v>
      </c>
      <c r="RQ33" s="243">
        <v>-1</v>
      </c>
      <c r="RR33" s="243">
        <v>1</v>
      </c>
      <c r="RS33" s="214">
        <v>1</v>
      </c>
      <c r="RT33" s="241">
        <v>8</v>
      </c>
      <c r="RU33">
        <f t="shared" si="90"/>
        <v>-1</v>
      </c>
      <c r="RV33">
        <f t="shared" si="91"/>
        <v>1</v>
      </c>
      <c r="RW33" s="247">
        <v>-1</v>
      </c>
      <c r="RX33">
        <f t="shared" si="139"/>
        <v>1</v>
      </c>
      <c r="RY33">
        <f t="shared" si="92"/>
        <v>0</v>
      </c>
      <c r="RZ33">
        <f t="shared" si="93"/>
        <v>1</v>
      </c>
      <c r="SA33">
        <f t="shared" si="94"/>
        <v>0</v>
      </c>
      <c r="SB33" s="247">
        <v>-1.28205128205E-2</v>
      </c>
      <c r="SC33" s="202">
        <v>42541</v>
      </c>
      <c r="SD33">
        <v>60</v>
      </c>
      <c r="SE33" t="str">
        <f t="shared" si="80"/>
        <v>TRUE</v>
      </c>
      <c r="SF33">
        <f>VLOOKUP($A33,'FuturesInfo (3)'!$A$2:$V$80,22)</f>
        <v>1</v>
      </c>
      <c r="SG33" s="253">
        <v>1</v>
      </c>
      <c r="SH33">
        <f t="shared" si="95"/>
        <v>1</v>
      </c>
      <c r="SI33" s="138">
        <f>VLOOKUP($A33,'FuturesInfo (3)'!$A$2:$O$80,15)*SF33</f>
        <v>71225</v>
      </c>
      <c r="SJ33" s="138">
        <f>VLOOKUP($A33,'FuturesInfo (3)'!$A$2:$O$80,15)*SH33</f>
        <v>71225</v>
      </c>
      <c r="SK33" s="196">
        <f t="shared" si="96"/>
        <v>913.1410256401125</v>
      </c>
      <c r="SL33" s="196">
        <f t="shared" si="97"/>
        <v>913.1410256401125</v>
      </c>
      <c r="SM33" s="196">
        <f t="shared" si="98"/>
        <v>-913.1410256401125</v>
      </c>
      <c r="SN33" s="196">
        <f t="shared" si="99"/>
        <v>913.1410256401125</v>
      </c>
      <c r="SO33" s="196">
        <f t="shared" si="145"/>
        <v>-913.1410256401125</v>
      </c>
      <c r="SP33" s="196">
        <f t="shared" si="101"/>
        <v>913.1410256401125</v>
      </c>
      <c r="SQ33" s="196">
        <f t="shared" si="132"/>
        <v>-913.1410256401125</v>
      </c>
      <c r="SR33" s="196">
        <f>IF(IF(sym!$O22=RW33,1,0)=1,ABS(SI33*SB33),-ABS(SI33*SB33))</f>
        <v>-913.1410256401125</v>
      </c>
      <c r="SS33" s="196">
        <f>IF(IF(sym!$N22=RW33,1,0)=1,ABS(SI33*SB33),-ABS(SI33*SB33))</f>
        <v>913.1410256401125</v>
      </c>
      <c r="ST33" s="196">
        <f t="shared" si="102"/>
        <v>-913.1410256401125</v>
      </c>
      <c r="SU33" s="196">
        <f t="shared" si="103"/>
        <v>913.1410256401125</v>
      </c>
      <c r="SW33">
        <f t="shared" si="104"/>
        <v>-1</v>
      </c>
      <c r="SX33" s="243">
        <v>1</v>
      </c>
      <c r="SY33" s="243">
        <v>1</v>
      </c>
      <c r="SZ33" s="243">
        <v>1</v>
      </c>
      <c r="TA33" s="214">
        <v>1</v>
      </c>
      <c r="TB33" s="241">
        <v>9</v>
      </c>
      <c r="TC33">
        <f t="shared" si="105"/>
        <v>-1</v>
      </c>
      <c r="TD33">
        <f t="shared" si="106"/>
        <v>1</v>
      </c>
      <c r="TE33" s="247"/>
      <c r="TF33">
        <f t="shared" si="140"/>
        <v>0</v>
      </c>
      <c r="TG33">
        <f t="shared" si="107"/>
        <v>0</v>
      </c>
      <c r="TH33">
        <f t="shared" si="133"/>
        <v>0</v>
      </c>
      <c r="TI33">
        <f t="shared" si="108"/>
        <v>0</v>
      </c>
      <c r="TJ33" s="247"/>
      <c r="TK33" s="202">
        <v>42541</v>
      </c>
      <c r="TL33">
        <v>60</v>
      </c>
      <c r="TM33" t="str">
        <f t="shared" si="81"/>
        <v>TRUE</v>
      </c>
      <c r="TN33">
        <f>VLOOKUP($A33,'FuturesInfo (3)'!$A$2:$V$80,22)</f>
        <v>1</v>
      </c>
      <c r="TO33" s="253">
        <v>1</v>
      </c>
      <c r="TP33">
        <f t="shared" si="109"/>
        <v>1</v>
      </c>
      <c r="TQ33" s="138">
        <f>VLOOKUP($A33,'FuturesInfo (3)'!$A$2:$O$80,15)*TN33</f>
        <v>71225</v>
      </c>
      <c r="TR33" s="138">
        <f>VLOOKUP($A33,'FuturesInfo (3)'!$A$2:$O$80,15)*TP33</f>
        <v>71225</v>
      </c>
      <c r="TS33" s="196">
        <f t="shared" si="110"/>
        <v>0</v>
      </c>
      <c r="TT33" s="196">
        <f t="shared" si="111"/>
        <v>0</v>
      </c>
      <c r="TU33" s="196">
        <f t="shared" si="112"/>
        <v>0</v>
      </c>
      <c r="TV33" s="196">
        <f t="shared" si="113"/>
        <v>0</v>
      </c>
      <c r="TW33" s="196">
        <f t="shared" si="146"/>
        <v>0</v>
      </c>
      <c r="TX33" s="196">
        <f t="shared" si="115"/>
        <v>0</v>
      </c>
      <c r="TY33" s="196">
        <f t="shared" si="134"/>
        <v>0</v>
      </c>
      <c r="TZ33" s="196">
        <f>IF(IF(sym!$O22=TE33,1,0)=1,ABS(TQ33*TJ33),-ABS(TQ33*TJ33))</f>
        <v>0</v>
      </c>
      <c r="UA33" s="196">
        <f>IF(IF(sym!$N22=TE33,1,0)=1,ABS(TQ33*TJ33),-ABS(TQ33*TJ33))</f>
        <v>0</v>
      </c>
      <c r="UB33" s="196">
        <f t="shared" si="141"/>
        <v>0</v>
      </c>
      <c r="UC33" s="196">
        <f t="shared" si="117"/>
        <v>0</v>
      </c>
      <c r="UE33">
        <f t="shared" si="118"/>
        <v>0</v>
      </c>
      <c r="UF33" s="243"/>
      <c r="UG33" s="243"/>
      <c r="UH33" s="243"/>
      <c r="UI33" s="214"/>
      <c r="UJ33" s="241"/>
      <c r="UK33">
        <f t="shared" si="119"/>
        <v>1</v>
      </c>
      <c r="UL33">
        <f t="shared" si="120"/>
        <v>0</v>
      </c>
      <c r="UM33" s="247"/>
      <c r="UN33">
        <f t="shared" si="142"/>
        <v>1</v>
      </c>
      <c r="UO33">
        <f t="shared" si="148"/>
        <v>1</v>
      </c>
      <c r="UP33">
        <f t="shared" si="135"/>
        <v>0</v>
      </c>
      <c r="UQ33">
        <f t="shared" si="122"/>
        <v>1</v>
      </c>
      <c r="UR33" s="247"/>
      <c r="US33" s="202"/>
      <c r="UT33">
        <v>60</v>
      </c>
      <c r="UU33" t="str">
        <f t="shared" si="82"/>
        <v>FALSE</v>
      </c>
      <c r="UV33">
        <f>VLOOKUP($A33,'FuturesInfo (3)'!$A$2:$V$80,22)</f>
        <v>1</v>
      </c>
      <c r="UW33" s="253"/>
      <c r="UX33">
        <f t="shared" si="123"/>
        <v>1</v>
      </c>
      <c r="UY33" s="138">
        <f>VLOOKUP($A33,'FuturesInfo (3)'!$A$2:$O$80,15)*UV33</f>
        <v>71225</v>
      </c>
      <c r="UZ33" s="138">
        <f>VLOOKUP($A33,'FuturesInfo (3)'!$A$2:$O$80,15)*UX33</f>
        <v>71225</v>
      </c>
      <c r="VA33" s="196">
        <f t="shared" si="124"/>
        <v>0</v>
      </c>
      <c r="VB33" s="196">
        <f t="shared" si="125"/>
        <v>0</v>
      </c>
      <c r="VC33" s="196">
        <f t="shared" si="126"/>
        <v>0</v>
      </c>
      <c r="VD33" s="196">
        <f t="shared" si="127"/>
        <v>0</v>
      </c>
      <c r="VE33" s="196">
        <f t="shared" si="147"/>
        <v>0</v>
      </c>
      <c r="VF33" s="196">
        <f t="shared" si="129"/>
        <v>0</v>
      </c>
      <c r="VG33" s="196">
        <f t="shared" si="136"/>
        <v>0</v>
      </c>
      <c r="VH33" s="196">
        <f>IF(IF(sym!$O22=UM33,1,0)=1,ABS(UY33*UR33),-ABS(UY33*UR33))</f>
        <v>0</v>
      </c>
      <c r="VI33" s="196">
        <f>IF(IF(sym!$N22=UM33,1,0)=1,ABS(UY33*UR33),-ABS(UY33*UR33))</f>
        <v>0</v>
      </c>
      <c r="VJ33" s="196">
        <f t="shared" si="144"/>
        <v>0</v>
      </c>
      <c r="VK33" s="196">
        <f t="shared" si="131"/>
        <v>0</v>
      </c>
    </row>
    <row r="34" spans="1:583" x14ac:dyDescent="0.25">
      <c r="A34" s="1" t="s">
        <v>334</v>
      </c>
      <c r="B34" s="150" t="str">
        <f>'FuturesInfo (3)'!M22</f>
        <v>MT</v>
      </c>
      <c r="C34" s="200" t="str">
        <f>VLOOKUP(A34,'FuturesInfo (3)'!$A$2:$K$80,11)</f>
        <v>index</v>
      </c>
      <c r="F34" t="e">
        <f>#REF!</f>
        <v>#REF!</v>
      </c>
      <c r="G34">
        <v>-1</v>
      </c>
      <c r="H34">
        <v>-1</v>
      </c>
      <c r="I34">
        <v>-1</v>
      </c>
      <c r="J34">
        <f t="shared" si="66"/>
        <v>1</v>
      </c>
      <c r="K34">
        <f t="shared" si="67"/>
        <v>1</v>
      </c>
      <c r="L34" s="184">
        <v>-9.6596652813699998E-3</v>
      </c>
      <c r="M34" s="2">
        <v>10</v>
      </c>
      <c r="N34">
        <v>60</v>
      </c>
      <c r="O34" t="str">
        <f t="shared" si="68"/>
        <v>TRUE</v>
      </c>
      <c r="P34">
        <f>VLOOKUP($A34,'FuturesInfo (3)'!$A$2:$V$80,22)</f>
        <v>2</v>
      </c>
      <c r="Q34">
        <f t="shared" si="69"/>
        <v>2</v>
      </c>
      <c r="R34">
        <f t="shared" si="69"/>
        <v>2</v>
      </c>
      <c r="S34" s="138">
        <f>VLOOKUP($A34,'FuturesInfo (3)'!$A$2:$O$80,15)*Q34</f>
        <v>95088.63</v>
      </c>
      <c r="T34" s="144">
        <f t="shared" si="70"/>
        <v>918.52433786403788</v>
      </c>
      <c r="U34" s="144">
        <f t="shared" si="83"/>
        <v>918.52433786403788</v>
      </c>
      <c r="W34">
        <f t="shared" si="71"/>
        <v>-1</v>
      </c>
      <c r="X34">
        <v>-1</v>
      </c>
      <c r="Y34">
        <v>-1</v>
      </c>
      <c r="Z34">
        <v>1</v>
      </c>
      <c r="AA34">
        <f t="shared" si="137"/>
        <v>0</v>
      </c>
      <c r="AB34">
        <f t="shared" si="72"/>
        <v>0</v>
      </c>
      <c r="AC34" s="1">
        <v>2.3817625042500002E-3</v>
      </c>
      <c r="AD34" s="2">
        <v>10</v>
      </c>
      <c r="AE34">
        <v>60</v>
      </c>
      <c r="AF34" t="str">
        <f t="shared" si="73"/>
        <v>TRUE</v>
      </c>
      <c r="AG34">
        <f>VLOOKUP($A34,'FuturesInfo (3)'!$A$2:$V$80,22)</f>
        <v>2</v>
      </c>
      <c r="AH34">
        <f t="shared" si="74"/>
        <v>3</v>
      </c>
      <c r="AI34">
        <f t="shared" si="84"/>
        <v>2</v>
      </c>
      <c r="AJ34" s="138">
        <f>VLOOKUP($A34,'FuturesInfo (3)'!$A$2:$O$80,15)*AI34</f>
        <v>95088.63</v>
      </c>
      <c r="AK34" s="196">
        <f t="shared" si="85"/>
        <v>-226.47853351450172</v>
      </c>
      <c r="AL34" s="196">
        <f t="shared" si="86"/>
        <v>-226.47853351450172</v>
      </c>
      <c r="AN34">
        <f t="shared" si="75"/>
        <v>-1</v>
      </c>
      <c r="AO34">
        <v>1</v>
      </c>
      <c r="AP34">
        <v>-1</v>
      </c>
      <c r="AQ34">
        <v>1</v>
      </c>
      <c r="AR34">
        <f t="shared" si="138"/>
        <v>1</v>
      </c>
      <c r="AS34">
        <f t="shared" si="76"/>
        <v>0</v>
      </c>
      <c r="AT34" s="1">
        <v>1.18805159538E-2</v>
      </c>
      <c r="AU34" s="2">
        <v>10</v>
      </c>
      <c r="AV34">
        <v>60</v>
      </c>
      <c r="AW34" t="str">
        <f t="shared" si="77"/>
        <v>TRUE</v>
      </c>
      <c r="AX34">
        <f>VLOOKUP($A34,'FuturesInfo (3)'!$A$2:$V$80,22)</f>
        <v>2</v>
      </c>
      <c r="AY34">
        <f t="shared" si="78"/>
        <v>2</v>
      </c>
      <c r="AZ34">
        <f t="shared" si="87"/>
        <v>2</v>
      </c>
      <c r="BA34" s="138">
        <f>VLOOKUP($A34,'FuturesInfo (3)'!$A$2:$O$80,15)*AZ34</f>
        <v>95088.63</v>
      </c>
      <c r="BB34" s="196">
        <f t="shared" si="79"/>
        <v>1129.7019857399853</v>
      </c>
      <c r="BC34" s="196">
        <f t="shared" si="88"/>
        <v>-1129.7019857399853</v>
      </c>
      <c r="BE34">
        <v>1</v>
      </c>
      <c r="BF34">
        <v>-1</v>
      </c>
      <c r="BG34">
        <v>-1</v>
      </c>
      <c r="BH34">
        <v>-1</v>
      </c>
      <c r="BI34">
        <v>1</v>
      </c>
      <c r="BJ34">
        <v>1</v>
      </c>
      <c r="BK34" s="1">
        <v>-6.1500615006200004E-3</v>
      </c>
      <c r="BL34" s="2">
        <v>10</v>
      </c>
      <c r="BM34">
        <v>60</v>
      </c>
      <c r="BN34" t="s">
        <v>1186</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1186</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1186</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1186</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1186</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1186</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1186</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1186</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1186</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1186</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1186</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1186</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1186</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1186</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1186</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1186</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40">
        <v>1</v>
      </c>
      <c r="QJ34" s="240">
        <v>1</v>
      </c>
      <c r="QK34" s="214">
        <v>-1</v>
      </c>
      <c r="QL34" s="241">
        <v>-2</v>
      </c>
      <c r="QM34">
        <v>1</v>
      </c>
      <c r="QN34">
        <v>1</v>
      </c>
      <c r="QO34" s="214">
        <v>1</v>
      </c>
      <c r="QP34">
        <v>1</v>
      </c>
      <c r="QQ34">
        <v>0</v>
      </c>
      <c r="QR34">
        <v>1</v>
      </c>
      <c r="QS34">
        <v>1</v>
      </c>
      <c r="QT34" s="249">
        <v>1.01395681737E-2</v>
      </c>
      <c r="QU34" s="202">
        <v>42544</v>
      </c>
      <c r="QV34">
        <v>60</v>
      </c>
      <c r="QW34" t="s">
        <v>1186</v>
      </c>
      <c r="QX34">
        <v>2</v>
      </c>
      <c r="QY34" s="253">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f t="shared" si="89"/>
        <v>1</v>
      </c>
      <c r="RP34" s="240">
        <v>-1</v>
      </c>
      <c r="RQ34" s="240">
        <v>1</v>
      </c>
      <c r="RR34" s="240">
        <v>-1</v>
      </c>
      <c r="RS34" s="214">
        <v>-1</v>
      </c>
      <c r="RT34" s="241">
        <v>-3</v>
      </c>
      <c r="RU34">
        <f t="shared" si="90"/>
        <v>1</v>
      </c>
      <c r="RV34">
        <f t="shared" si="91"/>
        <v>1</v>
      </c>
      <c r="RW34" s="214">
        <v>1</v>
      </c>
      <c r="RX34">
        <f t="shared" si="139"/>
        <v>0</v>
      </c>
      <c r="RY34">
        <f t="shared" si="92"/>
        <v>0</v>
      </c>
      <c r="RZ34">
        <f t="shared" si="93"/>
        <v>1</v>
      </c>
      <c r="SA34">
        <f t="shared" si="94"/>
        <v>1</v>
      </c>
      <c r="SB34" s="249">
        <v>8.5025980160600007E-3</v>
      </c>
      <c r="SC34" s="202">
        <v>42544</v>
      </c>
      <c r="SD34">
        <v>60</v>
      </c>
      <c r="SE34" t="str">
        <f t="shared" si="80"/>
        <v>TRUE</v>
      </c>
      <c r="SF34">
        <f>VLOOKUP($A34,'FuturesInfo (3)'!$A$2:$V$80,22)</f>
        <v>2</v>
      </c>
      <c r="SG34" s="253">
        <v>2</v>
      </c>
      <c r="SH34">
        <f t="shared" si="95"/>
        <v>2</v>
      </c>
      <c r="SI34" s="138">
        <f>VLOOKUP($A34,'FuturesInfo (3)'!$A$2:$O$80,15)*SF34</f>
        <v>95088.63</v>
      </c>
      <c r="SJ34" s="138">
        <f>VLOOKUP($A34,'FuturesInfo (3)'!$A$2:$O$80,15)*SH34</f>
        <v>95088.63</v>
      </c>
      <c r="SK34" s="196">
        <f t="shared" si="96"/>
        <v>-808.50039678786345</v>
      </c>
      <c r="SL34" s="196">
        <f t="shared" si="97"/>
        <v>-808.50039678786345</v>
      </c>
      <c r="SM34" s="196">
        <f t="shared" si="98"/>
        <v>-808.50039678786345</v>
      </c>
      <c r="SN34" s="196">
        <f t="shared" si="99"/>
        <v>808.50039678786345</v>
      </c>
      <c r="SO34" s="196">
        <f t="shared" si="145"/>
        <v>808.50039678786345</v>
      </c>
      <c r="SP34" s="196">
        <f t="shared" si="101"/>
        <v>808.50039678786345</v>
      </c>
      <c r="SQ34" s="196">
        <f t="shared" si="132"/>
        <v>-808.50039678786345</v>
      </c>
      <c r="SR34" s="196">
        <f>IF(IF(sym!$O23=RW34,1,0)=1,ABS(SI34*SB34),-ABS(SI34*SB34))</f>
        <v>808.50039678786345</v>
      </c>
      <c r="SS34" s="196">
        <f>IF(IF(sym!$N23=RW34,1,0)=1,ABS(SI34*SB34),-ABS(SI34*SB34))</f>
        <v>-808.50039678786345</v>
      </c>
      <c r="ST34" s="196">
        <f t="shared" si="102"/>
        <v>-808.50039678786345</v>
      </c>
      <c r="SU34" s="196">
        <f t="shared" si="103"/>
        <v>808.50039678786345</v>
      </c>
      <c r="SW34">
        <f t="shared" si="104"/>
        <v>1</v>
      </c>
      <c r="SX34" s="240">
        <v>1</v>
      </c>
      <c r="SY34" s="240">
        <v>-1</v>
      </c>
      <c r="SZ34" s="240">
        <v>1</v>
      </c>
      <c r="TA34" s="214">
        <v>-1</v>
      </c>
      <c r="TB34" s="241">
        <v>-4</v>
      </c>
      <c r="TC34">
        <f t="shared" si="105"/>
        <v>1</v>
      </c>
      <c r="TD34">
        <f t="shared" si="106"/>
        <v>1</v>
      </c>
      <c r="TE34" s="214"/>
      <c r="TF34">
        <f t="shared" si="140"/>
        <v>0</v>
      </c>
      <c r="TG34">
        <f t="shared" si="107"/>
        <v>0</v>
      </c>
      <c r="TH34">
        <f t="shared" si="133"/>
        <v>0</v>
      </c>
      <c r="TI34">
        <f t="shared" si="108"/>
        <v>0</v>
      </c>
      <c r="TJ34" s="249"/>
      <c r="TK34" s="202">
        <v>42548</v>
      </c>
      <c r="TL34">
        <v>60</v>
      </c>
      <c r="TM34" t="str">
        <f t="shared" si="81"/>
        <v>TRUE</v>
      </c>
      <c r="TN34">
        <f>VLOOKUP($A34,'FuturesInfo (3)'!$A$2:$V$80,22)</f>
        <v>2</v>
      </c>
      <c r="TO34" s="253">
        <v>2</v>
      </c>
      <c r="TP34">
        <f t="shared" si="109"/>
        <v>2</v>
      </c>
      <c r="TQ34" s="138">
        <f>VLOOKUP($A34,'FuturesInfo (3)'!$A$2:$O$80,15)*TN34</f>
        <v>95088.63</v>
      </c>
      <c r="TR34" s="138">
        <f>VLOOKUP($A34,'FuturesInfo (3)'!$A$2:$O$80,15)*TP34</f>
        <v>95088.63</v>
      </c>
      <c r="TS34" s="196">
        <f t="shared" si="110"/>
        <v>0</v>
      </c>
      <c r="TT34" s="196">
        <f t="shared" si="111"/>
        <v>0</v>
      </c>
      <c r="TU34" s="196">
        <f t="shared" si="112"/>
        <v>0</v>
      </c>
      <c r="TV34" s="196">
        <f t="shared" si="113"/>
        <v>0</v>
      </c>
      <c r="TW34" s="196">
        <f t="shared" si="146"/>
        <v>0</v>
      </c>
      <c r="TX34" s="196">
        <f t="shared" si="115"/>
        <v>0</v>
      </c>
      <c r="TY34" s="196">
        <f t="shared" si="134"/>
        <v>0</v>
      </c>
      <c r="TZ34" s="196">
        <f>IF(IF(sym!$O23=TE34,1,0)=1,ABS(TQ34*TJ34),-ABS(TQ34*TJ34))</f>
        <v>0</v>
      </c>
      <c r="UA34" s="196">
        <f>IF(IF(sym!$N23=TE34,1,0)=1,ABS(TQ34*TJ34),-ABS(TQ34*TJ34))</f>
        <v>0</v>
      </c>
      <c r="UB34" s="196">
        <f t="shared" si="141"/>
        <v>0</v>
      </c>
      <c r="UC34" s="196">
        <f t="shared" si="117"/>
        <v>0</v>
      </c>
      <c r="UE34">
        <f t="shared" si="118"/>
        <v>0</v>
      </c>
      <c r="UF34" s="240"/>
      <c r="UG34" s="240"/>
      <c r="UH34" s="240"/>
      <c r="UI34" s="214"/>
      <c r="UJ34" s="241"/>
      <c r="UK34">
        <f t="shared" si="119"/>
        <v>1</v>
      </c>
      <c r="UL34">
        <f t="shared" si="120"/>
        <v>0</v>
      </c>
      <c r="UM34" s="214"/>
      <c r="UN34">
        <f t="shared" si="142"/>
        <v>1</v>
      </c>
      <c r="UO34">
        <f t="shared" si="148"/>
        <v>1</v>
      </c>
      <c r="UP34">
        <f t="shared" si="135"/>
        <v>0</v>
      </c>
      <c r="UQ34">
        <f t="shared" si="122"/>
        <v>1</v>
      </c>
      <c r="UR34" s="249"/>
      <c r="US34" s="202"/>
      <c r="UT34">
        <v>60</v>
      </c>
      <c r="UU34" t="str">
        <f t="shared" si="82"/>
        <v>FALSE</v>
      </c>
      <c r="UV34">
        <f>VLOOKUP($A34,'FuturesInfo (3)'!$A$2:$V$80,22)</f>
        <v>2</v>
      </c>
      <c r="UW34" s="253"/>
      <c r="UX34">
        <f t="shared" si="123"/>
        <v>2</v>
      </c>
      <c r="UY34" s="138">
        <f>VLOOKUP($A34,'FuturesInfo (3)'!$A$2:$O$80,15)*UV34</f>
        <v>95088.63</v>
      </c>
      <c r="UZ34" s="138">
        <f>VLOOKUP($A34,'FuturesInfo (3)'!$A$2:$O$80,15)*UX34</f>
        <v>95088.63</v>
      </c>
      <c r="VA34" s="196">
        <f t="shared" si="124"/>
        <v>0</v>
      </c>
      <c r="VB34" s="196">
        <f t="shared" si="125"/>
        <v>0</v>
      </c>
      <c r="VC34" s="196">
        <f t="shared" si="126"/>
        <v>0</v>
      </c>
      <c r="VD34" s="196">
        <f t="shared" si="127"/>
        <v>0</v>
      </c>
      <c r="VE34" s="196">
        <f t="shared" si="147"/>
        <v>0</v>
      </c>
      <c r="VF34" s="196">
        <f t="shared" si="129"/>
        <v>0</v>
      </c>
      <c r="VG34" s="196">
        <f t="shared" si="136"/>
        <v>0</v>
      </c>
      <c r="VH34" s="196">
        <f>IF(IF(sym!$O23=UM34,1,0)=1,ABS(UY34*UR34),-ABS(UY34*UR34))</f>
        <v>0</v>
      </c>
      <c r="VI34" s="196">
        <f>IF(IF(sym!$N23=UM34,1,0)=1,ABS(UY34*UR34),-ABS(UY34*UR34))</f>
        <v>0</v>
      </c>
      <c r="VJ34" s="196">
        <f t="shared" si="144"/>
        <v>0</v>
      </c>
      <c r="VK34" s="196">
        <f t="shared" si="131"/>
        <v>0</v>
      </c>
    </row>
    <row r="35" spans="1:583" x14ac:dyDescent="0.25">
      <c r="A35" s="1" t="s">
        <v>336</v>
      </c>
      <c r="B35" s="150" t="s">
        <v>667</v>
      </c>
      <c r="C35" s="200" t="str">
        <f>VLOOKUP(A35,'FuturesInfo (3)'!$A$2:$K$80,11)</f>
        <v>index</v>
      </c>
      <c r="F35" t="e">
        <f>#REF!</f>
        <v>#REF!</v>
      </c>
      <c r="G35">
        <v>-1</v>
      </c>
      <c r="H35">
        <v>-1</v>
      </c>
      <c r="I35">
        <v>-1</v>
      </c>
      <c r="J35">
        <f t="shared" si="66"/>
        <v>1</v>
      </c>
      <c r="K35">
        <f t="shared" si="67"/>
        <v>1</v>
      </c>
      <c r="L35" s="184">
        <v>-1.26712328767E-2</v>
      </c>
      <c r="M35" s="2">
        <v>10</v>
      </c>
      <c r="N35">
        <v>60</v>
      </c>
      <c r="O35" t="str">
        <f t="shared" si="68"/>
        <v>TRUE</v>
      </c>
      <c r="P35">
        <f>VLOOKUP($A35,'FuturesInfo (3)'!$A$2:$V$80,22)</f>
        <v>1</v>
      </c>
      <c r="Q35">
        <f t="shared" si="69"/>
        <v>1</v>
      </c>
      <c r="R35">
        <f t="shared" si="69"/>
        <v>1</v>
      </c>
      <c r="S35" s="138">
        <f>VLOOKUP($A35,'FuturesInfo (3)'!$A$2:$O$80,15)*Q35</f>
        <v>54319.658250000008</v>
      </c>
      <c r="T35" s="144">
        <f t="shared" si="70"/>
        <v>688.2970394685085</v>
      </c>
      <c r="U35" s="144">
        <f t="shared" si="83"/>
        <v>688.2970394685085</v>
      </c>
      <c r="W35">
        <f t="shared" si="71"/>
        <v>-1</v>
      </c>
      <c r="X35">
        <v>-1</v>
      </c>
      <c r="Y35">
        <v>-1</v>
      </c>
      <c r="Z35">
        <v>1</v>
      </c>
      <c r="AA35">
        <f t="shared" si="137"/>
        <v>0</v>
      </c>
      <c r="AB35">
        <f t="shared" si="72"/>
        <v>0</v>
      </c>
      <c r="AC35" s="1">
        <v>4.1623309053100003E-3</v>
      </c>
      <c r="AD35" s="2">
        <v>10</v>
      </c>
      <c r="AE35">
        <v>60</v>
      </c>
      <c r="AF35" t="str">
        <f t="shared" si="73"/>
        <v>TRUE</v>
      </c>
      <c r="AG35">
        <f>VLOOKUP($A35,'FuturesInfo (3)'!$A$2:$V$80,22)</f>
        <v>1</v>
      </c>
      <c r="AH35">
        <f t="shared" si="74"/>
        <v>1</v>
      </c>
      <c r="AI35">
        <f t="shared" si="84"/>
        <v>1</v>
      </c>
      <c r="AJ35" s="138">
        <f>VLOOKUP($A35,'FuturesInfo (3)'!$A$2:$O$80,15)*AI35</f>
        <v>54319.658250000008</v>
      </c>
      <c r="AK35" s="196">
        <f t="shared" si="85"/>
        <v>-226.09639229985237</v>
      </c>
      <c r="AL35" s="196">
        <f t="shared" si="86"/>
        <v>-226.09639229985237</v>
      </c>
      <c r="AN35">
        <f t="shared" si="75"/>
        <v>-1</v>
      </c>
      <c r="AO35">
        <v>-1</v>
      </c>
      <c r="AP35">
        <v>-1</v>
      </c>
      <c r="AQ35">
        <v>1</v>
      </c>
      <c r="AR35">
        <f t="shared" si="138"/>
        <v>0</v>
      </c>
      <c r="AS35">
        <f t="shared" si="76"/>
        <v>0</v>
      </c>
      <c r="AT35" s="1">
        <v>1.5396002960799999E-2</v>
      </c>
      <c r="AU35" s="2">
        <v>10</v>
      </c>
      <c r="AV35">
        <v>60</v>
      </c>
      <c r="AW35" t="str">
        <f t="shared" si="77"/>
        <v>TRUE</v>
      </c>
      <c r="AX35">
        <f>VLOOKUP($A35,'FuturesInfo (3)'!$A$2:$V$80,22)</f>
        <v>1</v>
      </c>
      <c r="AY35">
        <f t="shared" si="78"/>
        <v>1</v>
      </c>
      <c r="AZ35">
        <f t="shared" si="87"/>
        <v>1</v>
      </c>
      <c r="BA35" s="138">
        <f>VLOOKUP($A35,'FuturesInfo (3)'!$A$2:$O$80,15)*AZ35</f>
        <v>54319.658250000008</v>
      </c>
      <c r="BB35" s="196">
        <f t="shared" si="79"/>
        <v>-836.30561924664426</v>
      </c>
      <c r="BC35" s="196">
        <f t="shared" si="88"/>
        <v>-836.30561924664426</v>
      </c>
      <c r="BE35">
        <v>-1</v>
      </c>
      <c r="BF35">
        <v>1</v>
      </c>
      <c r="BG35">
        <v>-1</v>
      </c>
      <c r="BH35">
        <v>-1</v>
      </c>
      <c r="BI35">
        <v>0</v>
      </c>
      <c r="BJ35">
        <v>1</v>
      </c>
      <c r="BK35" s="1">
        <v>-8.1158575108100008E-3</v>
      </c>
      <c r="BL35" s="2">
        <v>10</v>
      </c>
      <c r="BM35">
        <v>60</v>
      </c>
      <c r="BN35" t="s">
        <v>1186</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1186</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1186</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1186</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1186</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1186</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1186</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1186</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1186</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1186</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1186</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1186</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1186</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1186</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1186</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1186</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40">
        <v>-1</v>
      </c>
      <c r="QJ35" s="240">
        <v>-1</v>
      </c>
      <c r="QK35" s="214">
        <v>1</v>
      </c>
      <c r="QL35" s="241">
        <v>4</v>
      </c>
      <c r="QM35">
        <v>-1</v>
      </c>
      <c r="QN35">
        <v>1</v>
      </c>
      <c r="QO35" s="214">
        <v>1</v>
      </c>
      <c r="QP35">
        <v>0</v>
      </c>
      <c r="QQ35">
        <v>1</v>
      </c>
      <c r="QR35">
        <v>0</v>
      </c>
      <c r="QS35">
        <v>1</v>
      </c>
      <c r="QT35" s="249">
        <v>8.4485006518899997E-3</v>
      </c>
      <c r="QU35" s="202">
        <v>42544</v>
      </c>
      <c r="QV35">
        <v>60</v>
      </c>
      <c r="QW35" t="s">
        <v>1186</v>
      </c>
      <c r="QX35">
        <v>1</v>
      </c>
      <c r="QY35" s="253">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f t="shared" si="89"/>
        <v>1</v>
      </c>
      <c r="RP35" s="240">
        <v>-1</v>
      </c>
      <c r="RQ35" s="240">
        <v>-1</v>
      </c>
      <c r="RR35" s="240">
        <v>-1</v>
      </c>
      <c r="RS35" s="214">
        <v>1</v>
      </c>
      <c r="RT35" s="241">
        <v>5</v>
      </c>
      <c r="RU35">
        <f t="shared" si="90"/>
        <v>-1</v>
      </c>
      <c r="RV35">
        <f t="shared" si="91"/>
        <v>1</v>
      </c>
      <c r="RW35" s="214">
        <v>1</v>
      </c>
      <c r="RX35">
        <f t="shared" si="139"/>
        <v>0</v>
      </c>
      <c r="RY35">
        <f t="shared" si="92"/>
        <v>1</v>
      </c>
      <c r="RZ35">
        <f t="shared" si="93"/>
        <v>0</v>
      </c>
      <c r="SA35">
        <f t="shared" si="94"/>
        <v>1</v>
      </c>
      <c r="SB35" s="249">
        <v>9.1534364172299997E-3</v>
      </c>
      <c r="SC35" s="202">
        <v>42544</v>
      </c>
      <c r="SD35">
        <v>60</v>
      </c>
      <c r="SE35" t="str">
        <f t="shared" si="80"/>
        <v>TRUE</v>
      </c>
      <c r="SF35">
        <f>VLOOKUP($A35,'FuturesInfo (3)'!$A$2:$V$80,22)</f>
        <v>1</v>
      </c>
      <c r="SG35" s="253">
        <v>1</v>
      </c>
      <c r="SH35">
        <f t="shared" si="95"/>
        <v>1</v>
      </c>
      <c r="SI35" s="138">
        <f>VLOOKUP($A35,'FuturesInfo (3)'!$A$2:$O$80,15)*SF35</f>
        <v>54319.658250000008</v>
      </c>
      <c r="SJ35" s="138">
        <f>VLOOKUP($A35,'FuturesInfo (3)'!$A$2:$O$80,15)*SH35</f>
        <v>54319.658250000008</v>
      </c>
      <c r="SK35" s="196">
        <f t="shared" si="96"/>
        <v>-497.21153799703808</v>
      </c>
      <c r="SL35" s="196">
        <f t="shared" si="97"/>
        <v>-497.21153799703808</v>
      </c>
      <c r="SM35" s="196">
        <f t="shared" si="98"/>
        <v>497.21153799703808</v>
      </c>
      <c r="SN35" s="196">
        <f t="shared" si="99"/>
        <v>-497.21153799703808</v>
      </c>
      <c r="SO35" s="196">
        <f t="shared" si="145"/>
        <v>497.21153799703808</v>
      </c>
      <c r="SP35" s="196">
        <f t="shared" si="101"/>
        <v>-497.21153799703808</v>
      </c>
      <c r="SQ35" s="196">
        <f t="shared" si="132"/>
        <v>-497.21153799703808</v>
      </c>
      <c r="SR35" s="196">
        <f>IF(IF(sym!$O24=RW35,1,0)=1,ABS(SI35*SB35),-ABS(SI35*SB35))</f>
        <v>497.21153799703808</v>
      </c>
      <c r="SS35" s="196">
        <f>IF(IF(sym!$N24=RW35,1,0)=1,ABS(SI35*SB35),-ABS(SI35*SB35))</f>
        <v>-497.21153799703808</v>
      </c>
      <c r="ST35" s="196">
        <f t="shared" si="102"/>
        <v>-497.21153799703808</v>
      </c>
      <c r="SU35" s="196">
        <f t="shared" si="103"/>
        <v>497.21153799703808</v>
      </c>
      <c r="SW35">
        <f t="shared" si="104"/>
        <v>1</v>
      </c>
      <c r="SX35" s="240">
        <v>1</v>
      </c>
      <c r="SY35" s="240">
        <v>1</v>
      </c>
      <c r="SZ35" s="240">
        <v>1</v>
      </c>
      <c r="TA35" s="214">
        <v>1</v>
      </c>
      <c r="TB35" s="241">
        <v>6</v>
      </c>
      <c r="TC35">
        <f t="shared" si="105"/>
        <v>-1</v>
      </c>
      <c r="TD35">
        <f t="shared" si="106"/>
        <v>1</v>
      </c>
      <c r="TE35" s="214"/>
      <c r="TF35">
        <f t="shared" si="140"/>
        <v>0</v>
      </c>
      <c r="TG35">
        <f t="shared" si="107"/>
        <v>0</v>
      </c>
      <c r="TH35">
        <f t="shared" si="133"/>
        <v>0</v>
      </c>
      <c r="TI35">
        <f t="shared" si="108"/>
        <v>0</v>
      </c>
      <c r="TJ35" s="249"/>
      <c r="TK35" s="202">
        <v>42548</v>
      </c>
      <c r="TL35">
        <v>60</v>
      </c>
      <c r="TM35" t="str">
        <f t="shared" si="81"/>
        <v>TRUE</v>
      </c>
      <c r="TN35">
        <f>VLOOKUP($A35,'FuturesInfo (3)'!$A$2:$V$80,22)</f>
        <v>1</v>
      </c>
      <c r="TO35" s="253">
        <v>2</v>
      </c>
      <c r="TP35">
        <f t="shared" si="109"/>
        <v>1</v>
      </c>
      <c r="TQ35" s="138">
        <f>VLOOKUP($A35,'FuturesInfo (3)'!$A$2:$O$80,15)*TN35</f>
        <v>54319.658250000008</v>
      </c>
      <c r="TR35" s="138">
        <f>VLOOKUP($A35,'FuturesInfo (3)'!$A$2:$O$80,15)*TP35</f>
        <v>54319.658250000008</v>
      </c>
      <c r="TS35" s="196">
        <f t="shared" si="110"/>
        <v>0</v>
      </c>
      <c r="TT35" s="196">
        <f t="shared" si="111"/>
        <v>0</v>
      </c>
      <c r="TU35" s="196">
        <f t="shared" si="112"/>
        <v>0</v>
      </c>
      <c r="TV35" s="196">
        <f t="shared" si="113"/>
        <v>0</v>
      </c>
      <c r="TW35" s="196">
        <f t="shared" si="146"/>
        <v>0</v>
      </c>
      <c r="TX35" s="196">
        <f t="shared" si="115"/>
        <v>0</v>
      </c>
      <c r="TY35" s="196">
        <f t="shared" si="134"/>
        <v>0</v>
      </c>
      <c r="TZ35" s="196">
        <f>IF(IF(sym!$O24=TE35,1,0)=1,ABS(TQ35*TJ35),-ABS(TQ35*TJ35))</f>
        <v>0</v>
      </c>
      <c r="UA35" s="196">
        <f>IF(IF(sym!$N24=TE35,1,0)=1,ABS(TQ35*TJ35),-ABS(TQ35*TJ35))</f>
        <v>0</v>
      </c>
      <c r="UB35" s="196">
        <f t="shared" si="141"/>
        <v>0</v>
      </c>
      <c r="UC35" s="196">
        <f t="shared" si="117"/>
        <v>0</v>
      </c>
      <c r="UE35">
        <f t="shared" si="118"/>
        <v>0</v>
      </c>
      <c r="UF35" s="240"/>
      <c r="UG35" s="240"/>
      <c r="UH35" s="240"/>
      <c r="UI35" s="214"/>
      <c r="UJ35" s="241"/>
      <c r="UK35">
        <f t="shared" si="119"/>
        <v>1</v>
      </c>
      <c r="UL35">
        <f t="shared" si="120"/>
        <v>0</v>
      </c>
      <c r="UM35" s="214"/>
      <c r="UN35">
        <f t="shared" si="142"/>
        <v>1</v>
      </c>
      <c r="UO35">
        <f t="shared" si="148"/>
        <v>1</v>
      </c>
      <c r="UP35">
        <f t="shared" si="135"/>
        <v>0</v>
      </c>
      <c r="UQ35">
        <f t="shared" si="122"/>
        <v>1</v>
      </c>
      <c r="UR35" s="249"/>
      <c r="US35" s="202"/>
      <c r="UT35">
        <v>60</v>
      </c>
      <c r="UU35" t="str">
        <f t="shared" si="82"/>
        <v>FALSE</v>
      </c>
      <c r="UV35">
        <f>VLOOKUP($A35,'FuturesInfo (3)'!$A$2:$V$80,22)</f>
        <v>1</v>
      </c>
      <c r="UW35" s="253"/>
      <c r="UX35">
        <f t="shared" si="123"/>
        <v>1</v>
      </c>
      <c r="UY35" s="138">
        <f>VLOOKUP($A35,'FuturesInfo (3)'!$A$2:$O$80,15)*UV35</f>
        <v>54319.658250000008</v>
      </c>
      <c r="UZ35" s="138">
        <f>VLOOKUP($A35,'FuturesInfo (3)'!$A$2:$O$80,15)*UX35</f>
        <v>54319.658250000008</v>
      </c>
      <c r="VA35" s="196">
        <f t="shared" si="124"/>
        <v>0</v>
      </c>
      <c r="VB35" s="196">
        <f t="shared" si="125"/>
        <v>0</v>
      </c>
      <c r="VC35" s="196">
        <f t="shared" si="126"/>
        <v>0</v>
      </c>
      <c r="VD35" s="196">
        <f t="shared" si="127"/>
        <v>0</v>
      </c>
      <c r="VE35" s="196">
        <f t="shared" si="147"/>
        <v>0</v>
      </c>
      <c r="VF35" s="196">
        <f t="shared" si="129"/>
        <v>0</v>
      </c>
      <c r="VG35" s="196">
        <f t="shared" si="136"/>
        <v>0</v>
      </c>
      <c r="VH35" s="196">
        <f>IF(IF(sym!$O24=UM35,1,0)=1,ABS(UY35*UR35),-ABS(UY35*UR35))</f>
        <v>0</v>
      </c>
      <c r="VI35" s="196">
        <f>IF(IF(sym!$N24=UM35,1,0)=1,ABS(UY35*UR35),-ABS(UY35*UR35))</f>
        <v>0</v>
      </c>
      <c r="VJ35" s="196">
        <f t="shared" si="144"/>
        <v>0</v>
      </c>
      <c r="VK35" s="196">
        <f t="shared" si="131"/>
        <v>0</v>
      </c>
    </row>
    <row r="36" spans="1:583" x14ac:dyDescent="0.25">
      <c r="A36" s="1" t="s">
        <v>338</v>
      </c>
      <c r="B36" s="150" t="str">
        <f>'FuturesInfo (3)'!M24</f>
        <v>IE</v>
      </c>
      <c r="C36" s="200" t="str">
        <f>VLOOKUP(A36,'FuturesInfo (3)'!$A$2:$K$80,11)</f>
        <v>rates</v>
      </c>
      <c r="F36" t="e">
        <f>#REF!</f>
        <v>#REF!</v>
      </c>
      <c r="G36">
        <v>-1</v>
      </c>
      <c r="H36">
        <v>1</v>
      </c>
      <c r="I36">
        <v>1</v>
      </c>
      <c r="J36">
        <f t="shared" si="66"/>
        <v>0</v>
      </c>
      <c r="K36">
        <f t="shared" si="67"/>
        <v>1</v>
      </c>
      <c r="L36" s="184">
        <v>0</v>
      </c>
      <c r="M36" s="2">
        <v>10</v>
      </c>
      <c r="N36">
        <v>60</v>
      </c>
      <c r="O36" t="str">
        <f t="shared" si="68"/>
        <v>TRUE</v>
      </c>
      <c r="P36">
        <f>VLOOKUP($A36,'FuturesInfo (3)'!$A$2:$V$80,22)</f>
        <v>0</v>
      </c>
      <c r="Q36">
        <f t="shared" si="69"/>
        <v>0</v>
      </c>
      <c r="R36">
        <f t="shared" si="69"/>
        <v>0</v>
      </c>
      <c r="S36" s="138">
        <f>VLOOKUP($A36,'FuturesInfo (3)'!$A$2:$O$80,15)*Q36</f>
        <v>0</v>
      </c>
      <c r="T36" s="144">
        <f t="shared" si="70"/>
        <v>0</v>
      </c>
      <c r="U36" s="144">
        <f t="shared" si="83"/>
        <v>0</v>
      </c>
      <c r="W36">
        <f t="shared" si="71"/>
        <v>-1</v>
      </c>
      <c r="X36">
        <v>-1</v>
      </c>
      <c r="Y36">
        <v>1</v>
      </c>
      <c r="Z36">
        <v>1</v>
      </c>
      <c r="AA36">
        <f t="shared" si="137"/>
        <v>0</v>
      </c>
      <c r="AB36">
        <f t="shared" si="72"/>
        <v>1</v>
      </c>
      <c r="AC36" s="171">
        <v>0</v>
      </c>
      <c r="AD36" s="2">
        <v>10</v>
      </c>
      <c r="AE36">
        <v>60</v>
      </c>
      <c r="AF36" t="str">
        <f t="shared" si="73"/>
        <v>TRUE</v>
      </c>
      <c r="AG36">
        <f>VLOOKUP($A36,'FuturesInfo (3)'!$A$2:$V$80,22)</f>
        <v>0</v>
      </c>
      <c r="AH36">
        <f t="shared" si="74"/>
        <v>0</v>
      </c>
      <c r="AI36">
        <f t="shared" si="84"/>
        <v>0</v>
      </c>
      <c r="AJ36" s="138">
        <f>VLOOKUP($A36,'FuturesInfo (3)'!$A$2:$O$80,15)*AI36</f>
        <v>0</v>
      </c>
      <c r="AK36" s="196">
        <f t="shared" si="85"/>
        <v>0</v>
      </c>
      <c r="AL36" s="196">
        <f t="shared" si="86"/>
        <v>0</v>
      </c>
      <c r="AN36">
        <f t="shared" si="75"/>
        <v>-1</v>
      </c>
      <c r="AO36">
        <v>-1</v>
      </c>
      <c r="AP36">
        <v>1</v>
      </c>
      <c r="AQ36">
        <v>1</v>
      </c>
      <c r="AR36">
        <f t="shared" si="138"/>
        <v>0</v>
      </c>
      <c r="AS36">
        <f t="shared" si="76"/>
        <v>1</v>
      </c>
      <c r="AT36" s="171">
        <v>0</v>
      </c>
      <c r="AU36" s="2">
        <v>10</v>
      </c>
      <c r="AV36">
        <v>60</v>
      </c>
      <c r="AW36" t="str">
        <f t="shared" si="77"/>
        <v>TRUE</v>
      </c>
      <c r="AX36">
        <f>VLOOKUP($A36,'FuturesInfo (3)'!$A$2:$V$80,22)</f>
        <v>0</v>
      </c>
      <c r="AY36">
        <f t="shared" si="78"/>
        <v>0</v>
      </c>
      <c r="AZ36">
        <f t="shared" si="87"/>
        <v>0</v>
      </c>
      <c r="BA36" s="138">
        <f>VLOOKUP($A36,'FuturesInfo (3)'!$A$2:$O$80,15)*AZ36</f>
        <v>0</v>
      </c>
      <c r="BB36" s="196">
        <f t="shared" si="79"/>
        <v>0</v>
      </c>
      <c r="BC36" s="196">
        <f t="shared" si="88"/>
        <v>0</v>
      </c>
      <c r="BE36">
        <v>-1</v>
      </c>
      <c r="BF36">
        <v>-1</v>
      </c>
      <c r="BG36">
        <v>1</v>
      </c>
      <c r="BH36">
        <v>-1</v>
      </c>
      <c r="BI36">
        <v>1</v>
      </c>
      <c r="BJ36">
        <v>0</v>
      </c>
      <c r="BK36" s="171">
        <v>-4.9857904970799999E-5</v>
      </c>
      <c r="BL36" s="2">
        <v>10</v>
      </c>
      <c r="BM36">
        <v>60</v>
      </c>
      <c r="BN36" t="s">
        <v>1186</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1186</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1186</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1186</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1186</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1186</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1186</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1186</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1186</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1186</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1186</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1186</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1186</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1186</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1186</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1186</v>
      </c>
      <c r="PV36">
        <v>0</v>
      </c>
      <c r="PW36" s="253">
        <v>2</v>
      </c>
      <c r="PX36">
        <v>0</v>
      </c>
      <c r="PY36" s="138">
        <v>0</v>
      </c>
      <c r="PZ36" s="138">
        <v>0</v>
      </c>
      <c r="QA36" s="196">
        <v>0</v>
      </c>
      <c r="QB36" s="196">
        <v>0</v>
      </c>
      <c r="QC36" s="196">
        <v>0</v>
      </c>
      <c r="QD36" s="196">
        <v>0</v>
      </c>
      <c r="QE36" s="196">
        <v>0</v>
      </c>
      <c r="QF36" s="196">
        <v>0</v>
      </c>
      <c r="QH36">
        <v>1</v>
      </c>
      <c r="QI36" s="240">
        <v>1</v>
      </c>
      <c r="QJ36" s="240">
        <v>-1</v>
      </c>
      <c r="QK36" s="214">
        <v>1</v>
      </c>
      <c r="QL36" s="241">
        <v>9</v>
      </c>
      <c r="QM36">
        <v>-1</v>
      </c>
      <c r="QN36">
        <v>1</v>
      </c>
      <c r="QO36" s="214">
        <v>1</v>
      </c>
      <c r="QP36">
        <v>1</v>
      </c>
      <c r="QQ36">
        <v>1</v>
      </c>
      <c r="QR36">
        <v>0</v>
      </c>
      <c r="QS36">
        <v>1</v>
      </c>
      <c r="QT36" s="250">
        <v>4.9830576041499998E-5</v>
      </c>
      <c r="QU36" s="202">
        <v>42537</v>
      </c>
      <c r="QV36">
        <v>60</v>
      </c>
      <c r="QW36" t="s">
        <v>1186</v>
      </c>
      <c r="QX36">
        <v>0</v>
      </c>
      <c r="QY36" s="253">
        <v>2</v>
      </c>
      <c r="QZ36">
        <v>0</v>
      </c>
      <c r="RA36" s="138">
        <v>0</v>
      </c>
      <c r="RB36" s="138">
        <v>0</v>
      </c>
      <c r="RC36" s="196">
        <v>0</v>
      </c>
      <c r="RD36" s="196">
        <v>0</v>
      </c>
      <c r="RE36" s="196">
        <v>0</v>
      </c>
      <c r="RF36" s="196">
        <v>0</v>
      </c>
      <c r="RG36" s="196">
        <v>0</v>
      </c>
      <c r="RH36" s="196">
        <v>0</v>
      </c>
      <c r="RI36" s="196"/>
      <c r="RJ36" s="196">
        <v>0</v>
      </c>
      <c r="RK36" s="196">
        <v>0</v>
      </c>
      <c r="RL36" s="196">
        <v>0</v>
      </c>
      <c r="RM36" s="196">
        <v>0</v>
      </c>
      <c r="RO36">
        <f t="shared" si="89"/>
        <v>1</v>
      </c>
      <c r="RP36" s="240">
        <v>1</v>
      </c>
      <c r="RQ36" s="240">
        <v>-1</v>
      </c>
      <c r="RR36" s="240">
        <v>1</v>
      </c>
      <c r="RS36" s="214">
        <v>1</v>
      </c>
      <c r="RT36" s="241">
        <v>10</v>
      </c>
      <c r="RU36">
        <f t="shared" si="90"/>
        <v>-1</v>
      </c>
      <c r="RV36">
        <f t="shared" si="91"/>
        <v>1</v>
      </c>
      <c r="RW36" s="214">
        <v>1</v>
      </c>
      <c r="RX36">
        <f t="shared" si="139"/>
        <v>1</v>
      </c>
      <c r="RY36">
        <f t="shared" si="92"/>
        <v>1</v>
      </c>
      <c r="RZ36">
        <f t="shared" si="93"/>
        <v>0</v>
      </c>
      <c r="SA36">
        <f t="shared" si="94"/>
        <v>1</v>
      </c>
      <c r="SB36" s="250">
        <v>4.9828093078699999E-5</v>
      </c>
      <c r="SC36" s="202">
        <v>42537</v>
      </c>
      <c r="SD36">
        <v>60</v>
      </c>
      <c r="SE36" t="str">
        <f t="shared" si="80"/>
        <v>TRUE</v>
      </c>
      <c r="SF36">
        <f>VLOOKUP($A36,'FuturesInfo (3)'!$A$2:$V$80,22)</f>
        <v>0</v>
      </c>
      <c r="SG36" s="253">
        <v>1</v>
      </c>
      <c r="SH36">
        <f t="shared" si="95"/>
        <v>0</v>
      </c>
      <c r="SI36" s="138">
        <f>VLOOKUP($A36,'FuturesInfo (3)'!$A$2:$O$80,15)*SF36</f>
        <v>0</v>
      </c>
      <c r="SJ36" s="138">
        <f>VLOOKUP($A36,'FuturesInfo (3)'!$A$2:$O$80,15)*SH36</f>
        <v>0</v>
      </c>
      <c r="SK36" s="196">
        <f t="shared" si="96"/>
        <v>0</v>
      </c>
      <c r="SL36" s="196">
        <f t="shared" si="97"/>
        <v>0</v>
      </c>
      <c r="SM36" s="196">
        <f t="shared" si="98"/>
        <v>0</v>
      </c>
      <c r="SN36" s="196">
        <f t="shared" si="99"/>
        <v>0</v>
      </c>
      <c r="SO36" s="196">
        <f t="shared" si="145"/>
        <v>0</v>
      </c>
      <c r="SP36" s="196">
        <f t="shared" si="101"/>
        <v>0</v>
      </c>
      <c r="SQ36" s="196">
        <f t="shared" si="132"/>
        <v>0</v>
      </c>
      <c r="SR36" s="196">
        <f>IF(IF(sym!$O25=RW36,1,0)=1,ABS(SI36*SB36),-ABS(SI36*SB36))</f>
        <v>0</v>
      </c>
      <c r="SS36" s="196">
        <f>IF(IF(sym!$N25=RW36,1,0)=1,ABS(SI36*SB36),-ABS(SI36*SB36))</f>
        <v>0</v>
      </c>
      <c r="ST36" s="196">
        <f t="shared" si="102"/>
        <v>0</v>
      </c>
      <c r="SU36" s="196">
        <f t="shared" si="103"/>
        <v>0</v>
      </c>
      <c r="SW36">
        <f t="shared" si="104"/>
        <v>1</v>
      </c>
      <c r="SX36" s="240">
        <v>1</v>
      </c>
      <c r="SY36" s="240">
        <v>-1</v>
      </c>
      <c r="SZ36" s="240">
        <v>1</v>
      </c>
      <c r="TA36" s="214">
        <v>1</v>
      </c>
      <c r="TB36" s="241">
        <v>11</v>
      </c>
      <c r="TC36">
        <f t="shared" si="105"/>
        <v>-1</v>
      </c>
      <c r="TD36">
        <f t="shared" si="106"/>
        <v>1</v>
      </c>
      <c r="TE36" s="214"/>
      <c r="TF36">
        <f>IF(SX36=TE36,1,0)</f>
        <v>0</v>
      </c>
      <c r="TG36">
        <f t="shared" si="107"/>
        <v>0</v>
      </c>
      <c r="TH36">
        <f t="shared" si="133"/>
        <v>0</v>
      </c>
      <c r="TI36">
        <f t="shared" si="108"/>
        <v>0</v>
      </c>
      <c r="TJ36" s="250"/>
      <c r="TK36" s="202">
        <v>42537</v>
      </c>
      <c r="TL36">
        <v>60</v>
      </c>
      <c r="TM36" t="str">
        <f t="shared" si="81"/>
        <v>TRUE</v>
      </c>
      <c r="TN36">
        <f>VLOOKUP($A36,'FuturesInfo (3)'!$A$2:$V$80,22)</f>
        <v>0</v>
      </c>
      <c r="TO36" s="253">
        <v>1</v>
      </c>
      <c r="TP36">
        <f t="shared" si="109"/>
        <v>0</v>
      </c>
      <c r="TQ36" s="138">
        <f>VLOOKUP($A36,'FuturesInfo (3)'!$A$2:$O$80,15)*TN36</f>
        <v>0</v>
      </c>
      <c r="TR36" s="138">
        <f>VLOOKUP($A36,'FuturesInfo (3)'!$A$2:$O$80,15)*TP36</f>
        <v>0</v>
      </c>
      <c r="TS36" s="196">
        <f t="shared" si="110"/>
        <v>0</v>
      </c>
      <c r="TT36" s="196">
        <f t="shared" si="111"/>
        <v>0</v>
      </c>
      <c r="TU36" s="196">
        <f t="shared" si="112"/>
        <v>0</v>
      </c>
      <c r="TV36" s="196">
        <f t="shared" si="113"/>
        <v>0</v>
      </c>
      <c r="TW36" s="196">
        <f t="shared" si="146"/>
        <v>0</v>
      </c>
      <c r="TX36" s="196">
        <f t="shared" si="115"/>
        <v>0</v>
      </c>
      <c r="TY36" s="196">
        <f t="shared" si="134"/>
        <v>0</v>
      </c>
      <c r="TZ36" s="196">
        <f>IF(IF(sym!$O25=TE36,1,0)=1,ABS(TQ36*TJ36),-ABS(TQ36*TJ36))</f>
        <v>0</v>
      </c>
      <c r="UA36" s="196">
        <f>IF(IF(sym!$N25=TE36,1,0)=1,ABS(TQ36*TJ36),-ABS(TQ36*TJ36))</f>
        <v>0</v>
      </c>
      <c r="UB36" s="196">
        <f t="shared" si="141"/>
        <v>0</v>
      </c>
      <c r="UC36" s="196">
        <f t="shared" si="117"/>
        <v>0</v>
      </c>
      <c r="UE36">
        <f t="shared" si="118"/>
        <v>0</v>
      </c>
      <c r="UF36" s="240"/>
      <c r="UG36" s="240"/>
      <c r="UH36" s="240"/>
      <c r="UI36" s="214"/>
      <c r="UJ36" s="241"/>
      <c r="UK36">
        <f t="shared" si="119"/>
        <v>1</v>
      </c>
      <c r="UL36">
        <f t="shared" si="120"/>
        <v>0</v>
      </c>
      <c r="UM36" s="214"/>
      <c r="UN36">
        <f>IF(UF36=UM36,1,0)</f>
        <v>1</v>
      </c>
      <c r="UO36">
        <f t="shared" si="148"/>
        <v>1</v>
      </c>
      <c r="UP36">
        <f t="shared" si="135"/>
        <v>0</v>
      </c>
      <c r="UQ36">
        <f t="shared" si="122"/>
        <v>1</v>
      </c>
      <c r="UR36" s="250"/>
      <c r="US36" s="202"/>
      <c r="UT36">
        <v>60</v>
      </c>
      <c r="UU36" t="str">
        <f t="shared" si="82"/>
        <v>FALSE</v>
      </c>
      <c r="UV36">
        <f>VLOOKUP($A36,'FuturesInfo (3)'!$A$2:$V$80,22)</f>
        <v>0</v>
      </c>
      <c r="UW36" s="253"/>
      <c r="UX36">
        <f t="shared" si="123"/>
        <v>0</v>
      </c>
      <c r="UY36" s="138">
        <f>VLOOKUP($A36,'FuturesInfo (3)'!$A$2:$O$80,15)*UV36</f>
        <v>0</v>
      </c>
      <c r="UZ36" s="138">
        <f>VLOOKUP($A36,'FuturesInfo (3)'!$A$2:$O$80,15)*UX36</f>
        <v>0</v>
      </c>
      <c r="VA36" s="196">
        <f t="shared" si="124"/>
        <v>0</v>
      </c>
      <c r="VB36" s="196">
        <f t="shared" si="125"/>
        <v>0</v>
      </c>
      <c r="VC36" s="196">
        <f t="shared" si="126"/>
        <v>0</v>
      </c>
      <c r="VD36" s="196">
        <f t="shared" si="127"/>
        <v>0</v>
      </c>
      <c r="VE36" s="196">
        <f t="shared" si="147"/>
        <v>0</v>
      </c>
      <c r="VF36" s="196">
        <f t="shared" si="129"/>
        <v>0</v>
      </c>
      <c r="VG36" s="196">
        <f t="shared" si="136"/>
        <v>0</v>
      </c>
      <c r="VH36" s="196">
        <f>IF(IF(sym!$O25=UM36,1,0)=1,ABS(UY36*UR36),-ABS(UY36*UR36))</f>
        <v>0</v>
      </c>
      <c r="VI36" s="196">
        <f>IF(IF(sym!$N25=UM36,1,0)=1,ABS(UY36*UR36),-ABS(UY36*UR36))</f>
        <v>0</v>
      </c>
      <c r="VJ36" s="196">
        <f t="shared" si="144"/>
        <v>0</v>
      </c>
      <c r="VK36" s="196">
        <f t="shared" si="131"/>
        <v>0</v>
      </c>
    </row>
    <row r="37" spans="1:583" x14ac:dyDescent="0.25">
      <c r="A37" s="1" t="s">
        <v>340</v>
      </c>
      <c r="B37" s="150" t="str">
        <f>'FuturesInfo (3)'!M25</f>
        <v>LF</v>
      </c>
      <c r="C37" s="200" t="str">
        <f>VLOOKUP(A37,'FuturesInfo (3)'!$A$2:$K$80,11)</f>
        <v>index</v>
      </c>
      <c r="F37" t="e">
        <f>#REF!</f>
        <v>#REF!</v>
      </c>
      <c r="G37">
        <v>-1</v>
      </c>
      <c r="H37">
        <v>-1</v>
      </c>
      <c r="I37">
        <v>1</v>
      </c>
      <c r="J37">
        <f t="shared" si="66"/>
        <v>0</v>
      </c>
      <c r="K37">
        <f t="shared" si="67"/>
        <v>0</v>
      </c>
      <c r="L37" s="184">
        <v>1.6168148747E-3</v>
      </c>
      <c r="M37" s="2">
        <v>10</v>
      </c>
      <c r="N37">
        <v>60</v>
      </c>
      <c r="O37" t="str">
        <f t="shared" si="68"/>
        <v>TRUE</v>
      </c>
      <c r="P37">
        <f>VLOOKUP($A37,'FuturesInfo (3)'!$A$2:$V$80,22)</f>
        <v>1</v>
      </c>
      <c r="Q37">
        <f t="shared" si="69"/>
        <v>1</v>
      </c>
      <c r="R37">
        <f t="shared" si="69"/>
        <v>1</v>
      </c>
      <c r="S37" s="138">
        <f>VLOOKUP($A37,'FuturesInfo (3)'!$A$2:$O$80,15)*Q37</f>
        <v>86657.872499999998</v>
      </c>
      <c r="T37" s="144">
        <f t="shared" si="70"/>
        <v>-140.10973726785608</v>
      </c>
      <c r="U37" s="144">
        <f t="shared" si="83"/>
        <v>-140.10973726785608</v>
      </c>
      <c r="W37">
        <f t="shared" si="71"/>
        <v>-1</v>
      </c>
      <c r="X37">
        <v>-1</v>
      </c>
      <c r="Y37">
        <v>-1</v>
      </c>
      <c r="Z37">
        <v>1</v>
      </c>
      <c r="AA37">
        <f t="shared" si="137"/>
        <v>0</v>
      </c>
      <c r="AB37">
        <f t="shared" si="72"/>
        <v>0</v>
      </c>
      <c r="AC37" s="1">
        <v>1.30750605327E-2</v>
      </c>
      <c r="AD37" s="2">
        <v>10</v>
      </c>
      <c r="AE37">
        <v>60</v>
      </c>
      <c r="AF37" t="str">
        <f t="shared" si="73"/>
        <v>TRUE</v>
      </c>
      <c r="AG37">
        <f>VLOOKUP($A37,'FuturesInfo (3)'!$A$2:$V$80,22)</f>
        <v>1</v>
      </c>
      <c r="AH37">
        <f t="shared" si="74"/>
        <v>1</v>
      </c>
      <c r="AI37">
        <f t="shared" si="84"/>
        <v>1</v>
      </c>
      <c r="AJ37" s="138">
        <f>VLOOKUP($A37,'FuturesInfo (3)'!$A$2:$O$80,15)*AI37</f>
        <v>86657.872499999998</v>
      </c>
      <c r="AK37" s="196">
        <f t="shared" si="85"/>
        <v>-1133.0569285724987</v>
      </c>
      <c r="AL37" s="196">
        <f t="shared" si="86"/>
        <v>-1133.0569285724987</v>
      </c>
      <c r="AN37">
        <f t="shared" si="75"/>
        <v>-1</v>
      </c>
      <c r="AO37">
        <v>1</v>
      </c>
      <c r="AP37">
        <v>-1</v>
      </c>
      <c r="AQ37">
        <v>-1</v>
      </c>
      <c r="AR37">
        <f t="shared" si="138"/>
        <v>0</v>
      </c>
      <c r="AS37">
        <f t="shared" si="76"/>
        <v>1</v>
      </c>
      <c r="AT37" s="1">
        <v>-1.2746972593999999E-3</v>
      </c>
      <c r="AU37" s="2">
        <v>10</v>
      </c>
      <c r="AV37">
        <v>60</v>
      </c>
      <c r="AW37" t="str">
        <f t="shared" si="77"/>
        <v>TRUE</v>
      </c>
      <c r="AX37">
        <f>VLOOKUP($A37,'FuturesInfo (3)'!$A$2:$V$80,22)</f>
        <v>1</v>
      </c>
      <c r="AY37">
        <f t="shared" si="78"/>
        <v>1</v>
      </c>
      <c r="AZ37">
        <f t="shared" si="87"/>
        <v>1</v>
      </c>
      <c r="BA37" s="138">
        <f>VLOOKUP($A37,'FuturesInfo (3)'!$A$2:$O$80,15)*AZ37</f>
        <v>86657.872499999998</v>
      </c>
      <c r="BB37" s="196">
        <f t="shared" si="79"/>
        <v>-110.46255258118462</v>
      </c>
      <c r="BC37" s="196">
        <f t="shared" si="88"/>
        <v>110.46255258118462</v>
      </c>
      <c r="BE37">
        <v>1</v>
      </c>
      <c r="BF37">
        <v>1</v>
      </c>
      <c r="BG37">
        <v>-1</v>
      </c>
      <c r="BH37">
        <v>1</v>
      </c>
      <c r="BI37">
        <v>1</v>
      </c>
      <c r="BJ37">
        <v>0</v>
      </c>
      <c r="BK37" s="1">
        <v>3.9087428206800003E-3</v>
      </c>
      <c r="BL37" s="2">
        <v>10</v>
      </c>
      <c r="BM37">
        <v>60</v>
      </c>
      <c r="BN37" t="s">
        <v>1186</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1186</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1186</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1186</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1186</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1186</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1186</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1186</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1186</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1186</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1186</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1186</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1186</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1186</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1186</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1186</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40">
        <v>-1</v>
      </c>
      <c r="QJ37" s="240">
        <v>1</v>
      </c>
      <c r="QK37" s="214">
        <v>1</v>
      </c>
      <c r="QL37" s="241">
        <v>-2</v>
      </c>
      <c r="QM37">
        <v>-1</v>
      </c>
      <c r="QN37">
        <v>-1</v>
      </c>
      <c r="QO37" s="214">
        <v>1</v>
      </c>
      <c r="QP37">
        <v>0</v>
      </c>
      <c r="QQ37">
        <v>1</v>
      </c>
      <c r="QR37">
        <v>0</v>
      </c>
      <c r="QS37">
        <v>0</v>
      </c>
      <c r="QT37" s="249">
        <v>2.2284122562700001E-2</v>
      </c>
      <c r="QU37" s="202">
        <v>42544</v>
      </c>
      <c r="QV37">
        <v>60</v>
      </c>
      <c r="QW37" t="s">
        <v>1186</v>
      </c>
      <c r="QX37">
        <v>1</v>
      </c>
      <c r="QY37" s="253">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f t="shared" si="89"/>
        <v>1</v>
      </c>
      <c r="RP37" s="240">
        <v>-1</v>
      </c>
      <c r="RQ37" s="240">
        <v>-1</v>
      </c>
      <c r="RR37" s="240">
        <v>-1</v>
      </c>
      <c r="RS37" s="214">
        <v>1</v>
      </c>
      <c r="RT37" s="241">
        <v>1</v>
      </c>
      <c r="RU37">
        <f t="shared" si="90"/>
        <v>-1</v>
      </c>
      <c r="RV37">
        <f t="shared" si="91"/>
        <v>1</v>
      </c>
      <c r="RW37" s="214">
        <v>1</v>
      </c>
      <c r="RX37">
        <f t="shared" si="139"/>
        <v>0</v>
      </c>
      <c r="RY37">
        <f t="shared" si="92"/>
        <v>1</v>
      </c>
      <c r="RZ37">
        <f t="shared" si="93"/>
        <v>0</v>
      </c>
      <c r="SA37">
        <f t="shared" si="94"/>
        <v>1</v>
      </c>
      <c r="SB37" s="249">
        <v>1.5959517321899999E-2</v>
      </c>
      <c r="SC37" s="202">
        <v>42544</v>
      </c>
      <c r="SD37">
        <v>60</v>
      </c>
      <c r="SE37" t="str">
        <f t="shared" si="80"/>
        <v>TRUE</v>
      </c>
      <c r="SF37">
        <f>VLOOKUP($A37,'FuturesInfo (3)'!$A$2:$V$80,22)</f>
        <v>1</v>
      </c>
      <c r="SG37" s="253">
        <v>1</v>
      </c>
      <c r="SH37">
        <f t="shared" si="95"/>
        <v>1</v>
      </c>
      <c r="SI37" s="138">
        <f>VLOOKUP($A37,'FuturesInfo (3)'!$A$2:$O$80,15)*SF37</f>
        <v>86657.872499999998</v>
      </c>
      <c r="SJ37" s="138">
        <f>VLOOKUP($A37,'FuturesInfo (3)'!$A$2:$O$80,15)*SH37</f>
        <v>86657.872499999998</v>
      </c>
      <c r="SK37" s="196">
        <f t="shared" si="96"/>
        <v>-1383.0178172427516</v>
      </c>
      <c r="SL37" s="196">
        <f t="shared" si="97"/>
        <v>-1383.0178172427516</v>
      </c>
      <c r="SM37" s="196">
        <f t="shared" si="98"/>
        <v>1383.0178172427516</v>
      </c>
      <c r="SN37" s="196">
        <f t="shared" si="99"/>
        <v>-1383.0178172427516</v>
      </c>
      <c r="SO37" s="196">
        <f t="shared" si="145"/>
        <v>1383.0178172427516</v>
      </c>
      <c r="SP37" s="196">
        <f t="shared" si="101"/>
        <v>-1383.0178172427516</v>
      </c>
      <c r="SQ37" s="196">
        <f t="shared" si="132"/>
        <v>-1383.0178172427516</v>
      </c>
      <c r="SR37" s="196">
        <f>IF(IF(sym!$O26=RW37,1,0)=1,ABS(SI37*SB37),-ABS(SI37*SB37))</f>
        <v>1383.0178172427516</v>
      </c>
      <c r="SS37" s="196">
        <f>IF(IF(sym!$N26=RW37,1,0)=1,ABS(SI37*SB37),-ABS(SI37*SB37))</f>
        <v>-1383.0178172427516</v>
      </c>
      <c r="ST37" s="196">
        <f t="shared" si="102"/>
        <v>-1383.0178172427516</v>
      </c>
      <c r="SU37" s="196">
        <f t="shared" si="103"/>
        <v>1383.0178172427516</v>
      </c>
      <c r="SW37">
        <f t="shared" si="104"/>
        <v>1</v>
      </c>
      <c r="SX37" s="240">
        <v>1</v>
      </c>
      <c r="SY37" s="240">
        <v>1</v>
      </c>
      <c r="SZ37" s="240">
        <v>1</v>
      </c>
      <c r="TA37" s="214">
        <v>1</v>
      </c>
      <c r="TB37" s="241">
        <v>2</v>
      </c>
      <c r="TC37">
        <f t="shared" si="105"/>
        <v>-1</v>
      </c>
      <c r="TD37">
        <f t="shared" si="106"/>
        <v>1</v>
      </c>
      <c r="TE37" s="214"/>
      <c r="TF37">
        <f t="shared" si="140"/>
        <v>0</v>
      </c>
      <c r="TG37">
        <f t="shared" si="107"/>
        <v>0</v>
      </c>
      <c r="TH37">
        <f t="shared" si="133"/>
        <v>0</v>
      </c>
      <c r="TI37">
        <f t="shared" si="108"/>
        <v>0</v>
      </c>
      <c r="TJ37" s="249"/>
      <c r="TK37" s="202">
        <v>42548</v>
      </c>
      <c r="TL37">
        <v>60</v>
      </c>
      <c r="TM37" t="str">
        <f t="shared" si="81"/>
        <v>TRUE</v>
      </c>
      <c r="TN37">
        <f>VLOOKUP($A37,'FuturesInfo (3)'!$A$2:$V$80,22)</f>
        <v>1</v>
      </c>
      <c r="TO37" s="253">
        <v>2</v>
      </c>
      <c r="TP37">
        <f t="shared" si="109"/>
        <v>1</v>
      </c>
      <c r="TQ37" s="138">
        <f>VLOOKUP($A37,'FuturesInfo (3)'!$A$2:$O$80,15)*TN37</f>
        <v>86657.872499999998</v>
      </c>
      <c r="TR37" s="138">
        <f>VLOOKUP($A37,'FuturesInfo (3)'!$A$2:$O$80,15)*TP37</f>
        <v>86657.872499999998</v>
      </c>
      <c r="TS37" s="196">
        <f t="shared" si="110"/>
        <v>0</v>
      </c>
      <c r="TT37" s="196">
        <f t="shared" si="111"/>
        <v>0</v>
      </c>
      <c r="TU37" s="196">
        <f t="shared" si="112"/>
        <v>0</v>
      </c>
      <c r="TV37" s="196">
        <f t="shared" si="113"/>
        <v>0</v>
      </c>
      <c r="TW37" s="196">
        <f t="shared" si="146"/>
        <v>0</v>
      </c>
      <c r="TX37" s="196">
        <f t="shared" si="115"/>
        <v>0</v>
      </c>
      <c r="TY37" s="196">
        <f t="shared" si="134"/>
        <v>0</v>
      </c>
      <c r="TZ37" s="196">
        <f>IF(IF(sym!$O26=TE37,1,0)=1,ABS(TQ37*TJ37),-ABS(TQ37*TJ37))</f>
        <v>0</v>
      </c>
      <c r="UA37" s="196">
        <f>IF(IF(sym!$N26=TE37,1,0)=1,ABS(TQ37*TJ37),-ABS(TQ37*TJ37))</f>
        <v>0</v>
      </c>
      <c r="UB37" s="196">
        <f t="shared" si="141"/>
        <v>0</v>
      </c>
      <c r="UC37" s="196">
        <f t="shared" si="117"/>
        <v>0</v>
      </c>
      <c r="UE37">
        <f t="shared" si="118"/>
        <v>0</v>
      </c>
      <c r="UF37" s="240"/>
      <c r="UG37" s="240"/>
      <c r="UH37" s="240"/>
      <c r="UI37" s="214"/>
      <c r="UJ37" s="241"/>
      <c r="UK37">
        <f t="shared" si="119"/>
        <v>1</v>
      </c>
      <c r="UL37">
        <f t="shared" si="120"/>
        <v>0</v>
      </c>
      <c r="UM37" s="214"/>
      <c r="UN37">
        <f t="shared" ref="UN37:UN92" si="149">IF(UF37=UM37,1,0)</f>
        <v>1</v>
      </c>
      <c r="UO37">
        <f t="shared" si="148"/>
        <v>1</v>
      </c>
      <c r="UP37">
        <f t="shared" si="135"/>
        <v>0</v>
      </c>
      <c r="UQ37">
        <f t="shared" si="122"/>
        <v>1</v>
      </c>
      <c r="UR37" s="249"/>
      <c r="US37" s="202"/>
      <c r="UT37">
        <v>60</v>
      </c>
      <c r="UU37" t="str">
        <f t="shared" si="82"/>
        <v>FALSE</v>
      </c>
      <c r="UV37">
        <f>VLOOKUP($A37,'FuturesInfo (3)'!$A$2:$V$80,22)</f>
        <v>1</v>
      </c>
      <c r="UW37" s="253"/>
      <c r="UX37">
        <f t="shared" si="123"/>
        <v>1</v>
      </c>
      <c r="UY37" s="138">
        <f>VLOOKUP($A37,'FuturesInfo (3)'!$A$2:$O$80,15)*UV37</f>
        <v>86657.872499999998</v>
      </c>
      <c r="UZ37" s="138">
        <f>VLOOKUP($A37,'FuturesInfo (3)'!$A$2:$O$80,15)*UX37</f>
        <v>86657.872499999998</v>
      </c>
      <c r="VA37" s="196">
        <f t="shared" si="124"/>
        <v>0</v>
      </c>
      <c r="VB37" s="196">
        <f t="shared" si="125"/>
        <v>0</v>
      </c>
      <c r="VC37" s="196">
        <f t="shared" si="126"/>
        <v>0</v>
      </c>
      <c r="VD37" s="196">
        <f t="shared" si="127"/>
        <v>0</v>
      </c>
      <c r="VE37" s="196">
        <f t="shared" si="147"/>
        <v>0</v>
      </c>
      <c r="VF37" s="196">
        <f t="shared" si="129"/>
        <v>0</v>
      </c>
      <c r="VG37" s="196">
        <f t="shared" si="136"/>
        <v>0</v>
      </c>
      <c r="VH37" s="196">
        <f>IF(IF(sym!$O26=UM37,1,0)=1,ABS(UY37*UR37),-ABS(UY37*UR37))</f>
        <v>0</v>
      </c>
      <c r="VI37" s="196">
        <f>IF(IF(sym!$N26=UM37,1,0)=1,ABS(UY37*UR37),-ABS(UY37*UR37))</f>
        <v>0</v>
      </c>
      <c r="VJ37" s="196">
        <f t="shared" si="144"/>
        <v>0</v>
      </c>
      <c r="VK37" s="196">
        <f t="shared" si="131"/>
        <v>0</v>
      </c>
    </row>
    <row r="38" spans="1:583" x14ac:dyDescent="0.25">
      <c r="A38" s="1" t="s">
        <v>342</v>
      </c>
      <c r="B38" s="150" t="str">
        <f>'FuturesInfo (3)'!M26</f>
        <v>LG</v>
      </c>
      <c r="C38" s="200" t="str">
        <f>VLOOKUP(A38,'FuturesInfo (3)'!$A$2:$K$80,11)</f>
        <v>rates</v>
      </c>
      <c r="F38" t="e">
        <f>#REF!</f>
        <v>#REF!</v>
      </c>
      <c r="G38">
        <v>1</v>
      </c>
      <c r="H38">
        <v>1</v>
      </c>
      <c r="I38">
        <v>1</v>
      </c>
      <c r="J38">
        <f t="shared" si="66"/>
        <v>1</v>
      </c>
      <c r="K38">
        <f t="shared" si="67"/>
        <v>1</v>
      </c>
      <c r="L38" s="184">
        <v>6.0615857108199996E-3</v>
      </c>
      <c r="M38" s="2">
        <v>10</v>
      </c>
      <c r="N38">
        <v>60</v>
      </c>
      <c r="O38" t="str">
        <f t="shared" si="68"/>
        <v>TRUE</v>
      </c>
      <c r="P38">
        <f>VLOOKUP($A38,'FuturesInfo (3)'!$A$2:$V$80,22)</f>
        <v>2</v>
      </c>
      <c r="Q38">
        <f t="shared" si="69"/>
        <v>2</v>
      </c>
      <c r="R38">
        <f t="shared" si="69"/>
        <v>2</v>
      </c>
      <c r="S38" s="138">
        <f>VLOOKUP($A38,'FuturesInfo (3)'!$A$2:$O$80,15)*Q38</f>
        <v>342169.10759999999</v>
      </c>
      <c r="T38" s="144">
        <f t="shared" si="70"/>
        <v>2074.0873733121907</v>
      </c>
      <c r="U38" s="144">
        <f t="shared" si="83"/>
        <v>2074.0873733121907</v>
      </c>
      <c r="W38">
        <f t="shared" si="71"/>
        <v>1</v>
      </c>
      <c r="X38">
        <v>1</v>
      </c>
      <c r="Y38">
        <v>1</v>
      </c>
      <c r="Z38">
        <v>-1</v>
      </c>
      <c r="AA38">
        <f t="shared" si="137"/>
        <v>0</v>
      </c>
      <c r="AB38">
        <f t="shared" si="72"/>
        <v>0</v>
      </c>
      <c r="AC38" s="1">
        <v>-4.8200514138800003E-4</v>
      </c>
      <c r="AD38" s="2">
        <v>10</v>
      </c>
      <c r="AE38">
        <v>60</v>
      </c>
      <c r="AF38" t="str">
        <f t="shared" si="73"/>
        <v>TRUE</v>
      </c>
      <c r="AG38">
        <f>VLOOKUP($A38,'FuturesInfo (3)'!$A$2:$V$80,22)</f>
        <v>2</v>
      </c>
      <c r="AH38">
        <f t="shared" si="74"/>
        <v>3</v>
      </c>
      <c r="AI38">
        <f t="shared" si="84"/>
        <v>2</v>
      </c>
      <c r="AJ38" s="138">
        <f>VLOOKUP($A38,'FuturesInfo (3)'!$A$2:$O$80,15)*AI38</f>
        <v>342169.10759999999</v>
      </c>
      <c r="AK38" s="196">
        <f t="shared" si="85"/>
        <v>-164.9272690873438</v>
      </c>
      <c r="AL38" s="196">
        <f t="shared" si="86"/>
        <v>-164.9272690873438</v>
      </c>
      <c r="AN38">
        <f t="shared" si="75"/>
        <v>1</v>
      </c>
      <c r="AO38">
        <v>-1</v>
      </c>
      <c r="AP38">
        <v>1</v>
      </c>
      <c r="AQ38">
        <v>1</v>
      </c>
      <c r="AR38">
        <f t="shared" si="138"/>
        <v>0</v>
      </c>
      <c r="AS38">
        <f t="shared" si="76"/>
        <v>1</v>
      </c>
      <c r="AT38" s="1">
        <v>1.84857739913E-3</v>
      </c>
      <c r="AU38" s="2">
        <v>10</v>
      </c>
      <c r="AV38">
        <v>60</v>
      </c>
      <c r="AW38" t="str">
        <f t="shared" si="77"/>
        <v>TRUE</v>
      </c>
      <c r="AX38">
        <f>VLOOKUP($A38,'FuturesInfo (3)'!$A$2:$V$80,22)</f>
        <v>2</v>
      </c>
      <c r="AY38">
        <f t="shared" si="78"/>
        <v>2</v>
      </c>
      <c r="AZ38">
        <f t="shared" si="87"/>
        <v>2</v>
      </c>
      <c r="BA38" s="138">
        <f>VLOOKUP($A38,'FuturesInfo (3)'!$A$2:$O$80,15)*AZ38</f>
        <v>342169.10759999999</v>
      </c>
      <c r="BB38" s="196">
        <f t="shared" si="79"/>
        <v>-632.52607898984104</v>
      </c>
      <c r="BC38" s="196">
        <f t="shared" si="88"/>
        <v>632.52607898984104</v>
      </c>
      <c r="BE38">
        <v>-1</v>
      </c>
      <c r="BF38">
        <v>1</v>
      </c>
      <c r="BG38">
        <v>1</v>
      </c>
      <c r="BH38">
        <v>1</v>
      </c>
      <c r="BI38">
        <v>1</v>
      </c>
      <c r="BJ38">
        <v>1</v>
      </c>
      <c r="BK38" s="1">
        <v>8.0224628961099995E-4</v>
      </c>
      <c r="BL38" s="2">
        <v>10</v>
      </c>
      <c r="BM38">
        <v>60</v>
      </c>
      <c r="BN38" t="s">
        <v>1186</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1186</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1186</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1186</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1186</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1186</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1186</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1186</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1186</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1186</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1186</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1186</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1186</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1186</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1186</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1186</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40">
        <v>1</v>
      </c>
      <c r="QJ38" s="240">
        <v>-1</v>
      </c>
      <c r="QK38" s="214">
        <v>1</v>
      </c>
      <c r="QL38" s="241">
        <v>-1</v>
      </c>
      <c r="QM38">
        <v>-1</v>
      </c>
      <c r="QN38">
        <v>-1</v>
      </c>
      <c r="QO38" s="214">
        <v>1</v>
      </c>
      <c r="QP38">
        <v>1</v>
      </c>
      <c r="QQ38">
        <v>1</v>
      </c>
      <c r="QR38">
        <v>0</v>
      </c>
      <c r="QS38">
        <v>0</v>
      </c>
      <c r="QT38" s="249">
        <v>3.1228042782399999E-3</v>
      </c>
      <c r="QU38" s="202">
        <v>42544</v>
      </c>
      <c r="QV38">
        <v>60</v>
      </c>
      <c r="QW38" t="s">
        <v>1186</v>
      </c>
      <c r="QX38">
        <v>2</v>
      </c>
      <c r="QY38" s="253">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f t="shared" si="89"/>
        <v>1</v>
      </c>
      <c r="RP38" s="240">
        <v>1</v>
      </c>
      <c r="RQ38" s="240">
        <v>-1</v>
      </c>
      <c r="RR38" s="240">
        <v>1</v>
      </c>
      <c r="RS38" s="214">
        <v>1</v>
      </c>
      <c r="RT38" s="241">
        <v>5</v>
      </c>
      <c r="RU38">
        <f t="shared" si="90"/>
        <v>-1</v>
      </c>
      <c r="RV38">
        <f t="shared" si="91"/>
        <v>1</v>
      </c>
      <c r="RW38" s="214">
        <v>1</v>
      </c>
      <c r="RX38">
        <f t="shared" si="139"/>
        <v>1</v>
      </c>
      <c r="RY38">
        <f t="shared" si="92"/>
        <v>1</v>
      </c>
      <c r="RZ38">
        <f t="shared" si="93"/>
        <v>0</v>
      </c>
      <c r="SA38">
        <f t="shared" si="94"/>
        <v>1</v>
      </c>
      <c r="SB38" s="249">
        <v>2.5682932523900001E-3</v>
      </c>
      <c r="SC38" s="202">
        <v>42544</v>
      </c>
      <c r="SD38">
        <v>60</v>
      </c>
      <c r="SE38" t="str">
        <f t="shared" si="80"/>
        <v>TRUE</v>
      </c>
      <c r="SF38">
        <f>VLOOKUP($A38,'FuturesInfo (3)'!$A$2:$V$80,22)</f>
        <v>2</v>
      </c>
      <c r="SG38" s="253">
        <v>2</v>
      </c>
      <c r="SH38">
        <f t="shared" si="95"/>
        <v>2</v>
      </c>
      <c r="SI38" s="138">
        <f>VLOOKUP($A38,'FuturesInfo (3)'!$A$2:$O$80,15)*SF38</f>
        <v>342169.10759999999</v>
      </c>
      <c r="SJ38" s="138">
        <f>VLOOKUP($A38,'FuturesInfo (3)'!$A$2:$O$80,15)*SH38</f>
        <v>342169.10759999999</v>
      </c>
      <c r="SK38" s="196">
        <f t="shared" si="96"/>
        <v>878.79061022538792</v>
      </c>
      <c r="SL38" s="196">
        <f t="shared" si="97"/>
        <v>878.79061022538792</v>
      </c>
      <c r="SM38" s="196">
        <f t="shared" si="98"/>
        <v>878.79061022538792</v>
      </c>
      <c r="SN38" s="196">
        <f t="shared" si="99"/>
        <v>-878.79061022538792</v>
      </c>
      <c r="SO38" s="196">
        <f t="shared" si="145"/>
        <v>878.79061022538792</v>
      </c>
      <c r="SP38" s="196">
        <f t="shared" si="101"/>
        <v>-878.79061022538792</v>
      </c>
      <c r="SQ38" s="196">
        <f t="shared" si="132"/>
        <v>878.79061022538792</v>
      </c>
      <c r="SR38" s="196">
        <f>IF(IF(sym!$O27=RW38,1,0)=1,ABS(SI38*SB38),-ABS(SI38*SB38))</f>
        <v>-878.79061022538792</v>
      </c>
      <c r="SS38" s="196">
        <f>IF(IF(sym!$N27=RW38,1,0)=1,ABS(SI38*SB38),-ABS(SI38*SB38))</f>
        <v>878.79061022538792</v>
      </c>
      <c r="ST38" s="196">
        <f t="shared" si="102"/>
        <v>-878.79061022538792</v>
      </c>
      <c r="SU38" s="196">
        <f t="shared" si="103"/>
        <v>878.79061022538792</v>
      </c>
      <c r="SW38">
        <f t="shared" si="104"/>
        <v>1</v>
      </c>
      <c r="SX38" s="240">
        <v>1</v>
      </c>
      <c r="SY38" s="240">
        <v>1</v>
      </c>
      <c r="SZ38" s="240">
        <v>1</v>
      </c>
      <c r="TA38" s="214">
        <v>1</v>
      </c>
      <c r="TB38" s="241">
        <v>6</v>
      </c>
      <c r="TC38">
        <f t="shared" si="105"/>
        <v>-1</v>
      </c>
      <c r="TD38">
        <f t="shared" si="106"/>
        <v>1</v>
      </c>
      <c r="TE38" s="214"/>
      <c r="TF38">
        <f t="shared" si="140"/>
        <v>0</v>
      </c>
      <c r="TG38">
        <f t="shared" si="107"/>
        <v>0</v>
      </c>
      <c r="TH38">
        <f t="shared" si="133"/>
        <v>0</v>
      </c>
      <c r="TI38">
        <f t="shared" si="108"/>
        <v>0</v>
      </c>
      <c r="TJ38" s="249"/>
      <c r="TK38" s="202">
        <v>42544</v>
      </c>
      <c r="TL38">
        <v>60</v>
      </c>
      <c r="TM38" t="str">
        <f t="shared" si="81"/>
        <v>TRUE</v>
      </c>
      <c r="TN38">
        <f>VLOOKUP($A38,'FuturesInfo (3)'!$A$2:$V$80,22)</f>
        <v>2</v>
      </c>
      <c r="TO38" s="253">
        <v>1</v>
      </c>
      <c r="TP38">
        <f t="shared" si="109"/>
        <v>3</v>
      </c>
      <c r="TQ38" s="138">
        <f>VLOOKUP($A38,'FuturesInfo (3)'!$A$2:$O$80,15)*TN38</f>
        <v>342169.10759999999</v>
      </c>
      <c r="TR38" s="138">
        <f>VLOOKUP($A38,'FuturesInfo (3)'!$A$2:$O$80,15)*TP38</f>
        <v>513253.66139999998</v>
      </c>
      <c r="TS38" s="196">
        <f t="shared" si="110"/>
        <v>0</v>
      </c>
      <c r="TT38" s="196">
        <f t="shared" si="111"/>
        <v>0</v>
      </c>
      <c r="TU38" s="196">
        <f t="shared" si="112"/>
        <v>0</v>
      </c>
      <c r="TV38" s="196">
        <f t="shared" si="113"/>
        <v>0</v>
      </c>
      <c r="TW38" s="196">
        <f t="shared" si="146"/>
        <v>0</v>
      </c>
      <c r="TX38" s="196">
        <f t="shared" si="115"/>
        <v>0</v>
      </c>
      <c r="TY38" s="196">
        <f t="shared" si="134"/>
        <v>0</v>
      </c>
      <c r="TZ38" s="196">
        <f>IF(IF(sym!$O27=TE38,1,0)=1,ABS(TQ38*TJ38),-ABS(TQ38*TJ38))</f>
        <v>0</v>
      </c>
      <c r="UA38" s="196">
        <f>IF(IF(sym!$N27=TE38,1,0)=1,ABS(TQ38*TJ38),-ABS(TQ38*TJ38))</f>
        <v>0</v>
      </c>
      <c r="UB38" s="196">
        <f t="shared" si="141"/>
        <v>0</v>
      </c>
      <c r="UC38" s="196">
        <f t="shared" si="117"/>
        <v>0</v>
      </c>
      <c r="UE38">
        <f t="shared" si="118"/>
        <v>0</v>
      </c>
      <c r="UF38" s="240"/>
      <c r="UG38" s="240"/>
      <c r="UH38" s="240"/>
      <c r="UI38" s="214"/>
      <c r="UJ38" s="241"/>
      <c r="UK38">
        <f t="shared" si="119"/>
        <v>1</v>
      </c>
      <c r="UL38">
        <f t="shared" si="120"/>
        <v>0</v>
      </c>
      <c r="UM38" s="214"/>
      <c r="UN38">
        <f t="shared" si="149"/>
        <v>1</v>
      </c>
      <c r="UO38">
        <f t="shared" si="148"/>
        <v>1</v>
      </c>
      <c r="UP38">
        <f t="shared" si="135"/>
        <v>0</v>
      </c>
      <c r="UQ38">
        <f t="shared" si="122"/>
        <v>1</v>
      </c>
      <c r="UR38" s="249"/>
      <c r="US38" s="202"/>
      <c r="UT38">
        <v>60</v>
      </c>
      <c r="UU38" t="str">
        <f t="shared" si="82"/>
        <v>FALSE</v>
      </c>
      <c r="UV38">
        <f>VLOOKUP($A38,'FuturesInfo (3)'!$A$2:$V$80,22)</f>
        <v>2</v>
      </c>
      <c r="UW38" s="253"/>
      <c r="UX38">
        <f t="shared" si="123"/>
        <v>2</v>
      </c>
      <c r="UY38" s="138">
        <f>VLOOKUP($A38,'FuturesInfo (3)'!$A$2:$O$80,15)*UV38</f>
        <v>342169.10759999999</v>
      </c>
      <c r="UZ38" s="138">
        <f>VLOOKUP($A38,'FuturesInfo (3)'!$A$2:$O$80,15)*UX38</f>
        <v>342169.10759999999</v>
      </c>
      <c r="VA38" s="196">
        <f t="shared" si="124"/>
        <v>0</v>
      </c>
      <c r="VB38" s="196">
        <f t="shared" si="125"/>
        <v>0</v>
      </c>
      <c r="VC38" s="196">
        <f t="shared" si="126"/>
        <v>0</v>
      </c>
      <c r="VD38" s="196">
        <f t="shared" si="127"/>
        <v>0</v>
      </c>
      <c r="VE38" s="196">
        <f t="shared" si="147"/>
        <v>0</v>
      </c>
      <c r="VF38" s="196">
        <f t="shared" si="129"/>
        <v>0</v>
      </c>
      <c r="VG38" s="196">
        <f t="shared" si="136"/>
        <v>0</v>
      </c>
      <c r="VH38" s="196">
        <f>IF(IF(sym!$O27=UM38,1,0)=1,ABS(UY38*UR38),-ABS(UY38*UR38))</f>
        <v>0</v>
      </c>
      <c r="VI38" s="196">
        <f>IF(IF(sym!$N27=UM38,1,0)=1,ABS(UY38*UR38),-ABS(UY38*UR38))</f>
        <v>0</v>
      </c>
      <c r="VJ38" s="196">
        <f t="shared" si="144"/>
        <v>0</v>
      </c>
      <c r="VK38" s="196">
        <f t="shared" si="131"/>
        <v>0</v>
      </c>
    </row>
    <row r="39" spans="1:583" x14ac:dyDescent="0.25">
      <c r="A39" s="1" t="s">
        <v>344</v>
      </c>
      <c r="B39" s="150" t="str">
        <f>'FuturesInfo (3)'!M27</f>
        <v>LL</v>
      </c>
      <c r="C39" s="200" t="str">
        <f>VLOOKUP(A39,'FuturesInfo (3)'!$A$2:$K$80,11)</f>
        <v>rates</v>
      </c>
      <c r="F39" t="e">
        <f>#REF!</f>
        <v>#REF!</v>
      </c>
      <c r="G39">
        <v>1</v>
      </c>
      <c r="H39">
        <v>1</v>
      </c>
      <c r="I39">
        <v>1</v>
      </c>
      <c r="J39">
        <f t="shared" si="66"/>
        <v>1</v>
      </c>
      <c r="K39">
        <f t="shared" si="67"/>
        <v>1</v>
      </c>
      <c r="L39" s="184">
        <v>2.0112630732100001E-4</v>
      </c>
      <c r="M39" s="2">
        <v>10</v>
      </c>
      <c r="N39">
        <v>60</v>
      </c>
      <c r="O39" t="str">
        <f t="shared" si="68"/>
        <v>TRUE</v>
      </c>
      <c r="P39">
        <f>VLOOKUP($A39,'FuturesInfo (3)'!$A$2:$V$80,22)</f>
        <v>0</v>
      </c>
      <c r="Q39">
        <f t="shared" si="69"/>
        <v>0</v>
      </c>
      <c r="R39">
        <f t="shared" si="69"/>
        <v>0</v>
      </c>
      <c r="S39" s="138">
        <f>VLOOKUP($A39,'FuturesInfo (3)'!$A$2:$O$80,15)*Q39</f>
        <v>0</v>
      </c>
      <c r="T39" s="144">
        <f t="shared" si="70"/>
        <v>0</v>
      </c>
      <c r="U39" s="144">
        <f t="shared" si="83"/>
        <v>0</v>
      </c>
      <c r="W39">
        <f t="shared" si="71"/>
        <v>1</v>
      </c>
      <c r="X39">
        <v>1</v>
      </c>
      <c r="Y39">
        <v>1</v>
      </c>
      <c r="Z39">
        <v>1</v>
      </c>
      <c r="AA39">
        <f t="shared" si="137"/>
        <v>1</v>
      </c>
      <c r="AB39">
        <f t="shared" si="72"/>
        <v>1</v>
      </c>
      <c r="AC39" s="1">
        <v>1.00542931832E-4</v>
      </c>
      <c r="AD39" s="2">
        <v>10</v>
      </c>
      <c r="AE39">
        <v>60</v>
      </c>
      <c r="AF39" t="str">
        <f t="shared" si="73"/>
        <v>TRUE</v>
      </c>
      <c r="AG39">
        <f>VLOOKUP($A39,'FuturesInfo (3)'!$A$2:$V$80,22)</f>
        <v>0</v>
      </c>
      <c r="AH39">
        <f t="shared" si="74"/>
        <v>0</v>
      </c>
      <c r="AI39">
        <f t="shared" si="84"/>
        <v>0</v>
      </c>
      <c r="AJ39" s="138">
        <f>VLOOKUP($A39,'FuturesInfo (3)'!$A$2:$O$80,15)*AI39</f>
        <v>0</v>
      </c>
      <c r="AK39" s="196">
        <f t="shared" si="85"/>
        <v>0</v>
      </c>
      <c r="AL39" s="196">
        <f t="shared" si="86"/>
        <v>0</v>
      </c>
      <c r="AN39">
        <f t="shared" si="75"/>
        <v>1</v>
      </c>
      <c r="AO39">
        <v>1</v>
      </c>
      <c r="AP39">
        <v>1</v>
      </c>
      <c r="AQ39">
        <v>1</v>
      </c>
      <c r="AR39">
        <f t="shared" si="138"/>
        <v>1</v>
      </c>
      <c r="AS39">
        <f t="shared" si="76"/>
        <v>1</v>
      </c>
      <c r="AT39" s="1">
        <v>0</v>
      </c>
      <c r="AU39" s="2">
        <v>10</v>
      </c>
      <c r="AV39">
        <v>60</v>
      </c>
      <c r="AW39" t="str">
        <f t="shared" si="77"/>
        <v>TRUE</v>
      </c>
      <c r="AX39">
        <f>VLOOKUP($A39,'FuturesInfo (3)'!$A$2:$V$80,22)</f>
        <v>0</v>
      </c>
      <c r="AY39">
        <f t="shared" si="78"/>
        <v>0</v>
      </c>
      <c r="AZ39">
        <f t="shared" si="87"/>
        <v>0</v>
      </c>
      <c r="BA39" s="138">
        <f>VLOOKUP($A39,'FuturesInfo (3)'!$A$2:$O$80,15)*AZ39</f>
        <v>0</v>
      </c>
      <c r="BB39" s="196">
        <f t="shared" si="79"/>
        <v>0</v>
      </c>
      <c r="BC39" s="196">
        <f t="shared" si="88"/>
        <v>0</v>
      </c>
      <c r="BE39">
        <v>1</v>
      </c>
      <c r="BF39">
        <v>1</v>
      </c>
      <c r="BG39">
        <v>1</v>
      </c>
      <c r="BH39">
        <v>-1</v>
      </c>
      <c r="BI39">
        <v>0</v>
      </c>
      <c r="BJ39">
        <v>0</v>
      </c>
      <c r="BK39" s="1">
        <v>-2.0106564793399999E-4</v>
      </c>
      <c r="BL39" s="2">
        <v>10</v>
      </c>
      <c r="BM39">
        <v>60</v>
      </c>
      <c r="BN39" t="s">
        <v>1186</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1186</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1186</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1186</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1186</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1186</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1186</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1186</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1186</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1186</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1186</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1186</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1186</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1186</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1186</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1186</v>
      </c>
      <c r="PV39">
        <v>0</v>
      </c>
      <c r="PW39" s="253">
        <v>2</v>
      </c>
      <c r="PX39">
        <v>0</v>
      </c>
      <c r="PY39" s="138">
        <v>0</v>
      </c>
      <c r="PZ39" s="138">
        <v>0</v>
      </c>
      <c r="QA39" s="196">
        <v>0</v>
      </c>
      <c r="QB39" s="196">
        <v>0</v>
      </c>
      <c r="QC39" s="196">
        <v>0</v>
      </c>
      <c r="QD39" s="196">
        <v>0</v>
      </c>
      <c r="QE39" s="196">
        <v>0</v>
      </c>
      <c r="QF39" s="196">
        <v>0</v>
      </c>
      <c r="QH39">
        <v>1</v>
      </c>
      <c r="QI39" s="240">
        <v>1</v>
      </c>
      <c r="QJ39" s="240">
        <v>-1</v>
      </c>
      <c r="QK39" s="214">
        <v>1</v>
      </c>
      <c r="QL39" s="241">
        <v>7</v>
      </c>
      <c r="QM39">
        <v>-1</v>
      </c>
      <c r="QN39">
        <v>1</v>
      </c>
      <c r="QO39" s="214">
        <v>1</v>
      </c>
      <c r="QP39">
        <v>1</v>
      </c>
      <c r="QQ39">
        <v>1</v>
      </c>
      <c r="QR39">
        <v>0</v>
      </c>
      <c r="QS39">
        <v>1</v>
      </c>
      <c r="QT39" s="249">
        <v>6.0240963855399997E-4</v>
      </c>
      <c r="QU39" s="202">
        <v>42541</v>
      </c>
      <c r="QV39">
        <v>60</v>
      </c>
      <c r="QW39" t="s">
        <v>1186</v>
      </c>
      <c r="QX39">
        <v>0</v>
      </c>
      <c r="QY39" s="253">
        <v>2</v>
      </c>
      <c r="QZ39">
        <v>0</v>
      </c>
      <c r="RA39" s="138">
        <v>0</v>
      </c>
      <c r="RB39" s="138">
        <v>0</v>
      </c>
      <c r="RC39" s="196">
        <v>0</v>
      </c>
      <c r="RD39" s="196">
        <v>0</v>
      </c>
      <c r="RE39" s="196">
        <v>0</v>
      </c>
      <c r="RF39" s="196">
        <v>0</v>
      </c>
      <c r="RG39" s="196">
        <v>0</v>
      </c>
      <c r="RH39" s="196">
        <v>0</v>
      </c>
      <c r="RI39" s="196"/>
      <c r="RJ39" s="196">
        <v>0</v>
      </c>
      <c r="RK39" s="196">
        <v>0</v>
      </c>
      <c r="RL39" s="196">
        <v>0</v>
      </c>
      <c r="RM39" s="196">
        <v>0</v>
      </c>
      <c r="RO39">
        <f t="shared" si="89"/>
        <v>1</v>
      </c>
      <c r="RP39" s="240">
        <v>1</v>
      </c>
      <c r="RQ39" s="240">
        <v>-1</v>
      </c>
      <c r="RR39" s="240">
        <v>1</v>
      </c>
      <c r="RS39" s="214">
        <v>1</v>
      </c>
      <c r="RT39" s="241">
        <v>8</v>
      </c>
      <c r="RU39">
        <f t="shared" si="90"/>
        <v>-1</v>
      </c>
      <c r="RV39">
        <f t="shared" si="91"/>
        <v>1</v>
      </c>
      <c r="RW39" s="214">
        <v>1</v>
      </c>
      <c r="RX39">
        <f t="shared" si="139"/>
        <v>1</v>
      </c>
      <c r="RY39">
        <f t="shared" si="92"/>
        <v>1</v>
      </c>
      <c r="RZ39">
        <f t="shared" si="93"/>
        <v>0</v>
      </c>
      <c r="SA39">
        <f t="shared" si="94"/>
        <v>1</v>
      </c>
      <c r="SB39" s="249">
        <v>3.0102347983200001E-4</v>
      </c>
      <c r="SC39" s="202">
        <v>42541</v>
      </c>
      <c r="SD39">
        <v>60</v>
      </c>
      <c r="SE39" t="str">
        <f t="shared" si="80"/>
        <v>TRUE</v>
      </c>
      <c r="SF39">
        <f>VLOOKUP($A39,'FuturesInfo (3)'!$A$2:$V$80,22)</f>
        <v>0</v>
      </c>
      <c r="SG39" s="253">
        <v>2</v>
      </c>
      <c r="SH39">
        <f t="shared" si="95"/>
        <v>0</v>
      </c>
      <c r="SI39" s="138">
        <f>VLOOKUP($A39,'FuturesInfo (3)'!$A$2:$O$80,15)*SF39</f>
        <v>0</v>
      </c>
      <c r="SJ39" s="138">
        <f>VLOOKUP($A39,'FuturesInfo (3)'!$A$2:$O$80,15)*SH39</f>
        <v>0</v>
      </c>
      <c r="SK39" s="196">
        <f t="shared" si="96"/>
        <v>0</v>
      </c>
      <c r="SL39" s="196">
        <f t="shared" si="97"/>
        <v>0</v>
      </c>
      <c r="SM39" s="196">
        <f t="shared" si="98"/>
        <v>0</v>
      </c>
      <c r="SN39" s="196">
        <f t="shared" si="99"/>
        <v>0</v>
      </c>
      <c r="SO39" s="196">
        <f t="shared" si="145"/>
        <v>0</v>
      </c>
      <c r="SP39" s="196">
        <f t="shared" si="101"/>
        <v>0</v>
      </c>
      <c r="SQ39" s="196">
        <f t="shared" si="132"/>
        <v>0</v>
      </c>
      <c r="SR39" s="196">
        <f>IF(IF(sym!$O28=RW39,1,0)=1,ABS(SI39*SB39),-ABS(SI39*SB39))</f>
        <v>0</v>
      </c>
      <c r="SS39" s="196">
        <f>IF(IF(sym!$N28=RW39,1,0)=1,ABS(SI39*SB39),-ABS(SI39*SB39))</f>
        <v>0</v>
      </c>
      <c r="ST39" s="196">
        <f t="shared" si="102"/>
        <v>0</v>
      </c>
      <c r="SU39" s="196">
        <f t="shared" si="103"/>
        <v>0</v>
      </c>
      <c r="SW39">
        <f t="shared" si="104"/>
        <v>1</v>
      </c>
      <c r="SX39" s="240">
        <v>-1</v>
      </c>
      <c r="SY39" s="240">
        <v>-1</v>
      </c>
      <c r="SZ39" s="240">
        <v>-1</v>
      </c>
      <c r="TA39" s="214">
        <v>1</v>
      </c>
      <c r="TB39" s="241">
        <v>9</v>
      </c>
      <c r="TC39">
        <f t="shared" si="105"/>
        <v>-1</v>
      </c>
      <c r="TD39">
        <f t="shared" si="106"/>
        <v>1</v>
      </c>
      <c r="TE39" s="214"/>
      <c r="TF39">
        <f t="shared" si="140"/>
        <v>0</v>
      </c>
      <c r="TG39">
        <f t="shared" si="107"/>
        <v>0</v>
      </c>
      <c r="TH39">
        <f t="shared" si="133"/>
        <v>0</v>
      </c>
      <c r="TI39">
        <f t="shared" si="108"/>
        <v>0</v>
      </c>
      <c r="TJ39" s="249"/>
      <c r="TK39" s="202">
        <v>42541</v>
      </c>
      <c r="TL39">
        <v>60</v>
      </c>
      <c r="TM39" t="str">
        <f t="shared" si="81"/>
        <v>TRUE</v>
      </c>
      <c r="TN39">
        <f>VLOOKUP($A39,'FuturesInfo (3)'!$A$2:$V$80,22)</f>
        <v>0</v>
      </c>
      <c r="TO39" s="253">
        <v>1</v>
      </c>
      <c r="TP39">
        <f t="shared" si="109"/>
        <v>0</v>
      </c>
      <c r="TQ39" s="138">
        <f>VLOOKUP($A39,'FuturesInfo (3)'!$A$2:$O$80,15)*TN39</f>
        <v>0</v>
      </c>
      <c r="TR39" s="138">
        <f>VLOOKUP($A39,'FuturesInfo (3)'!$A$2:$O$80,15)*TP39</f>
        <v>0</v>
      </c>
      <c r="TS39" s="196">
        <f t="shared" si="110"/>
        <v>0</v>
      </c>
      <c r="TT39" s="196">
        <f t="shared" si="111"/>
        <v>0</v>
      </c>
      <c r="TU39" s="196">
        <f t="shared" si="112"/>
        <v>0</v>
      </c>
      <c r="TV39" s="196">
        <f t="shared" si="113"/>
        <v>0</v>
      </c>
      <c r="TW39" s="196">
        <f t="shared" si="146"/>
        <v>0</v>
      </c>
      <c r="TX39" s="196">
        <f t="shared" si="115"/>
        <v>0</v>
      </c>
      <c r="TY39" s="196">
        <f t="shared" si="134"/>
        <v>0</v>
      </c>
      <c r="TZ39" s="196">
        <f>IF(IF(sym!$O28=TE39,1,0)=1,ABS(TQ39*TJ39),-ABS(TQ39*TJ39))</f>
        <v>0</v>
      </c>
      <c r="UA39" s="196">
        <f>IF(IF(sym!$N28=TE39,1,0)=1,ABS(TQ39*TJ39),-ABS(TQ39*TJ39))</f>
        <v>0</v>
      </c>
      <c r="UB39" s="196">
        <f t="shared" si="141"/>
        <v>0</v>
      </c>
      <c r="UC39" s="196">
        <f t="shared" si="117"/>
        <v>0</v>
      </c>
      <c r="UE39">
        <f t="shared" si="118"/>
        <v>0</v>
      </c>
      <c r="UF39" s="240"/>
      <c r="UG39" s="240"/>
      <c r="UH39" s="240"/>
      <c r="UI39" s="214"/>
      <c r="UJ39" s="241"/>
      <c r="UK39">
        <f t="shared" si="119"/>
        <v>1</v>
      </c>
      <c r="UL39">
        <f t="shared" si="120"/>
        <v>0</v>
      </c>
      <c r="UM39" s="214"/>
      <c r="UN39">
        <f t="shared" si="149"/>
        <v>1</v>
      </c>
      <c r="UO39">
        <f t="shared" si="148"/>
        <v>1</v>
      </c>
      <c r="UP39">
        <f t="shared" si="135"/>
        <v>0</v>
      </c>
      <c r="UQ39">
        <f t="shared" si="122"/>
        <v>1</v>
      </c>
      <c r="UR39" s="249"/>
      <c r="US39" s="202"/>
      <c r="UT39">
        <v>60</v>
      </c>
      <c r="UU39" t="str">
        <f t="shared" si="82"/>
        <v>FALSE</v>
      </c>
      <c r="UV39">
        <f>VLOOKUP($A39,'FuturesInfo (3)'!$A$2:$V$80,22)</f>
        <v>0</v>
      </c>
      <c r="UW39" s="253"/>
      <c r="UX39">
        <f t="shared" si="123"/>
        <v>0</v>
      </c>
      <c r="UY39" s="138">
        <f>VLOOKUP($A39,'FuturesInfo (3)'!$A$2:$O$80,15)*UV39</f>
        <v>0</v>
      </c>
      <c r="UZ39" s="138">
        <f>VLOOKUP($A39,'FuturesInfo (3)'!$A$2:$O$80,15)*UX39</f>
        <v>0</v>
      </c>
      <c r="VA39" s="196">
        <f t="shared" si="124"/>
        <v>0</v>
      </c>
      <c r="VB39" s="196">
        <f t="shared" si="125"/>
        <v>0</v>
      </c>
      <c r="VC39" s="196">
        <f t="shared" si="126"/>
        <v>0</v>
      </c>
      <c r="VD39" s="196">
        <f t="shared" si="127"/>
        <v>0</v>
      </c>
      <c r="VE39" s="196">
        <f t="shared" si="147"/>
        <v>0</v>
      </c>
      <c r="VF39" s="196">
        <f t="shared" si="129"/>
        <v>0</v>
      </c>
      <c r="VG39" s="196">
        <f t="shared" si="136"/>
        <v>0</v>
      </c>
      <c r="VH39" s="196">
        <f>IF(IF(sym!$O28=UM39,1,0)=1,ABS(UY39*UR39),-ABS(UY39*UR39))</f>
        <v>0</v>
      </c>
      <c r="VI39" s="196">
        <f>IF(IF(sym!$N28=UM39,1,0)=1,ABS(UY39*UR39),-ABS(UY39*UR39))</f>
        <v>0</v>
      </c>
      <c r="VJ39" s="196">
        <f t="shared" si="144"/>
        <v>0</v>
      </c>
      <c r="VK39" s="196">
        <f t="shared" si="131"/>
        <v>0</v>
      </c>
    </row>
    <row r="40" spans="1:583" x14ac:dyDescent="0.25">
      <c r="A40" s="1" t="s">
        <v>346</v>
      </c>
      <c r="B40" s="150" t="str">
        <f>'FuturesInfo (3)'!M28</f>
        <v>@FV</v>
      </c>
      <c r="C40" s="200" t="str">
        <f>VLOOKUP(A40,'FuturesInfo (3)'!$A$2:$K$80,11)</f>
        <v>rates</v>
      </c>
      <c r="F40" t="e">
        <f>#REF!</f>
        <v>#REF!</v>
      </c>
      <c r="G40">
        <v>1</v>
      </c>
      <c r="H40">
        <v>1</v>
      </c>
      <c r="I40">
        <v>1</v>
      </c>
      <c r="J40">
        <f t="shared" si="66"/>
        <v>1</v>
      </c>
      <c r="K40">
        <f t="shared" si="67"/>
        <v>1</v>
      </c>
      <c r="L40" s="184">
        <v>5.6578006113000004E-3</v>
      </c>
      <c r="M40" s="2">
        <v>10</v>
      </c>
      <c r="N40">
        <v>60</v>
      </c>
      <c r="O40" t="str">
        <f t="shared" si="68"/>
        <v>TRUE</v>
      </c>
      <c r="P40">
        <f>VLOOKUP($A40,'FuturesInfo (3)'!$A$2:$V$80,22)</f>
        <v>5</v>
      </c>
      <c r="Q40">
        <f t="shared" si="69"/>
        <v>5</v>
      </c>
      <c r="R40">
        <f t="shared" si="69"/>
        <v>5</v>
      </c>
      <c r="S40" s="138">
        <f>VLOOKUP($A40,'FuturesInfo (3)'!$A$2:$O$80,15)*Q40</f>
        <v>610703.125</v>
      </c>
      <c r="T40" s="144">
        <f t="shared" si="70"/>
        <v>3455.2365139478206</v>
      </c>
      <c r="U40" s="144">
        <f t="shared" si="83"/>
        <v>3455.2365139478206</v>
      </c>
      <c r="W40">
        <f t="shared" si="71"/>
        <v>1</v>
      </c>
      <c r="X40">
        <v>-1</v>
      </c>
      <c r="Y40">
        <v>1</v>
      </c>
      <c r="Z40">
        <v>-1</v>
      </c>
      <c r="AA40">
        <f t="shared" si="137"/>
        <v>1</v>
      </c>
      <c r="AB40">
        <f t="shared" si="72"/>
        <v>0</v>
      </c>
      <c r="AC40" s="1">
        <v>-1.93998965339E-4</v>
      </c>
      <c r="AD40" s="2">
        <v>10</v>
      </c>
      <c r="AE40">
        <v>60</v>
      </c>
      <c r="AF40" t="str">
        <f t="shared" si="73"/>
        <v>TRUE</v>
      </c>
      <c r="AG40">
        <f>VLOOKUP($A40,'FuturesInfo (3)'!$A$2:$V$80,22)</f>
        <v>5</v>
      </c>
      <c r="AH40">
        <f t="shared" si="74"/>
        <v>4</v>
      </c>
      <c r="AI40">
        <f t="shared" si="84"/>
        <v>5</v>
      </c>
      <c r="AJ40" s="138">
        <f>VLOOKUP($A40,'FuturesInfo (3)'!$A$2:$O$80,15)*AI40</f>
        <v>610703.125</v>
      </c>
      <c r="AK40" s="196">
        <f t="shared" si="85"/>
        <v>118.47577437929398</v>
      </c>
      <c r="AL40" s="196">
        <f t="shared" si="86"/>
        <v>-118.47577437929398</v>
      </c>
      <c r="AN40">
        <f t="shared" si="75"/>
        <v>-1</v>
      </c>
      <c r="AO40">
        <v>1</v>
      </c>
      <c r="AP40">
        <v>1</v>
      </c>
      <c r="AQ40">
        <v>1</v>
      </c>
      <c r="AR40">
        <f t="shared" si="138"/>
        <v>1</v>
      </c>
      <c r="AS40">
        <f t="shared" si="76"/>
        <v>1</v>
      </c>
      <c r="AT40" s="1">
        <v>5.1743095530699999E-4</v>
      </c>
      <c r="AU40" s="2">
        <v>10</v>
      </c>
      <c r="AV40">
        <v>60</v>
      </c>
      <c r="AW40" t="str">
        <f t="shared" si="77"/>
        <v>TRUE</v>
      </c>
      <c r="AX40">
        <f>VLOOKUP($A40,'FuturesInfo (3)'!$A$2:$V$80,22)</f>
        <v>5</v>
      </c>
      <c r="AY40">
        <f t="shared" si="78"/>
        <v>6</v>
      </c>
      <c r="AZ40">
        <f t="shared" si="87"/>
        <v>5</v>
      </c>
      <c r="BA40" s="138">
        <f>VLOOKUP($A40,'FuturesInfo (3)'!$A$2:$O$80,15)*AZ40</f>
        <v>610703.125</v>
      </c>
      <c r="BB40" s="196">
        <f t="shared" si="79"/>
        <v>315.99670137772023</v>
      </c>
      <c r="BC40" s="196">
        <f t="shared" si="88"/>
        <v>315.99670137772023</v>
      </c>
      <c r="BE40">
        <v>1</v>
      </c>
      <c r="BF40">
        <v>-1</v>
      </c>
      <c r="BG40">
        <v>1</v>
      </c>
      <c r="BH40">
        <v>-1</v>
      </c>
      <c r="BI40">
        <v>1</v>
      </c>
      <c r="BJ40">
        <v>0</v>
      </c>
      <c r="BK40" s="1">
        <v>-1.2929083974400001E-4</v>
      </c>
      <c r="BL40" s="2">
        <v>10</v>
      </c>
      <c r="BM40">
        <v>60</v>
      </c>
      <c r="BN40" t="s">
        <v>1186</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1186</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1186</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1186</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1186</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1186</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1186</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1186</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1186</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1186</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1186</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1186</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1186</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1186</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1186</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1186</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40">
        <v>1</v>
      </c>
      <c r="QJ40" s="240">
        <v>1</v>
      </c>
      <c r="QK40" s="214">
        <v>1</v>
      </c>
      <c r="QL40" s="241">
        <v>4</v>
      </c>
      <c r="QM40">
        <v>-1</v>
      </c>
      <c r="QN40">
        <v>1</v>
      </c>
      <c r="QO40" s="214">
        <v>1</v>
      </c>
      <c r="QP40">
        <v>1</v>
      </c>
      <c r="QQ40">
        <v>1</v>
      </c>
      <c r="QR40">
        <v>0</v>
      </c>
      <c r="QS40">
        <v>1</v>
      </c>
      <c r="QT40" s="249">
        <v>6.3991809048400002E-4</v>
      </c>
      <c r="QU40" s="202">
        <v>42544</v>
      </c>
      <c r="QV40">
        <v>60</v>
      </c>
      <c r="QW40" t="s">
        <v>1186</v>
      </c>
      <c r="QX40">
        <v>5</v>
      </c>
      <c r="QY40" s="253">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f t="shared" si="89"/>
        <v>1</v>
      </c>
      <c r="RP40" s="240">
        <v>1</v>
      </c>
      <c r="RQ40" s="240">
        <v>-1</v>
      </c>
      <c r="RR40" s="240">
        <v>1</v>
      </c>
      <c r="RS40" s="214">
        <v>1</v>
      </c>
      <c r="RT40" s="241">
        <v>5</v>
      </c>
      <c r="RU40">
        <f t="shared" si="90"/>
        <v>-1</v>
      </c>
      <c r="RV40">
        <f t="shared" si="91"/>
        <v>1</v>
      </c>
      <c r="RW40" s="214">
        <v>-1</v>
      </c>
      <c r="RX40">
        <f t="shared" si="139"/>
        <v>0</v>
      </c>
      <c r="RY40">
        <f t="shared" si="92"/>
        <v>0</v>
      </c>
      <c r="RZ40">
        <f t="shared" si="93"/>
        <v>1</v>
      </c>
      <c r="SA40">
        <f t="shared" si="94"/>
        <v>0</v>
      </c>
      <c r="SB40" s="249">
        <v>-1.9185265715899999E-4</v>
      </c>
      <c r="SC40" s="202">
        <v>42544</v>
      </c>
      <c r="SD40">
        <v>60</v>
      </c>
      <c r="SE40" t="str">
        <f t="shared" si="80"/>
        <v>TRUE</v>
      </c>
      <c r="SF40">
        <f>VLOOKUP($A40,'FuturesInfo (3)'!$A$2:$V$80,22)</f>
        <v>5</v>
      </c>
      <c r="SG40" s="253">
        <v>1</v>
      </c>
      <c r="SH40">
        <f t="shared" si="95"/>
        <v>6</v>
      </c>
      <c r="SI40" s="138">
        <f>VLOOKUP($A40,'FuturesInfo (3)'!$A$2:$O$80,15)*SF40</f>
        <v>610703.125</v>
      </c>
      <c r="SJ40" s="138">
        <f>VLOOKUP($A40,'FuturesInfo (3)'!$A$2:$O$80,15)*SH40</f>
        <v>732843.75</v>
      </c>
      <c r="SK40" s="196">
        <f t="shared" si="96"/>
        <v>-117.16501726655491</v>
      </c>
      <c r="SL40" s="196">
        <f t="shared" si="97"/>
        <v>-140.5980207198659</v>
      </c>
      <c r="SM40" s="196">
        <f t="shared" si="98"/>
        <v>-117.16501726655491</v>
      </c>
      <c r="SN40" s="196">
        <f t="shared" si="99"/>
        <v>117.16501726655491</v>
      </c>
      <c r="SO40" s="196">
        <f t="shared" si="145"/>
        <v>-117.16501726655491</v>
      </c>
      <c r="SP40" s="196">
        <f t="shared" si="101"/>
        <v>117.16501726655491</v>
      </c>
      <c r="SQ40" s="196">
        <f t="shared" si="132"/>
        <v>-117.16501726655491</v>
      </c>
      <c r="SR40" s="196">
        <f>IF(IF(sym!$O29=RW40,1,0)=1,ABS(SI40*SB40),-ABS(SI40*SB40))</f>
        <v>117.16501726655491</v>
      </c>
      <c r="SS40" s="196">
        <f>IF(IF(sym!$N29=RW40,1,0)=1,ABS(SI40*SB40),-ABS(SI40*SB40))</f>
        <v>-117.16501726655491</v>
      </c>
      <c r="ST40" s="196">
        <f t="shared" si="102"/>
        <v>-117.16501726655491</v>
      </c>
      <c r="SU40" s="196">
        <f t="shared" si="103"/>
        <v>117.16501726655491</v>
      </c>
      <c r="SW40">
        <f t="shared" si="104"/>
        <v>-1</v>
      </c>
      <c r="SX40" s="240">
        <v>1</v>
      </c>
      <c r="SY40" s="240">
        <v>1</v>
      </c>
      <c r="SZ40" s="240">
        <v>1</v>
      </c>
      <c r="TA40" s="214">
        <v>1</v>
      </c>
      <c r="TB40" s="241">
        <v>6</v>
      </c>
      <c r="TC40">
        <f t="shared" si="105"/>
        <v>-1</v>
      </c>
      <c r="TD40">
        <f t="shared" si="106"/>
        <v>1</v>
      </c>
      <c r="TE40" s="214"/>
      <c r="TF40">
        <f t="shared" si="140"/>
        <v>0</v>
      </c>
      <c r="TG40">
        <f t="shared" si="107"/>
        <v>0</v>
      </c>
      <c r="TH40">
        <f t="shared" si="133"/>
        <v>0</v>
      </c>
      <c r="TI40">
        <f t="shared" si="108"/>
        <v>0</v>
      </c>
      <c r="TJ40" s="249"/>
      <c r="TK40" s="202">
        <v>42544</v>
      </c>
      <c r="TL40">
        <v>60</v>
      </c>
      <c r="TM40" t="str">
        <f t="shared" si="81"/>
        <v>TRUE</v>
      </c>
      <c r="TN40">
        <f>VLOOKUP($A40,'FuturesInfo (3)'!$A$2:$V$80,22)</f>
        <v>5</v>
      </c>
      <c r="TO40" s="253">
        <v>1</v>
      </c>
      <c r="TP40">
        <f t="shared" si="109"/>
        <v>6</v>
      </c>
      <c r="TQ40" s="138">
        <f>VLOOKUP($A40,'FuturesInfo (3)'!$A$2:$O$80,15)*TN40</f>
        <v>610703.125</v>
      </c>
      <c r="TR40" s="138">
        <f>VLOOKUP($A40,'FuturesInfo (3)'!$A$2:$O$80,15)*TP40</f>
        <v>732843.75</v>
      </c>
      <c r="TS40" s="196">
        <f t="shared" si="110"/>
        <v>0</v>
      </c>
      <c r="TT40" s="196">
        <f t="shared" si="111"/>
        <v>0</v>
      </c>
      <c r="TU40" s="196">
        <f t="shared" si="112"/>
        <v>0</v>
      </c>
      <c r="TV40" s="196">
        <f t="shared" si="113"/>
        <v>0</v>
      </c>
      <c r="TW40" s="196">
        <f t="shared" si="146"/>
        <v>0</v>
      </c>
      <c r="TX40" s="196">
        <f t="shared" si="115"/>
        <v>0</v>
      </c>
      <c r="TY40" s="196">
        <f t="shared" si="134"/>
        <v>0</v>
      </c>
      <c r="TZ40" s="196">
        <f>IF(IF(sym!$O29=TE40,1,0)=1,ABS(TQ40*TJ40),-ABS(TQ40*TJ40))</f>
        <v>0</v>
      </c>
      <c r="UA40" s="196">
        <f>IF(IF(sym!$N29=TE40,1,0)=1,ABS(TQ40*TJ40),-ABS(TQ40*TJ40))</f>
        <v>0</v>
      </c>
      <c r="UB40" s="196">
        <f t="shared" si="141"/>
        <v>0</v>
      </c>
      <c r="UC40" s="196">
        <f t="shared" si="117"/>
        <v>0</v>
      </c>
      <c r="UE40">
        <f t="shared" si="118"/>
        <v>0</v>
      </c>
      <c r="UF40" s="240"/>
      <c r="UG40" s="240"/>
      <c r="UH40" s="240"/>
      <c r="UI40" s="214"/>
      <c r="UJ40" s="241"/>
      <c r="UK40">
        <f t="shared" si="119"/>
        <v>1</v>
      </c>
      <c r="UL40">
        <f t="shared" si="120"/>
        <v>0</v>
      </c>
      <c r="UM40" s="214"/>
      <c r="UN40">
        <f t="shared" si="149"/>
        <v>1</v>
      </c>
      <c r="UO40">
        <f t="shared" si="148"/>
        <v>1</v>
      </c>
      <c r="UP40">
        <f t="shared" si="135"/>
        <v>0</v>
      </c>
      <c r="UQ40">
        <f t="shared" si="122"/>
        <v>1</v>
      </c>
      <c r="UR40" s="249"/>
      <c r="US40" s="202"/>
      <c r="UT40">
        <v>60</v>
      </c>
      <c r="UU40" t="str">
        <f t="shared" si="82"/>
        <v>FALSE</v>
      </c>
      <c r="UV40">
        <f>VLOOKUP($A40,'FuturesInfo (3)'!$A$2:$V$80,22)</f>
        <v>5</v>
      </c>
      <c r="UW40" s="253"/>
      <c r="UX40">
        <f t="shared" si="123"/>
        <v>4</v>
      </c>
      <c r="UY40" s="138">
        <f>VLOOKUP($A40,'FuturesInfo (3)'!$A$2:$O$80,15)*UV40</f>
        <v>610703.125</v>
      </c>
      <c r="UZ40" s="138">
        <f>VLOOKUP($A40,'FuturesInfo (3)'!$A$2:$O$80,15)*UX40</f>
        <v>488562.5</v>
      </c>
      <c r="VA40" s="196">
        <f t="shared" si="124"/>
        <v>0</v>
      </c>
      <c r="VB40" s="196">
        <f t="shared" si="125"/>
        <v>0</v>
      </c>
      <c r="VC40" s="196">
        <f t="shared" si="126"/>
        <v>0</v>
      </c>
      <c r="VD40" s="196">
        <f t="shared" si="127"/>
        <v>0</v>
      </c>
      <c r="VE40" s="196">
        <f t="shared" si="147"/>
        <v>0</v>
      </c>
      <c r="VF40" s="196">
        <f t="shared" si="129"/>
        <v>0</v>
      </c>
      <c r="VG40" s="196">
        <f t="shared" si="136"/>
        <v>0</v>
      </c>
      <c r="VH40" s="196">
        <f>IF(IF(sym!$O29=UM40,1,0)=1,ABS(UY40*UR40),-ABS(UY40*UR40))</f>
        <v>0</v>
      </c>
      <c r="VI40" s="196">
        <f>IF(IF(sym!$N29=UM40,1,0)=1,ABS(UY40*UR40),-ABS(UY40*UR40))</f>
        <v>0</v>
      </c>
      <c r="VJ40" s="196">
        <f t="shared" si="144"/>
        <v>0</v>
      </c>
      <c r="VK40" s="196">
        <f t="shared" si="131"/>
        <v>0</v>
      </c>
    </row>
    <row r="41" spans="1:583" x14ac:dyDescent="0.25">
      <c r="A41" s="1" t="s">
        <v>348</v>
      </c>
      <c r="B41" s="150" t="str">
        <f>'FuturesInfo (3)'!M29</f>
        <v>QGC</v>
      </c>
      <c r="C41" s="200" t="str">
        <f>VLOOKUP(A41,'FuturesInfo (3)'!$A$2:$K$80,11)</f>
        <v>metal</v>
      </c>
      <c r="F41" t="e">
        <f>#REF!</f>
        <v>#REF!</v>
      </c>
      <c r="G41">
        <v>-1</v>
      </c>
      <c r="H41">
        <v>1</v>
      </c>
      <c r="I41">
        <v>1</v>
      </c>
      <c r="J41">
        <f t="shared" si="66"/>
        <v>0</v>
      </c>
      <c r="K41">
        <f t="shared" si="67"/>
        <v>1</v>
      </c>
      <c r="L41" s="184">
        <v>2.49876298862E-2</v>
      </c>
      <c r="M41" s="2">
        <v>10</v>
      </c>
      <c r="N41">
        <v>60</v>
      </c>
      <c r="O41" t="str">
        <f t="shared" si="68"/>
        <v>TRUE</v>
      </c>
      <c r="P41">
        <f>VLOOKUP($A41,'FuturesInfo (3)'!$A$2:$V$80,22)</f>
        <v>1</v>
      </c>
      <c r="Q41">
        <f t="shared" si="69"/>
        <v>1</v>
      </c>
      <c r="R41">
        <f t="shared" si="69"/>
        <v>1</v>
      </c>
      <c r="S41" s="138">
        <f>VLOOKUP($A41,'FuturesInfo (3)'!$A$2:$O$80,15)*Q41</f>
        <v>133900</v>
      </c>
      <c r="T41" s="144">
        <f t="shared" si="70"/>
        <v>-3345.8436417621801</v>
      </c>
      <c r="U41" s="144">
        <f t="shared" si="83"/>
        <v>3345.8436417621801</v>
      </c>
      <c r="W41">
        <f t="shared" si="71"/>
        <v>-1</v>
      </c>
      <c r="X41">
        <v>1</v>
      </c>
      <c r="Y41">
        <v>1</v>
      </c>
      <c r="Z41">
        <v>1</v>
      </c>
      <c r="AA41">
        <f t="shared" si="137"/>
        <v>1</v>
      </c>
      <c r="AB41">
        <f t="shared" si="72"/>
        <v>1</v>
      </c>
      <c r="AC41" s="1">
        <v>3.6205648081100001E-3</v>
      </c>
      <c r="AD41" s="2">
        <v>10</v>
      </c>
      <c r="AE41">
        <v>60</v>
      </c>
      <c r="AF41" t="str">
        <f t="shared" si="73"/>
        <v>TRUE</v>
      </c>
      <c r="AG41">
        <f>VLOOKUP($A41,'FuturesInfo (3)'!$A$2:$V$80,22)</f>
        <v>1</v>
      </c>
      <c r="AH41">
        <f t="shared" si="74"/>
        <v>1</v>
      </c>
      <c r="AI41">
        <f t="shared" si="84"/>
        <v>1</v>
      </c>
      <c r="AJ41" s="138">
        <f>VLOOKUP($A41,'FuturesInfo (3)'!$A$2:$O$80,15)*AI41</f>
        <v>133900</v>
      </c>
      <c r="AK41" s="196">
        <f t="shared" si="85"/>
        <v>484.79362780592902</v>
      </c>
      <c r="AL41" s="196">
        <f t="shared" si="86"/>
        <v>484.79362780592902</v>
      </c>
      <c r="AN41">
        <f t="shared" si="75"/>
        <v>1</v>
      </c>
      <c r="AO41">
        <v>1</v>
      </c>
      <c r="AP41">
        <v>1</v>
      </c>
      <c r="AQ41">
        <v>-1</v>
      </c>
      <c r="AR41">
        <f t="shared" si="138"/>
        <v>0</v>
      </c>
      <c r="AS41">
        <f t="shared" si="76"/>
        <v>0</v>
      </c>
      <c r="AT41" s="1">
        <v>-3.2066698733399998E-4</v>
      </c>
      <c r="AU41" s="2">
        <v>10</v>
      </c>
      <c r="AV41">
        <v>60</v>
      </c>
      <c r="AW41" t="str">
        <f t="shared" si="77"/>
        <v>TRUE</v>
      </c>
      <c r="AX41">
        <f>VLOOKUP($A41,'FuturesInfo (3)'!$A$2:$V$80,22)</f>
        <v>1</v>
      </c>
      <c r="AY41">
        <f t="shared" si="78"/>
        <v>1</v>
      </c>
      <c r="AZ41">
        <f t="shared" si="87"/>
        <v>1</v>
      </c>
      <c r="BA41" s="138">
        <f>VLOOKUP($A41,'FuturesInfo (3)'!$A$2:$O$80,15)*AZ41</f>
        <v>133900</v>
      </c>
      <c r="BB41" s="196">
        <f t="shared" si="79"/>
        <v>-42.937309604022595</v>
      </c>
      <c r="BC41" s="196">
        <f t="shared" si="88"/>
        <v>-42.937309604022595</v>
      </c>
      <c r="BE41">
        <v>1</v>
      </c>
      <c r="BF41">
        <v>-1</v>
      </c>
      <c r="BG41">
        <v>1</v>
      </c>
      <c r="BH41">
        <v>1</v>
      </c>
      <c r="BI41">
        <v>0</v>
      </c>
      <c r="BJ41">
        <v>1</v>
      </c>
      <c r="BK41" s="1">
        <v>1.2269446672000001E-2</v>
      </c>
      <c r="BL41" s="2">
        <v>10</v>
      </c>
      <c r="BM41">
        <v>60</v>
      </c>
      <c r="BN41" t="s">
        <v>1186</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1186</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1186</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1186</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1186</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1186</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1186</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1186</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1186</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1186</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1186</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1186</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1186</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1186</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1186</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1186</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40">
        <v>-1</v>
      </c>
      <c r="QJ41" s="240">
        <v>-1</v>
      </c>
      <c r="QK41" s="214">
        <v>-1</v>
      </c>
      <c r="QL41" s="241">
        <v>-4</v>
      </c>
      <c r="QM41">
        <v>1</v>
      </c>
      <c r="QN41">
        <v>1</v>
      </c>
      <c r="QO41" s="214">
        <v>-1</v>
      </c>
      <c r="QP41">
        <v>1</v>
      </c>
      <c r="QQ41">
        <v>1</v>
      </c>
      <c r="QR41">
        <v>0</v>
      </c>
      <c r="QS41">
        <v>0</v>
      </c>
      <c r="QT41" s="249">
        <v>-4.7479086592799999E-3</v>
      </c>
      <c r="QU41" s="202">
        <v>42544</v>
      </c>
      <c r="QV41">
        <v>60</v>
      </c>
      <c r="QW41" t="s">
        <v>1186</v>
      </c>
      <c r="QX41">
        <v>1</v>
      </c>
      <c r="QY41" s="253">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f t="shared" si="89"/>
        <v>-1</v>
      </c>
      <c r="RP41" s="240">
        <v>-1</v>
      </c>
      <c r="RQ41" s="240">
        <v>1</v>
      </c>
      <c r="RR41" s="240">
        <v>-1</v>
      </c>
      <c r="RS41" s="214">
        <v>-1</v>
      </c>
      <c r="RT41" s="241">
        <v>-5</v>
      </c>
      <c r="RU41">
        <f t="shared" si="90"/>
        <v>1</v>
      </c>
      <c r="RV41">
        <f t="shared" si="91"/>
        <v>1</v>
      </c>
      <c r="RW41" s="214">
        <v>1</v>
      </c>
      <c r="RX41">
        <f t="shared" si="139"/>
        <v>0</v>
      </c>
      <c r="RY41">
        <f t="shared" si="92"/>
        <v>0</v>
      </c>
      <c r="RZ41">
        <f t="shared" si="93"/>
        <v>1</v>
      </c>
      <c r="SA41">
        <f t="shared" si="94"/>
        <v>1</v>
      </c>
      <c r="SB41" s="249">
        <v>1.393306073E-2</v>
      </c>
      <c r="SC41" s="202">
        <v>42544</v>
      </c>
      <c r="SD41">
        <v>60</v>
      </c>
      <c r="SE41" t="str">
        <f t="shared" si="80"/>
        <v>TRUE</v>
      </c>
      <c r="SF41">
        <f>VLOOKUP($A41,'FuturesInfo (3)'!$A$2:$V$80,22)</f>
        <v>1</v>
      </c>
      <c r="SG41" s="253">
        <v>1</v>
      </c>
      <c r="SH41">
        <f t="shared" si="95"/>
        <v>1</v>
      </c>
      <c r="SI41" s="138">
        <f>VLOOKUP($A41,'FuturesInfo (3)'!$A$2:$O$80,15)*SF41</f>
        <v>133900</v>
      </c>
      <c r="SJ41" s="138">
        <f>VLOOKUP($A41,'FuturesInfo (3)'!$A$2:$O$80,15)*SH41</f>
        <v>133900</v>
      </c>
      <c r="SK41" s="196">
        <f t="shared" si="96"/>
        <v>-1865.6368317470001</v>
      </c>
      <c r="SL41" s="196">
        <f t="shared" si="97"/>
        <v>-1865.6368317470001</v>
      </c>
      <c r="SM41" s="196">
        <f t="shared" si="98"/>
        <v>-1865.6368317470001</v>
      </c>
      <c r="SN41" s="196">
        <f t="shared" si="99"/>
        <v>1865.6368317470001</v>
      </c>
      <c r="SO41" s="196">
        <f t="shared" si="145"/>
        <v>1865.6368317470001</v>
      </c>
      <c r="SP41" s="196">
        <f t="shared" si="101"/>
        <v>1865.6368317470001</v>
      </c>
      <c r="SQ41" s="196">
        <f t="shared" si="132"/>
        <v>-1865.6368317470001</v>
      </c>
      <c r="SR41" s="196">
        <f>IF(IF(sym!$O30=RW41,1,0)=1,ABS(SI41*SB41),-ABS(SI41*SB41))</f>
        <v>-1865.6368317470001</v>
      </c>
      <c r="SS41" s="196">
        <f>IF(IF(sym!$N30=RW41,1,0)=1,ABS(SI41*SB41),-ABS(SI41*SB41))</f>
        <v>1865.6368317470001</v>
      </c>
      <c r="ST41" s="196">
        <f t="shared" si="102"/>
        <v>-1865.6368317470001</v>
      </c>
      <c r="SU41" s="196">
        <f t="shared" si="103"/>
        <v>1865.6368317470001</v>
      </c>
      <c r="SW41">
        <f t="shared" si="104"/>
        <v>1</v>
      </c>
      <c r="SX41" s="240">
        <v>1</v>
      </c>
      <c r="SY41" s="240">
        <v>-1</v>
      </c>
      <c r="SZ41" s="240">
        <v>1</v>
      </c>
      <c r="TA41" s="214">
        <v>-1</v>
      </c>
      <c r="TB41" s="241">
        <v>-6</v>
      </c>
      <c r="TC41">
        <f t="shared" si="105"/>
        <v>1</v>
      </c>
      <c r="TD41">
        <f t="shared" si="106"/>
        <v>1</v>
      </c>
      <c r="TE41" s="214"/>
      <c r="TF41">
        <f t="shared" si="140"/>
        <v>0</v>
      </c>
      <c r="TG41">
        <f t="shared" si="107"/>
        <v>0</v>
      </c>
      <c r="TH41">
        <f t="shared" si="133"/>
        <v>0</v>
      </c>
      <c r="TI41">
        <f t="shared" si="108"/>
        <v>0</v>
      </c>
      <c r="TJ41" s="249"/>
      <c r="TK41" s="202">
        <v>42544</v>
      </c>
      <c r="TL41">
        <v>60</v>
      </c>
      <c r="TM41" t="str">
        <f t="shared" si="81"/>
        <v>TRUE</v>
      </c>
      <c r="TN41">
        <f>VLOOKUP($A41,'FuturesInfo (3)'!$A$2:$V$80,22)</f>
        <v>1</v>
      </c>
      <c r="TO41" s="253">
        <v>2</v>
      </c>
      <c r="TP41">
        <f t="shared" si="109"/>
        <v>1</v>
      </c>
      <c r="TQ41" s="138">
        <f>VLOOKUP($A41,'FuturesInfo (3)'!$A$2:$O$80,15)*TN41</f>
        <v>133900</v>
      </c>
      <c r="TR41" s="138">
        <f>VLOOKUP($A41,'FuturesInfo (3)'!$A$2:$O$80,15)*TP41</f>
        <v>133900</v>
      </c>
      <c r="TS41" s="196">
        <f t="shared" si="110"/>
        <v>0</v>
      </c>
      <c r="TT41" s="196">
        <f t="shared" si="111"/>
        <v>0</v>
      </c>
      <c r="TU41" s="196">
        <f t="shared" si="112"/>
        <v>0</v>
      </c>
      <c r="TV41" s="196">
        <f t="shared" si="113"/>
        <v>0</v>
      </c>
      <c r="TW41" s="196">
        <f t="shared" si="146"/>
        <v>0</v>
      </c>
      <c r="TX41" s="196">
        <f t="shared" si="115"/>
        <v>0</v>
      </c>
      <c r="TY41" s="196">
        <f t="shared" si="134"/>
        <v>0</v>
      </c>
      <c r="TZ41" s="196">
        <f>IF(IF(sym!$O30=TE41,1,0)=1,ABS(TQ41*TJ41),-ABS(TQ41*TJ41))</f>
        <v>0</v>
      </c>
      <c r="UA41" s="196">
        <f>IF(IF(sym!$N30=TE41,1,0)=1,ABS(TQ41*TJ41),-ABS(TQ41*TJ41))</f>
        <v>0</v>
      </c>
      <c r="UB41" s="196">
        <f t="shared" si="141"/>
        <v>0</v>
      </c>
      <c r="UC41" s="196">
        <f t="shared" si="117"/>
        <v>0</v>
      </c>
      <c r="UE41">
        <f t="shared" si="118"/>
        <v>0</v>
      </c>
      <c r="UF41" s="240"/>
      <c r="UG41" s="240"/>
      <c r="UH41" s="240"/>
      <c r="UI41" s="214"/>
      <c r="UJ41" s="241"/>
      <c r="UK41">
        <f t="shared" si="119"/>
        <v>1</v>
      </c>
      <c r="UL41">
        <f t="shared" si="120"/>
        <v>0</v>
      </c>
      <c r="UM41" s="214"/>
      <c r="UN41">
        <f t="shared" si="149"/>
        <v>1</v>
      </c>
      <c r="UO41">
        <f t="shared" si="148"/>
        <v>1</v>
      </c>
      <c r="UP41">
        <f t="shared" si="135"/>
        <v>0</v>
      </c>
      <c r="UQ41">
        <f t="shared" si="122"/>
        <v>1</v>
      </c>
      <c r="UR41" s="249"/>
      <c r="US41" s="202"/>
      <c r="UT41">
        <v>60</v>
      </c>
      <c r="UU41" t="str">
        <f t="shared" si="82"/>
        <v>FALSE</v>
      </c>
      <c r="UV41">
        <f>VLOOKUP($A41,'FuturesInfo (3)'!$A$2:$V$80,22)</f>
        <v>1</v>
      </c>
      <c r="UW41" s="253"/>
      <c r="UX41">
        <f t="shared" si="123"/>
        <v>1</v>
      </c>
      <c r="UY41" s="138">
        <f>VLOOKUP($A41,'FuturesInfo (3)'!$A$2:$O$80,15)*UV41</f>
        <v>133900</v>
      </c>
      <c r="UZ41" s="138">
        <f>VLOOKUP($A41,'FuturesInfo (3)'!$A$2:$O$80,15)*UX41</f>
        <v>133900</v>
      </c>
      <c r="VA41" s="196">
        <f t="shared" si="124"/>
        <v>0</v>
      </c>
      <c r="VB41" s="196">
        <f t="shared" si="125"/>
        <v>0</v>
      </c>
      <c r="VC41" s="196">
        <f t="shared" si="126"/>
        <v>0</v>
      </c>
      <c r="VD41" s="196">
        <f t="shared" si="127"/>
        <v>0</v>
      </c>
      <c r="VE41" s="196">
        <f t="shared" si="147"/>
        <v>0</v>
      </c>
      <c r="VF41" s="196">
        <f t="shared" si="129"/>
        <v>0</v>
      </c>
      <c r="VG41" s="196">
        <f t="shared" si="136"/>
        <v>0</v>
      </c>
      <c r="VH41" s="196">
        <f>IF(IF(sym!$O30=UM41,1,0)=1,ABS(UY41*UR41),-ABS(UY41*UR41))</f>
        <v>0</v>
      </c>
      <c r="VI41" s="196">
        <f>IF(IF(sym!$N30=UM41,1,0)=1,ABS(UY41*UR41),-ABS(UY41*UR41))</f>
        <v>0</v>
      </c>
      <c r="VJ41" s="196">
        <f t="shared" si="144"/>
        <v>0</v>
      </c>
      <c r="VK41" s="196">
        <f t="shared" si="131"/>
        <v>0</v>
      </c>
    </row>
    <row r="42" spans="1:583" x14ac:dyDescent="0.25">
      <c r="A42" s="1" t="s">
        <v>1032</v>
      </c>
      <c r="B42" s="150" t="str">
        <f>'FuturesInfo (3)'!M30</f>
        <v>HHI</v>
      </c>
      <c r="C42" s="200" t="str">
        <f>VLOOKUP(A42,'FuturesInfo (3)'!$A$2:$K$80,11)</f>
        <v>index</v>
      </c>
      <c r="F42" t="e">
        <f>#REF!</f>
        <v>#REF!</v>
      </c>
      <c r="G42">
        <v>1</v>
      </c>
      <c r="H42">
        <v>-1</v>
      </c>
      <c r="I42">
        <v>1</v>
      </c>
      <c r="J42">
        <f t="shared" si="66"/>
        <v>1</v>
      </c>
      <c r="K42">
        <f t="shared" si="67"/>
        <v>0</v>
      </c>
      <c r="L42" s="184">
        <v>9.5473833097600002E-3</v>
      </c>
      <c r="M42" s="2">
        <v>10</v>
      </c>
      <c r="N42">
        <v>60</v>
      </c>
      <c r="O42" t="str">
        <f t="shared" si="68"/>
        <v>TRUE</v>
      </c>
      <c r="P42">
        <f>VLOOKUP($A42,'FuturesInfo (3)'!$A$2:$V$80,22)</f>
        <v>2</v>
      </c>
      <c r="Q42">
        <f t="shared" si="69"/>
        <v>2</v>
      </c>
      <c r="R42">
        <f t="shared" si="69"/>
        <v>2</v>
      </c>
      <c r="S42" s="138">
        <f>VLOOKUP($A42,'FuturesInfo (3)'!$A$2:$O$80,15)*Q42</f>
        <v>112290.86229086229</v>
      </c>
      <c r="T42" s="144">
        <f t="shared" si="70"/>
        <v>1072.0839044743373</v>
      </c>
      <c r="U42" s="144">
        <f t="shared" si="83"/>
        <v>-1072.0839044743373</v>
      </c>
      <c r="W42">
        <f t="shared" si="71"/>
        <v>1</v>
      </c>
      <c r="X42">
        <v>1</v>
      </c>
      <c r="Y42">
        <v>-1</v>
      </c>
      <c r="Z42">
        <v>1</v>
      </c>
      <c r="AA42">
        <f t="shared" si="137"/>
        <v>1</v>
      </c>
      <c r="AB42">
        <f t="shared" si="72"/>
        <v>0</v>
      </c>
      <c r="AC42" s="1">
        <v>6.4214827787500003E-3</v>
      </c>
      <c r="AD42" s="2">
        <v>10</v>
      </c>
      <c r="AE42">
        <v>60</v>
      </c>
      <c r="AF42" t="str">
        <f t="shared" si="73"/>
        <v>TRUE</v>
      </c>
      <c r="AG42">
        <f>VLOOKUP($A42,'FuturesInfo (3)'!$A$2:$V$80,22)</f>
        <v>2</v>
      </c>
      <c r="AH42">
        <f t="shared" si="74"/>
        <v>2</v>
      </c>
      <c r="AI42">
        <f t="shared" si="84"/>
        <v>2</v>
      </c>
      <c r="AJ42" s="138">
        <f>VLOOKUP($A42,'FuturesInfo (3)'!$A$2:$O$80,15)*AI42</f>
        <v>112290.86229086229</v>
      </c>
      <c r="AK42" s="196">
        <f t="shared" si="85"/>
        <v>721.07383841175999</v>
      </c>
      <c r="AL42" s="196">
        <f t="shared" si="86"/>
        <v>-721.07383841175999</v>
      </c>
      <c r="AN42">
        <f t="shared" si="75"/>
        <v>1</v>
      </c>
      <c r="AO42">
        <v>1</v>
      </c>
      <c r="AP42">
        <v>-1</v>
      </c>
      <c r="AQ42">
        <v>1</v>
      </c>
      <c r="AR42">
        <f t="shared" si="138"/>
        <v>1</v>
      </c>
      <c r="AS42">
        <f t="shared" si="76"/>
        <v>0</v>
      </c>
      <c r="AT42" s="1">
        <v>1.99535962877E-2</v>
      </c>
      <c r="AU42" s="2">
        <v>10</v>
      </c>
      <c r="AV42">
        <v>60</v>
      </c>
      <c r="AW42" t="str">
        <f t="shared" si="77"/>
        <v>TRUE</v>
      </c>
      <c r="AX42">
        <f>VLOOKUP($A42,'FuturesInfo (3)'!$A$2:$V$80,22)</f>
        <v>2</v>
      </c>
      <c r="AY42">
        <f t="shared" si="78"/>
        <v>2</v>
      </c>
      <c r="AZ42">
        <f t="shared" si="87"/>
        <v>2</v>
      </c>
      <c r="BA42" s="138">
        <f>VLOOKUP($A42,'FuturesInfo (3)'!$A$2:$O$80,15)*AZ42</f>
        <v>112290.86229086229</v>
      </c>
      <c r="BB42" s="196">
        <f t="shared" si="79"/>
        <v>2240.6065329495818</v>
      </c>
      <c r="BC42" s="196">
        <f t="shared" si="88"/>
        <v>-2240.6065329495818</v>
      </c>
      <c r="BE42">
        <v>1</v>
      </c>
      <c r="BF42">
        <v>1</v>
      </c>
      <c r="BG42">
        <v>-1</v>
      </c>
      <c r="BH42">
        <v>1</v>
      </c>
      <c r="BI42">
        <v>1</v>
      </c>
      <c r="BJ42">
        <v>0</v>
      </c>
      <c r="BK42" s="1">
        <v>6.8243858052799997E-4</v>
      </c>
      <c r="BL42" s="2">
        <v>10</v>
      </c>
      <c r="BM42">
        <v>60</v>
      </c>
      <c r="BN42" t="s">
        <v>1186</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1186</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1186</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1186</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1186</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1186</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1186</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1186</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1186</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1186</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1186</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1186</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1186</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1186</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1186</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1186</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40">
        <v>1</v>
      </c>
      <c r="QJ42" s="240">
        <v>1</v>
      </c>
      <c r="QK42" s="214">
        <v>1</v>
      </c>
      <c r="QL42" s="241">
        <v>-4</v>
      </c>
      <c r="QM42">
        <v>-1</v>
      </c>
      <c r="QN42">
        <v>-1</v>
      </c>
      <c r="QO42" s="214">
        <v>1</v>
      </c>
      <c r="QP42">
        <v>1</v>
      </c>
      <c r="QQ42">
        <v>1</v>
      </c>
      <c r="QR42">
        <v>0</v>
      </c>
      <c r="QS42">
        <v>0</v>
      </c>
      <c r="QT42" s="249">
        <v>1.7611383251699999E-2</v>
      </c>
      <c r="QU42" s="202">
        <v>42544</v>
      </c>
      <c r="QV42">
        <v>60</v>
      </c>
      <c r="QW42" t="s">
        <v>1186</v>
      </c>
      <c r="QX42">
        <v>2</v>
      </c>
      <c r="QY42" s="253">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f t="shared" si="89"/>
        <v>1</v>
      </c>
      <c r="RP42" s="240">
        <v>1</v>
      </c>
      <c r="RQ42" s="240">
        <v>1</v>
      </c>
      <c r="RR42" s="240">
        <v>1</v>
      </c>
      <c r="RS42" s="214">
        <v>1</v>
      </c>
      <c r="RT42" s="241">
        <v>-5</v>
      </c>
      <c r="RU42">
        <f t="shared" si="90"/>
        <v>-1</v>
      </c>
      <c r="RV42">
        <f t="shared" si="91"/>
        <v>-1</v>
      </c>
      <c r="RW42" s="214">
        <v>1</v>
      </c>
      <c r="RX42">
        <f t="shared" si="139"/>
        <v>1</v>
      </c>
      <c r="RY42">
        <f t="shared" si="92"/>
        <v>1</v>
      </c>
      <c r="RZ42">
        <f t="shared" si="93"/>
        <v>0</v>
      </c>
      <c r="SA42">
        <f t="shared" si="94"/>
        <v>0</v>
      </c>
      <c r="SB42" s="249"/>
      <c r="SC42" s="202">
        <v>42544</v>
      </c>
      <c r="SD42">
        <v>60</v>
      </c>
      <c r="SE42" t="str">
        <f t="shared" si="80"/>
        <v>TRUE</v>
      </c>
      <c r="SF42">
        <f>VLOOKUP($A42,'FuturesInfo (3)'!$A$2:$V$80,22)</f>
        <v>2</v>
      </c>
      <c r="SG42" s="253">
        <v>2</v>
      </c>
      <c r="SH42">
        <f t="shared" si="95"/>
        <v>2</v>
      </c>
      <c r="SI42" s="138">
        <f>VLOOKUP($A42,'FuturesInfo (3)'!$A$2:$O$80,15)*SF42</f>
        <v>112290.86229086229</v>
      </c>
      <c r="SJ42" s="138">
        <f>VLOOKUP($A42,'FuturesInfo (3)'!$A$2:$O$80,15)*SH42</f>
        <v>112290.86229086229</v>
      </c>
      <c r="SK42" s="196">
        <f t="shared" si="96"/>
        <v>0</v>
      </c>
      <c r="SL42" s="196">
        <f t="shared" si="97"/>
        <v>0</v>
      </c>
      <c r="SM42" s="196">
        <f t="shared" si="98"/>
        <v>0</v>
      </c>
      <c r="SN42" s="196">
        <f t="shared" si="99"/>
        <v>0</v>
      </c>
      <c r="SO42" s="196">
        <f t="shared" si="145"/>
        <v>0</v>
      </c>
      <c r="SP42" s="196">
        <f t="shared" si="101"/>
        <v>0</v>
      </c>
      <c r="SQ42" s="196">
        <f t="shared" si="132"/>
        <v>0</v>
      </c>
      <c r="SR42" s="196">
        <f>IF(IF(sym!$O31=RW42,1,0)=1,ABS(SI42*SB42),-ABS(SI42*SB42))</f>
        <v>0</v>
      </c>
      <c r="SS42" s="196">
        <f>IF(IF(sym!$N31=RW42,1,0)=1,ABS(SI42*SB42),-ABS(SI42*SB42))</f>
        <v>0</v>
      </c>
      <c r="ST42" s="196">
        <f t="shared" si="102"/>
        <v>0</v>
      </c>
      <c r="SU42" s="196">
        <f t="shared" si="103"/>
        <v>0</v>
      </c>
      <c r="SW42">
        <f t="shared" si="104"/>
        <v>1</v>
      </c>
      <c r="SX42" s="240">
        <v>1</v>
      </c>
      <c r="SY42" s="240">
        <v>1</v>
      </c>
      <c r="SZ42" s="240">
        <v>1</v>
      </c>
      <c r="TA42" s="214">
        <v>1</v>
      </c>
      <c r="TB42" s="241">
        <v>-5</v>
      </c>
      <c r="TC42">
        <f t="shared" si="105"/>
        <v>-1</v>
      </c>
      <c r="TD42">
        <f t="shared" si="106"/>
        <v>-1</v>
      </c>
      <c r="TE42" s="214"/>
      <c r="TF42">
        <f t="shared" si="140"/>
        <v>0</v>
      </c>
      <c r="TG42">
        <f t="shared" si="107"/>
        <v>0</v>
      </c>
      <c r="TH42">
        <f t="shared" si="133"/>
        <v>0</v>
      </c>
      <c r="TI42">
        <f t="shared" si="108"/>
        <v>0</v>
      </c>
      <c r="TJ42" s="249"/>
      <c r="TK42" s="202">
        <v>42544</v>
      </c>
      <c r="TL42">
        <v>60</v>
      </c>
      <c r="TM42" t="str">
        <f t="shared" si="81"/>
        <v>TRUE</v>
      </c>
      <c r="TN42">
        <f>VLOOKUP($A42,'FuturesInfo (3)'!$A$2:$V$80,22)</f>
        <v>2</v>
      </c>
      <c r="TO42" s="253">
        <v>2</v>
      </c>
      <c r="TP42">
        <f t="shared" si="109"/>
        <v>2</v>
      </c>
      <c r="TQ42" s="138">
        <f>VLOOKUP($A42,'FuturesInfo (3)'!$A$2:$O$80,15)*TN42</f>
        <v>112290.86229086229</v>
      </c>
      <c r="TR42" s="138">
        <f>VLOOKUP($A42,'FuturesInfo (3)'!$A$2:$O$80,15)*TP42</f>
        <v>112290.86229086229</v>
      </c>
      <c r="TS42" s="196">
        <f t="shared" si="110"/>
        <v>0</v>
      </c>
      <c r="TT42" s="196">
        <f t="shared" si="111"/>
        <v>0</v>
      </c>
      <c r="TU42" s="196">
        <f t="shared" si="112"/>
        <v>0</v>
      </c>
      <c r="TV42" s="196">
        <f t="shared" si="113"/>
        <v>0</v>
      </c>
      <c r="TW42" s="196">
        <f t="shared" si="146"/>
        <v>0</v>
      </c>
      <c r="TX42" s="196">
        <f t="shared" si="115"/>
        <v>0</v>
      </c>
      <c r="TY42" s="196">
        <f t="shared" si="134"/>
        <v>0</v>
      </c>
      <c r="TZ42" s="196">
        <f>IF(IF(sym!$O31=TE42,1,0)=1,ABS(TQ42*TJ42),-ABS(TQ42*TJ42))</f>
        <v>0</v>
      </c>
      <c r="UA42" s="196">
        <f>IF(IF(sym!$N31=TE42,1,0)=1,ABS(TQ42*TJ42),-ABS(TQ42*TJ42))</f>
        <v>0</v>
      </c>
      <c r="UB42" s="196">
        <f t="shared" si="141"/>
        <v>0</v>
      </c>
      <c r="UC42" s="196">
        <f t="shared" si="117"/>
        <v>0</v>
      </c>
      <c r="UE42">
        <f t="shared" si="118"/>
        <v>0</v>
      </c>
      <c r="UF42" s="240"/>
      <c r="UG42" s="240"/>
      <c r="UH42" s="240"/>
      <c r="UI42" s="214"/>
      <c r="UJ42" s="241"/>
      <c r="UK42">
        <f t="shared" si="119"/>
        <v>1</v>
      </c>
      <c r="UL42">
        <f t="shared" si="120"/>
        <v>0</v>
      </c>
      <c r="UM42" s="214"/>
      <c r="UN42">
        <f t="shared" si="149"/>
        <v>1</v>
      </c>
      <c r="UO42">
        <f t="shared" si="148"/>
        <v>1</v>
      </c>
      <c r="UP42">
        <f t="shared" si="135"/>
        <v>0</v>
      </c>
      <c r="UQ42">
        <f t="shared" si="122"/>
        <v>1</v>
      </c>
      <c r="UR42" s="249"/>
      <c r="US42" s="202"/>
      <c r="UT42">
        <v>60</v>
      </c>
      <c r="UU42" t="str">
        <f t="shared" si="82"/>
        <v>FALSE</v>
      </c>
      <c r="UV42">
        <f>VLOOKUP($A42,'FuturesInfo (3)'!$A$2:$V$80,22)</f>
        <v>2</v>
      </c>
      <c r="UW42" s="253"/>
      <c r="UX42">
        <f t="shared" si="123"/>
        <v>2</v>
      </c>
      <c r="UY42" s="138">
        <f>VLOOKUP($A42,'FuturesInfo (3)'!$A$2:$O$80,15)*UV42</f>
        <v>112290.86229086229</v>
      </c>
      <c r="UZ42" s="138">
        <f>VLOOKUP($A42,'FuturesInfo (3)'!$A$2:$O$80,15)*UX42</f>
        <v>112290.86229086229</v>
      </c>
      <c r="VA42" s="196">
        <f t="shared" si="124"/>
        <v>0</v>
      </c>
      <c r="VB42" s="196">
        <f t="shared" si="125"/>
        <v>0</v>
      </c>
      <c r="VC42" s="196">
        <f t="shared" si="126"/>
        <v>0</v>
      </c>
      <c r="VD42" s="196">
        <f t="shared" si="127"/>
        <v>0</v>
      </c>
      <c r="VE42" s="196">
        <f t="shared" si="147"/>
        <v>0</v>
      </c>
      <c r="VF42" s="196">
        <f t="shared" si="129"/>
        <v>0</v>
      </c>
      <c r="VG42" s="196">
        <f t="shared" si="136"/>
        <v>0</v>
      </c>
      <c r="VH42" s="196">
        <f>IF(IF(sym!$O31=UM42,1,0)=1,ABS(UY42*UR42),-ABS(UY42*UR42))</f>
        <v>0</v>
      </c>
      <c r="VI42" s="196">
        <f>IF(IF(sym!$N31=UM42,1,0)=1,ABS(UY42*UR42),-ABS(UY42*UR42))</f>
        <v>0</v>
      </c>
      <c r="VJ42" s="196">
        <f t="shared" si="144"/>
        <v>0</v>
      </c>
      <c r="VK42" s="196">
        <f t="shared" si="131"/>
        <v>0</v>
      </c>
    </row>
    <row r="43" spans="1:583" x14ac:dyDescent="0.25">
      <c r="A43" s="1" t="s">
        <v>352</v>
      </c>
      <c r="B43" s="150" t="str">
        <f>'FuturesInfo (3)'!M31</f>
        <v>QHG</v>
      </c>
      <c r="C43" s="200" t="str">
        <f>VLOOKUP(A43,'FuturesInfo (3)'!$A$2:$K$80,11)</f>
        <v>metal</v>
      </c>
      <c r="F43" t="e">
        <f>#REF!</f>
        <v>#REF!</v>
      </c>
      <c r="G43">
        <v>-1</v>
      </c>
      <c r="H43">
        <v>1</v>
      </c>
      <c r="I43">
        <v>1</v>
      </c>
      <c r="J43">
        <f t="shared" si="66"/>
        <v>0</v>
      </c>
      <c r="K43">
        <f t="shared" si="67"/>
        <v>1</v>
      </c>
      <c r="L43" s="184">
        <v>2.0772946859899999E-2</v>
      </c>
      <c r="M43" s="2">
        <v>10</v>
      </c>
      <c r="N43">
        <v>60</v>
      </c>
      <c r="O43" t="str">
        <f t="shared" si="68"/>
        <v>TRUE</v>
      </c>
      <c r="P43">
        <f>VLOOKUP($A43,'FuturesInfo (3)'!$A$2:$V$80,22)</f>
        <v>2</v>
      </c>
      <c r="Q43">
        <f t="shared" si="69"/>
        <v>2</v>
      </c>
      <c r="R43">
        <f t="shared" si="69"/>
        <v>2</v>
      </c>
      <c r="S43" s="138">
        <f>VLOOKUP($A43,'FuturesInfo (3)'!$A$2:$O$80,15)*Q43</f>
        <v>110850</v>
      </c>
      <c r="T43" s="144">
        <f t="shared" si="70"/>
        <v>-2302.6811594199148</v>
      </c>
      <c r="U43" s="144">
        <f t="shared" si="83"/>
        <v>2302.6811594199148</v>
      </c>
      <c r="W43">
        <f t="shared" si="71"/>
        <v>-1</v>
      </c>
      <c r="X43">
        <v>1</v>
      </c>
      <c r="Y43">
        <v>1</v>
      </c>
      <c r="Z43">
        <v>1</v>
      </c>
      <c r="AA43">
        <f t="shared" si="137"/>
        <v>1</v>
      </c>
      <c r="AB43">
        <f t="shared" si="72"/>
        <v>1</v>
      </c>
      <c r="AC43" s="1">
        <v>2.1296734500699998E-3</v>
      </c>
      <c r="AD43" s="2">
        <v>10</v>
      </c>
      <c r="AE43">
        <v>60</v>
      </c>
      <c r="AF43" t="str">
        <f t="shared" si="73"/>
        <v>TRUE</v>
      </c>
      <c r="AG43">
        <f>VLOOKUP($A43,'FuturesInfo (3)'!$A$2:$V$80,22)</f>
        <v>2</v>
      </c>
      <c r="AH43">
        <f t="shared" si="74"/>
        <v>3</v>
      </c>
      <c r="AI43">
        <f t="shared" si="84"/>
        <v>2</v>
      </c>
      <c r="AJ43" s="138">
        <f>VLOOKUP($A43,'FuturesInfo (3)'!$A$2:$O$80,15)*AI43</f>
        <v>110850</v>
      </c>
      <c r="AK43" s="196">
        <f t="shared" si="85"/>
        <v>236.07430194025949</v>
      </c>
      <c r="AL43" s="196">
        <f t="shared" si="86"/>
        <v>236.07430194025949</v>
      </c>
      <c r="AN43">
        <f t="shared" si="75"/>
        <v>1</v>
      </c>
      <c r="AO43">
        <v>1</v>
      </c>
      <c r="AP43">
        <v>1</v>
      </c>
      <c r="AQ43">
        <v>-1</v>
      </c>
      <c r="AR43">
        <f t="shared" si="138"/>
        <v>0</v>
      </c>
      <c r="AS43">
        <f t="shared" si="76"/>
        <v>0</v>
      </c>
      <c r="AT43" s="1">
        <v>-3.1404958677699997E-2</v>
      </c>
      <c r="AU43" s="2">
        <v>10</v>
      </c>
      <c r="AV43">
        <v>60</v>
      </c>
      <c r="AW43" t="str">
        <f t="shared" si="77"/>
        <v>TRUE</v>
      </c>
      <c r="AX43">
        <f>VLOOKUP($A43,'FuturesInfo (3)'!$A$2:$V$80,22)</f>
        <v>2</v>
      </c>
      <c r="AY43">
        <f t="shared" si="78"/>
        <v>3</v>
      </c>
      <c r="AZ43">
        <f t="shared" si="87"/>
        <v>2</v>
      </c>
      <c r="BA43" s="138">
        <f>VLOOKUP($A43,'FuturesInfo (3)'!$A$2:$O$80,15)*AZ43</f>
        <v>110850</v>
      </c>
      <c r="BB43" s="196">
        <f t="shared" si="79"/>
        <v>-3481.2396694230447</v>
      </c>
      <c r="BC43" s="196">
        <f t="shared" si="88"/>
        <v>-3481.2396694230447</v>
      </c>
      <c r="BE43">
        <v>1</v>
      </c>
      <c r="BF43">
        <v>-1</v>
      </c>
      <c r="BG43">
        <v>1</v>
      </c>
      <c r="BH43">
        <v>1</v>
      </c>
      <c r="BI43">
        <v>0</v>
      </c>
      <c r="BJ43">
        <v>1</v>
      </c>
      <c r="BK43" s="1">
        <v>5.1194539249099997E-3</v>
      </c>
      <c r="BL43" s="2">
        <v>10</v>
      </c>
      <c r="BM43">
        <v>60</v>
      </c>
      <c r="BN43" t="s">
        <v>1186</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1186</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1186</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1186</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1186</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1186</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1186</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1186</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1186</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1186</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1186</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1186</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1186</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1186</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1186</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1186</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40">
        <v>1</v>
      </c>
      <c r="QJ43" s="240">
        <v>-1</v>
      </c>
      <c r="QK43" s="214">
        <v>1</v>
      </c>
      <c r="QL43" s="241">
        <v>11</v>
      </c>
      <c r="QM43">
        <v>-1</v>
      </c>
      <c r="QN43">
        <v>1</v>
      </c>
      <c r="QO43" s="214">
        <v>1</v>
      </c>
      <c r="QP43">
        <v>1</v>
      </c>
      <c r="QQ43">
        <v>1</v>
      </c>
      <c r="QR43">
        <v>0</v>
      </c>
      <c r="QS43">
        <v>1</v>
      </c>
      <c r="QT43" s="249">
        <v>4.3458371454699997E-3</v>
      </c>
      <c r="QU43" s="202">
        <v>42535</v>
      </c>
      <c r="QV43">
        <v>60</v>
      </c>
      <c r="QW43" t="s">
        <v>1186</v>
      </c>
      <c r="QX43">
        <v>2</v>
      </c>
      <c r="QY43" s="253">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f t="shared" si="89"/>
        <v>1</v>
      </c>
      <c r="RP43" s="240">
        <v>1</v>
      </c>
      <c r="RQ43" s="240">
        <v>1</v>
      </c>
      <c r="RR43" s="240">
        <v>1</v>
      </c>
      <c r="RS43" s="214">
        <v>1</v>
      </c>
      <c r="RT43" s="241">
        <v>12</v>
      </c>
      <c r="RU43">
        <f t="shared" si="90"/>
        <v>-1</v>
      </c>
      <c r="RV43">
        <f t="shared" si="91"/>
        <v>1</v>
      </c>
      <c r="RW43" s="214">
        <v>1</v>
      </c>
      <c r="RX43">
        <f t="shared" si="139"/>
        <v>1</v>
      </c>
      <c r="RY43">
        <f t="shared" si="92"/>
        <v>1</v>
      </c>
      <c r="RZ43">
        <f t="shared" si="93"/>
        <v>0</v>
      </c>
      <c r="SA43">
        <f t="shared" si="94"/>
        <v>1</v>
      </c>
      <c r="SB43" s="249">
        <v>9.7927579139100007E-3</v>
      </c>
      <c r="SC43" s="202">
        <v>42535</v>
      </c>
      <c r="SD43">
        <v>60</v>
      </c>
      <c r="SE43" t="str">
        <f t="shared" si="80"/>
        <v>TRUE</v>
      </c>
      <c r="SF43">
        <f>VLOOKUP($A43,'FuturesInfo (3)'!$A$2:$V$80,22)</f>
        <v>2</v>
      </c>
      <c r="SG43" s="253">
        <v>2</v>
      </c>
      <c r="SH43">
        <f t="shared" si="95"/>
        <v>2</v>
      </c>
      <c r="SI43" s="138">
        <f>VLOOKUP($A43,'FuturesInfo (3)'!$A$2:$O$80,15)*SF43</f>
        <v>110850</v>
      </c>
      <c r="SJ43" s="138">
        <f>VLOOKUP($A43,'FuturesInfo (3)'!$A$2:$O$80,15)*SH43</f>
        <v>110850</v>
      </c>
      <c r="SK43" s="196">
        <f t="shared" si="96"/>
        <v>1085.5272147569235</v>
      </c>
      <c r="SL43" s="196">
        <f t="shared" si="97"/>
        <v>1085.5272147569235</v>
      </c>
      <c r="SM43" s="196">
        <f t="shared" si="98"/>
        <v>1085.5272147569235</v>
      </c>
      <c r="SN43" s="196">
        <f t="shared" si="99"/>
        <v>-1085.5272147569235</v>
      </c>
      <c r="SO43" s="196">
        <f t="shared" si="145"/>
        <v>1085.5272147569235</v>
      </c>
      <c r="SP43" s="196">
        <f t="shared" si="101"/>
        <v>1085.5272147569235</v>
      </c>
      <c r="SQ43" s="196">
        <f t="shared" si="132"/>
        <v>1085.5272147569235</v>
      </c>
      <c r="SR43" s="196">
        <f>IF(IF(sym!$O32=RW43,1,0)=1,ABS(SI43*SB43),-ABS(SI43*SB43))</f>
        <v>1085.5272147569235</v>
      </c>
      <c r="SS43" s="196">
        <f>IF(IF(sym!$N32=RW43,1,0)=1,ABS(SI43*SB43),-ABS(SI43*SB43))</f>
        <v>-1085.5272147569235</v>
      </c>
      <c r="ST43" s="196">
        <f t="shared" si="102"/>
        <v>-1085.5272147569235</v>
      </c>
      <c r="SU43" s="196">
        <f t="shared" si="103"/>
        <v>1085.5272147569235</v>
      </c>
      <c r="SW43">
        <f t="shared" si="104"/>
        <v>1</v>
      </c>
      <c r="SX43" s="240">
        <v>1</v>
      </c>
      <c r="SY43" s="240">
        <v>-1</v>
      </c>
      <c r="SZ43" s="240">
        <v>1</v>
      </c>
      <c r="TA43" s="214">
        <v>1</v>
      </c>
      <c r="TB43" s="241">
        <v>13</v>
      </c>
      <c r="TC43">
        <f t="shared" si="105"/>
        <v>-1</v>
      </c>
      <c r="TD43">
        <f t="shared" si="106"/>
        <v>1</v>
      </c>
      <c r="TE43" s="214"/>
      <c r="TF43">
        <f t="shared" si="140"/>
        <v>0</v>
      </c>
      <c r="TG43">
        <f t="shared" si="107"/>
        <v>0</v>
      </c>
      <c r="TH43">
        <f t="shared" si="133"/>
        <v>0</v>
      </c>
      <c r="TI43">
        <f t="shared" si="108"/>
        <v>0</v>
      </c>
      <c r="TJ43" s="249"/>
      <c r="TK43" s="202">
        <v>42535</v>
      </c>
      <c r="TL43">
        <v>60</v>
      </c>
      <c r="TM43" t="str">
        <f t="shared" si="81"/>
        <v>TRUE</v>
      </c>
      <c r="TN43">
        <f>VLOOKUP($A43,'FuturesInfo (3)'!$A$2:$V$80,22)</f>
        <v>2</v>
      </c>
      <c r="TO43" s="253">
        <v>2</v>
      </c>
      <c r="TP43">
        <f t="shared" si="109"/>
        <v>2</v>
      </c>
      <c r="TQ43" s="138">
        <f>VLOOKUP($A43,'FuturesInfo (3)'!$A$2:$O$80,15)*TN43</f>
        <v>110850</v>
      </c>
      <c r="TR43" s="138">
        <f>VLOOKUP($A43,'FuturesInfo (3)'!$A$2:$O$80,15)*TP43</f>
        <v>110850</v>
      </c>
      <c r="TS43" s="196">
        <f t="shared" si="110"/>
        <v>0</v>
      </c>
      <c r="TT43" s="196">
        <f t="shared" si="111"/>
        <v>0</v>
      </c>
      <c r="TU43" s="196">
        <f t="shared" si="112"/>
        <v>0</v>
      </c>
      <c r="TV43" s="196">
        <f t="shared" si="113"/>
        <v>0</v>
      </c>
      <c r="TW43" s="196">
        <f t="shared" si="146"/>
        <v>0</v>
      </c>
      <c r="TX43" s="196">
        <f t="shared" si="115"/>
        <v>0</v>
      </c>
      <c r="TY43" s="196">
        <f t="shared" si="134"/>
        <v>0</v>
      </c>
      <c r="TZ43" s="196">
        <f>IF(IF(sym!$O32=TE43,1,0)=1,ABS(TQ43*TJ43),-ABS(TQ43*TJ43))</f>
        <v>0</v>
      </c>
      <c r="UA43" s="196">
        <f>IF(IF(sym!$N32=TE43,1,0)=1,ABS(TQ43*TJ43),-ABS(TQ43*TJ43))</f>
        <v>0</v>
      </c>
      <c r="UB43" s="196">
        <f t="shared" si="141"/>
        <v>0</v>
      </c>
      <c r="UC43" s="196">
        <f t="shared" si="117"/>
        <v>0</v>
      </c>
      <c r="UE43">
        <f t="shared" si="118"/>
        <v>0</v>
      </c>
      <c r="UF43" s="240"/>
      <c r="UG43" s="240"/>
      <c r="UH43" s="240"/>
      <c r="UI43" s="214"/>
      <c r="UJ43" s="241"/>
      <c r="UK43">
        <f t="shared" si="119"/>
        <v>1</v>
      </c>
      <c r="UL43">
        <f t="shared" si="120"/>
        <v>0</v>
      </c>
      <c r="UM43" s="214"/>
      <c r="UN43">
        <f t="shared" si="149"/>
        <v>1</v>
      </c>
      <c r="UO43">
        <f t="shared" si="148"/>
        <v>1</v>
      </c>
      <c r="UP43">
        <f t="shared" si="135"/>
        <v>0</v>
      </c>
      <c r="UQ43">
        <f t="shared" si="122"/>
        <v>1</v>
      </c>
      <c r="UR43" s="249"/>
      <c r="US43" s="202"/>
      <c r="UT43">
        <v>60</v>
      </c>
      <c r="UU43" t="str">
        <f t="shared" si="82"/>
        <v>FALSE</v>
      </c>
      <c r="UV43">
        <f>VLOOKUP($A43,'FuturesInfo (3)'!$A$2:$V$80,22)</f>
        <v>2</v>
      </c>
      <c r="UW43" s="253"/>
      <c r="UX43">
        <f t="shared" si="123"/>
        <v>2</v>
      </c>
      <c r="UY43" s="138">
        <f>VLOOKUP($A43,'FuturesInfo (3)'!$A$2:$O$80,15)*UV43</f>
        <v>110850</v>
      </c>
      <c r="UZ43" s="138">
        <f>VLOOKUP($A43,'FuturesInfo (3)'!$A$2:$O$80,15)*UX43</f>
        <v>110850</v>
      </c>
      <c r="VA43" s="196">
        <f t="shared" si="124"/>
        <v>0</v>
      </c>
      <c r="VB43" s="196">
        <f t="shared" si="125"/>
        <v>0</v>
      </c>
      <c r="VC43" s="196">
        <f t="shared" si="126"/>
        <v>0</v>
      </c>
      <c r="VD43" s="196">
        <f t="shared" si="127"/>
        <v>0</v>
      </c>
      <c r="VE43" s="196">
        <f t="shared" si="147"/>
        <v>0</v>
      </c>
      <c r="VF43" s="196">
        <f t="shared" si="129"/>
        <v>0</v>
      </c>
      <c r="VG43" s="196">
        <f t="shared" si="136"/>
        <v>0</v>
      </c>
      <c r="VH43" s="196">
        <f>IF(IF(sym!$O32=UM43,1,0)=1,ABS(UY43*UR43),-ABS(UY43*UR43))</f>
        <v>0</v>
      </c>
      <c r="VI43" s="196">
        <f>IF(IF(sym!$N32=UM43,1,0)=1,ABS(UY43*UR43),-ABS(UY43*UR43))</f>
        <v>0</v>
      </c>
      <c r="VJ43" s="196">
        <f t="shared" si="144"/>
        <v>0</v>
      </c>
      <c r="VK43" s="196">
        <f t="shared" si="131"/>
        <v>0</v>
      </c>
    </row>
    <row r="44" spans="1:583" x14ac:dyDescent="0.25">
      <c r="A44" s="1" t="s">
        <v>1033</v>
      </c>
      <c r="B44" s="150" t="str">
        <f>'FuturesInfo (3)'!M32</f>
        <v>HSI</v>
      </c>
      <c r="C44" s="200" t="str">
        <f>VLOOKUP(A44,'FuturesInfo (3)'!$A$2:$K$80,11)</f>
        <v>index</v>
      </c>
      <c r="F44" t="e">
        <f>#REF!</f>
        <v>#REF!</v>
      </c>
      <c r="G44">
        <v>1</v>
      </c>
      <c r="H44">
        <v>-1</v>
      </c>
      <c r="I44">
        <v>1</v>
      </c>
      <c r="J44">
        <f t="shared" si="66"/>
        <v>1</v>
      </c>
      <c r="K44">
        <f t="shared" si="67"/>
        <v>0</v>
      </c>
      <c r="L44" s="184">
        <v>4.8517781767000003E-3</v>
      </c>
      <c r="M44" s="2">
        <v>10</v>
      </c>
      <c r="N44">
        <v>60</v>
      </c>
      <c r="O44" t="str">
        <f t="shared" si="68"/>
        <v>TRUE</v>
      </c>
      <c r="P44">
        <f>VLOOKUP($A44,'FuturesInfo (3)'!$A$2:$V$80,22)</f>
        <v>1</v>
      </c>
      <c r="Q44">
        <f t="shared" si="69"/>
        <v>1</v>
      </c>
      <c r="R44">
        <f t="shared" si="69"/>
        <v>1</v>
      </c>
      <c r="S44" s="138">
        <f>VLOOKUP($A44,'FuturesInfo (3)'!$A$2:$O$80,15)*Q44</f>
        <v>134794.07979407979</v>
      </c>
      <c r="T44" s="144">
        <f t="shared" si="70"/>
        <v>653.99097469327478</v>
      </c>
      <c r="U44" s="144">
        <f t="shared" si="83"/>
        <v>-653.99097469327478</v>
      </c>
      <c r="W44">
        <f t="shared" si="71"/>
        <v>1</v>
      </c>
      <c r="X44">
        <v>1</v>
      </c>
      <c r="Y44">
        <v>-1</v>
      </c>
      <c r="Z44">
        <v>1</v>
      </c>
      <c r="AA44">
        <f t="shared" si="137"/>
        <v>1</v>
      </c>
      <c r="AB44">
        <f t="shared" si="72"/>
        <v>0</v>
      </c>
      <c r="AC44" s="1">
        <v>3.1384288542300001E-3</v>
      </c>
      <c r="AD44" s="2">
        <v>10</v>
      </c>
      <c r="AE44">
        <v>60</v>
      </c>
      <c r="AF44" t="str">
        <f t="shared" si="73"/>
        <v>TRUE</v>
      </c>
      <c r="AG44">
        <f>VLOOKUP($A44,'FuturesInfo (3)'!$A$2:$V$80,22)</f>
        <v>1</v>
      </c>
      <c r="AH44">
        <f t="shared" si="74"/>
        <v>1</v>
      </c>
      <c r="AI44">
        <f t="shared" si="84"/>
        <v>1</v>
      </c>
      <c r="AJ44" s="138">
        <f>VLOOKUP($A44,'FuturesInfo (3)'!$A$2:$O$80,15)*AI44</f>
        <v>134794.07979407979</v>
      </c>
      <c r="AK44" s="196">
        <f t="shared" si="85"/>
        <v>423.04162940512106</v>
      </c>
      <c r="AL44" s="196">
        <f t="shared" si="86"/>
        <v>-423.04162940512106</v>
      </c>
      <c r="AN44">
        <f t="shared" si="75"/>
        <v>1</v>
      </c>
      <c r="AO44">
        <v>1</v>
      </c>
      <c r="AP44">
        <v>-1</v>
      </c>
      <c r="AQ44">
        <v>1</v>
      </c>
      <c r="AR44">
        <f t="shared" si="138"/>
        <v>1</v>
      </c>
      <c r="AS44">
        <f t="shared" si="76"/>
        <v>0</v>
      </c>
      <c r="AT44" s="1">
        <v>1.57393145938E-2</v>
      </c>
      <c r="AU44" s="2">
        <v>10</v>
      </c>
      <c r="AV44">
        <v>60</v>
      </c>
      <c r="AW44" t="str">
        <f t="shared" si="77"/>
        <v>TRUE</v>
      </c>
      <c r="AX44">
        <f>VLOOKUP($A44,'FuturesInfo (3)'!$A$2:$V$80,22)</f>
        <v>1</v>
      </c>
      <c r="AY44">
        <f t="shared" si="78"/>
        <v>1</v>
      </c>
      <c r="AZ44">
        <f t="shared" si="87"/>
        <v>1</v>
      </c>
      <c r="BA44" s="138">
        <f>VLOOKUP($A44,'FuturesInfo (3)'!$A$2:$O$80,15)*AZ44</f>
        <v>134794.07979407979</v>
      </c>
      <c r="BB44" s="196">
        <f t="shared" si="79"/>
        <v>2121.5664272608019</v>
      </c>
      <c r="BC44" s="196">
        <f t="shared" si="88"/>
        <v>-2121.5664272608019</v>
      </c>
      <c r="BE44">
        <v>1</v>
      </c>
      <c r="BF44">
        <v>1</v>
      </c>
      <c r="BG44">
        <v>-1</v>
      </c>
      <c r="BH44">
        <v>1</v>
      </c>
      <c r="BI44">
        <v>1</v>
      </c>
      <c r="BJ44">
        <v>0</v>
      </c>
      <c r="BK44" s="1">
        <v>5.2125290243099998E-4</v>
      </c>
      <c r="BL44" s="2">
        <v>10</v>
      </c>
      <c r="BM44">
        <v>60</v>
      </c>
      <c r="BN44" t="s">
        <v>1186</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1186</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1186</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1186</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1186</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1186</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1186</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1186</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1186</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1186</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1186</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1186</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1186</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1186</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1186</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1186</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40">
        <v>1</v>
      </c>
      <c r="QJ44" s="240">
        <v>1</v>
      </c>
      <c r="QK44" s="214">
        <v>1</v>
      </c>
      <c r="QL44" s="241">
        <v>-4</v>
      </c>
      <c r="QM44">
        <v>-1</v>
      </c>
      <c r="QN44">
        <v>-1</v>
      </c>
      <c r="QO44" s="214">
        <v>1</v>
      </c>
      <c r="QP44">
        <v>1</v>
      </c>
      <c r="QQ44">
        <v>1</v>
      </c>
      <c r="QR44">
        <v>0</v>
      </c>
      <c r="QS44">
        <v>0</v>
      </c>
      <c r="QT44" s="249">
        <v>2.2752795273699999E-2</v>
      </c>
      <c r="QU44" s="202">
        <v>42544</v>
      </c>
      <c r="QV44">
        <v>60</v>
      </c>
      <c r="QW44" t="s">
        <v>1186</v>
      </c>
      <c r="QX44">
        <v>1</v>
      </c>
      <c r="QY44" s="253">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f t="shared" si="89"/>
        <v>1</v>
      </c>
      <c r="RP44" s="240">
        <v>-1</v>
      </c>
      <c r="RQ44" s="240">
        <v>-1</v>
      </c>
      <c r="RR44" s="240">
        <v>-1</v>
      </c>
      <c r="RS44" s="214">
        <v>1</v>
      </c>
      <c r="RT44" s="241">
        <v>3</v>
      </c>
      <c r="RU44">
        <f t="shared" si="90"/>
        <v>-1</v>
      </c>
      <c r="RV44">
        <f t="shared" si="91"/>
        <v>1</v>
      </c>
      <c r="RW44" s="214">
        <v>1</v>
      </c>
      <c r="RX44">
        <f t="shared" si="139"/>
        <v>0</v>
      </c>
      <c r="RY44">
        <f t="shared" si="92"/>
        <v>1</v>
      </c>
      <c r="RZ44">
        <f t="shared" si="93"/>
        <v>0</v>
      </c>
      <c r="SA44">
        <f t="shared" si="94"/>
        <v>1</v>
      </c>
      <c r="SB44" s="249"/>
      <c r="SC44" s="202">
        <v>42544</v>
      </c>
      <c r="SD44">
        <v>60</v>
      </c>
      <c r="SE44" t="str">
        <f t="shared" si="80"/>
        <v>TRUE</v>
      </c>
      <c r="SF44">
        <f>VLOOKUP($A44,'FuturesInfo (3)'!$A$2:$V$80,22)</f>
        <v>1</v>
      </c>
      <c r="SG44" s="253">
        <v>2</v>
      </c>
      <c r="SH44">
        <f t="shared" si="95"/>
        <v>1</v>
      </c>
      <c r="SI44" s="138">
        <f>VLOOKUP($A44,'FuturesInfo (3)'!$A$2:$O$80,15)*SF44</f>
        <v>134794.07979407979</v>
      </c>
      <c r="SJ44" s="138">
        <f>VLOOKUP($A44,'FuturesInfo (3)'!$A$2:$O$80,15)*SH44</f>
        <v>134794.07979407979</v>
      </c>
      <c r="SK44" s="196">
        <f t="shared" si="96"/>
        <v>0</v>
      </c>
      <c r="SL44" s="196">
        <f t="shared" si="97"/>
        <v>0</v>
      </c>
      <c r="SM44" s="196">
        <f t="shared" si="98"/>
        <v>0</v>
      </c>
      <c r="SN44" s="196">
        <f t="shared" si="99"/>
        <v>0</v>
      </c>
      <c r="SO44" s="196">
        <f t="shared" si="145"/>
        <v>0</v>
      </c>
      <c r="SP44" s="196">
        <f t="shared" si="101"/>
        <v>0</v>
      </c>
      <c r="SQ44" s="196">
        <f t="shared" si="132"/>
        <v>0</v>
      </c>
      <c r="SR44" s="196">
        <f>IF(IF(sym!$O33=RW44,1,0)=1,ABS(SI44*SB44),-ABS(SI44*SB44))</f>
        <v>0</v>
      </c>
      <c r="SS44" s="196">
        <f>IF(IF(sym!$N33=RW44,1,0)=1,ABS(SI44*SB44),-ABS(SI44*SB44))</f>
        <v>0</v>
      </c>
      <c r="ST44" s="196">
        <f t="shared" si="102"/>
        <v>0</v>
      </c>
      <c r="SU44" s="196">
        <f t="shared" si="103"/>
        <v>0</v>
      </c>
      <c r="SW44">
        <f t="shared" si="104"/>
        <v>1</v>
      </c>
      <c r="SX44" s="240">
        <v>-1</v>
      </c>
      <c r="SY44" s="240">
        <v>-1</v>
      </c>
      <c r="SZ44" s="240">
        <v>-1</v>
      </c>
      <c r="TA44" s="214">
        <v>1</v>
      </c>
      <c r="TB44" s="241">
        <v>3</v>
      </c>
      <c r="TC44">
        <f t="shared" si="105"/>
        <v>-1</v>
      </c>
      <c r="TD44">
        <f t="shared" si="106"/>
        <v>1</v>
      </c>
      <c r="TE44" s="214"/>
      <c r="TF44">
        <f t="shared" si="140"/>
        <v>0</v>
      </c>
      <c r="TG44">
        <f t="shared" si="107"/>
        <v>0</v>
      </c>
      <c r="TH44">
        <f t="shared" si="133"/>
        <v>0</v>
      </c>
      <c r="TI44">
        <f t="shared" si="108"/>
        <v>0</v>
      </c>
      <c r="TJ44" s="249"/>
      <c r="TK44" s="202">
        <v>42544</v>
      </c>
      <c r="TL44">
        <v>60</v>
      </c>
      <c r="TM44" t="str">
        <f t="shared" si="81"/>
        <v>TRUE</v>
      </c>
      <c r="TN44">
        <f>VLOOKUP($A44,'FuturesInfo (3)'!$A$2:$V$80,22)</f>
        <v>1</v>
      </c>
      <c r="TO44" s="253">
        <v>2</v>
      </c>
      <c r="TP44">
        <f t="shared" si="109"/>
        <v>1</v>
      </c>
      <c r="TQ44" s="138">
        <f>VLOOKUP($A44,'FuturesInfo (3)'!$A$2:$O$80,15)*TN44</f>
        <v>134794.07979407979</v>
      </c>
      <c r="TR44" s="138">
        <f>VLOOKUP($A44,'FuturesInfo (3)'!$A$2:$O$80,15)*TP44</f>
        <v>134794.07979407979</v>
      </c>
      <c r="TS44" s="196">
        <f t="shared" si="110"/>
        <v>0</v>
      </c>
      <c r="TT44" s="196">
        <f t="shared" si="111"/>
        <v>0</v>
      </c>
      <c r="TU44" s="196">
        <f t="shared" si="112"/>
        <v>0</v>
      </c>
      <c r="TV44" s="196">
        <f t="shared" si="113"/>
        <v>0</v>
      </c>
      <c r="TW44" s="196">
        <f t="shared" si="146"/>
        <v>0</v>
      </c>
      <c r="TX44" s="196">
        <f t="shared" si="115"/>
        <v>0</v>
      </c>
      <c r="TY44" s="196">
        <f t="shared" si="134"/>
        <v>0</v>
      </c>
      <c r="TZ44" s="196">
        <f>IF(IF(sym!$O33=TE44,1,0)=1,ABS(TQ44*TJ44),-ABS(TQ44*TJ44))</f>
        <v>0</v>
      </c>
      <c r="UA44" s="196">
        <f>IF(IF(sym!$N33=TE44,1,0)=1,ABS(TQ44*TJ44),-ABS(TQ44*TJ44))</f>
        <v>0</v>
      </c>
      <c r="UB44" s="196">
        <f t="shared" si="141"/>
        <v>0</v>
      </c>
      <c r="UC44" s="196">
        <f t="shared" si="117"/>
        <v>0</v>
      </c>
      <c r="UE44">
        <f t="shared" si="118"/>
        <v>0</v>
      </c>
      <c r="UF44" s="240"/>
      <c r="UG44" s="240"/>
      <c r="UH44" s="240"/>
      <c r="UI44" s="214"/>
      <c r="UJ44" s="241"/>
      <c r="UK44">
        <f t="shared" si="119"/>
        <v>1</v>
      </c>
      <c r="UL44">
        <f t="shared" si="120"/>
        <v>0</v>
      </c>
      <c r="UM44" s="214"/>
      <c r="UN44">
        <f t="shared" si="149"/>
        <v>1</v>
      </c>
      <c r="UO44">
        <f t="shared" si="148"/>
        <v>1</v>
      </c>
      <c r="UP44">
        <f t="shared" si="135"/>
        <v>0</v>
      </c>
      <c r="UQ44">
        <f t="shared" si="122"/>
        <v>1</v>
      </c>
      <c r="UR44" s="249"/>
      <c r="US44" s="202"/>
      <c r="UT44">
        <v>60</v>
      </c>
      <c r="UU44" t="str">
        <f t="shared" si="82"/>
        <v>FALSE</v>
      </c>
      <c r="UV44">
        <f>VLOOKUP($A44,'FuturesInfo (3)'!$A$2:$V$80,22)</f>
        <v>1</v>
      </c>
      <c r="UW44" s="253"/>
      <c r="UX44">
        <f t="shared" si="123"/>
        <v>1</v>
      </c>
      <c r="UY44" s="138">
        <f>VLOOKUP($A44,'FuturesInfo (3)'!$A$2:$O$80,15)*UV44</f>
        <v>134794.07979407979</v>
      </c>
      <c r="UZ44" s="138">
        <f>VLOOKUP($A44,'FuturesInfo (3)'!$A$2:$O$80,15)*UX44</f>
        <v>134794.07979407979</v>
      </c>
      <c r="VA44" s="196">
        <f t="shared" si="124"/>
        <v>0</v>
      </c>
      <c r="VB44" s="196">
        <f t="shared" si="125"/>
        <v>0</v>
      </c>
      <c r="VC44" s="196">
        <f t="shared" si="126"/>
        <v>0</v>
      </c>
      <c r="VD44" s="196">
        <f t="shared" si="127"/>
        <v>0</v>
      </c>
      <c r="VE44" s="196">
        <f t="shared" si="147"/>
        <v>0</v>
      </c>
      <c r="VF44" s="196">
        <f t="shared" si="129"/>
        <v>0</v>
      </c>
      <c r="VG44" s="196">
        <f t="shared" si="136"/>
        <v>0</v>
      </c>
      <c r="VH44" s="196">
        <f>IF(IF(sym!$O33=UM44,1,0)=1,ABS(UY44*UR44),-ABS(UY44*UR44))</f>
        <v>0</v>
      </c>
      <c r="VI44" s="196">
        <f>IF(IF(sym!$N33=UM44,1,0)=1,ABS(UY44*UR44),-ABS(UY44*UR44))</f>
        <v>0</v>
      </c>
      <c r="VJ44" s="196">
        <f t="shared" si="144"/>
        <v>0</v>
      </c>
      <c r="VK44" s="196">
        <f t="shared" si="131"/>
        <v>0</v>
      </c>
    </row>
    <row r="45" spans="1:583" x14ac:dyDescent="0.25">
      <c r="A45" s="1" t="s">
        <v>354</v>
      </c>
      <c r="B45" s="150" t="str">
        <f>'FuturesInfo (3)'!M33</f>
        <v>QHO</v>
      </c>
      <c r="C45" s="200" t="str">
        <f>VLOOKUP(A45,'FuturesInfo (3)'!$A$2:$K$80,11)</f>
        <v>energy</v>
      </c>
      <c r="F45" t="e">
        <f>#REF!</f>
        <v>#REF!</v>
      </c>
      <c r="G45">
        <v>1</v>
      </c>
      <c r="H45">
        <v>-1</v>
      </c>
      <c r="I45">
        <v>-1</v>
      </c>
      <c r="J45">
        <f t="shared" si="66"/>
        <v>0</v>
      </c>
      <c r="K45">
        <f t="shared" si="67"/>
        <v>1</v>
      </c>
      <c r="L45" s="184">
        <v>-1.37195121951E-2</v>
      </c>
      <c r="M45" s="2">
        <v>10</v>
      </c>
      <c r="N45">
        <v>60</v>
      </c>
      <c r="O45" t="str">
        <f t="shared" si="68"/>
        <v>TRUE</v>
      </c>
      <c r="P45">
        <f>VLOOKUP($A45,'FuturesInfo (3)'!$A$2:$V$80,22)</f>
        <v>1</v>
      </c>
      <c r="Q45">
        <f t="shared" si="69"/>
        <v>1</v>
      </c>
      <c r="R45">
        <f t="shared" si="69"/>
        <v>1</v>
      </c>
      <c r="S45" s="138">
        <f>VLOOKUP($A45,'FuturesInfo (3)'!$A$2:$O$80,15)*Q45</f>
        <v>63483</v>
      </c>
      <c r="T45" s="144">
        <f t="shared" si="70"/>
        <v>-870.95579268153335</v>
      </c>
      <c r="U45" s="144">
        <f t="shared" si="83"/>
        <v>870.95579268153335</v>
      </c>
      <c r="W45">
        <f t="shared" si="71"/>
        <v>1</v>
      </c>
      <c r="X45">
        <v>-1</v>
      </c>
      <c r="Y45">
        <v>-1</v>
      </c>
      <c r="Z45">
        <v>1</v>
      </c>
      <c r="AA45">
        <f t="shared" si="137"/>
        <v>0</v>
      </c>
      <c r="AB45">
        <f t="shared" si="72"/>
        <v>0</v>
      </c>
      <c r="AC45" s="1">
        <v>1.0079967744100001E-2</v>
      </c>
      <c r="AD45" s="2">
        <v>10</v>
      </c>
      <c r="AE45">
        <v>60</v>
      </c>
      <c r="AF45" t="str">
        <f t="shared" si="73"/>
        <v>TRUE</v>
      </c>
      <c r="AG45">
        <f>VLOOKUP($A45,'FuturesInfo (3)'!$A$2:$V$80,22)</f>
        <v>1</v>
      </c>
      <c r="AH45">
        <f t="shared" si="74"/>
        <v>1</v>
      </c>
      <c r="AI45">
        <f t="shared" si="84"/>
        <v>1</v>
      </c>
      <c r="AJ45" s="138">
        <f>VLOOKUP($A45,'FuturesInfo (3)'!$A$2:$O$80,15)*AI45</f>
        <v>63483</v>
      </c>
      <c r="AK45" s="196">
        <f t="shared" si="85"/>
        <v>-639.90659229870039</v>
      </c>
      <c r="AL45" s="196">
        <f t="shared" si="86"/>
        <v>-639.90659229870039</v>
      </c>
      <c r="AN45">
        <f t="shared" si="75"/>
        <v>-1</v>
      </c>
      <c r="AO45">
        <v>1</v>
      </c>
      <c r="AP45">
        <v>-1</v>
      </c>
      <c r="AQ45">
        <v>1</v>
      </c>
      <c r="AR45">
        <f t="shared" si="138"/>
        <v>1</v>
      </c>
      <c r="AS45">
        <f t="shared" si="76"/>
        <v>0</v>
      </c>
      <c r="AT45" s="1">
        <v>2.5547202448299999E-2</v>
      </c>
      <c r="AU45" s="2">
        <v>10</v>
      </c>
      <c r="AV45">
        <v>60</v>
      </c>
      <c r="AW45" t="str">
        <f t="shared" si="77"/>
        <v>TRUE</v>
      </c>
      <c r="AX45">
        <f>VLOOKUP($A45,'FuturesInfo (3)'!$A$2:$V$80,22)</f>
        <v>1</v>
      </c>
      <c r="AY45">
        <f t="shared" si="78"/>
        <v>1</v>
      </c>
      <c r="AZ45">
        <f t="shared" si="87"/>
        <v>1</v>
      </c>
      <c r="BA45" s="138">
        <f>VLOOKUP($A45,'FuturesInfo (3)'!$A$2:$O$80,15)*AZ45</f>
        <v>63483</v>
      </c>
      <c r="BB45" s="196">
        <f t="shared" si="79"/>
        <v>1621.8130530254289</v>
      </c>
      <c r="BC45" s="196">
        <f t="shared" si="88"/>
        <v>-1621.8130530254289</v>
      </c>
      <c r="BE45">
        <v>1</v>
      </c>
      <c r="BF45">
        <v>1</v>
      </c>
      <c r="BG45">
        <v>-1</v>
      </c>
      <c r="BH45">
        <v>1</v>
      </c>
      <c r="BI45">
        <v>1</v>
      </c>
      <c r="BJ45">
        <v>0</v>
      </c>
      <c r="BK45" s="1">
        <v>1.88128446319E-2</v>
      </c>
      <c r="BL45" s="2">
        <v>10</v>
      </c>
      <c r="BM45">
        <v>60</v>
      </c>
      <c r="BN45" t="s">
        <v>1186</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1186</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1186</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1186</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1186</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1186</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1186</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1186</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1186</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1186</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1186</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1186</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1186</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1186</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1186</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1186</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40">
        <v>-1</v>
      </c>
      <c r="QJ45" s="240">
        <v>-1</v>
      </c>
      <c r="QK45" s="214">
        <v>1</v>
      </c>
      <c r="QL45" s="241">
        <v>-2</v>
      </c>
      <c r="QM45">
        <v>-1</v>
      </c>
      <c r="QN45">
        <v>-1</v>
      </c>
      <c r="QO45" s="214">
        <v>-1</v>
      </c>
      <c r="QP45">
        <v>1</v>
      </c>
      <c r="QQ45">
        <v>0</v>
      </c>
      <c r="QR45">
        <v>1</v>
      </c>
      <c r="QS45">
        <v>1</v>
      </c>
      <c r="QT45" s="249">
        <v>-3.7250210179099998E-2</v>
      </c>
      <c r="QU45" s="202">
        <v>42541</v>
      </c>
      <c r="QV45">
        <v>60</v>
      </c>
      <c r="QW45" t="s">
        <v>1186</v>
      </c>
      <c r="QX45">
        <v>1</v>
      </c>
      <c r="QY45" s="253">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f t="shared" si="89"/>
        <v>-1</v>
      </c>
      <c r="RP45" s="240">
        <v>1</v>
      </c>
      <c r="RQ45" s="240">
        <v>-1</v>
      </c>
      <c r="RR45" s="240">
        <v>1</v>
      </c>
      <c r="RS45" s="214">
        <v>1</v>
      </c>
      <c r="RT45" s="241">
        <v>-3</v>
      </c>
      <c r="RU45">
        <f t="shared" si="90"/>
        <v>-1</v>
      </c>
      <c r="RV45">
        <f t="shared" si="91"/>
        <v>-1</v>
      </c>
      <c r="RW45" s="214">
        <v>1</v>
      </c>
      <c r="RX45">
        <f t="shared" si="139"/>
        <v>1</v>
      </c>
      <c r="RY45">
        <f t="shared" si="92"/>
        <v>1</v>
      </c>
      <c r="RZ45">
        <f t="shared" si="93"/>
        <v>0</v>
      </c>
      <c r="SA45">
        <f t="shared" si="94"/>
        <v>0</v>
      </c>
      <c r="SB45" s="249">
        <v>1.53153758313E-2</v>
      </c>
      <c r="SC45" s="202">
        <v>42541</v>
      </c>
      <c r="SD45">
        <v>60</v>
      </c>
      <c r="SE45" t="str">
        <f t="shared" si="80"/>
        <v>TRUE</v>
      </c>
      <c r="SF45">
        <f>VLOOKUP($A45,'FuturesInfo (3)'!$A$2:$V$80,22)</f>
        <v>1</v>
      </c>
      <c r="SG45" s="253">
        <v>2</v>
      </c>
      <c r="SH45">
        <f t="shared" si="95"/>
        <v>1</v>
      </c>
      <c r="SI45" s="138">
        <f>VLOOKUP($A45,'FuturesInfo (3)'!$A$2:$O$80,15)*SF45</f>
        <v>63483</v>
      </c>
      <c r="SJ45" s="138">
        <f>VLOOKUP($A45,'FuturesInfo (3)'!$A$2:$O$80,15)*SH45</f>
        <v>63483</v>
      </c>
      <c r="SK45" s="196">
        <f t="shared" si="96"/>
        <v>972.26600389841792</v>
      </c>
      <c r="SL45" s="196">
        <f t="shared" si="97"/>
        <v>972.26600389841792</v>
      </c>
      <c r="SM45" s="196">
        <f t="shared" si="98"/>
        <v>972.26600389841792</v>
      </c>
      <c r="SN45" s="196">
        <f t="shared" si="99"/>
        <v>-972.26600389841792</v>
      </c>
      <c r="SO45" s="196">
        <f t="shared" si="145"/>
        <v>-972.26600389841792</v>
      </c>
      <c r="SP45" s="196">
        <f t="shared" si="101"/>
        <v>-972.26600389841792</v>
      </c>
      <c r="SQ45" s="196">
        <f t="shared" si="132"/>
        <v>972.26600389841792</v>
      </c>
      <c r="SR45" s="196">
        <f>IF(IF(sym!$O34=RW45,1,0)=1,ABS(SI45*SB45),-ABS(SI45*SB45))</f>
        <v>972.26600389841792</v>
      </c>
      <c r="SS45" s="196">
        <f>IF(IF(sym!$N34=RW45,1,0)=1,ABS(SI45*SB45),-ABS(SI45*SB45))</f>
        <v>-972.26600389841792</v>
      </c>
      <c r="ST45" s="196">
        <f t="shared" si="102"/>
        <v>-972.26600389841792</v>
      </c>
      <c r="SU45" s="196">
        <f t="shared" si="103"/>
        <v>972.26600389841792</v>
      </c>
      <c r="SW45">
        <f t="shared" si="104"/>
        <v>1</v>
      </c>
      <c r="SX45" s="240">
        <v>1</v>
      </c>
      <c r="SY45" s="240">
        <v>1</v>
      </c>
      <c r="SZ45" s="240">
        <v>1</v>
      </c>
      <c r="TA45" s="214">
        <v>1</v>
      </c>
      <c r="TB45" s="241">
        <v>-4</v>
      </c>
      <c r="TC45">
        <f t="shared" si="105"/>
        <v>-1</v>
      </c>
      <c r="TD45">
        <f t="shared" si="106"/>
        <v>-1</v>
      </c>
      <c r="TE45" s="214"/>
      <c r="TF45">
        <f t="shared" si="140"/>
        <v>0</v>
      </c>
      <c r="TG45">
        <f t="shared" si="107"/>
        <v>0</v>
      </c>
      <c r="TH45">
        <f t="shared" si="133"/>
        <v>0</v>
      </c>
      <c r="TI45">
        <f t="shared" si="108"/>
        <v>0</v>
      </c>
      <c r="TJ45" s="249"/>
      <c r="TK45" s="202">
        <v>42548</v>
      </c>
      <c r="TL45">
        <v>60</v>
      </c>
      <c r="TM45" t="str">
        <f t="shared" si="81"/>
        <v>TRUE</v>
      </c>
      <c r="TN45">
        <f>VLOOKUP($A45,'FuturesInfo (3)'!$A$2:$V$80,22)</f>
        <v>1</v>
      </c>
      <c r="TO45" s="253">
        <v>1</v>
      </c>
      <c r="TP45">
        <f t="shared" si="109"/>
        <v>1</v>
      </c>
      <c r="TQ45" s="138">
        <f>VLOOKUP($A45,'FuturesInfo (3)'!$A$2:$O$80,15)*TN45</f>
        <v>63483</v>
      </c>
      <c r="TR45" s="138">
        <f>VLOOKUP($A45,'FuturesInfo (3)'!$A$2:$O$80,15)*TP45</f>
        <v>63483</v>
      </c>
      <c r="TS45" s="196">
        <f t="shared" si="110"/>
        <v>0</v>
      </c>
      <c r="TT45" s="196">
        <f t="shared" si="111"/>
        <v>0</v>
      </c>
      <c r="TU45" s="196">
        <f t="shared" si="112"/>
        <v>0</v>
      </c>
      <c r="TV45" s="196">
        <f t="shared" si="113"/>
        <v>0</v>
      </c>
      <c r="TW45" s="196">
        <f t="shared" si="146"/>
        <v>0</v>
      </c>
      <c r="TX45" s="196">
        <f t="shared" si="115"/>
        <v>0</v>
      </c>
      <c r="TY45" s="196">
        <f t="shared" si="134"/>
        <v>0</v>
      </c>
      <c r="TZ45" s="196">
        <f>IF(IF(sym!$O34=TE45,1,0)=1,ABS(TQ45*TJ45),-ABS(TQ45*TJ45))</f>
        <v>0</v>
      </c>
      <c r="UA45" s="196">
        <f>IF(IF(sym!$N34=TE45,1,0)=1,ABS(TQ45*TJ45),-ABS(TQ45*TJ45))</f>
        <v>0</v>
      </c>
      <c r="UB45" s="196">
        <f t="shared" si="141"/>
        <v>0</v>
      </c>
      <c r="UC45" s="196">
        <f t="shared" si="117"/>
        <v>0</v>
      </c>
      <c r="UE45">
        <f t="shared" si="118"/>
        <v>0</v>
      </c>
      <c r="UF45" s="240"/>
      <c r="UG45" s="240"/>
      <c r="UH45" s="240"/>
      <c r="UI45" s="214"/>
      <c r="UJ45" s="241"/>
      <c r="UK45">
        <f t="shared" si="119"/>
        <v>1</v>
      </c>
      <c r="UL45">
        <f t="shared" si="120"/>
        <v>0</v>
      </c>
      <c r="UM45" s="214"/>
      <c r="UN45">
        <f t="shared" si="149"/>
        <v>1</v>
      </c>
      <c r="UO45">
        <f t="shared" si="148"/>
        <v>1</v>
      </c>
      <c r="UP45">
        <f t="shared" si="135"/>
        <v>0</v>
      </c>
      <c r="UQ45">
        <f t="shared" si="122"/>
        <v>1</v>
      </c>
      <c r="UR45" s="249"/>
      <c r="US45" s="202"/>
      <c r="UT45">
        <v>60</v>
      </c>
      <c r="UU45" t="str">
        <f t="shared" si="82"/>
        <v>FALSE</v>
      </c>
      <c r="UV45">
        <f>VLOOKUP($A45,'FuturesInfo (3)'!$A$2:$V$80,22)</f>
        <v>1</v>
      </c>
      <c r="UW45" s="253"/>
      <c r="UX45">
        <f t="shared" si="123"/>
        <v>1</v>
      </c>
      <c r="UY45" s="138">
        <f>VLOOKUP($A45,'FuturesInfo (3)'!$A$2:$O$80,15)*UV45</f>
        <v>63483</v>
      </c>
      <c r="UZ45" s="138">
        <f>VLOOKUP($A45,'FuturesInfo (3)'!$A$2:$O$80,15)*UX45</f>
        <v>63483</v>
      </c>
      <c r="VA45" s="196">
        <f t="shared" si="124"/>
        <v>0</v>
      </c>
      <c r="VB45" s="196">
        <f t="shared" si="125"/>
        <v>0</v>
      </c>
      <c r="VC45" s="196">
        <f t="shared" si="126"/>
        <v>0</v>
      </c>
      <c r="VD45" s="196">
        <f t="shared" si="127"/>
        <v>0</v>
      </c>
      <c r="VE45" s="196">
        <f t="shared" si="147"/>
        <v>0</v>
      </c>
      <c r="VF45" s="196">
        <f t="shared" si="129"/>
        <v>0</v>
      </c>
      <c r="VG45" s="196">
        <f t="shared" si="136"/>
        <v>0</v>
      </c>
      <c r="VH45" s="196">
        <f>IF(IF(sym!$O34=UM45,1,0)=1,ABS(UY45*UR45),-ABS(UY45*UR45))</f>
        <v>0</v>
      </c>
      <c r="VI45" s="196">
        <f>IF(IF(sym!$N34=UM45,1,0)=1,ABS(UY45*UR45),-ABS(UY45*UR45))</f>
        <v>0</v>
      </c>
      <c r="VJ45" s="196">
        <f t="shared" si="144"/>
        <v>0</v>
      </c>
      <c r="VK45" s="196">
        <f t="shared" si="131"/>
        <v>0</v>
      </c>
    </row>
    <row r="46" spans="1:583" x14ac:dyDescent="0.25">
      <c r="A46" s="1" t="s">
        <v>358</v>
      </c>
      <c r="B46" s="150" t="str">
        <f>'FuturesInfo (3)'!M34</f>
        <v>@JY</v>
      </c>
      <c r="C46" s="200" t="str">
        <f>VLOOKUP(A46,'FuturesInfo (3)'!$A$2:$K$80,11)</f>
        <v>currency</v>
      </c>
      <c r="F46" t="e">
        <f>#REF!</f>
        <v>#REF!</v>
      </c>
      <c r="G46">
        <v>1</v>
      </c>
      <c r="H46">
        <v>1</v>
      </c>
      <c r="I46">
        <v>1</v>
      </c>
      <c r="J46">
        <f t="shared" ref="J46:J77" si="150">IF(G46=I46,1,0)</f>
        <v>1</v>
      </c>
      <c r="K46">
        <f t="shared" ref="K46:K77" si="151">IF(I46=H46,1,0)</f>
        <v>1</v>
      </c>
      <c r="L46" s="184">
        <v>2.0577027762700002E-2</v>
      </c>
      <c r="M46" s="2">
        <v>10</v>
      </c>
      <c r="N46">
        <v>60</v>
      </c>
      <c r="O46" t="str">
        <f t="shared" ref="O46:O77" si="152">IF(G46="","FALSE","TRUE")</f>
        <v>TRUE</v>
      </c>
      <c r="P46">
        <f>VLOOKUP($A46,'FuturesInfo (3)'!$A$2:$V$80,22)</f>
        <v>1</v>
      </c>
      <c r="Q46">
        <f t="shared" si="69"/>
        <v>1</v>
      </c>
      <c r="R46">
        <f t="shared" si="69"/>
        <v>1</v>
      </c>
      <c r="S46" s="138">
        <f>VLOOKUP($A46,'FuturesInfo (3)'!$A$2:$O$80,15)*Q46</f>
        <v>122225</v>
      </c>
      <c r="T46" s="144">
        <f t="shared" ref="T46:T77" si="153">IF(J46=1,ABS(S46*L46),-ABS(S46*L46))</f>
        <v>2515.0272182960075</v>
      </c>
      <c r="U46" s="144">
        <f t="shared" si="83"/>
        <v>2515.0272182960075</v>
      </c>
      <c r="W46">
        <f t="shared" ref="W46:W77" si="154">G46</f>
        <v>1</v>
      </c>
      <c r="X46">
        <v>1</v>
      </c>
      <c r="Y46">
        <v>1</v>
      </c>
      <c r="Z46">
        <v>-1</v>
      </c>
      <c r="AA46">
        <f t="shared" si="137"/>
        <v>0</v>
      </c>
      <c r="AB46">
        <f t="shared" ref="AB46:AB77" si="155">IF(Z46=Y46,1,0)</f>
        <v>0</v>
      </c>
      <c r="AC46" s="1">
        <v>-6.40068273949E-3</v>
      </c>
      <c r="AD46" s="2">
        <v>10</v>
      </c>
      <c r="AE46">
        <v>60</v>
      </c>
      <c r="AF46" t="str">
        <f t="shared" ref="AF46:AF77" si="156">IF(X46="","FALSE","TRUE")</f>
        <v>TRUE</v>
      </c>
      <c r="AG46">
        <f>VLOOKUP($A46,'FuturesInfo (3)'!$A$2:$V$80,22)</f>
        <v>1</v>
      </c>
      <c r="AH46">
        <f t="shared" ref="AH46:AH77" si="157">ROUND(IF(X46=Y46,AG46*(1+$AH$95),AG46*(1-$AH$95)),0)</f>
        <v>1</v>
      </c>
      <c r="AI46">
        <f t="shared" si="84"/>
        <v>1</v>
      </c>
      <c r="AJ46" s="138">
        <f>VLOOKUP($A46,'FuturesInfo (3)'!$A$2:$O$80,15)*AI46</f>
        <v>122225</v>
      </c>
      <c r="AK46" s="196">
        <f t="shared" ref="AK46:AK77" si="158">IF(AA46=1,ABS(AJ46*AC46),-ABS(AJ46*AC46))</f>
        <v>-782.32344783416522</v>
      </c>
      <c r="AL46" s="196">
        <f t="shared" si="86"/>
        <v>-782.32344783416522</v>
      </c>
      <c r="AN46">
        <f t="shared" si="75"/>
        <v>1</v>
      </c>
      <c r="AO46">
        <v>-1</v>
      </c>
      <c r="AP46">
        <v>1</v>
      </c>
      <c r="AQ46">
        <v>1</v>
      </c>
      <c r="AR46">
        <f t="shared" si="138"/>
        <v>0</v>
      </c>
      <c r="AS46">
        <f t="shared" si="76"/>
        <v>1</v>
      </c>
      <c r="AT46" s="1">
        <v>6.9787416791900001E-4</v>
      </c>
      <c r="AU46" s="2">
        <v>10</v>
      </c>
      <c r="AV46">
        <v>60</v>
      </c>
      <c r="AW46" t="str">
        <f t="shared" si="77"/>
        <v>TRUE</v>
      </c>
      <c r="AX46">
        <f>VLOOKUP($A46,'FuturesInfo (3)'!$A$2:$V$80,22)</f>
        <v>1</v>
      </c>
      <c r="AY46">
        <f t="shared" si="78"/>
        <v>1</v>
      </c>
      <c r="AZ46">
        <f t="shared" si="87"/>
        <v>1</v>
      </c>
      <c r="BA46" s="138">
        <f>VLOOKUP($A46,'FuturesInfo (3)'!$A$2:$O$80,15)*AZ46</f>
        <v>122225</v>
      </c>
      <c r="BB46" s="196">
        <f t="shared" si="79"/>
        <v>-85.297670173899775</v>
      </c>
      <c r="BC46" s="196">
        <f t="shared" si="88"/>
        <v>85.297670173899775</v>
      </c>
      <c r="BE46">
        <v>-1</v>
      </c>
      <c r="BF46">
        <v>-1</v>
      </c>
      <c r="BG46">
        <v>1</v>
      </c>
      <c r="BH46">
        <v>1</v>
      </c>
      <c r="BI46">
        <v>0</v>
      </c>
      <c r="BJ46">
        <v>1</v>
      </c>
      <c r="BK46" s="1">
        <v>3.2187114425200002E-3</v>
      </c>
      <c r="BL46" s="2">
        <v>10</v>
      </c>
      <c r="BM46">
        <v>60</v>
      </c>
      <c r="BN46" t="s">
        <v>1186</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1186</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1186</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1186</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1186</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1186</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1186</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1186</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1186</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1186</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1186</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1186</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1186</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1186</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1186</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1186</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40">
        <v>1</v>
      </c>
      <c r="QJ46" s="240">
        <v>1</v>
      </c>
      <c r="QK46" s="214">
        <v>1</v>
      </c>
      <c r="QL46" s="241">
        <v>4</v>
      </c>
      <c r="QM46">
        <v>-1</v>
      </c>
      <c r="QN46">
        <v>1</v>
      </c>
      <c r="QO46" s="214">
        <v>-1</v>
      </c>
      <c r="QP46">
        <v>0</v>
      </c>
      <c r="QQ46">
        <v>0</v>
      </c>
      <c r="QR46">
        <v>1</v>
      </c>
      <c r="QS46">
        <v>0</v>
      </c>
      <c r="QT46" s="249">
        <v>-7.1596604275300001E-3</v>
      </c>
      <c r="QU46" s="202">
        <v>42544</v>
      </c>
      <c r="QV46">
        <v>60</v>
      </c>
      <c r="QW46" t="s">
        <v>1186</v>
      </c>
      <c r="QX46">
        <v>1</v>
      </c>
      <c r="QY46" s="253">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f t="shared" si="89"/>
        <v>-1</v>
      </c>
      <c r="RP46" s="240">
        <v>-1</v>
      </c>
      <c r="RQ46" s="240">
        <v>1</v>
      </c>
      <c r="RR46" s="240">
        <v>-1</v>
      </c>
      <c r="RS46" s="214">
        <v>1</v>
      </c>
      <c r="RT46" s="241">
        <v>5</v>
      </c>
      <c r="RU46">
        <f t="shared" si="90"/>
        <v>-1</v>
      </c>
      <c r="RV46">
        <f t="shared" si="91"/>
        <v>1</v>
      </c>
      <c r="RW46" s="214">
        <v>1</v>
      </c>
      <c r="RX46">
        <f t="shared" si="139"/>
        <v>0</v>
      </c>
      <c r="RY46">
        <f t="shared" si="92"/>
        <v>1</v>
      </c>
      <c r="RZ46">
        <f t="shared" si="93"/>
        <v>0</v>
      </c>
      <c r="SA46">
        <f t="shared" si="94"/>
        <v>1</v>
      </c>
      <c r="SB46" s="249">
        <v>7.3143092613600002E-3</v>
      </c>
      <c r="SC46" s="202">
        <v>42544</v>
      </c>
      <c r="SD46">
        <v>60</v>
      </c>
      <c r="SE46" t="str">
        <f t="shared" si="80"/>
        <v>TRUE</v>
      </c>
      <c r="SF46">
        <f>VLOOKUP($A46,'FuturesInfo (3)'!$A$2:$V$80,22)</f>
        <v>1</v>
      </c>
      <c r="SG46" s="253">
        <v>2</v>
      </c>
      <c r="SH46">
        <f t="shared" si="95"/>
        <v>1</v>
      </c>
      <c r="SI46" s="138">
        <f>VLOOKUP($A46,'FuturesInfo (3)'!$A$2:$O$80,15)*SF46</f>
        <v>122225</v>
      </c>
      <c r="SJ46" s="138">
        <f>VLOOKUP($A46,'FuturesInfo (3)'!$A$2:$O$80,15)*SH46</f>
        <v>122225</v>
      </c>
      <c r="SK46" s="196">
        <f t="shared" si="96"/>
        <v>-893.99144946972604</v>
      </c>
      <c r="SL46" s="196">
        <f t="shared" si="97"/>
        <v>-893.99144946972604</v>
      </c>
      <c r="SM46" s="196">
        <f t="shared" si="98"/>
        <v>893.99144946972604</v>
      </c>
      <c r="SN46" s="196">
        <f t="shared" si="99"/>
        <v>-893.99144946972604</v>
      </c>
      <c r="SO46" s="196">
        <f t="shared" si="145"/>
        <v>893.99144946972604</v>
      </c>
      <c r="SP46" s="196">
        <f t="shared" si="101"/>
        <v>893.99144946972604</v>
      </c>
      <c r="SQ46" s="196">
        <f t="shared" si="132"/>
        <v>-893.99144946972604</v>
      </c>
      <c r="SR46" s="196">
        <f>IF(IF(sym!$O35=RW46,1,0)=1,ABS(SI46*SB46),-ABS(SI46*SB46))</f>
        <v>-893.99144946972604</v>
      </c>
      <c r="SS46" s="196">
        <f>IF(IF(sym!$N35=RW46,1,0)=1,ABS(SI46*SB46),-ABS(SI46*SB46))</f>
        <v>893.99144946972604</v>
      </c>
      <c r="ST46" s="196">
        <f t="shared" si="102"/>
        <v>-893.99144946972604</v>
      </c>
      <c r="SU46" s="196">
        <f t="shared" si="103"/>
        <v>893.99144946972604</v>
      </c>
      <c r="SW46">
        <f t="shared" si="104"/>
        <v>1</v>
      </c>
      <c r="SX46" s="240">
        <v>1</v>
      </c>
      <c r="SY46" s="240">
        <v>1</v>
      </c>
      <c r="SZ46" s="240">
        <v>1</v>
      </c>
      <c r="TA46" s="214">
        <v>1</v>
      </c>
      <c r="TB46" s="241">
        <v>6</v>
      </c>
      <c r="TC46">
        <f t="shared" si="105"/>
        <v>-1</v>
      </c>
      <c r="TD46">
        <f t="shared" si="106"/>
        <v>1</v>
      </c>
      <c r="TE46" s="214"/>
      <c r="TF46">
        <f t="shared" si="140"/>
        <v>0</v>
      </c>
      <c r="TG46">
        <f t="shared" si="107"/>
        <v>0</v>
      </c>
      <c r="TH46">
        <f t="shared" si="133"/>
        <v>0</v>
      </c>
      <c r="TI46">
        <f t="shared" si="108"/>
        <v>0</v>
      </c>
      <c r="TJ46" s="249"/>
      <c r="TK46" s="202">
        <v>42544</v>
      </c>
      <c r="TL46">
        <v>60</v>
      </c>
      <c r="TM46" t="str">
        <f t="shared" si="81"/>
        <v>TRUE</v>
      </c>
      <c r="TN46">
        <f>VLOOKUP($A46,'FuturesInfo (3)'!$A$2:$V$80,22)</f>
        <v>1</v>
      </c>
      <c r="TO46" s="253">
        <v>1</v>
      </c>
      <c r="TP46">
        <f t="shared" si="109"/>
        <v>1</v>
      </c>
      <c r="TQ46" s="138">
        <f>VLOOKUP($A46,'FuturesInfo (3)'!$A$2:$O$80,15)*TN46</f>
        <v>122225</v>
      </c>
      <c r="TR46" s="138">
        <f>VLOOKUP($A46,'FuturesInfo (3)'!$A$2:$O$80,15)*TP46</f>
        <v>122225</v>
      </c>
      <c r="TS46" s="196">
        <f t="shared" si="110"/>
        <v>0</v>
      </c>
      <c r="TT46" s="196">
        <f t="shared" si="111"/>
        <v>0</v>
      </c>
      <c r="TU46" s="196">
        <f t="shared" si="112"/>
        <v>0</v>
      </c>
      <c r="TV46" s="196">
        <f t="shared" si="113"/>
        <v>0</v>
      </c>
      <c r="TW46" s="196">
        <f t="shared" si="146"/>
        <v>0</v>
      </c>
      <c r="TX46" s="196">
        <f t="shared" si="115"/>
        <v>0</v>
      </c>
      <c r="TY46" s="196">
        <f t="shared" si="134"/>
        <v>0</v>
      </c>
      <c r="TZ46" s="196">
        <f>IF(IF(sym!$O35=TE46,1,0)=1,ABS(TQ46*TJ46),-ABS(TQ46*TJ46))</f>
        <v>0</v>
      </c>
      <c r="UA46" s="196">
        <f>IF(IF(sym!$N35=TE46,1,0)=1,ABS(TQ46*TJ46),-ABS(TQ46*TJ46))</f>
        <v>0</v>
      </c>
      <c r="UB46" s="196">
        <f t="shared" si="141"/>
        <v>0</v>
      </c>
      <c r="UC46" s="196">
        <f t="shared" si="117"/>
        <v>0</v>
      </c>
      <c r="UE46">
        <f t="shared" si="118"/>
        <v>0</v>
      </c>
      <c r="UF46" s="240"/>
      <c r="UG46" s="240"/>
      <c r="UH46" s="240"/>
      <c r="UI46" s="214"/>
      <c r="UJ46" s="241"/>
      <c r="UK46">
        <f t="shared" si="119"/>
        <v>1</v>
      </c>
      <c r="UL46">
        <f t="shared" si="120"/>
        <v>0</v>
      </c>
      <c r="UM46" s="214"/>
      <c r="UN46">
        <f t="shared" si="149"/>
        <v>1</v>
      </c>
      <c r="UO46">
        <f t="shared" si="148"/>
        <v>1</v>
      </c>
      <c r="UP46">
        <f t="shared" si="135"/>
        <v>0</v>
      </c>
      <c r="UQ46">
        <f t="shared" si="122"/>
        <v>1</v>
      </c>
      <c r="UR46" s="249"/>
      <c r="US46" s="202"/>
      <c r="UT46">
        <v>60</v>
      </c>
      <c r="UU46" t="str">
        <f t="shared" si="82"/>
        <v>FALSE</v>
      </c>
      <c r="UV46">
        <f>VLOOKUP($A46,'FuturesInfo (3)'!$A$2:$V$80,22)</f>
        <v>1</v>
      </c>
      <c r="UW46" s="253"/>
      <c r="UX46">
        <f t="shared" si="123"/>
        <v>1</v>
      </c>
      <c r="UY46" s="138">
        <f>VLOOKUP($A46,'FuturesInfo (3)'!$A$2:$O$80,15)*UV46</f>
        <v>122225</v>
      </c>
      <c r="UZ46" s="138">
        <f>VLOOKUP($A46,'FuturesInfo (3)'!$A$2:$O$80,15)*UX46</f>
        <v>122225</v>
      </c>
      <c r="VA46" s="196">
        <f t="shared" si="124"/>
        <v>0</v>
      </c>
      <c r="VB46" s="196">
        <f t="shared" si="125"/>
        <v>0</v>
      </c>
      <c r="VC46" s="196">
        <f t="shared" si="126"/>
        <v>0</v>
      </c>
      <c r="VD46" s="196">
        <f t="shared" si="127"/>
        <v>0</v>
      </c>
      <c r="VE46" s="196">
        <f t="shared" si="147"/>
        <v>0</v>
      </c>
      <c r="VF46" s="196">
        <f t="shared" si="129"/>
        <v>0</v>
      </c>
      <c r="VG46" s="196">
        <f t="shared" si="136"/>
        <v>0</v>
      </c>
      <c r="VH46" s="196">
        <f>IF(IF(sym!$O35=UM46,1,0)=1,ABS(UY46*UR46),-ABS(UY46*UR46))</f>
        <v>0</v>
      </c>
      <c r="VI46" s="196">
        <f>IF(IF(sym!$N35=UM46,1,0)=1,ABS(UY46*UR46),-ABS(UY46*UR46))</f>
        <v>0</v>
      </c>
      <c r="VJ46" s="196">
        <f t="shared" si="144"/>
        <v>0</v>
      </c>
      <c r="VK46" s="196">
        <f t="shared" si="131"/>
        <v>0</v>
      </c>
    </row>
    <row r="47" spans="1:583" x14ac:dyDescent="0.25">
      <c r="A47" s="1" t="s">
        <v>360</v>
      </c>
      <c r="B47" s="150" t="str">
        <f>'FuturesInfo (3)'!M35</f>
        <v>@KC</v>
      </c>
      <c r="C47" s="200" t="str">
        <f>VLOOKUP(A47,'FuturesInfo (3)'!$A$2:$K$80,11)</f>
        <v>soft</v>
      </c>
      <c r="F47" t="e">
        <f>#REF!</f>
        <v>#REF!</v>
      </c>
      <c r="G47">
        <v>-1</v>
      </c>
      <c r="H47">
        <v>-1</v>
      </c>
      <c r="I47">
        <v>1</v>
      </c>
      <c r="J47">
        <f t="shared" si="150"/>
        <v>0</v>
      </c>
      <c r="K47">
        <f t="shared" si="151"/>
        <v>0</v>
      </c>
      <c r="L47" s="184">
        <v>3.3333333333299998E-2</v>
      </c>
      <c r="M47" s="2">
        <v>10</v>
      </c>
      <c r="N47">
        <v>60</v>
      </c>
      <c r="O47" t="str">
        <f t="shared" si="152"/>
        <v>TRUE</v>
      </c>
      <c r="P47">
        <f>VLOOKUP($A47,'FuturesInfo (3)'!$A$2:$V$80,22)</f>
        <v>1</v>
      </c>
      <c r="Q47">
        <f t="shared" si="69"/>
        <v>1</v>
      </c>
      <c r="R47">
        <f t="shared" si="69"/>
        <v>1</v>
      </c>
      <c r="S47" s="138">
        <f>VLOOKUP($A47,'FuturesInfo (3)'!$A$2:$O$80,15)*Q47</f>
        <v>54900</v>
      </c>
      <c r="T47" s="144">
        <f t="shared" si="153"/>
        <v>-1829.9999999981699</v>
      </c>
      <c r="U47" s="144">
        <f t="shared" si="83"/>
        <v>-1829.9999999981699</v>
      </c>
      <c r="W47">
        <f t="shared" si="154"/>
        <v>-1</v>
      </c>
      <c r="X47">
        <v>-1</v>
      </c>
      <c r="Y47">
        <v>-1</v>
      </c>
      <c r="Z47">
        <v>1</v>
      </c>
      <c r="AA47">
        <f t="shared" si="137"/>
        <v>0</v>
      </c>
      <c r="AB47">
        <f t="shared" si="155"/>
        <v>0</v>
      </c>
      <c r="AC47" s="1">
        <v>3.6191974823000003E-2</v>
      </c>
      <c r="AD47" s="2">
        <v>10</v>
      </c>
      <c r="AE47">
        <v>60</v>
      </c>
      <c r="AF47" t="str">
        <f t="shared" si="156"/>
        <v>TRUE</v>
      </c>
      <c r="AG47">
        <f>VLOOKUP($A47,'FuturesInfo (3)'!$A$2:$V$80,22)</f>
        <v>1</v>
      </c>
      <c r="AH47">
        <f t="shared" si="157"/>
        <v>1</v>
      </c>
      <c r="AI47">
        <f t="shared" si="84"/>
        <v>1</v>
      </c>
      <c r="AJ47" s="138">
        <f>VLOOKUP($A47,'FuturesInfo (3)'!$A$2:$O$80,15)*AI47</f>
        <v>54900</v>
      </c>
      <c r="AK47" s="196">
        <f t="shared" si="158"/>
        <v>-1986.9394177827003</v>
      </c>
      <c r="AL47" s="196">
        <f t="shared" si="86"/>
        <v>-1986.9394177827003</v>
      </c>
      <c r="AN47">
        <f t="shared" si="75"/>
        <v>-1</v>
      </c>
      <c r="AO47">
        <v>-1</v>
      </c>
      <c r="AP47">
        <v>1</v>
      </c>
      <c r="AQ47">
        <v>1</v>
      </c>
      <c r="AR47">
        <f t="shared" si="138"/>
        <v>0</v>
      </c>
      <c r="AS47">
        <f t="shared" si="76"/>
        <v>1</v>
      </c>
      <c r="AT47" s="1">
        <v>3.79650721336E-3</v>
      </c>
      <c r="AU47" s="2">
        <v>10</v>
      </c>
      <c r="AV47">
        <v>60</v>
      </c>
      <c r="AW47" t="str">
        <f t="shared" si="77"/>
        <v>TRUE</v>
      </c>
      <c r="AX47">
        <f>VLOOKUP($A47,'FuturesInfo (3)'!$A$2:$V$80,22)</f>
        <v>1</v>
      </c>
      <c r="AY47">
        <f t="shared" si="78"/>
        <v>1</v>
      </c>
      <c r="AZ47">
        <f t="shared" si="87"/>
        <v>1</v>
      </c>
      <c r="BA47" s="138">
        <f>VLOOKUP($A47,'FuturesInfo (3)'!$A$2:$O$80,15)*AZ47</f>
        <v>54900</v>
      </c>
      <c r="BB47" s="196">
        <f t="shared" si="79"/>
        <v>-208.42824601346399</v>
      </c>
      <c r="BC47" s="196">
        <f t="shared" si="88"/>
        <v>208.42824601346399</v>
      </c>
      <c r="BE47">
        <v>-1</v>
      </c>
      <c r="BF47">
        <v>1</v>
      </c>
      <c r="BG47">
        <v>1</v>
      </c>
      <c r="BH47">
        <v>1</v>
      </c>
      <c r="BI47">
        <v>1</v>
      </c>
      <c r="BJ47">
        <v>1</v>
      </c>
      <c r="BK47" s="1">
        <v>5.63540090772E-2</v>
      </c>
      <c r="BL47" s="2">
        <v>10</v>
      </c>
      <c r="BM47">
        <v>60</v>
      </c>
      <c r="BN47" t="s">
        <v>1186</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1186</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1186</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1186</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1186</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1186</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1186</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1186</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1186</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1186</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1186</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1186</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1186</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1186</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1186</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1186</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40">
        <v>1</v>
      </c>
      <c r="QJ47" s="240">
        <v>-1</v>
      </c>
      <c r="QK47" s="214">
        <v>1</v>
      </c>
      <c r="QL47" s="241">
        <v>-2</v>
      </c>
      <c r="QM47">
        <v>-1</v>
      </c>
      <c r="QN47">
        <v>-1</v>
      </c>
      <c r="QO47" s="214">
        <v>1</v>
      </c>
      <c r="QP47">
        <v>1</v>
      </c>
      <c r="QQ47">
        <v>1</v>
      </c>
      <c r="QR47">
        <v>0</v>
      </c>
      <c r="QS47">
        <v>0</v>
      </c>
      <c r="QT47" s="249">
        <v>8.3073727933500006E-3</v>
      </c>
      <c r="QU47" s="202">
        <v>42544</v>
      </c>
      <c r="QV47">
        <v>60</v>
      </c>
      <c r="QW47" t="s">
        <v>1186</v>
      </c>
      <c r="QX47">
        <v>1</v>
      </c>
      <c r="QY47" s="253">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f t="shared" si="89"/>
        <v>1</v>
      </c>
      <c r="RP47" s="240">
        <v>1</v>
      </c>
      <c r="RQ47" s="240">
        <v>-1</v>
      </c>
      <c r="RR47" s="240">
        <v>1</v>
      </c>
      <c r="RS47" s="214">
        <v>1</v>
      </c>
      <c r="RT47" s="241">
        <v>-3</v>
      </c>
      <c r="RU47">
        <f t="shared" si="90"/>
        <v>-1</v>
      </c>
      <c r="RV47">
        <f t="shared" si="91"/>
        <v>-1</v>
      </c>
      <c r="RW47" s="214">
        <v>1</v>
      </c>
      <c r="RX47">
        <f t="shared" si="139"/>
        <v>1</v>
      </c>
      <c r="RY47">
        <f t="shared" si="92"/>
        <v>1</v>
      </c>
      <c r="RZ47">
        <f t="shared" si="93"/>
        <v>0</v>
      </c>
      <c r="SA47">
        <f t="shared" si="94"/>
        <v>0</v>
      </c>
      <c r="SB47" s="249">
        <v>5.14933058702E-3</v>
      </c>
      <c r="SC47" s="202">
        <v>42544</v>
      </c>
      <c r="SD47">
        <v>60</v>
      </c>
      <c r="SE47" t="str">
        <f t="shared" si="80"/>
        <v>TRUE</v>
      </c>
      <c r="SF47">
        <f>VLOOKUP($A47,'FuturesInfo (3)'!$A$2:$V$80,22)</f>
        <v>1</v>
      </c>
      <c r="SG47" s="253">
        <v>2</v>
      </c>
      <c r="SH47">
        <f t="shared" si="95"/>
        <v>1</v>
      </c>
      <c r="SI47" s="138">
        <f>VLOOKUP($A47,'FuturesInfo (3)'!$A$2:$O$80,15)*SF47</f>
        <v>54900</v>
      </c>
      <c r="SJ47" s="138">
        <f>VLOOKUP($A47,'FuturesInfo (3)'!$A$2:$O$80,15)*SH47</f>
        <v>54900</v>
      </c>
      <c r="SK47" s="196">
        <f t="shared" si="96"/>
        <v>282.69824922739798</v>
      </c>
      <c r="SL47" s="196">
        <f t="shared" si="97"/>
        <v>282.69824922739798</v>
      </c>
      <c r="SM47" s="196">
        <f t="shared" si="98"/>
        <v>282.69824922739798</v>
      </c>
      <c r="SN47" s="196">
        <f t="shared" si="99"/>
        <v>-282.69824922739798</v>
      </c>
      <c r="SO47" s="196">
        <f t="shared" si="145"/>
        <v>-282.69824922739798</v>
      </c>
      <c r="SP47" s="196">
        <f t="shared" si="101"/>
        <v>-282.69824922739798</v>
      </c>
      <c r="SQ47" s="196">
        <f t="shared" si="132"/>
        <v>282.69824922739798</v>
      </c>
      <c r="SR47" s="196">
        <f>IF(IF(sym!$O36=RW47,1,0)=1,ABS(SI47*SB47),-ABS(SI47*SB47))</f>
        <v>282.69824922739798</v>
      </c>
      <c r="SS47" s="196">
        <f>IF(IF(sym!$N36=RW47,1,0)=1,ABS(SI47*SB47),-ABS(SI47*SB47))</f>
        <v>-282.69824922739798</v>
      </c>
      <c r="ST47" s="196">
        <f t="shared" si="102"/>
        <v>-282.69824922739798</v>
      </c>
      <c r="SU47" s="196">
        <f t="shared" si="103"/>
        <v>282.69824922739798</v>
      </c>
      <c r="SW47">
        <f t="shared" si="104"/>
        <v>1</v>
      </c>
      <c r="SX47" s="240">
        <v>-1</v>
      </c>
      <c r="SY47" s="240">
        <v>-1</v>
      </c>
      <c r="SZ47" s="240">
        <v>1</v>
      </c>
      <c r="TA47" s="214">
        <v>1</v>
      </c>
      <c r="TB47" s="241">
        <v>-4</v>
      </c>
      <c r="TC47">
        <f t="shared" si="105"/>
        <v>-1</v>
      </c>
      <c r="TD47">
        <f t="shared" si="106"/>
        <v>-1</v>
      </c>
      <c r="TE47" s="214"/>
      <c r="TF47">
        <f t="shared" si="140"/>
        <v>0</v>
      </c>
      <c r="TG47">
        <f t="shared" si="107"/>
        <v>0</v>
      </c>
      <c r="TH47">
        <f t="shared" si="133"/>
        <v>0</v>
      </c>
      <c r="TI47">
        <f t="shared" si="108"/>
        <v>0</v>
      </c>
      <c r="TJ47" s="249"/>
      <c r="TK47" s="202">
        <v>42548</v>
      </c>
      <c r="TL47">
        <v>60</v>
      </c>
      <c r="TM47" t="str">
        <f t="shared" si="81"/>
        <v>TRUE</v>
      </c>
      <c r="TN47">
        <f>VLOOKUP($A47,'FuturesInfo (3)'!$A$2:$V$80,22)</f>
        <v>1</v>
      </c>
      <c r="TO47" s="253">
        <v>1</v>
      </c>
      <c r="TP47">
        <f t="shared" si="109"/>
        <v>1</v>
      </c>
      <c r="TQ47" s="138">
        <f>VLOOKUP($A47,'FuturesInfo (3)'!$A$2:$O$80,15)*TN47</f>
        <v>54900</v>
      </c>
      <c r="TR47" s="138">
        <f>VLOOKUP($A47,'FuturesInfo (3)'!$A$2:$O$80,15)*TP47</f>
        <v>54900</v>
      </c>
      <c r="TS47" s="196">
        <f t="shared" si="110"/>
        <v>0</v>
      </c>
      <c r="TT47" s="196">
        <f t="shared" si="111"/>
        <v>0</v>
      </c>
      <c r="TU47" s="196">
        <f t="shared" si="112"/>
        <v>0</v>
      </c>
      <c r="TV47" s="196">
        <f t="shared" si="113"/>
        <v>0</v>
      </c>
      <c r="TW47" s="196">
        <f t="shared" si="146"/>
        <v>0</v>
      </c>
      <c r="TX47" s="196">
        <f t="shared" si="115"/>
        <v>0</v>
      </c>
      <c r="TY47" s="196">
        <f t="shared" si="134"/>
        <v>0</v>
      </c>
      <c r="TZ47" s="196">
        <f>IF(IF(sym!$O36=TE47,1,0)=1,ABS(TQ47*TJ47),-ABS(TQ47*TJ47))</f>
        <v>0</v>
      </c>
      <c r="UA47" s="196">
        <f>IF(IF(sym!$N36=TE47,1,0)=1,ABS(TQ47*TJ47),-ABS(TQ47*TJ47))</f>
        <v>0</v>
      </c>
      <c r="UB47" s="196">
        <f t="shared" si="141"/>
        <v>0</v>
      </c>
      <c r="UC47" s="196">
        <f t="shared" si="117"/>
        <v>0</v>
      </c>
      <c r="UE47">
        <f t="shared" si="118"/>
        <v>0</v>
      </c>
      <c r="UF47" s="240"/>
      <c r="UG47" s="240"/>
      <c r="UH47" s="240"/>
      <c r="UI47" s="214"/>
      <c r="UJ47" s="241"/>
      <c r="UK47">
        <f t="shared" si="119"/>
        <v>1</v>
      </c>
      <c r="UL47">
        <f t="shared" si="120"/>
        <v>0</v>
      </c>
      <c r="UM47" s="214"/>
      <c r="UN47">
        <f t="shared" si="149"/>
        <v>1</v>
      </c>
      <c r="UO47">
        <f t="shared" si="148"/>
        <v>1</v>
      </c>
      <c r="UP47">
        <f t="shared" si="135"/>
        <v>0</v>
      </c>
      <c r="UQ47">
        <f t="shared" si="122"/>
        <v>1</v>
      </c>
      <c r="UR47" s="249"/>
      <c r="US47" s="202"/>
      <c r="UT47">
        <v>60</v>
      </c>
      <c r="UU47" t="str">
        <f t="shared" si="82"/>
        <v>FALSE</v>
      </c>
      <c r="UV47">
        <f>VLOOKUP($A47,'FuturesInfo (3)'!$A$2:$V$80,22)</f>
        <v>1</v>
      </c>
      <c r="UW47" s="253"/>
      <c r="UX47">
        <f t="shared" si="123"/>
        <v>1</v>
      </c>
      <c r="UY47" s="138">
        <f>VLOOKUP($A47,'FuturesInfo (3)'!$A$2:$O$80,15)*UV47</f>
        <v>54900</v>
      </c>
      <c r="UZ47" s="138">
        <f>VLOOKUP($A47,'FuturesInfo (3)'!$A$2:$O$80,15)*UX47</f>
        <v>54900</v>
      </c>
      <c r="VA47" s="196">
        <f t="shared" si="124"/>
        <v>0</v>
      </c>
      <c r="VB47" s="196">
        <f t="shared" si="125"/>
        <v>0</v>
      </c>
      <c r="VC47" s="196">
        <f t="shared" si="126"/>
        <v>0</v>
      </c>
      <c r="VD47" s="196">
        <f t="shared" si="127"/>
        <v>0</v>
      </c>
      <c r="VE47" s="196">
        <f t="shared" si="147"/>
        <v>0</v>
      </c>
      <c r="VF47" s="196">
        <f t="shared" si="129"/>
        <v>0</v>
      </c>
      <c r="VG47" s="196">
        <f t="shared" si="136"/>
        <v>0</v>
      </c>
      <c r="VH47" s="196">
        <f>IF(IF(sym!$O36=UM47,1,0)=1,ABS(UY47*UR47),-ABS(UY47*UR47))</f>
        <v>0</v>
      </c>
      <c r="VI47" s="196">
        <f>IF(IF(sym!$N36=UM47,1,0)=1,ABS(UY47*UR47),-ABS(UY47*UR47))</f>
        <v>0</v>
      </c>
      <c r="VJ47" s="196">
        <f t="shared" si="144"/>
        <v>0</v>
      </c>
      <c r="VK47" s="196">
        <f t="shared" si="131"/>
        <v>0</v>
      </c>
    </row>
    <row r="48" spans="1:583" x14ac:dyDescent="0.25">
      <c r="A48" s="1" t="s">
        <v>1060</v>
      </c>
      <c r="B48" s="150" t="str">
        <f>'FuturesInfo (3)'!M36</f>
        <v>@KW</v>
      </c>
      <c r="C48" s="200" t="str">
        <f>VLOOKUP(A48,'FuturesInfo (3)'!$A$2:$K$80,11)</f>
        <v>grain</v>
      </c>
      <c r="F48" t="e">
        <f>#REF!</f>
        <v>#REF!</v>
      </c>
      <c r="G48">
        <v>1</v>
      </c>
      <c r="H48">
        <v>-1</v>
      </c>
      <c r="I48">
        <v>1</v>
      </c>
      <c r="J48">
        <f t="shared" si="150"/>
        <v>1</v>
      </c>
      <c r="K48">
        <f t="shared" si="151"/>
        <v>0</v>
      </c>
      <c r="L48" s="184">
        <v>2.0452099031199999E-2</v>
      </c>
      <c r="M48" s="2">
        <v>10</v>
      </c>
      <c r="N48">
        <v>60</v>
      </c>
      <c r="O48" t="str">
        <f t="shared" si="152"/>
        <v>TRUE</v>
      </c>
      <c r="P48">
        <f>VLOOKUP($A48,'FuturesInfo (3)'!$A$2:$V$80,22)</f>
        <v>3</v>
      </c>
      <c r="Q48">
        <f t="shared" si="69"/>
        <v>3</v>
      </c>
      <c r="R48">
        <f t="shared" si="69"/>
        <v>3</v>
      </c>
      <c r="S48" s="138">
        <f>VLOOKUP($A48,'FuturesInfo (3)'!$A$2:$O$80,15)*Q48</f>
        <v>61725</v>
      </c>
      <c r="T48" s="144">
        <f t="shared" si="153"/>
        <v>1262.40581270082</v>
      </c>
      <c r="U48" s="144">
        <f t="shared" si="83"/>
        <v>-1262.40581270082</v>
      </c>
      <c r="W48">
        <f t="shared" si="154"/>
        <v>1</v>
      </c>
      <c r="X48">
        <v>1</v>
      </c>
      <c r="Y48">
        <v>-1</v>
      </c>
      <c r="Z48">
        <v>1</v>
      </c>
      <c r="AA48">
        <f t="shared" si="137"/>
        <v>1</v>
      </c>
      <c r="AB48">
        <f t="shared" si="155"/>
        <v>0</v>
      </c>
      <c r="AC48" s="1">
        <v>1.52953586498E-2</v>
      </c>
      <c r="AD48" s="2">
        <v>10</v>
      </c>
      <c r="AE48">
        <v>60</v>
      </c>
      <c r="AF48" t="str">
        <f t="shared" si="156"/>
        <v>TRUE</v>
      </c>
      <c r="AG48">
        <f>VLOOKUP($A48,'FuturesInfo (3)'!$A$2:$V$80,22)</f>
        <v>3</v>
      </c>
      <c r="AH48">
        <f t="shared" si="157"/>
        <v>2</v>
      </c>
      <c r="AI48">
        <f t="shared" si="84"/>
        <v>3</v>
      </c>
      <c r="AJ48" s="138">
        <f>VLOOKUP($A48,'FuturesInfo (3)'!$A$2:$O$80,15)*AI48</f>
        <v>61725</v>
      </c>
      <c r="AK48" s="196">
        <f t="shared" si="158"/>
        <v>944.106012658905</v>
      </c>
      <c r="AL48" s="196">
        <f t="shared" si="86"/>
        <v>-944.106012658905</v>
      </c>
      <c r="AN48">
        <f t="shared" si="75"/>
        <v>1</v>
      </c>
      <c r="AO48">
        <v>-1</v>
      </c>
      <c r="AP48">
        <v>-1</v>
      </c>
      <c r="AQ48">
        <v>1</v>
      </c>
      <c r="AR48">
        <f t="shared" si="138"/>
        <v>0</v>
      </c>
      <c r="AS48">
        <f t="shared" si="76"/>
        <v>0</v>
      </c>
      <c r="AT48" s="1">
        <v>7.7922077922099996E-3</v>
      </c>
      <c r="AU48" s="2">
        <v>10</v>
      </c>
      <c r="AV48">
        <v>60</v>
      </c>
      <c r="AW48" t="str">
        <f t="shared" si="77"/>
        <v>TRUE</v>
      </c>
      <c r="AX48">
        <f>VLOOKUP($A48,'FuturesInfo (3)'!$A$2:$V$80,22)</f>
        <v>3</v>
      </c>
      <c r="AY48">
        <f t="shared" si="78"/>
        <v>4</v>
      </c>
      <c r="AZ48">
        <f t="shared" si="87"/>
        <v>3</v>
      </c>
      <c r="BA48" s="138">
        <f>VLOOKUP($A48,'FuturesInfo (3)'!$A$2:$O$80,15)*AZ48</f>
        <v>61725</v>
      </c>
      <c r="BB48" s="196">
        <f t="shared" si="79"/>
        <v>-480.9740259741622</v>
      </c>
      <c r="BC48" s="196">
        <f t="shared" si="88"/>
        <v>-480.9740259741622</v>
      </c>
      <c r="BE48">
        <v>-1</v>
      </c>
      <c r="BF48">
        <v>1</v>
      </c>
      <c r="BG48">
        <v>-1</v>
      </c>
      <c r="BH48">
        <v>1</v>
      </c>
      <c r="BI48">
        <v>1</v>
      </c>
      <c r="BJ48">
        <v>0</v>
      </c>
      <c r="BK48" s="1">
        <v>1.5979381443300002E-2</v>
      </c>
      <c r="BL48" s="2">
        <v>10</v>
      </c>
      <c r="BM48">
        <v>60</v>
      </c>
      <c r="BN48" t="s">
        <v>1186</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1186</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1186</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1186</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1186</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1186</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1186</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1186</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1186</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1186</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1186</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1186</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1186</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1186</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1186</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1186</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40">
        <v>-1</v>
      </c>
      <c r="QJ48" s="240">
        <v>1</v>
      </c>
      <c r="QK48" s="214">
        <v>1</v>
      </c>
      <c r="QL48" s="241">
        <v>15</v>
      </c>
      <c r="QM48">
        <v>-1</v>
      </c>
      <c r="QN48">
        <v>1</v>
      </c>
      <c r="QO48" s="214">
        <v>1</v>
      </c>
      <c r="QP48">
        <v>0</v>
      </c>
      <c r="QQ48">
        <v>1</v>
      </c>
      <c r="QR48">
        <v>0</v>
      </c>
      <c r="QS48">
        <v>1</v>
      </c>
      <c r="QT48" s="249">
        <v>6.5515187611700004E-3</v>
      </c>
      <c r="QU48" s="202">
        <v>42529</v>
      </c>
      <c r="QV48">
        <v>60</v>
      </c>
      <c r="QW48" t="s">
        <v>1186</v>
      </c>
      <c r="QX48">
        <v>3</v>
      </c>
      <c r="QY48" s="253">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f t="shared" si="89"/>
        <v>1</v>
      </c>
      <c r="RP48" s="240">
        <v>-1</v>
      </c>
      <c r="RQ48" s="240">
        <v>1</v>
      </c>
      <c r="RR48" s="240">
        <v>-1</v>
      </c>
      <c r="RS48" s="214">
        <v>-1</v>
      </c>
      <c r="RT48" s="241">
        <v>16</v>
      </c>
      <c r="RU48">
        <f t="shared" si="90"/>
        <v>1</v>
      </c>
      <c r="RV48">
        <f t="shared" si="91"/>
        <v>-1</v>
      </c>
      <c r="RW48" s="214">
        <v>-1</v>
      </c>
      <c r="RX48">
        <f t="shared" si="139"/>
        <v>1</v>
      </c>
      <c r="RY48">
        <f t="shared" si="92"/>
        <v>1</v>
      </c>
      <c r="RZ48">
        <f t="shared" si="93"/>
        <v>0</v>
      </c>
      <c r="SA48">
        <f t="shared" si="94"/>
        <v>1</v>
      </c>
      <c r="SB48" s="249">
        <v>-2.60355029586E-2</v>
      </c>
      <c r="SC48" s="202">
        <v>42529</v>
      </c>
      <c r="SD48">
        <v>60</v>
      </c>
      <c r="SE48" t="str">
        <f t="shared" si="80"/>
        <v>TRUE</v>
      </c>
      <c r="SF48">
        <f>VLOOKUP($A48,'FuturesInfo (3)'!$A$2:$V$80,22)</f>
        <v>3</v>
      </c>
      <c r="SG48" s="253">
        <v>2</v>
      </c>
      <c r="SH48">
        <f t="shared" si="95"/>
        <v>2</v>
      </c>
      <c r="SI48" s="138">
        <f>VLOOKUP($A48,'FuturesInfo (3)'!$A$2:$O$80,15)*SF48</f>
        <v>61725</v>
      </c>
      <c r="SJ48" s="138">
        <f>VLOOKUP($A48,'FuturesInfo (3)'!$A$2:$O$80,15)*SH48</f>
        <v>41150</v>
      </c>
      <c r="SK48" s="196">
        <f t="shared" si="96"/>
        <v>1607.0414201195849</v>
      </c>
      <c r="SL48" s="196">
        <f t="shared" si="97"/>
        <v>1071.36094674639</v>
      </c>
      <c r="SM48" s="196">
        <f t="shared" si="98"/>
        <v>1607.0414201195849</v>
      </c>
      <c r="SN48" s="196">
        <f t="shared" si="99"/>
        <v>-1607.0414201195849</v>
      </c>
      <c r="SO48" s="196">
        <f t="shared" si="145"/>
        <v>1607.0414201195849</v>
      </c>
      <c r="SP48" s="196">
        <f t="shared" si="101"/>
        <v>-1607.0414201195849</v>
      </c>
      <c r="SQ48" s="196">
        <f t="shared" si="132"/>
        <v>1607.0414201195849</v>
      </c>
      <c r="SR48" s="196">
        <f>IF(IF(sym!$O37=RW48,1,0)=1,ABS(SI48*SB48),-ABS(SI48*SB48))</f>
        <v>-1607.0414201195849</v>
      </c>
      <c r="SS48" s="196">
        <f>IF(IF(sym!$N37=RW48,1,0)=1,ABS(SI48*SB48),-ABS(SI48*SB48))</f>
        <v>1607.0414201195849</v>
      </c>
      <c r="ST48" s="196">
        <f t="shared" si="102"/>
        <v>-1607.0414201195849</v>
      </c>
      <c r="SU48" s="196">
        <f t="shared" si="103"/>
        <v>1607.0414201195849</v>
      </c>
      <c r="SW48">
        <f t="shared" si="104"/>
        <v>-1</v>
      </c>
      <c r="SX48" s="240">
        <v>1</v>
      </c>
      <c r="SY48" s="240">
        <v>1</v>
      </c>
      <c r="SZ48" s="240">
        <v>-1</v>
      </c>
      <c r="TA48" s="214">
        <v>1</v>
      </c>
      <c r="TB48" s="241">
        <v>17</v>
      </c>
      <c r="TC48">
        <f t="shared" si="105"/>
        <v>-1</v>
      </c>
      <c r="TD48">
        <f t="shared" si="106"/>
        <v>1</v>
      </c>
      <c r="TE48" s="214"/>
      <c r="TF48">
        <f t="shared" si="140"/>
        <v>0</v>
      </c>
      <c r="TG48">
        <f t="shared" si="107"/>
        <v>0</v>
      </c>
      <c r="TH48">
        <f t="shared" si="133"/>
        <v>0</v>
      </c>
      <c r="TI48">
        <f t="shared" si="108"/>
        <v>0</v>
      </c>
      <c r="TJ48" s="249"/>
      <c r="TK48" s="202">
        <v>42529</v>
      </c>
      <c r="TL48">
        <v>60</v>
      </c>
      <c r="TM48" t="str">
        <f t="shared" si="81"/>
        <v>TRUE</v>
      </c>
      <c r="TN48">
        <f>VLOOKUP($A48,'FuturesInfo (3)'!$A$2:$V$80,22)</f>
        <v>3</v>
      </c>
      <c r="TO48" s="253">
        <v>1</v>
      </c>
      <c r="TP48">
        <f t="shared" si="109"/>
        <v>4</v>
      </c>
      <c r="TQ48" s="138">
        <f>VLOOKUP($A48,'FuturesInfo (3)'!$A$2:$O$80,15)*TN48</f>
        <v>61725</v>
      </c>
      <c r="TR48" s="138">
        <f>VLOOKUP($A48,'FuturesInfo (3)'!$A$2:$O$80,15)*TP48</f>
        <v>82300</v>
      </c>
      <c r="TS48" s="196">
        <f t="shared" si="110"/>
        <v>0</v>
      </c>
      <c r="TT48" s="196">
        <f t="shared" si="111"/>
        <v>0</v>
      </c>
      <c r="TU48" s="196">
        <f t="shared" si="112"/>
        <v>0</v>
      </c>
      <c r="TV48" s="196">
        <f t="shared" si="113"/>
        <v>0</v>
      </c>
      <c r="TW48" s="196">
        <f t="shared" si="146"/>
        <v>0</v>
      </c>
      <c r="TX48" s="196">
        <f t="shared" si="115"/>
        <v>0</v>
      </c>
      <c r="TY48" s="196">
        <f t="shared" si="134"/>
        <v>0</v>
      </c>
      <c r="TZ48" s="196">
        <f>IF(IF(sym!$O37=TE48,1,0)=1,ABS(TQ48*TJ48),-ABS(TQ48*TJ48))</f>
        <v>0</v>
      </c>
      <c r="UA48" s="196">
        <f>IF(IF(sym!$N37=TE48,1,0)=1,ABS(TQ48*TJ48),-ABS(TQ48*TJ48))</f>
        <v>0</v>
      </c>
      <c r="UB48" s="196">
        <f t="shared" si="141"/>
        <v>0</v>
      </c>
      <c r="UC48" s="196">
        <f t="shared" si="117"/>
        <v>0</v>
      </c>
      <c r="UE48">
        <f t="shared" si="118"/>
        <v>0</v>
      </c>
      <c r="UF48" s="240"/>
      <c r="UG48" s="240"/>
      <c r="UH48" s="240"/>
      <c r="UI48" s="214"/>
      <c r="UJ48" s="241"/>
      <c r="UK48">
        <f t="shared" si="119"/>
        <v>1</v>
      </c>
      <c r="UL48">
        <f t="shared" si="120"/>
        <v>0</v>
      </c>
      <c r="UM48" s="214"/>
      <c r="UN48">
        <f t="shared" si="149"/>
        <v>1</v>
      </c>
      <c r="UO48">
        <f t="shared" si="148"/>
        <v>1</v>
      </c>
      <c r="UP48">
        <f t="shared" si="135"/>
        <v>0</v>
      </c>
      <c r="UQ48">
        <f t="shared" si="122"/>
        <v>1</v>
      </c>
      <c r="UR48" s="249"/>
      <c r="US48" s="202"/>
      <c r="UT48">
        <v>60</v>
      </c>
      <c r="UU48" t="str">
        <f t="shared" si="82"/>
        <v>FALSE</v>
      </c>
      <c r="UV48">
        <f>VLOOKUP($A48,'FuturesInfo (3)'!$A$2:$V$80,22)</f>
        <v>3</v>
      </c>
      <c r="UW48" s="253"/>
      <c r="UX48">
        <f t="shared" si="123"/>
        <v>2</v>
      </c>
      <c r="UY48" s="138">
        <f>VLOOKUP($A48,'FuturesInfo (3)'!$A$2:$O$80,15)*UV48</f>
        <v>61725</v>
      </c>
      <c r="UZ48" s="138">
        <f>VLOOKUP($A48,'FuturesInfo (3)'!$A$2:$O$80,15)*UX48</f>
        <v>41150</v>
      </c>
      <c r="VA48" s="196">
        <f t="shared" si="124"/>
        <v>0</v>
      </c>
      <c r="VB48" s="196">
        <f t="shared" si="125"/>
        <v>0</v>
      </c>
      <c r="VC48" s="196">
        <f t="shared" si="126"/>
        <v>0</v>
      </c>
      <c r="VD48" s="196">
        <f t="shared" si="127"/>
        <v>0</v>
      </c>
      <c r="VE48" s="196">
        <f t="shared" si="147"/>
        <v>0</v>
      </c>
      <c r="VF48" s="196">
        <f t="shared" si="129"/>
        <v>0</v>
      </c>
      <c r="VG48" s="196">
        <f t="shared" si="136"/>
        <v>0</v>
      </c>
      <c r="VH48" s="196">
        <f>IF(IF(sym!$O37=UM48,1,0)=1,ABS(UY48*UR48),-ABS(UY48*UR48))</f>
        <v>0</v>
      </c>
      <c r="VI48" s="196">
        <f>IF(IF(sym!$N37=UM48,1,0)=1,ABS(UY48*UR48),-ABS(UY48*UR48))</f>
        <v>0</v>
      </c>
      <c r="VJ48" s="196">
        <f t="shared" si="144"/>
        <v>0</v>
      </c>
      <c r="VK48" s="196">
        <f t="shared" si="131"/>
        <v>0</v>
      </c>
    </row>
    <row r="49" spans="1:583" x14ac:dyDescent="0.25">
      <c r="A49" s="5" t="s">
        <v>362</v>
      </c>
      <c r="B49" s="150" t="str">
        <f>'FuturesInfo (3)'!M37</f>
        <v>@LB</v>
      </c>
      <c r="C49" s="200" t="str">
        <f>VLOOKUP(A49,'FuturesInfo (3)'!$A$2:$K$80,11)</f>
        <v>soft</v>
      </c>
      <c r="F49" s="5" t="e">
        <f>#REF!</f>
        <v>#REF!</v>
      </c>
      <c r="G49" s="5">
        <v>1</v>
      </c>
      <c r="H49">
        <v>1</v>
      </c>
      <c r="I49" s="5">
        <v>1</v>
      </c>
      <c r="J49">
        <f t="shared" si="150"/>
        <v>1</v>
      </c>
      <c r="K49">
        <f t="shared" si="151"/>
        <v>1</v>
      </c>
      <c r="L49" s="185">
        <v>1.6846361186000001E-2</v>
      </c>
      <c r="M49" s="167">
        <v>10</v>
      </c>
      <c r="N49" s="5">
        <v>60</v>
      </c>
      <c r="O49" t="str">
        <f t="shared" si="152"/>
        <v>TRUE</v>
      </c>
      <c r="P49">
        <f>VLOOKUP($A49,'FuturesInfo (3)'!$A$2:$V$80,22)</f>
        <v>2</v>
      </c>
      <c r="Q49">
        <f t="shared" si="69"/>
        <v>2</v>
      </c>
      <c r="R49">
        <f t="shared" si="69"/>
        <v>2</v>
      </c>
      <c r="S49" s="138">
        <f>VLOOKUP($A49,'FuturesInfo (3)'!$A$2:$O$80,15)*Q49</f>
        <v>69300</v>
      </c>
      <c r="T49" s="144">
        <f t="shared" si="153"/>
        <v>1167.4528301898001</v>
      </c>
      <c r="U49" s="144">
        <f t="shared" si="83"/>
        <v>1167.4528301898001</v>
      </c>
      <c r="W49" s="5">
        <f t="shared" si="154"/>
        <v>1</v>
      </c>
      <c r="X49" s="5">
        <v>1</v>
      </c>
      <c r="Y49">
        <v>1</v>
      </c>
      <c r="Z49" s="5">
        <v>1</v>
      </c>
      <c r="AA49">
        <f t="shared" si="137"/>
        <v>1</v>
      </c>
      <c r="AB49">
        <f t="shared" si="155"/>
        <v>1</v>
      </c>
      <c r="AC49" s="5">
        <v>1.4247846255800001E-2</v>
      </c>
      <c r="AD49" s="167">
        <v>10</v>
      </c>
      <c r="AE49" s="5">
        <v>60</v>
      </c>
      <c r="AF49" t="str">
        <f t="shared" si="156"/>
        <v>TRUE</v>
      </c>
      <c r="AG49">
        <f>VLOOKUP($A49,'FuturesInfo (3)'!$A$2:$V$80,22)</f>
        <v>2</v>
      </c>
      <c r="AH49">
        <f t="shared" si="157"/>
        <v>3</v>
      </c>
      <c r="AI49">
        <f t="shared" si="84"/>
        <v>2</v>
      </c>
      <c r="AJ49" s="138">
        <f>VLOOKUP($A49,'FuturesInfo (3)'!$A$2:$O$80,15)*AI49</f>
        <v>69300</v>
      </c>
      <c r="AK49" s="196">
        <f t="shared" si="158"/>
        <v>987.37574552694002</v>
      </c>
      <c r="AL49" s="196">
        <f t="shared" si="86"/>
        <v>987.37574552694002</v>
      </c>
      <c r="AN49" s="5">
        <f t="shared" si="75"/>
        <v>1</v>
      </c>
      <c r="AO49" s="5">
        <v>-1</v>
      </c>
      <c r="AP49">
        <v>1</v>
      </c>
      <c r="AQ49" s="5">
        <v>-1</v>
      </c>
      <c r="AR49">
        <f t="shared" si="138"/>
        <v>1</v>
      </c>
      <c r="AS49">
        <f t="shared" si="76"/>
        <v>0</v>
      </c>
      <c r="AT49" s="5">
        <v>-2.3521724926499999E-2</v>
      </c>
      <c r="AU49" s="167">
        <v>10</v>
      </c>
      <c r="AV49" s="5">
        <v>60</v>
      </c>
      <c r="AW49" t="str">
        <f t="shared" si="77"/>
        <v>TRUE</v>
      </c>
      <c r="AX49">
        <f>VLOOKUP($A49,'FuturesInfo (3)'!$A$2:$V$80,22)</f>
        <v>2</v>
      </c>
      <c r="AY49">
        <f t="shared" si="78"/>
        <v>2</v>
      </c>
      <c r="AZ49">
        <f t="shared" si="87"/>
        <v>2</v>
      </c>
      <c r="BA49" s="138">
        <f>VLOOKUP($A49,'FuturesInfo (3)'!$A$2:$O$80,15)*AZ49</f>
        <v>69300</v>
      </c>
      <c r="BB49" s="196">
        <f t="shared" si="79"/>
        <v>1630.05553740645</v>
      </c>
      <c r="BC49" s="196">
        <f t="shared" si="88"/>
        <v>-1630.05553740645</v>
      </c>
      <c r="BE49" s="5">
        <v>-1</v>
      </c>
      <c r="BF49" s="5">
        <v>-1</v>
      </c>
      <c r="BG49">
        <v>1</v>
      </c>
      <c r="BH49" s="5">
        <v>-1</v>
      </c>
      <c r="BI49">
        <v>1</v>
      </c>
      <c r="BJ49">
        <v>0</v>
      </c>
      <c r="BK49" s="5">
        <v>-2.0742723318800001E-2</v>
      </c>
      <c r="BL49" s="167">
        <v>10</v>
      </c>
      <c r="BM49" s="5">
        <v>60</v>
      </c>
      <c r="BN49" t="s">
        <v>1186</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1186</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1186</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1186</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1186</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1186</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1186</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1186</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1186</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1186</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1186</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1186</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1186</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1186</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1186</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1186</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3">
        <v>1</v>
      </c>
      <c r="QJ49" s="243">
        <v>-1</v>
      </c>
      <c r="QK49" s="214">
        <v>-1</v>
      </c>
      <c r="QL49" s="241">
        <v>12</v>
      </c>
      <c r="QM49">
        <v>1</v>
      </c>
      <c r="QN49">
        <v>-1</v>
      </c>
      <c r="QO49" s="247">
        <v>1</v>
      </c>
      <c r="QP49">
        <v>1</v>
      </c>
      <c r="QQ49">
        <v>0</v>
      </c>
      <c r="QR49">
        <v>1</v>
      </c>
      <c r="QS49">
        <v>0</v>
      </c>
      <c r="QT49" s="247">
        <v>0</v>
      </c>
      <c r="QU49" s="202">
        <v>42534</v>
      </c>
      <c r="QV49" s="5">
        <v>60</v>
      </c>
      <c r="QW49" t="s">
        <v>1186</v>
      </c>
      <c r="QX49">
        <v>3</v>
      </c>
      <c r="QY49" s="253">
        <v>2</v>
      </c>
      <c r="QZ49">
        <v>2</v>
      </c>
      <c r="RA49" s="138">
        <v>101541</v>
      </c>
      <c r="RB49" s="138">
        <v>67694</v>
      </c>
      <c r="RC49" s="196">
        <v>0</v>
      </c>
      <c r="RD49" s="196">
        <v>0</v>
      </c>
      <c r="RE49" s="196">
        <v>0</v>
      </c>
      <c r="RF49" s="196">
        <v>0</v>
      </c>
      <c r="RG49" s="196">
        <v>0</v>
      </c>
      <c r="RH49" s="196">
        <v>0</v>
      </c>
      <c r="RI49" s="196"/>
      <c r="RJ49" s="196">
        <v>0</v>
      </c>
      <c r="RK49" s="196">
        <v>0</v>
      </c>
      <c r="RL49" s="196">
        <v>0</v>
      </c>
      <c r="RM49" s="196">
        <v>0</v>
      </c>
      <c r="RO49">
        <f t="shared" si="89"/>
        <v>1</v>
      </c>
      <c r="RP49" s="243">
        <v>-1</v>
      </c>
      <c r="RQ49" s="243">
        <v>-1</v>
      </c>
      <c r="RR49" s="243">
        <v>-1</v>
      </c>
      <c r="RS49" s="214">
        <v>-1</v>
      </c>
      <c r="RT49" s="241">
        <v>-2</v>
      </c>
      <c r="RU49">
        <f t="shared" si="90"/>
        <v>1</v>
      </c>
      <c r="RV49">
        <f t="shared" si="91"/>
        <v>1</v>
      </c>
      <c r="RW49" s="247">
        <v>1</v>
      </c>
      <c r="RX49">
        <f t="shared" si="139"/>
        <v>0</v>
      </c>
      <c r="RY49">
        <f t="shared" si="92"/>
        <v>0</v>
      </c>
      <c r="RZ49">
        <f t="shared" si="93"/>
        <v>1</v>
      </c>
      <c r="SA49">
        <f t="shared" si="94"/>
        <v>1</v>
      </c>
      <c r="SB49" s="247">
        <v>2.3724406889800001E-2</v>
      </c>
      <c r="SC49" s="202">
        <v>42534</v>
      </c>
      <c r="SD49" s="5">
        <v>60</v>
      </c>
      <c r="SE49" t="str">
        <f t="shared" si="80"/>
        <v>TRUE</v>
      </c>
      <c r="SF49">
        <f>VLOOKUP($A49,'FuturesInfo (3)'!$A$2:$V$80,22)</f>
        <v>2</v>
      </c>
      <c r="SG49" s="253">
        <v>1</v>
      </c>
      <c r="SH49">
        <f t="shared" si="95"/>
        <v>3</v>
      </c>
      <c r="SI49" s="138">
        <f>VLOOKUP($A49,'FuturesInfo (3)'!$A$2:$O$80,15)*SF49</f>
        <v>69300</v>
      </c>
      <c r="SJ49" s="138">
        <f>VLOOKUP($A49,'FuturesInfo (3)'!$A$2:$O$80,15)*SH49</f>
        <v>103950</v>
      </c>
      <c r="SK49" s="196">
        <f t="shared" si="96"/>
        <v>-1644.1013974631401</v>
      </c>
      <c r="SL49" s="196">
        <f t="shared" si="97"/>
        <v>-2466.1520961947099</v>
      </c>
      <c r="SM49" s="196">
        <f t="shared" si="98"/>
        <v>-1644.1013974631401</v>
      </c>
      <c r="SN49" s="196">
        <f t="shared" si="99"/>
        <v>1644.1013974631401</v>
      </c>
      <c r="SO49" s="196">
        <f t="shared" si="145"/>
        <v>1644.1013974631401</v>
      </c>
      <c r="SP49" s="196">
        <f t="shared" si="101"/>
        <v>-1644.1013974631401</v>
      </c>
      <c r="SQ49" s="196">
        <f t="shared" si="132"/>
        <v>-1644.1013974631401</v>
      </c>
      <c r="SR49" s="196">
        <f>IF(IF(sym!$O38=RW49,1,0)=1,ABS(SI49*SB49),-ABS(SI49*SB49))</f>
        <v>1644.1013974631401</v>
      </c>
      <c r="SS49" s="196">
        <f>IF(IF(sym!$N38=RW49,1,0)=1,ABS(SI49*SB49),-ABS(SI49*SB49))</f>
        <v>-1644.1013974631401</v>
      </c>
      <c r="ST49" s="196">
        <f t="shared" si="102"/>
        <v>-1644.1013974631401</v>
      </c>
      <c r="SU49" s="196">
        <f t="shared" si="103"/>
        <v>1644.1013974631401</v>
      </c>
      <c r="SW49">
        <f t="shared" si="104"/>
        <v>1</v>
      </c>
      <c r="SX49" s="243">
        <v>1</v>
      </c>
      <c r="SY49" s="243">
        <v>1</v>
      </c>
      <c r="SZ49" s="243">
        <v>1</v>
      </c>
      <c r="TA49" s="214">
        <v>-1</v>
      </c>
      <c r="TB49" s="241">
        <v>-4</v>
      </c>
      <c r="TC49">
        <f t="shared" si="105"/>
        <v>1</v>
      </c>
      <c r="TD49">
        <f t="shared" si="106"/>
        <v>1</v>
      </c>
      <c r="TE49" s="247"/>
      <c r="TF49">
        <f t="shared" si="140"/>
        <v>0</v>
      </c>
      <c r="TG49">
        <f t="shared" si="107"/>
        <v>0</v>
      </c>
      <c r="TH49">
        <f t="shared" si="133"/>
        <v>0</v>
      </c>
      <c r="TI49">
        <f t="shared" si="108"/>
        <v>0</v>
      </c>
      <c r="TJ49" s="247"/>
      <c r="TK49" s="202">
        <v>42548</v>
      </c>
      <c r="TL49" s="5">
        <v>60</v>
      </c>
      <c r="TM49" t="str">
        <f t="shared" si="81"/>
        <v>TRUE</v>
      </c>
      <c r="TN49">
        <f>VLOOKUP($A49,'FuturesInfo (3)'!$A$2:$V$80,22)</f>
        <v>2</v>
      </c>
      <c r="TO49" s="253">
        <v>2</v>
      </c>
      <c r="TP49">
        <f t="shared" si="109"/>
        <v>2</v>
      </c>
      <c r="TQ49" s="138">
        <f>VLOOKUP($A49,'FuturesInfo (3)'!$A$2:$O$80,15)*TN49</f>
        <v>69300</v>
      </c>
      <c r="TR49" s="138">
        <f>VLOOKUP($A49,'FuturesInfo (3)'!$A$2:$O$80,15)*TP49</f>
        <v>69300</v>
      </c>
      <c r="TS49" s="196">
        <f t="shared" si="110"/>
        <v>0</v>
      </c>
      <c r="TT49" s="196">
        <f t="shared" si="111"/>
        <v>0</v>
      </c>
      <c r="TU49" s="196">
        <f t="shared" si="112"/>
        <v>0</v>
      </c>
      <c r="TV49" s="196">
        <f t="shared" si="113"/>
        <v>0</v>
      </c>
      <c r="TW49" s="196">
        <f t="shared" si="146"/>
        <v>0</v>
      </c>
      <c r="TX49" s="196">
        <f t="shared" si="115"/>
        <v>0</v>
      </c>
      <c r="TY49" s="196">
        <f t="shared" si="134"/>
        <v>0</v>
      </c>
      <c r="TZ49" s="196">
        <f>IF(IF(sym!$O38=TE49,1,0)=1,ABS(TQ49*TJ49),-ABS(TQ49*TJ49))</f>
        <v>0</v>
      </c>
      <c r="UA49" s="196">
        <f>IF(IF(sym!$N38=TE49,1,0)=1,ABS(TQ49*TJ49),-ABS(TQ49*TJ49))</f>
        <v>0</v>
      </c>
      <c r="UB49" s="196">
        <f t="shared" si="141"/>
        <v>0</v>
      </c>
      <c r="UC49" s="196">
        <f t="shared" si="117"/>
        <v>0</v>
      </c>
      <c r="UE49">
        <f t="shared" si="118"/>
        <v>0</v>
      </c>
      <c r="UF49" s="243"/>
      <c r="UG49" s="243"/>
      <c r="UH49" s="243"/>
      <c r="UI49" s="214"/>
      <c r="UJ49" s="241"/>
      <c r="UK49">
        <f t="shared" si="119"/>
        <v>1</v>
      </c>
      <c r="UL49">
        <f t="shared" si="120"/>
        <v>0</v>
      </c>
      <c r="UM49" s="247"/>
      <c r="UN49">
        <f t="shared" si="149"/>
        <v>1</v>
      </c>
      <c r="UO49">
        <f t="shared" si="148"/>
        <v>1</v>
      </c>
      <c r="UP49">
        <f t="shared" si="135"/>
        <v>0</v>
      </c>
      <c r="UQ49">
        <f t="shared" si="122"/>
        <v>1</v>
      </c>
      <c r="UR49" s="247"/>
      <c r="US49" s="202"/>
      <c r="UT49" s="5">
        <v>60</v>
      </c>
      <c r="UU49" t="str">
        <f t="shared" si="82"/>
        <v>FALSE</v>
      </c>
      <c r="UV49">
        <f>VLOOKUP($A49,'FuturesInfo (3)'!$A$2:$V$80,22)</f>
        <v>2</v>
      </c>
      <c r="UW49" s="253"/>
      <c r="UX49">
        <f t="shared" si="123"/>
        <v>2</v>
      </c>
      <c r="UY49" s="138">
        <f>VLOOKUP($A49,'FuturesInfo (3)'!$A$2:$O$80,15)*UV49</f>
        <v>69300</v>
      </c>
      <c r="UZ49" s="138">
        <f>VLOOKUP($A49,'FuturesInfo (3)'!$A$2:$O$80,15)*UX49</f>
        <v>69300</v>
      </c>
      <c r="VA49" s="196">
        <f t="shared" si="124"/>
        <v>0</v>
      </c>
      <c r="VB49" s="196">
        <f t="shared" si="125"/>
        <v>0</v>
      </c>
      <c r="VC49" s="196">
        <f t="shared" si="126"/>
        <v>0</v>
      </c>
      <c r="VD49" s="196">
        <f t="shared" si="127"/>
        <v>0</v>
      </c>
      <c r="VE49" s="196">
        <f t="shared" si="147"/>
        <v>0</v>
      </c>
      <c r="VF49" s="196">
        <f t="shared" si="129"/>
        <v>0</v>
      </c>
      <c r="VG49" s="196">
        <f t="shared" si="136"/>
        <v>0</v>
      </c>
      <c r="VH49" s="196">
        <f>IF(IF(sym!$O38=UM49,1,0)=1,ABS(UY49*UR49),-ABS(UY49*UR49))</f>
        <v>0</v>
      </c>
      <c r="VI49" s="196">
        <f>IF(IF(sym!$N38=UM49,1,0)=1,ABS(UY49*UR49),-ABS(UY49*UR49))</f>
        <v>0</v>
      </c>
      <c r="VJ49" s="196">
        <f t="shared" si="144"/>
        <v>0</v>
      </c>
      <c r="VK49" s="196">
        <f t="shared" si="131"/>
        <v>0</v>
      </c>
    </row>
    <row r="50" spans="1:583" x14ac:dyDescent="0.25">
      <c r="A50" s="1" t="s">
        <v>364</v>
      </c>
      <c r="B50" s="150" t="str">
        <f>'FuturesInfo (3)'!M38</f>
        <v>@LE</v>
      </c>
      <c r="C50" s="200" t="str">
        <f>VLOOKUP(A50,'FuturesInfo (3)'!$A$2:$K$80,11)</f>
        <v>meat</v>
      </c>
      <c r="F50" t="e">
        <f>#REF!</f>
        <v>#REF!</v>
      </c>
      <c r="G50">
        <v>-1</v>
      </c>
      <c r="H50">
        <v>1</v>
      </c>
      <c r="I50">
        <v>1</v>
      </c>
      <c r="J50">
        <f t="shared" si="150"/>
        <v>0</v>
      </c>
      <c r="K50">
        <f t="shared" si="151"/>
        <v>1</v>
      </c>
      <c r="L50" s="184">
        <v>1.2749681258E-3</v>
      </c>
      <c r="M50" s="2">
        <v>10</v>
      </c>
      <c r="N50">
        <v>60</v>
      </c>
      <c r="O50" t="str">
        <f t="shared" si="152"/>
        <v>TRUE</v>
      </c>
      <c r="P50">
        <f>VLOOKUP($A50,'FuturesInfo (3)'!$A$2:$V$80,22)</f>
        <v>2</v>
      </c>
      <c r="Q50">
        <f t="shared" si="69"/>
        <v>2</v>
      </c>
      <c r="R50">
        <f t="shared" si="69"/>
        <v>2</v>
      </c>
      <c r="S50" s="138">
        <f>VLOOKUP($A50,'FuturesInfo (3)'!$A$2:$O$80,15)*Q50</f>
        <v>90380</v>
      </c>
      <c r="T50" s="144">
        <f t="shared" si="153"/>
        <v>-115.23161920980399</v>
      </c>
      <c r="U50" s="144">
        <f t="shared" si="83"/>
        <v>115.23161920980399</v>
      </c>
      <c r="W50">
        <f t="shared" si="154"/>
        <v>-1</v>
      </c>
      <c r="X50">
        <v>-1</v>
      </c>
      <c r="Y50">
        <v>1</v>
      </c>
      <c r="Z50">
        <v>-1</v>
      </c>
      <c r="AA50">
        <f t="shared" si="137"/>
        <v>1</v>
      </c>
      <c r="AB50">
        <f t="shared" si="155"/>
        <v>0</v>
      </c>
      <c r="AC50" s="1">
        <v>-1.0611205432900001E-2</v>
      </c>
      <c r="AD50" s="2">
        <v>10</v>
      </c>
      <c r="AE50">
        <v>60</v>
      </c>
      <c r="AF50" t="str">
        <f t="shared" si="156"/>
        <v>TRUE</v>
      </c>
      <c r="AG50">
        <f>VLOOKUP($A50,'FuturesInfo (3)'!$A$2:$V$80,22)</f>
        <v>2</v>
      </c>
      <c r="AH50">
        <f t="shared" si="157"/>
        <v>2</v>
      </c>
      <c r="AI50">
        <f t="shared" si="84"/>
        <v>2</v>
      </c>
      <c r="AJ50" s="138">
        <f>VLOOKUP($A50,'FuturesInfo (3)'!$A$2:$O$80,15)*AI50</f>
        <v>90380</v>
      </c>
      <c r="AK50" s="196">
        <f t="shared" si="158"/>
        <v>959.04074702550213</v>
      </c>
      <c r="AL50" s="196">
        <f t="shared" si="86"/>
        <v>-959.04074702550213</v>
      </c>
      <c r="AN50">
        <f t="shared" si="75"/>
        <v>-1</v>
      </c>
      <c r="AO50">
        <v>-1</v>
      </c>
      <c r="AP50">
        <v>1</v>
      </c>
      <c r="AQ50">
        <v>-1</v>
      </c>
      <c r="AR50">
        <f t="shared" si="138"/>
        <v>1</v>
      </c>
      <c r="AS50">
        <f t="shared" si="76"/>
        <v>0</v>
      </c>
      <c r="AT50" s="1">
        <v>-4.7190047189999999E-3</v>
      </c>
      <c r="AU50" s="2">
        <v>10</v>
      </c>
      <c r="AV50">
        <v>60</v>
      </c>
      <c r="AW50" t="str">
        <f t="shared" si="77"/>
        <v>TRUE</v>
      </c>
      <c r="AX50">
        <f>VLOOKUP($A50,'FuturesInfo (3)'!$A$2:$V$80,22)</f>
        <v>2</v>
      </c>
      <c r="AY50">
        <f t="shared" si="78"/>
        <v>2</v>
      </c>
      <c r="AZ50">
        <f t="shared" si="87"/>
        <v>2</v>
      </c>
      <c r="BA50" s="138">
        <f>VLOOKUP($A50,'FuturesInfo (3)'!$A$2:$O$80,15)*AZ50</f>
        <v>90380</v>
      </c>
      <c r="BB50" s="196">
        <f t="shared" si="79"/>
        <v>426.50364650322001</v>
      </c>
      <c r="BC50" s="196">
        <f t="shared" si="88"/>
        <v>-426.50364650322001</v>
      </c>
      <c r="BE50">
        <v>-1</v>
      </c>
      <c r="BF50">
        <v>-1</v>
      </c>
      <c r="BG50">
        <v>1</v>
      </c>
      <c r="BH50">
        <v>1</v>
      </c>
      <c r="BI50">
        <v>0</v>
      </c>
      <c r="BJ50">
        <v>1</v>
      </c>
      <c r="BK50" s="1">
        <v>2.3491379310300001E-2</v>
      </c>
      <c r="BL50" s="2">
        <v>10</v>
      </c>
      <c r="BM50">
        <v>60</v>
      </c>
      <c r="BN50" t="s">
        <v>1186</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1186</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1186</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1186</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1186</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1186</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1186</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1186</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1186</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1186</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1186</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1186</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1186</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1186</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1186</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1186</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40">
        <v>-1</v>
      </c>
      <c r="QJ50" s="240">
        <v>1</v>
      </c>
      <c r="QK50" s="214">
        <v>1</v>
      </c>
      <c r="QL50" s="241">
        <v>3</v>
      </c>
      <c r="QM50">
        <v>-1</v>
      </c>
      <c r="QN50">
        <v>1</v>
      </c>
      <c r="QO50" s="214">
        <v>1</v>
      </c>
      <c r="QP50">
        <v>0</v>
      </c>
      <c r="QQ50">
        <v>1</v>
      </c>
      <c r="QR50">
        <v>0</v>
      </c>
      <c r="QS50">
        <v>1</v>
      </c>
      <c r="QT50" s="249">
        <v>6.1336254107299997E-3</v>
      </c>
      <c r="QU50" s="202">
        <v>42544</v>
      </c>
      <c r="QV50">
        <v>60</v>
      </c>
      <c r="QW50" t="s">
        <v>1186</v>
      </c>
      <c r="QX50">
        <v>2</v>
      </c>
      <c r="QY50" s="253">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f t="shared" si="89"/>
        <v>1</v>
      </c>
      <c r="RP50" s="240">
        <v>1</v>
      </c>
      <c r="RQ50" s="240">
        <v>-1</v>
      </c>
      <c r="RR50" s="240">
        <v>1</v>
      </c>
      <c r="RS50" s="214">
        <v>1</v>
      </c>
      <c r="RT50" s="241">
        <v>4</v>
      </c>
      <c r="RU50">
        <f t="shared" si="90"/>
        <v>-1</v>
      </c>
      <c r="RV50">
        <f t="shared" si="91"/>
        <v>1</v>
      </c>
      <c r="RW50" s="214">
        <v>-1</v>
      </c>
      <c r="RX50">
        <f t="shared" si="139"/>
        <v>0</v>
      </c>
      <c r="RY50">
        <f t="shared" si="92"/>
        <v>0</v>
      </c>
      <c r="RZ50">
        <f t="shared" si="93"/>
        <v>1</v>
      </c>
      <c r="SA50">
        <f t="shared" si="94"/>
        <v>0</v>
      </c>
      <c r="SB50" s="249">
        <v>-1.61114739821E-2</v>
      </c>
      <c r="SC50" s="202">
        <v>42545</v>
      </c>
      <c r="SD50">
        <v>60</v>
      </c>
      <c r="SE50" t="str">
        <f t="shared" si="80"/>
        <v>TRUE</v>
      </c>
      <c r="SF50">
        <f>VLOOKUP($A50,'FuturesInfo (3)'!$A$2:$V$80,22)</f>
        <v>2</v>
      </c>
      <c r="SG50" s="253">
        <v>2</v>
      </c>
      <c r="SH50">
        <f t="shared" si="95"/>
        <v>2</v>
      </c>
      <c r="SI50" s="138">
        <f>VLOOKUP($A50,'FuturesInfo (3)'!$A$2:$O$80,15)*SF50</f>
        <v>90380</v>
      </c>
      <c r="SJ50" s="138">
        <f>VLOOKUP($A50,'FuturesInfo (3)'!$A$2:$O$80,15)*SH50</f>
        <v>90380</v>
      </c>
      <c r="SK50" s="196">
        <f t="shared" si="96"/>
        <v>-1456.1550185021979</v>
      </c>
      <c r="SL50" s="196">
        <f t="shared" si="97"/>
        <v>-1456.1550185021979</v>
      </c>
      <c r="SM50" s="196">
        <f t="shared" si="98"/>
        <v>-1456.1550185021979</v>
      </c>
      <c r="SN50" s="196">
        <f t="shared" si="99"/>
        <v>1456.1550185021979</v>
      </c>
      <c r="SO50" s="196">
        <f t="shared" si="145"/>
        <v>-1456.1550185021979</v>
      </c>
      <c r="SP50" s="196">
        <f t="shared" si="101"/>
        <v>1456.1550185021979</v>
      </c>
      <c r="SQ50" s="196">
        <f t="shared" si="132"/>
        <v>-1456.1550185021979</v>
      </c>
      <c r="SR50" s="196">
        <f>IF(IF(sym!$O39=RW50,1,0)=1,ABS(SI50*SB50),-ABS(SI50*SB50))</f>
        <v>-1456.1550185021979</v>
      </c>
      <c r="SS50" s="196">
        <f>IF(IF(sym!$N39=RW50,1,0)=1,ABS(SI50*SB50),-ABS(SI50*SB50))</f>
        <v>1456.1550185021979</v>
      </c>
      <c r="ST50" s="196">
        <f t="shared" si="102"/>
        <v>-1456.1550185021979</v>
      </c>
      <c r="SU50" s="196">
        <f t="shared" si="103"/>
        <v>1456.1550185021979</v>
      </c>
      <c r="SW50">
        <f t="shared" si="104"/>
        <v>-1</v>
      </c>
      <c r="SX50" s="240">
        <v>1</v>
      </c>
      <c r="SY50" s="240">
        <v>1</v>
      </c>
      <c r="SZ50" s="240">
        <v>1</v>
      </c>
      <c r="TA50" s="214">
        <v>1</v>
      </c>
      <c r="TB50" s="241">
        <v>5</v>
      </c>
      <c r="TC50">
        <f t="shared" si="105"/>
        <v>-1</v>
      </c>
      <c r="TD50">
        <f t="shared" si="106"/>
        <v>1</v>
      </c>
      <c r="TE50" s="214"/>
      <c r="TF50">
        <f t="shared" si="140"/>
        <v>0</v>
      </c>
      <c r="TG50">
        <f t="shared" si="107"/>
        <v>0</v>
      </c>
      <c r="TH50">
        <f t="shared" si="133"/>
        <v>0</v>
      </c>
      <c r="TI50">
        <f t="shared" si="108"/>
        <v>0</v>
      </c>
      <c r="TJ50" s="249"/>
      <c r="TK50" s="202">
        <v>42545</v>
      </c>
      <c r="TL50">
        <v>60</v>
      </c>
      <c r="TM50" t="str">
        <f t="shared" si="81"/>
        <v>TRUE</v>
      </c>
      <c r="TN50">
        <f>VLOOKUP($A50,'FuturesInfo (3)'!$A$2:$V$80,22)</f>
        <v>2</v>
      </c>
      <c r="TO50" s="253">
        <v>2</v>
      </c>
      <c r="TP50">
        <f t="shared" si="109"/>
        <v>2</v>
      </c>
      <c r="TQ50" s="138">
        <f>VLOOKUP($A50,'FuturesInfo (3)'!$A$2:$O$80,15)*TN50</f>
        <v>90380</v>
      </c>
      <c r="TR50" s="138">
        <f>VLOOKUP($A50,'FuturesInfo (3)'!$A$2:$O$80,15)*TP50</f>
        <v>90380</v>
      </c>
      <c r="TS50" s="196">
        <f t="shared" si="110"/>
        <v>0</v>
      </c>
      <c r="TT50" s="196">
        <f t="shared" si="111"/>
        <v>0</v>
      </c>
      <c r="TU50" s="196">
        <f t="shared" si="112"/>
        <v>0</v>
      </c>
      <c r="TV50" s="196">
        <f t="shared" si="113"/>
        <v>0</v>
      </c>
      <c r="TW50" s="196">
        <f t="shared" si="146"/>
        <v>0</v>
      </c>
      <c r="TX50" s="196">
        <f t="shared" si="115"/>
        <v>0</v>
      </c>
      <c r="TY50" s="196">
        <f t="shared" si="134"/>
        <v>0</v>
      </c>
      <c r="TZ50" s="196">
        <f>IF(IF(sym!$O39=TE50,1,0)=1,ABS(TQ50*TJ50),-ABS(TQ50*TJ50))</f>
        <v>0</v>
      </c>
      <c r="UA50" s="196">
        <f>IF(IF(sym!$N39=TE50,1,0)=1,ABS(TQ50*TJ50),-ABS(TQ50*TJ50))</f>
        <v>0</v>
      </c>
      <c r="UB50" s="196">
        <f t="shared" si="141"/>
        <v>0</v>
      </c>
      <c r="UC50" s="196">
        <f t="shared" si="117"/>
        <v>0</v>
      </c>
      <c r="UE50">
        <f t="shared" si="118"/>
        <v>0</v>
      </c>
      <c r="UF50" s="240"/>
      <c r="UG50" s="240"/>
      <c r="UH50" s="240"/>
      <c r="UI50" s="214"/>
      <c r="UJ50" s="241"/>
      <c r="UK50">
        <f t="shared" si="119"/>
        <v>1</v>
      </c>
      <c r="UL50">
        <f t="shared" si="120"/>
        <v>0</v>
      </c>
      <c r="UM50" s="214"/>
      <c r="UN50">
        <f t="shared" si="149"/>
        <v>1</v>
      </c>
      <c r="UO50">
        <f t="shared" si="148"/>
        <v>1</v>
      </c>
      <c r="UP50">
        <f t="shared" si="135"/>
        <v>0</v>
      </c>
      <c r="UQ50">
        <f t="shared" si="122"/>
        <v>1</v>
      </c>
      <c r="UR50" s="249"/>
      <c r="US50" s="202"/>
      <c r="UT50">
        <v>60</v>
      </c>
      <c r="UU50" t="str">
        <f t="shared" si="82"/>
        <v>FALSE</v>
      </c>
      <c r="UV50">
        <f>VLOOKUP($A50,'FuturesInfo (3)'!$A$2:$V$80,22)</f>
        <v>2</v>
      </c>
      <c r="UW50" s="253"/>
      <c r="UX50">
        <f t="shared" si="123"/>
        <v>2</v>
      </c>
      <c r="UY50" s="138">
        <f>VLOOKUP($A50,'FuturesInfo (3)'!$A$2:$O$80,15)*UV50</f>
        <v>90380</v>
      </c>
      <c r="UZ50" s="138">
        <f>VLOOKUP($A50,'FuturesInfo (3)'!$A$2:$O$80,15)*UX50</f>
        <v>90380</v>
      </c>
      <c r="VA50" s="196">
        <f t="shared" si="124"/>
        <v>0</v>
      </c>
      <c r="VB50" s="196">
        <f t="shared" si="125"/>
        <v>0</v>
      </c>
      <c r="VC50" s="196">
        <f t="shared" si="126"/>
        <v>0</v>
      </c>
      <c r="VD50" s="196">
        <f t="shared" si="127"/>
        <v>0</v>
      </c>
      <c r="VE50" s="196">
        <f t="shared" si="147"/>
        <v>0</v>
      </c>
      <c r="VF50" s="196">
        <f t="shared" si="129"/>
        <v>0</v>
      </c>
      <c r="VG50" s="196">
        <f t="shared" si="136"/>
        <v>0</v>
      </c>
      <c r="VH50" s="196">
        <f>IF(IF(sym!$O39=UM50,1,0)=1,ABS(UY50*UR50),-ABS(UY50*UR50))</f>
        <v>0</v>
      </c>
      <c r="VI50" s="196">
        <f>IF(IF(sym!$N39=UM50,1,0)=1,ABS(UY50*UR50),-ABS(UY50*UR50))</f>
        <v>0</v>
      </c>
      <c r="VJ50" s="196">
        <f t="shared" si="144"/>
        <v>0</v>
      </c>
      <c r="VK50" s="196">
        <f t="shared" si="131"/>
        <v>0</v>
      </c>
    </row>
    <row r="51" spans="1:583" x14ac:dyDescent="0.25">
      <c r="A51" s="1" t="s">
        <v>366</v>
      </c>
      <c r="B51" s="150" t="str">
        <f>'FuturesInfo (3)'!M39</f>
        <v>EB</v>
      </c>
      <c r="C51" s="200" t="str">
        <f>VLOOKUP(A51,'FuturesInfo (3)'!$A$2:$K$80,11)</f>
        <v>energy</v>
      </c>
      <c r="F51" t="e">
        <f>#REF!</f>
        <v>#REF!</v>
      </c>
      <c r="G51">
        <v>-1</v>
      </c>
      <c r="H51">
        <v>-1</v>
      </c>
      <c r="I51">
        <v>-1</v>
      </c>
      <c r="J51">
        <f t="shared" si="150"/>
        <v>1</v>
      </c>
      <c r="K51">
        <f t="shared" si="151"/>
        <v>1</v>
      </c>
      <c r="L51" s="184">
        <v>-7.9936051159099995E-3</v>
      </c>
      <c r="M51" s="2">
        <v>10</v>
      </c>
      <c r="N51">
        <v>60</v>
      </c>
      <c r="O51" t="str">
        <f t="shared" si="152"/>
        <v>TRUE</v>
      </c>
      <c r="P51">
        <f>VLOOKUP($A51,'FuturesInfo (3)'!$A$2:$V$80,22)</f>
        <v>1</v>
      </c>
      <c r="Q51">
        <f t="shared" si="69"/>
        <v>1</v>
      </c>
      <c r="R51">
        <f t="shared" si="69"/>
        <v>1</v>
      </c>
      <c r="S51" s="138">
        <f>VLOOKUP($A51,'FuturesInfo (3)'!$A$2:$O$80,15)*Q51</f>
        <v>51890</v>
      </c>
      <c r="T51" s="144">
        <f t="shared" si="153"/>
        <v>414.78816946456988</v>
      </c>
      <c r="U51" s="144">
        <f t="shared" si="83"/>
        <v>414.78816946456988</v>
      </c>
      <c r="W51">
        <f t="shared" si="154"/>
        <v>-1</v>
      </c>
      <c r="X51">
        <v>-1</v>
      </c>
      <c r="Y51">
        <v>-1</v>
      </c>
      <c r="Z51">
        <v>1</v>
      </c>
      <c r="AA51">
        <f t="shared" si="137"/>
        <v>0</v>
      </c>
      <c r="AB51">
        <f t="shared" si="155"/>
        <v>0</v>
      </c>
      <c r="AC51" s="1">
        <v>1.8331990330399998E-2</v>
      </c>
      <c r="AD51" s="2">
        <v>10</v>
      </c>
      <c r="AE51">
        <v>60</v>
      </c>
      <c r="AF51" t="str">
        <f t="shared" si="156"/>
        <v>TRUE</v>
      </c>
      <c r="AG51">
        <f>VLOOKUP($A51,'FuturesInfo (3)'!$A$2:$V$80,22)</f>
        <v>1</v>
      </c>
      <c r="AH51">
        <f t="shared" si="157"/>
        <v>1</v>
      </c>
      <c r="AI51">
        <f t="shared" si="84"/>
        <v>1</v>
      </c>
      <c r="AJ51" s="138">
        <f>VLOOKUP($A51,'FuturesInfo (3)'!$A$2:$O$80,15)*AI51</f>
        <v>51890</v>
      </c>
      <c r="AK51" s="196">
        <f t="shared" si="158"/>
        <v>-951.24697824445593</v>
      </c>
      <c r="AL51" s="196">
        <f t="shared" si="86"/>
        <v>-951.24697824445593</v>
      </c>
      <c r="AN51">
        <f t="shared" si="75"/>
        <v>-1</v>
      </c>
      <c r="AO51">
        <v>1</v>
      </c>
      <c r="AP51">
        <v>-1</v>
      </c>
      <c r="AQ51">
        <v>1</v>
      </c>
      <c r="AR51">
        <f t="shared" si="138"/>
        <v>1</v>
      </c>
      <c r="AS51">
        <f t="shared" si="76"/>
        <v>0</v>
      </c>
      <c r="AT51" s="1">
        <v>1.7606330366000001E-2</v>
      </c>
      <c r="AU51" s="2">
        <v>10</v>
      </c>
      <c r="AV51">
        <v>60</v>
      </c>
      <c r="AW51" t="str">
        <f t="shared" si="77"/>
        <v>TRUE</v>
      </c>
      <c r="AX51">
        <f>VLOOKUP($A51,'FuturesInfo (3)'!$A$2:$V$80,22)</f>
        <v>1</v>
      </c>
      <c r="AY51">
        <f t="shared" si="78"/>
        <v>1</v>
      </c>
      <c r="AZ51">
        <f t="shared" si="87"/>
        <v>1</v>
      </c>
      <c r="BA51" s="138">
        <f>VLOOKUP($A51,'FuturesInfo (3)'!$A$2:$O$80,15)*AZ51</f>
        <v>51890</v>
      </c>
      <c r="BB51" s="196">
        <f t="shared" si="79"/>
        <v>913.59248269174009</v>
      </c>
      <c r="BC51" s="196">
        <f t="shared" si="88"/>
        <v>-913.59248269174009</v>
      </c>
      <c r="BE51">
        <v>1</v>
      </c>
      <c r="BF51">
        <v>1</v>
      </c>
      <c r="BG51">
        <v>-1</v>
      </c>
      <c r="BH51">
        <v>1</v>
      </c>
      <c r="BI51">
        <v>1</v>
      </c>
      <c r="BJ51">
        <v>0</v>
      </c>
      <c r="BK51" s="1">
        <v>2.0800933125999999E-2</v>
      </c>
      <c r="BL51" s="2">
        <v>10</v>
      </c>
      <c r="BM51">
        <v>60</v>
      </c>
      <c r="BN51" t="s">
        <v>1186</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1186</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1186</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1186</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1186</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1186</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1186</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1186</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1186</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1186</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1186</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1186</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1186</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1186</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1186</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1186</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40">
        <v>1</v>
      </c>
      <c r="QJ51" s="240">
        <v>-1</v>
      </c>
      <c r="QK51" s="214">
        <v>1</v>
      </c>
      <c r="QL51" s="241">
        <v>-2</v>
      </c>
      <c r="QM51">
        <v>-1</v>
      </c>
      <c r="QN51">
        <v>-1</v>
      </c>
      <c r="QO51" s="214">
        <v>-1</v>
      </c>
      <c r="QP51">
        <v>0</v>
      </c>
      <c r="QQ51">
        <v>0</v>
      </c>
      <c r="QR51">
        <v>1</v>
      </c>
      <c r="QS51">
        <v>1</v>
      </c>
      <c r="QT51" s="249">
        <v>-3.1303357996600001E-2</v>
      </c>
      <c r="QU51" s="202">
        <v>42544</v>
      </c>
      <c r="QV51">
        <v>60</v>
      </c>
      <c r="QW51" t="s">
        <v>1186</v>
      </c>
      <c r="QX51">
        <v>1</v>
      </c>
      <c r="QY51" s="253">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f t="shared" si="89"/>
        <v>-1</v>
      </c>
      <c r="RP51" s="240">
        <v>1</v>
      </c>
      <c r="RQ51" s="240">
        <v>-1</v>
      </c>
      <c r="RR51" s="240">
        <v>1</v>
      </c>
      <c r="RS51" s="214">
        <v>1</v>
      </c>
      <c r="RT51" s="241">
        <v>-3</v>
      </c>
      <c r="RU51">
        <f t="shared" si="90"/>
        <v>-1</v>
      </c>
      <c r="RV51">
        <f t="shared" si="91"/>
        <v>-1</v>
      </c>
      <c r="RW51" s="214">
        <v>1</v>
      </c>
      <c r="RX51">
        <f t="shared" si="139"/>
        <v>1</v>
      </c>
      <c r="RY51">
        <f t="shared" si="92"/>
        <v>1</v>
      </c>
      <c r="RZ51">
        <f t="shared" si="93"/>
        <v>0</v>
      </c>
      <c r="SA51">
        <f t="shared" si="94"/>
        <v>0</v>
      </c>
      <c r="SB51" s="249">
        <v>1.6255385820599998E-2</v>
      </c>
      <c r="SC51" s="202">
        <v>42544</v>
      </c>
      <c r="SD51">
        <v>60</v>
      </c>
      <c r="SE51" t="str">
        <f t="shared" si="80"/>
        <v>TRUE</v>
      </c>
      <c r="SF51">
        <f>VLOOKUP($A51,'FuturesInfo (3)'!$A$2:$V$80,22)</f>
        <v>1</v>
      </c>
      <c r="SG51" s="253">
        <v>1</v>
      </c>
      <c r="SH51">
        <f t="shared" si="95"/>
        <v>1</v>
      </c>
      <c r="SI51" s="138">
        <f>VLOOKUP($A51,'FuturesInfo (3)'!$A$2:$O$80,15)*SF51</f>
        <v>51890</v>
      </c>
      <c r="SJ51" s="138">
        <f>VLOOKUP($A51,'FuturesInfo (3)'!$A$2:$O$80,15)*SH51</f>
        <v>51890</v>
      </c>
      <c r="SK51" s="196">
        <f t="shared" si="96"/>
        <v>843.49197023093393</v>
      </c>
      <c r="SL51" s="196">
        <f t="shared" si="97"/>
        <v>843.49197023093393</v>
      </c>
      <c r="SM51" s="196">
        <f t="shared" si="98"/>
        <v>843.49197023093393</v>
      </c>
      <c r="SN51" s="196">
        <f t="shared" si="99"/>
        <v>-843.49197023093393</v>
      </c>
      <c r="SO51" s="196">
        <f t="shared" si="145"/>
        <v>-843.49197023093393</v>
      </c>
      <c r="SP51" s="196">
        <f t="shared" si="101"/>
        <v>-843.49197023093393</v>
      </c>
      <c r="SQ51" s="196">
        <f t="shared" si="132"/>
        <v>843.49197023093393</v>
      </c>
      <c r="SR51" s="196">
        <f>IF(IF(sym!$O40=RW51,1,0)=1,ABS(SI51*SB51),-ABS(SI51*SB51))</f>
        <v>843.49197023093393</v>
      </c>
      <c r="SS51" s="196">
        <f>IF(IF(sym!$N40=RW51,1,0)=1,ABS(SI51*SB51),-ABS(SI51*SB51))</f>
        <v>-843.49197023093393</v>
      </c>
      <c r="ST51" s="196">
        <f t="shared" si="102"/>
        <v>-843.49197023093393</v>
      </c>
      <c r="SU51" s="196">
        <f t="shared" si="103"/>
        <v>843.49197023093393</v>
      </c>
      <c r="SW51">
        <f t="shared" si="104"/>
        <v>1</v>
      </c>
      <c r="SX51" s="240">
        <v>-1</v>
      </c>
      <c r="SY51" s="240">
        <v>-1</v>
      </c>
      <c r="SZ51" s="240">
        <v>-1</v>
      </c>
      <c r="TA51" s="214">
        <v>1</v>
      </c>
      <c r="TB51" s="241">
        <v>-4</v>
      </c>
      <c r="TC51">
        <f t="shared" si="105"/>
        <v>-1</v>
      </c>
      <c r="TD51">
        <f t="shared" si="106"/>
        <v>-1</v>
      </c>
      <c r="TE51" s="214"/>
      <c r="TF51">
        <f t="shared" si="140"/>
        <v>0</v>
      </c>
      <c r="TG51">
        <f t="shared" si="107"/>
        <v>0</v>
      </c>
      <c r="TH51">
        <f t="shared" si="133"/>
        <v>0</v>
      </c>
      <c r="TI51">
        <f t="shared" si="108"/>
        <v>0</v>
      </c>
      <c r="TJ51" s="249"/>
      <c r="TK51" s="202">
        <v>42548</v>
      </c>
      <c r="TL51">
        <v>60</v>
      </c>
      <c r="TM51" t="str">
        <f t="shared" si="81"/>
        <v>TRUE</v>
      </c>
      <c r="TN51">
        <f>VLOOKUP($A51,'FuturesInfo (3)'!$A$2:$V$80,22)</f>
        <v>1</v>
      </c>
      <c r="TO51" s="253">
        <v>2</v>
      </c>
      <c r="TP51">
        <f t="shared" si="109"/>
        <v>1</v>
      </c>
      <c r="TQ51" s="138">
        <f>VLOOKUP($A51,'FuturesInfo (3)'!$A$2:$O$80,15)*TN51</f>
        <v>51890</v>
      </c>
      <c r="TR51" s="138">
        <f>VLOOKUP($A51,'FuturesInfo (3)'!$A$2:$O$80,15)*TP51</f>
        <v>51890</v>
      </c>
      <c r="TS51" s="196">
        <f t="shared" si="110"/>
        <v>0</v>
      </c>
      <c r="TT51" s="196">
        <f t="shared" si="111"/>
        <v>0</v>
      </c>
      <c r="TU51" s="196">
        <f t="shared" si="112"/>
        <v>0</v>
      </c>
      <c r="TV51" s="196">
        <f t="shared" si="113"/>
        <v>0</v>
      </c>
      <c r="TW51" s="196">
        <f t="shared" si="146"/>
        <v>0</v>
      </c>
      <c r="TX51" s="196">
        <f t="shared" si="115"/>
        <v>0</v>
      </c>
      <c r="TY51" s="196">
        <f t="shared" si="134"/>
        <v>0</v>
      </c>
      <c r="TZ51" s="196">
        <f>IF(IF(sym!$O40=TE51,1,0)=1,ABS(TQ51*TJ51),-ABS(TQ51*TJ51))</f>
        <v>0</v>
      </c>
      <c r="UA51" s="196">
        <f>IF(IF(sym!$N40=TE51,1,0)=1,ABS(TQ51*TJ51),-ABS(TQ51*TJ51))</f>
        <v>0</v>
      </c>
      <c r="UB51" s="196">
        <f t="shared" si="141"/>
        <v>0</v>
      </c>
      <c r="UC51" s="196">
        <f t="shared" si="117"/>
        <v>0</v>
      </c>
      <c r="UE51">
        <f t="shared" si="118"/>
        <v>0</v>
      </c>
      <c r="UF51" s="240"/>
      <c r="UG51" s="240"/>
      <c r="UH51" s="240"/>
      <c r="UI51" s="214"/>
      <c r="UJ51" s="241"/>
      <c r="UK51">
        <f t="shared" si="119"/>
        <v>1</v>
      </c>
      <c r="UL51">
        <f t="shared" si="120"/>
        <v>0</v>
      </c>
      <c r="UM51" s="214"/>
      <c r="UN51">
        <f t="shared" si="149"/>
        <v>1</v>
      </c>
      <c r="UO51">
        <f t="shared" si="148"/>
        <v>1</v>
      </c>
      <c r="UP51">
        <f t="shared" si="135"/>
        <v>0</v>
      </c>
      <c r="UQ51">
        <f t="shared" si="122"/>
        <v>1</v>
      </c>
      <c r="UR51" s="249"/>
      <c r="US51" s="202"/>
      <c r="UT51">
        <v>60</v>
      </c>
      <c r="UU51" t="str">
        <f t="shared" si="82"/>
        <v>FALSE</v>
      </c>
      <c r="UV51">
        <f>VLOOKUP($A51,'FuturesInfo (3)'!$A$2:$V$80,22)</f>
        <v>1</v>
      </c>
      <c r="UW51" s="253"/>
      <c r="UX51">
        <f t="shared" si="123"/>
        <v>1</v>
      </c>
      <c r="UY51" s="138">
        <f>VLOOKUP($A51,'FuturesInfo (3)'!$A$2:$O$80,15)*UV51</f>
        <v>51890</v>
      </c>
      <c r="UZ51" s="138">
        <f>VLOOKUP($A51,'FuturesInfo (3)'!$A$2:$O$80,15)*UX51</f>
        <v>51890</v>
      </c>
      <c r="VA51" s="196">
        <f t="shared" si="124"/>
        <v>0</v>
      </c>
      <c r="VB51" s="196">
        <f t="shared" si="125"/>
        <v>0</v>
      </c>
      <c r="VC51" s="196">
        <f t="shared" si="126"/>
        <v>0</v>
      </c>
      <c r="VD51" s="196">
        <f t="shared" si="127"/>
        <v>0</v>
      </c>
      <c r="VE51" s="196">
        <f t="shared" si="147"/>
        <v>0</v>
      </c>
      <c r="VF51" s="196">
        <f t="shared" si="129"/>
        <v>0</v>
      </c>
      <c r="VG51" s="196">
        <f t="shared" si="136"/>
        <v>0</v>
      </c>
      <c r="VH51" s="196">
        <f>IF(IF(sym!$O40=UM51,1,0)=1,ABS(UY51*UR51),-ABS(UY51*UR51))</f>
        <v>0</v>
      </c>
      <c r="VI51" s="196">
        <f>IF(IF(sym!$N40=UM51,1,0)=1,ABS(UY51*UR51),-ABS(UY51*UR51))</f>
        <v>0</v>
      </c>
      <c r="VJ51" s="196">
        <f t="shared" si="144"/>
        <v>0</v>
      </c>
      <c r="VK51" s="196">
        <f t="shared" si="131"/>
        <v>0</v>
      </c>
    </row>
    <row r="52" spans="1:583" x14ac:dyDescent="0.25">
      <c r="A52" s="1" t="s">
        <v>368</v>
      </c>
      <c r="B52" s="150" t="s">
        <v>1114</v>
      </c>
      <c r="C52" s="200" t="str">
        <f>VLOOKUP(A52,'FuturesInfo (3)'!$A$2:$K$80,11)</f>
        <v>energy</v>
      </c>
      <c r="F52" t="e">
        <f>#REF!</f>
        <v>#REF!</v>
      </c>
      <c r="G52">
        <v>1</v>
      </c>
      <c r="H52">
        <v>-1</v>
      </c>
      <c r="I52">
        <v>-1</v>
      </c>
      <c r="J52">
        <f t="shared" si="150"/>
        <v>0</v>
      </c>
      <c r="K52">
        <f t="shared" si="151"/>
        <v>1</v>
      </c>
      <c r="L52" s="184">
        <v>-1.4452473596399999E-2</v>
      </c>
      <c r="M52" s="2">
        <v>10</v>
      </c>
      <c r="N52">
        <v>60</v>
      </c>
      <c r="O52" t="str">
        <f t="shared" si="152"/>
        <v>TRUE</v>
      </c>
      <c r="P52">
        <f>VLOOKUP($A52,'FuturesInfo (3)'!$A$2:$V$80,22)</f>
        <v>1</v>
      </c>
      <c r="Q52">
        <f t="shared" si="69"/>
        <v>1</v>
      </c>
      <c r="R52">
        <f t="shared" si="69"/>
        <v>1</v>
      </c>
      <c r="S52" s="138">
        <f>VLOOKUP($A52,'FuturesInfo (3)'!$A$2:$O$80,15)*Q52</f>
        <v>43900</v>
      </c>
      <c r="T52" s="144">
        <f t="shared" si="153"/>
        <v>-634.46359088195993</v>
      </c>
      <c r="U52" s="144">
        <f t="shared" si="83"/>
        <v>634.46359088195993</v>
      </c>
      <c r="W52">
        <f t="shared" si="154"/>
        <v>1</v>
      </c>
      <c r="X52">
        <v>-1</v>
      </c>
      <c r="Y52">
        <v>-1</v>
      </c>
      <c r="Z52">
        <v>1</v>
      </c>
      <c r="AA52">
        <f t="shared" si="137"/>
        <v>0</v>
      </c>
      <c r="AB52">
        <f t="shared" si="155"/>
        <v>0</v>
      </c>
      <c r="AC52" s="1">
        <v>5.6401579244200004E-3</v>
      </c>
      <c r="AD52" s="2">
        <v>10</v>
      </c>
      <c r="AE52">
        <v>60</v>
      </c>
      <c r="AF52" t="str">
        <f t="shared" si="156"/>
        <v>TRUE</v>
      </c>
      <c r="AG52">
        <f>VLOOKUP($A52,'FuturesInfo (3)'!$A$2:$V$80,22)</f>
        <v>1</v>
      </c>
      <c r="AH52">
        <f t="shared" si="157"/>
        <v>1</v>
      </c>
      <c r="AI52">
        <f t="shared" si="84"/>
        <v>1</v>
      </c>
      <c r="AJ52" s="138">
        <f>VLOOKUP($A52,'FuturesInfo (3)'!$A$2:$O$80,15)*AI52</f>
        <v>43900</v>
      </c>
      <c r="AK52" s="196">
        <f t="shared" si="158"/>
        <v>-247.60293288203803</v>
      </c>
      <c r="AL52" s="196">
        <f t="shared" si="86"/>
        <v>-247.60293288203803</v>
      </c>
      <c r="AN52">
        <f t="shared" si="75"/>
        <v>-1</v>
      </c>
      <c r="AO52">
        <v>-1</v>
      </c>
      <c r="AP52">
        <v>1</v>
      </c>
      <c r="AQ52">
        <v>1</v>
      </c>
      <c r="AR52">
        <f t="shared" si="138"/>
        <v>0</v>
      </c>
      <c r="AS52">
        <f t="shared" si="76"/>
        <v>1</v>
      </c>
      <c r="AT52" s="1">
        <v>2.41166573191E-2</v>
      </c>
      <c r="AU52" s="2">
        <v>10</v>
      </c>
      <c r="AV52">
        <v>60</v>
      </c>
      <c r="AW52" t="str">
        <f t="shared" si="77"/>
        <v>TRUE</v>
      </c>
      <c r="AX52">
        <f>VLOOKUP($A52,'FuturesInfo (3)'!$A$2:$V$80,22)</f>
        <v>1</v>
      </c>
      <c r="AY52">
        <f t="shared" si="78"/>
        <v>1</v>
      </c>
      <c r="AZ52">
        <f t="shared" si="87"/>
        <v>1</v>
      </c>
      <c r="BA52" s="138">
        <f>VLOOKUP($A52,'FuturesInfo (3)'!$A$2:$O$80,15)*AZ52</f>
        <v>43900</v>
      </c>
      <c r="BB52" s="196">
        <f t="shared" si="79"/>
        <v>-1058.72125630849</v>
      </c>
      <c r="BC52" s="196">
        <f t="shared" si="88"/>
        <v>1058.72125630849</v>
      </c>
      <c r="BE52">
        <v>-1</v>
      </c>
      <c r="BF52">
        <v>1</v>
      </c>
      <c r="BG52">
        <v>1</v>
      </c>
      <c r="BH52">
        <v>1</v>
      </c>
      <c r="BI52">
        <v>1</v>
      </c>
      <c r="BJ52">
        <v>1</v>
      </c>
      <c r="BK52" s="1">
        <v>1.7524644030700001E-2</v>
      </c>
      <c r="BL52" s="2">
        <v>10</v>
      </c>
      <c r="BM52">
        <v>60</v>
      </c>
      <c r="BN52" t="s">
        <v>1186</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1186</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1186</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1186</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1186</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1186</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1186</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1186</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1186</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1186</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1186</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1186</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1186</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1186</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1186</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1186</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40">
        <v>1</v>
      </c>
      <c r="QJ52" s="240">
        <v>-1</v>
      </c>
      <c r="QK52" s="214">
        <v>1</v>
      </c>
      <c r="QL52" s="241">
        <v>2</v>
      </c>
      <c r="QM52">
        <v>-1</v>
      </c>
      <c r="QN52">
        <v>1</v>
      </c>
      <c r="QO52" s="214">
        <v>-1</v>
      </c>
      <c r="QP52">
        <v>0</v>
      </c>
      <c r="QQ52">
        <v>0</v>
      </c>
      <c r="QR52">
        <v>1</v>
      </c>
      <c r="QS52">
        <v>0</v>
      </c>
      <c r="QT52" s="249">
        <v>-1.6528925619799999E-2</v>
      </c>
      <c r="QU52" s="202">
        <v>42541</v>
      </c>
      <c r="QV52">
        <v>60</v>
      </c>
      <c r="QW52" t="s">
        <v>1186</v>
      </c>
      <c r="QX52">
        <v>1</v>
      </c>
      <c r="QY52" s="253">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f t="shared" si="89"/>
        <v>-1</v>
      </c>
      <c r="RP52" s="240">
        <v>-1</v>
      </c>
      <c r="RQ52" s="240">
        <v>-1</v>
      </c>
      <c r="RR52" s="240">
        <v>-1</v>
      </c>
      <c r="RS52" s="214">
        <v>1</v>
      </c>
      <c r="RT52" s="241">
        <v>3</v>
      </c>
      <c r="RU52">
        <f t="shared" si="90"/>
        <v>-1</v>
      </c>
      <c r="RV52">
        <f t="shared" si="91"/>
        <v>1</v>
      </c>
      <c r="RW52" s="214">
        <v>-1</v>
      </c>
      <c r="RX52">
        <f t="shared" si="139"/>
        <v>1</v>
      </c>
      <c r="RY52">
        <f t="shared" si="92"/>
        <v>0</v>
      </c>
      <c r="RZ52">
        <f t="shared" si="93"/>
        <v>1</v>
      </c>
      <c r="SA52">
        <f t="shared" si="94"/>
        <v>0</v>
      </c>
      <c r="SB52" s="249">
        <v>-1.62464985994E-2</v>
      </c>
      <c r="SC52" s="202">
        <v>42541</v>
      </c>
      <c r="SD52">
        <v>60</v>
      </c>
      <c r="SE52" t="str">
        <f t="shared" si="80"/>
        <v>TRUE</v>
      </c>
      <c r="SF52">
        <f>VLOOKUP($A52,'FuturesInfo (3)'!$A$2:$V$80,22)</f>
        <v>1</v>
      </c>
      <c r="SG52" s="253">
        <v>2</v>
      </c>
      <c r="SH52">
        <f t="shared" si="95"/>
        <v>1</v>
      </c>
      <c r="SI52" s="138">
        <f>VLOOKUP($A52,'FuturesInfo (3)'!$A$2:$O$80,15)*SF52</f>
        <v>43900</v>
      </c>
      <c r="SJ52" s="138">
        <f>VLOOKUP($A52,'FuturesInfo (3)'!$A$2:$O$80,15)*SH52</f>
        <v>43900</v>
      </c>
      <c r="SK52" s="196">
        <f t="shared" si="96"/>
        <v>713.22128851365994</v>
      </c>
      <c r="SL52" s="196">
        <f t="shared" si="97"/>
        <v>713.22128851365994</v>
      </c>
      <c r="SM52" s="196">
        <f t="shared" si="98"/>
        <v>-713.22128851365994</v>
      </c>
      <c r="SN52" s="196">
        <f t="shared" si="99"/>
        <v>713.22128851365994</v>
      </c>
      <c r="SO52" s="196">
        <f t="shared" si="145"/>
        <v>-713.22128851365994</v>
      </c>
      <c r="SP52" s="196">
        <f t="shared" si="101"/>
        <v>713.22128851365994</v>
      </c>
      <c r="SQ52" s="196">
        <f t="shared" si="132"/>
        <v>713.22128851365994</v>
      </c>
      <c r="SR52" s="196">
        <f>IF(IF(sym!$O41=RW52,1,0)=1,ABS(SI52*SB52),-ABS(SI52*SB52))</f>
        <v>-713.22128851365994</v>
      </c>
      <c r="SS52" s="196">
        <f>IF(IF(sym!$N41=RW52,1,0)=1,ABS(SI52*SB52),-ABS(SI52*SB52))</f>
        <v>713.22128851365994</v>
      </c>
      <c r="ST52" s="196">
        <f t="shared" si="102"/>
        <v>-713.22128851365994</v>
      </c>
      <c r="SU52" s="196">
        <f t="shared" si="103"/>
        <v>713.22128851365994</v>
      </c>
      <c r="SW52">
        <f t="shared" si="104"/>
        <v>-1</v>
      </c>
      <c r="SX52" s="240">
        <v>1</v>
      </c>
      <c r="SY52" s="240">
        <v>1</v>
      </c>
      <c r="SZ52" s="240">
        <v>1</v>
      </c>
      <c r="TA52" s="214">
        <v>1</v>
      </c>
      <c r="TB52" s="241">
        <v>4</v>
      </c>
      <c r="TC52">
        <f t="shared" si="105"/>
        <v>-1</v>
      </c>
      <c r="TD52">
        <f t="shared" si="106"/>
        <v>1</v>
      </c>
      <c r="TE52" s="214"/>
      <c r="TF52">
        <f t="shared" si="140"/>
        <v>0</v>
      </c>
      <c r="TG52">
        <f t="shared" si="107"/>
        <v>0</v>
      </c>
      <c r="TH52">
        <f t="shared" si="133"/>
        <v>0</v>
      </c>
      <c r="TI52">
        <f t="shared" si="108"/>
        <v>0</v>
      </c>
      <c r="TJ52" s="249"/>
      <c r="TK52" s="202">
        <v>42548</v>
      </c>
      <c r="TL52">
        <v>60</v>
      </c>
      <c r="TM52" t="str">
        <f t="shared" si="81"/>
        <v>TRUE</v>
      </c>
      <c r="TN52">
        <f>VLOOKUP($A52,'FuturesInfo (3)'!$A$2:$V$80,22)</f>
        <v>1</v>
      </c>
      <c r="TO52" s="253">
        <v>1</v>
      </c>
      <c r="TP52">
        <f t="shared" si="109"/>
        <v>1</v>
      </c>
      <c r="TQ52" s="138">
        <f>VLOOKUP($A52,'FuturesInfo (3)'!$A$2:$O$80,15)*TN52</f>
        <v>43900</v>
      </c>
      <c r="TR52" s="138">
        <f>VLOOKUP($A52,'FuturesInfo (3)'!$A$2:$O$80,15)*TP52</f>
        <v>43900</v>
      </c>
      <c r="TS52" s="196">
        <f t="shared" si="110"/>
        <v>0</v>
      </c>
      <c r="TT52" s="196">
        <f t="shared" si="111"/>
        <v>0</v>
      </c>
      <c r="TU52" s="196">
        <f t="shared" si="112"/>
        <v>0</v>
      </c>
      <c r="TV52" s="196">
        <f t="shared" si="113"/>
        <v>0</v>
      </c>
      <c r="TW52" s="196">
        <f t="shared" si="146"/>
        <v>0</v>
      </c>
      <c r="TX52" s="196">
        <f t="shared" si="115"/>
        <v>0</v>
      </c>
      <c r="TY52" s="196">
        <f t="shared" si="134"/>
        <v>0</v>
      </c>
      <c r="TZ52" s="196">
        <f>IF(IF(sym!$O41=TE52,1,0)=1,ABS(TQ52*TJ52),-ABS(TQ52*TJ52))</f>
        <v>0</v>
      </c>
      <c r="UA52" s="196">
        <f>IF(IF(sym!$N41=TE52,1,0)=1,ABS(TQ52*TJ52),-ABS(TQ52*TJ52))</f>
        <v>0</v>
      </c>
      <c r="UB52" s="196">
        <f t="shared" si="141"/>
        <v>0</v>
      </c>
      <c r="UC52" s="196">
        <f t="shared" si="117"/>
        <v>0</v>
      </c>
      <c r="UE52">
        <f t="shared" si="118"/>
        <v>0</v>
      </c>
      <c r="UF52" s="240"/>
      <c r="UG52" s="240"/>
      <c r="UH52" s="240"/>
      <c r="UI52" s="214"/>
      <c r="UJ52" s="241"/>
      <c r="UK52">
        <f t="shared" si="119"/>
        <v>1</v>
      </c>
      <c r="UL52">
        <f t="shared" si="120"/>
        <v>0</v>
      </c>
      <c r="UM52" s="214"/>
      <c r="UN52">
        <f t="shared" si="149"/>
        <v>1</v>
      </c>
      <c r="UO52">
        <f t="shared" si="148"/>
        <v>1</v>
      </c>
      <c r="UP52">
        <f t="shared" si="135"/>
        <v>0</v>
      </c>
      <c r="UQ52">
        <f t="shared" si="122"/>
        <v>1</v>
      </c>
      <c r="UR52" s="249"/>
      <c r="US52" s="202"/>
      <c r="UT52">
        <v>60</v>
      </c>
      <c r="UU52" t="str">
        <f t="shared" si="82"/>
        <v>FALSE</v>
      </c>
      <c r="UV52">
        <f>VLOOKUP($A52,'FuturesInfo (3)'!$A$2:$V$80,22)</f>
        <v>1</v>
      </c>
      <c r="UW52" s="253"/>
      <c r="UX52">
        <f t="shared" si="123"/>
        <v>1</v>
      </c>
      <c r="UY52" s="138">
        <f>VLOOKUP($A52,'FuturesInfo (3)'!$A$2:$O$80,15)*UV52</f>
        <v>43900</v>
      </c>
      <c r="UZ52" s="138">
        <f>VLOOKUP($A52,'FuturesInfo (3)'!$A$2:$O$80,15)*UX52</f>
        <v>43900</v>
      </c>
      <c r="VA52" s="196">
        <f t="shared" si="124"/>
        <v>0</v>
      </c>
      <c r="VB52" s="196">
        <f t="shared" si="125"/>
        <v>0</v>
      </c>
      <c r="VC52" s="196">
        <f t="shared" si="126"/>
        <v>0</v>
      </c>
      <c r="VD52" s="196">
        <f t="shared" si="127"/>
        <v>0</v>
      </c>
      <c r="VE52" s="196">
        <f t="shared" si="147"/>
        <v>0</v>
      </c>
      <c r="VF52" s="196">
        <f t="shared" si="129"/>
        <v>0</v>
      </c>
      <c r="VG52" s="196">
        <f t="shared" si="136"/>
        <v>0</v>
      </c>
      <c r="VH52" s="196">
        <f>IF(IF(sym!$O41=UM52,1,0)=1,ABS(UY52*UR52),-ABS(UY52*UR52))</f>
        <v>0</v>
      </c>
      <c r="VI52" s="196">
        <f>IF(IF(sym!$N41=UM52,1,0)=1,ABS(UY52*UR52),-ABS(UY52*UR52))</f>
        <v>0</v>
      </c>
      <c r="VJ52" s="196">
        <f t="shared" si="144"/>
        <v>0</v>
      </c>
      <c r="VK52" s="196">
        <f t="shared" si="131"/>
        <v>0</v>
      </c>
    </row>
    <row r="53" spans="1:583" x14ac:dyDescent="0.25">
      <c r="A53" s="1" t="s">
        <v>370</v>
      </c>
      <c r="B53" s="150" t="str">
        <f>'FuturesInfo (3)'!M41</f>
        <v>@HE</v>
      </c>
      <c r="C53" s="200" t="str">
        <f>VLOOKUP(A53,'FuturesInfo (3)'!$A$2:$K$80,11)</f>
        <v>meat</v>
      </c>
      <c r="F53" t="e">
        <f>#REF!</f>
        <v>#REF!</v>
      </c>
      <c r="G53">
        <v>1</v>
      </c>
      <c r="H53">
        <v>-1</v>
      </c>
      <c r="I53">
        <v>1</v>
      </c>
      <c r="J53">
        <f t="shared" si="150"/>
        <v>1</v>
      </c>
      <c r="K53">
        <f t="shared" si="151"/>
        <v>0</v>
      </c>
      <c r="L53" s="184">
        <v>1.8058022498500002E-2</v>
      </c>
      <c r="M53" s="2">
        <v>10</v>
      </c>
      <c r="N53">
        <v>60</v>
      </c>
      <c r="O53" t="str">
        <f t="shared" si="152"/>
        <v>TRUE</v>
      </c>
      <c r="P53">
        <f>VLOOKUP($A53,'FuturesInfo (3)'!$A$2:$V$80,22)</f>
        <v>3</v>
      </c>
      <c r="Q53">
        <f t="shared" si="69"/>
        <v>3</v>
      </c>
      <c r="R53">
        <f t="shared" si="69"/>
        <v>3</v>
      </c>
      <c r="S53" s="138">
        <f>VLOOKUP($A53,'FuturesInfo (3)'!$A$2:$O$80,15)*Q53</f>
        <v>100740</v>
      </c>
      <c r="T53" s="144">
        <f t="shared" si="153"/>
        <v>1819.1651864988901</v>
      </c>
      <c r="U53" s="144">
        <f t="shared" si="83"/>
        <v>-1819.1651864988901</v>
      </c>
      <c r="W53">
        <f t="shared" si="154"/>
        <v>1</v>
      </c>
      <c r="X53">
        <v>1</v>
      </c>
      <c r="Y53">
        <v>-1</v>
      </c>
      <c r="Z53">
        <v>1</v>
      </c>
      <c r="AA53">
        <f t="shared" si="137"/>
        <v>1</v>
      </c>
      <c r="AB53">
        <f t="shared" si="155"/>
        <v>0</v>
      </c>
      <c r="AC53" s="1">
        <v>9.5958127362599996E-3</v>
      </c>
      <c r="AD53" s="2">
        <v>10</v>
      </c>
      <c r="AE53">
        <v>60</v>
      </c>
      <c r="AF53" t="str">
        <f t="shared" si="156"/>
        <v>TRUE</v>
      </c>
      <c r="AG53">
        <f>VLOOKUP($A53,'FuturesInfo (3)'!$A$2:$V$80,22)</f>
        <v>3</v>
      </c>
      <c r="AH53">
        <f t="shared" si="157"/>
        <v>2</v>
      </c>
      <c r="AI53">
        <f t="shared" si="84"/>
        <v>3</v>
      </c>
      <c r="AJ53" s="138">
        <f>VLOOKUP($A53,'FuturesInfo (3)'!$A$2:$O$80,15)*AI53</f>
        <v>100740</v>
      </c>
      <c r="AK53" s="196">
        <f t="shared" si="158"/>
        <v>966.68217505083237</v>
      </c>
      <c r="AL53" s="196">
        <f t="shared" si="86"/>
        <v>-966.68217505083237</v>
      </c>
      <c r="AN53">
        <f t="shared" si="75"/>
        <v>1</v>
      </c>
      <c r="AO53">
        <v>1</v>
      </c>
      <c r="AP53">
        <v>-1</v>
      </c>
      <c r="AQ53">
        <v>-1</v>
      </c>
      <c r="AR53">
        <f t="shared" si="138"/>
        <v>0</v>
      </c>
      <c r="AS53">
        <f t="shared" si="76"/>
        <v>1</v>
      </c>
      <c r="AT53" s="1">
        <v>-6.0483870967699997E-3</v>
      </c>
      <c r="AU53" s="2">
        <v>10</v>
      </c>
      <c r="AV53">
        <v>60</v>
      </c>
      <c r="AW53" t="str">
        <f t="shared" si="77"/>
        <v>TRUE</v>
      </c>
      <c r="AX53">
        <f>VLOOKUP($A53,'FuturesInfo (3)'!$A$2:$V$80,22)</f>
        <v>3</v>
      </c>
      <c r="AY53">
        <f t="shared" si="78"/>
        <v>2</v>
      </c>
      <c r="AZ53">
        <f t="shared" si="87"/>
        <v>3</v>
      </c>
      <c r="BA53" s="138">
        <f>VLOOKUP($A53,'FuturesInfo (3)'!$A$2:$O$80,15)*AZ53</f>
        <v>100740</v>
      </c>
      <c r="BB53" s="196">
        <f t="shared" si="79"/>
        <v>-609.31451612860974</v>
      </c>
      <c r="BC53" s="196">
        <f t="shared" si="88"/>
        <v>609.31451612860974</v>
      </c>
      <c r="BE53">
        <v>1</v>
      </c>
      <c r="BF53">
        <v>1</v>
      </c>
      <c r="BG53">
        <v>-1</v>
      </c>
      <c r="BH53">
        <v>1</v>
      </c>
      <c r="BI53">
        <v>1</v>
      </c>
      <c r="BJ53">
        <v>0</v>
      </c>
      <c r="BK53" s="1">
        <v>8.6931323793899996E-3</v>
      </c>
      <c r="BL53" s="2">
        <v>10</v>
      </c>
      <c r="BM53">
        <v>60</v>
      </c>
      <c r="BN53" t="s">
        <v>1186</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1186</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1186</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1186</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1186</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1186</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1186</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1186</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1186</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1186</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1186</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1186</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1186</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1186</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1186</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1186</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40">
        <v>-1</v>
      </c>
      <c r="QJ53" s="240">
        <v>1</v>
      </c>
      <c r="QK53" s="214">
        <v>-1</v>
      </c>
      <c r="QL53" s="241">
        <v>7</v>
      </c>
      <c r="QM53">
        <v>1</v>
      </c>
      <c r="QN53">
        <v>-1</v>
      </c>
      <c r="QO53" s="214">
        <v>-1</v>
      </c>
      <c r="QP53">
        <v>1</v>
      </c>
      <c r="QQ53">
        <v>1</v>
      </c>
      <c r="QR53">
        <v>0</v>
      </c>
      <c r="QS53">
        <v>1</v>
      </c>
      <c r="QT53" s="249">
        <v>-6.0006000600099996E-4</v>
      </c>
      <c r="QU53" s="202">
        <v>42541</v>
      </c>
      <c r="QV53">
        <v>60</v>
      </c>
      <c r="QW53" t="s">
        <v>1186</v>
      </c>
      <c r="QX53">
        <v>3</v>
      </c>
      <c r="QY53" s="253">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f t="shared" si="89"/>
        <v>-1</v>
      </c>
      <c r="RP53" s="240">
        <v>-1</v>
      </c>
      <c r="RQ53" s="240">
        <v>1</v>
      </c>
      <c r="RR53" s="240">
        <v>-1</v>
      </c>
      <c r="RS53" s="214">
        <v>-1</v>
      </c>
      <c r="RT53" s="241">
        <v>8</v>
      </c>
      <c r="RU53">
        <f t="shared" si="90"/>
        <v>1</v>
      </c>
      <c r="RV53">
        <f t="shared" si="91"/>
        <v>-1</v>
      </c>
      <c r="RW53" s="214">
        <v>1</v>
      </c>
      <c r="RX53">
        <f t="shared" si="139"/>
        <v>0</v>
      </c>
      <c r="RY53">
        <f t="shared" si="92"/>
        <v>0</v>
      </c>
      <c r="RZ53">
        <f t="shared" si="93"/>
        <v>1</v>
      </c>
      <c r="SA53">
        <f t="shared" si="94"/>
        <v>0</v>
      </c>
      <c r="SB53" s="249">
        <v>8.1056739717799992E-3</v>
      </c>
      <c r="SC53" s="202">
        <v>42541</v>
      </c>
      <c r="SD53">
        <v>60</v>
      </c>
      <c r="SE53" t="str">
        <f t="shared" si="80"/>
        <v>TRUE</v>
      </c>
      <c r="SF53">
        <f>VLOOKUP($A53,'FuturesInfo (3)'!$A$2:$V$80,22)</f>
        <v>3</v>
      </c>
      <c r="SG53" s="253">
        <v>2</v>
      </c>
      <c r="SH53">
        <f t="shared" si="95"/>
        <v>2</v>
      </c>
      <c r="SI53" s="138">
        <f>VLOOKUP($A53,'FuturesInfo (3)'!$A$2:$O$80,15)*SF53</f>
        <v>100740</v>
      </c>
      <c r="SJ53" s="138">
        <f>VLOOKUP($A53,'FuturesInfo (3)'!$A$2:$O$80,15)*SH53</f>
        <v>67160</v>
      </c>
      <c r="SK53" s="196">
        <f t="shared" si="96"/>
        <v>-816.56559591711709</v>
      </c>
      <c r="SL53" s="196">
        <f t="shared" si="97"/>
        <v>-544.37706394474469</v>
      </c>
      <c r="SM53" s="196">
        <f t="shared" si="98"/>
        <v>-816.56559591711709</v>
      </c>
      <c r="SN53" s="196">
        <f t="shared" si="99"/>
        <v>816.56559591711709</v>
      </c>
      <c r="SO53" s="196">
        <f t="shared" si="145"/>
        <v>-816.56559591711709</v>
      </c>
      <c r="SP53" s="196">
        <f t="shared" si="101"/>
        <v>816.56559591711709</v>
      </c>
      <c r="SQ53" s="196">
        <f t="shared" si="132"/>
        <v>-816.56559591711709</v>
      </c>
      <c r="SR53" s="196">
        <f>IF(IF(sym!$O42=RW53,1,0)=1,ABS(SI53*SB53),-ABS(SI53*SB53))</f>
        <v>816.56559591711709</v>
      </c>
      <c r="SS53" s="196">
        <f>IF(IF(sym!$N42=RW53,1,0)=1,ABS(SI53*SB53),-ABS(SI53*SB53))</f>
        <v>-816.56559591711709</v>
      </c>
      <c r="ST53" s="196">
        <f t="shared" si="102"/>
        <v>-816.56559591711709</v>
      </c>
      <c r="SU53" s="196">
        <f t="shared" si="103"/>
        <v>816.56559591711709</v>
      </c>
      <c r="SW53">
        <f t="shared" si="104"/>
        <v>1</v>
      </c>
      <c r="SX53" s="240">
        <v>-1</v>
      </c>
      <c r="SY53" s="240">
        <v>1</v>
      </c>
      <c r="SZ53" s="240">
        <v>-1</v>
      </c>
      <c r="TA53" s="214">
        <v>-1</v>
      </c>
      <c r="TB53" s="241">
        <v>9</v>
      </c>
      <c r="TC53">
        <f t="shared" si="105"/>
        <v>1</v>
      </c>
      <c r="TD53">
        <f t="shared" si="106"/>
        <v>-1</v>
      </c>
      <c r="TE53" s="214"/>
      <c r="TF53">
        <f t="shared" si="140"/>
        <v>0</v>
      </c>
      <c r="TG53">
        <f t="shared" si="107"/>
        <v>0</v>
      </c>
      <c r="TH53">
        <f t="shared" si="133"/>
        <v>0</v>
      </c>
      <c r="TI53">
        <f t="shared" si="108"/>
        <v>0</v>
      </c>
      <c r="TJ53" s="249"/>
      <c r="TK53" s="202">
        <v>42541</v>
      </c>
      <c r="TL53">
        <v>60</v>
      </c>
      <c r="TM53" t="str">
        <f t="shared" si="81"/>
        <v>TRUE</v>
      </c>
      <c r="TN53">
        <f>VLOOKUP($A53,'FuturesInfo (3)'!$A$2:$V$80,22)</f>
        <v>3</v>
      </c>
      <c r="TO53" s="253">
        <v>2</v>
      </c>
      <c r="TP53">
        <f t="shared" si="109"/>
        <v>2</v>
      </c>
      <c r="TQ53" s="138">
        <f>VLOOKUP($A53,'FuturesInfo (3)'!$A$2:$O$80,15)*TN53</f>
        <v>100740</v>
      </c>
      <c r="TR53" s="138">
        <f>VLOOKUP($A53,'FuturesInfo (3)'!$A$2:$O$80,15)*TP53</f>
        <v>67160</v>
      </c>
      <c r="TS53" s="196">
        <f t="shared" si="110"/>
        <v>0</v>
      </c>
      <c r="TT53" s="196">
        <f t="shared" si="111"/>
        <v>0</v>
      </c>
      <c r="TU53" s="196">
        <f t="shared" si="112"/>
        <v>0</v>
      </c>
      <c r="TV53" s="196">
        <f t="shared" si="113"/>
        <v>0</v>
      </c>
      <c r="TW53" s="196">
        <f t="shared" si="146"/>
        <v>0</v>
      </c>
      <c r="TX53" s="196">
        <f t="shared" si="115"/>
        <v>0</v>
      </c>
      <c r="TY53" s="196">
        <f t="shared" si="134"/>
        <v>0</v>
      </c>
      <c r="TZ53" s="196">
        <f>IF(IF(sym!$O42=TE53,1,0)=1,ABS(TQ53*TJ53),-ABS(TQ53*TJ53))</f>
        <v>0</v>
      </c>
      <c r="UA53" s="196">
        <f>IF(IF(sym!$N42=TE53,1,0)=1,ABS(TQ53*TJ53),-ABS(TQ53*TJ53))</f>
        <v>0</v>
      </c>
      <c r="UB53" s="196">
        <f t="shared" si="141"/>
        <v>0</v>
      </c>
      <c r="UC53" s="196">
        <f t="shared" si="117"/>
        <v>0</v>
      </c>
      <c r="UE53">
        <f t="shared" si="118"/>
        <v>0</v>
      </c>
      <c r="UF53" s="240"/>
      <c r="UG53" s="240"/>
      <c r="UH53" s="240"/>
      <c r="UI53" s="214"/>
      <c r="UJ53" s="241"/>
      <c r="UK53">
        <f t="shared" si="119"/>
        <v>1</v>
      </c>
      <c r="UL53">
        <f t="shared" si="120"/>
        <v>0</v>
      </c>
      <c r="UM53" s="214"/>
      <c r="UN53">
        <f t="shared" si="149"/>
        <v>1</v>
      </c>
      <c r="UO53">
        <f t="shared" si="148"/>
        <v>1</v>
      </c>
      <c r="UP53">
        <f t="shared" si="135"/>
        <v>0</v>
      </c>
      <c r="UQ53">
        <f t="shared" si="122"/>
        <v>1</v>
      </c>
      <c r="UR53" s="249"/>
      <c r="US53" s="202"/>
      <c r="UT53">
        <v>60</v>
      </c>
      <c r="UU53" t="str">
        <f t="shared" si="82"/>
        <v>FALSE</v>
      </c>
      <c r="UV53">
        <f>VLOOKUP($A53,'FuturesInfo (3)'!$A$2:$V$80,22)</f>
        <v>3</v>
      </c>
      <c r="UW53" s="253"/>
      <c r="UX53">
        <f t="shared" si="123"/>
        <v>2</v>
      </c>
      <c r="UY53" s="138">
        <f>VLOOKUP($A53,'FuturesInfo (3)'!$A$2:$O$80,15)*UV53</f>
        <v>100740</v>
      </c>
      <c r="UZ53" s="138">
        <f>VLOOKUP($A53,'FuturesInfo (3)'!$A$2:$O$80,15)*UX53</f>
        <v>67160</v>
      </c>
      <c r="VA53" s="196">
        <f t="shared" si="124"/>
        <v>0</v>
      </c>
      <c r="VB53" s="196">
        <f t="shared" si="125"/>
        <v>0</v>
      </c>
      <c r="VC53" s="196">
        <f t="shared" si="126"/>
        <v>0</v>
      </c>
      <c r="VD53" s="196">
        <f t="shared" si="127"/>
        <v>0</v>
      </c>
      <c r="VE53" s="196">
        <f t="shared" si="147"/>
        <v>0</v>
      </c>
      <c r="VF53" s="196">
        <f t="shared" si="129"/>
        <v>0</v>
      </c>
      <c r="VG53" s="196">
        <f t="shared" si="136"/>
        <v>0</v>
      </c>
      <c r="VH53" s="196">
        <f>IF(IF(sym!$O42=UM53,1,0)=1,ABS(UY53*UR53),-ABS(UY53*UR53))</f>
        <v>0</v>
      </c>
      <c r="VI53" s="196">
        <f>IF(IF(sym!$N42=UM53,1,0)=1,ABS(UY53*UR53),-ABS(UY53*UR53))</f>
        <v>0</v>
      </c>
      <c r="VJ53" s="196">
        <f t="shared" si="144"/>
        <v>0</v>
      </c>
      <c r="VK53" s="196">
        <f t="shared" si="131"/>
        <v>0</v>
      </c>
    </row>
    <row r="54" spans="1:583" x14ac:dyDescent="0.25">
      <c r="A54" s="1" t="s">
        <v>515</v>
      </c>
      <c r="B54" s="150" t="str">
        <f>'FuturesInfo (3)'!M42</f>
        <v>LRC</v>
      </c>
      <c r="C54" s="200" t="str">
        <f>VLOOKUP(A54,'FuturesInfo (3)'!$A$2:$K$80,11)</f>
        <v>soft</v>
      </c>
      <c r="F54" t="e">
        <f>#REF!</f>
        <v>#REF!</v>
      </c>
      <c r="G54">
        <v>1</v>
      </c>
      <c r="H54">
        <v>-1</v>
      </c>
      <c r="I54">
        <v>1</v>
      </c>
      <c r="J54">
        <f t="shared" si="150"/>
        <v>1</v>
      </c>
      <c r="K54">
        <f t="shared" si="151"/>
        <v>0</v>
      </c>
      <c r="L54" s="184">
        <v>5.5147058823500003E-3</v>
      </c>
      <c r="M54" s="2">
        <v>10</v>
      </c>
      <c r="N54">
        <v>60</v>
      </c>
      <c r="O54" t="str">
        <f t="shared" si="152"/>
        <v>TRUE</v>
      </c>
      <c r="P54">
        <f>VLOOKUP($A54,'FuturesInfo (3)'!$A$2:$V$80,22)</f>
        <v>6</v>
      </c>
      <c r="Q54">
        <f t="shared" si="69"/>
        <v>6</v>
      </c>
      <c r="R54">
        <f t="shared" si="69"/>
        <v>6</v>
      </c>
      <c r="S54" s="138">
        <f>VLOOKUP($A54,'FuturesInfo (3)'!$A$2:$O$80,15)*Q54</f>
        <v>104700</v>
      </c>
      <c r="T54" s="144">
        <f t="shared" si="153"/>
        <v>577.38970588204506</v>
      </c>
      <c r="U54" s="144">
        <f t="shared" si="83"/>
        <v>-577.38970588204506</v>
      </c>
      <c r="W54">
        <f t="shared" si="154"/>
        <v>1</v>
      </c>
      <c r="X54">
        <v>-1</v>
      </c>
      <c r="Y54">
        <v>-1</v>
      </c>
      <c r="Z54">
        <v>1</v>
      </c>
      <c r="AA54">
        <f t="shared" si="137"/>
        <v>0</v>
      </c>
      <c r="AB54">
        <f t="shared" si="155"/>
        <v>0</v>
      </c>
      <c r="AC54" s="1">
        <v>1.4625228519199999E-2</v>
      </c>
      <c r="AD54" s="2">
        <v>10</v>
      </c>
      <c r="AE54">
        <v>60</v>
      </c>
      <c r="AF54" t="str">
        <f t="shared" si="156"/>
        <v>TRUE</v>
      </c>
      <c r="AG54">
        <f>VLOOKUP($A54,'FuturesInfo (3)'!$A$2:$V$80,22)</f>
        <v>6</v>
      </c>
      <c r="AH54">
        <f t="shared" si="157"/>
        <v>8</v>
      </c>
      <c r="AI54">
        <f t="shared" si="84"/>
        <v>6</v>
      </c>
      <c r="AJ54" s="138">
        <f>VLOOKUP($A54,'FuturesInfo (3)'!$A$2:$O$80,15)*AI54</f>
        <v>104700</v>
      </c>
      <c r="AK54" s="196">
        <f t="shared" si="158"/>
        <v>-1531.2614259602399</v>
      </c>
      <c r="AL54" s="196">
        <f t="shared" si="86"/>
        <v>-1531.2614259602399</v>
      </c>
      <c r="AN54">
        <f t="shared" si="75"/>
        <v>-1</v>
      </c>
      <c r="AO54">
        <v>1</v>
      </c>
      <c r="AP54">
        <v>-1</v>
      </c>
      <c r="AQ54">
        <v>1</v>
      </c>
      <c r="AR54">
        <f t="shared" si="138"/>
        <v>1</v>
      </c>
      <c r="AS54">
        <f t="shared" si="76"/>
        <v>0</v>
      </c>
      <c r="AT54" s="1">
        <v>1.4414414414400001E-2</v>
      </c>
      <c r="AU54" s="2">
        <v>10</v>
      </c>
      <c r="AV54">
        <v>60</v>
      </c>
      <c r="AW54" t="str">
        <f t="shared" si="77"/>
        <v>TRUE</v>
      </c>
      <c r="AX54">
        <f>VLOOKUP($A54,'FuturesInfo (3)'!$A$2:$V$80,22)</f>
        <v>6</v>
      </c>
      <c r="AY54">
        <f t="shared" si="78"/>
        <v>5</v>
      </c>
      <c r="AZ54">
        <f t="shared" si="87"/>
        <v>6</v>
      </c>
      <c r="BA54" s="138">
        <f>VLOOKUP($A54,'FuturesInfo (3)'!$A$2:$O$80,15)*AZ54</f>
        <v>104700</v>
      </c>
      <c r="BB54" s="196">
        <f t="shared" si="79"/>
        <v>1509.1891891876801</v>
      </c>
      <c r="BC54" s="196">
        <f t="shared" si="88"/>
        <v>-1509.1891891876801</v>
      </c>
      <c r="BE54">
        <v>1</v>
      </c>
      <c r="BF54">
        <v>1</v>
      </c>
      <c r="BG54">
        <v>-1</v>
      </c>
      <c r="BH54">
        <v>1</v>
      </c>
      <c r="BI54">
        <v>1</v>
      </c>
      <c r="BJ54">
        <v>0</v>
      </c>
      <c r="BK54" s="1">
        <v>4.7365304914200003E-3</v>
      </c>
      <c r="BL54" s="2">
        <v>10</v>
      </c>
      <c r="BM54">
        <v>60</v>
      </c>
      <c r="BN54" t="s">
        <v>1186</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1186</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1186</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1186</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1186</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1186</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1186</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1186</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1186</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1186</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1186</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1186</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1186</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1186</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1186</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1186</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40">
        <v>-1</v>
      </c>
      <c r="QJ54" s="240">
        <v>1</v>
      </c>
      <c r="QK54" s="214">
        <v>-1</v>
      </c>
      <c r="QL54" s="241">
        <v>-2</v>
      </c>
      <c r="QM54">
        <v>1</v>
      </c>
      <c r="QN54">
        <v>1</v>
      </c>
      <c r="QO54" s="214">
        <v>-1</v>
      </c>
      <c r="QP54">
        <v>1</v>
      </c>
      <c r="QQ54">
        <v>1</v>
      </c>
      <c r="QR54">
        <v>0</v>
      </c>
      <c r="QS54">
        <v>0</v>
      </c>
      <c r="QT54" s="249">
        <v>-2.90360046458E-3</v>
      </c>
      <c r="QU54" s="202">
        <v>42544</v>
      </c>
      <c r="QV54">
        <v>60</v>
      </c>
      <c r="QW54" t="s">
        <v>1186</v>
      </c>
      <c r="QX54">
        <v>6</v>
      </c>
      <c r="QY54" s="253">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f t="shared" si="89"/>
        <v>-1</v>
      </c>
      <c r="RP54" s="240">
        <v>-1</v>
      </c>
      <c r="RQ54" s="240">
        <v>1</v>
      </c>
      <c r="RR54" s="240">
        <v>-1</v>
      </c>
      <c r="RS54" s="214">
        <v>-1</v>
      </c>
      <c r="RT54" s="241">
        <v>-3</v>
      </c>
      <c r="RU54">
        <f t="shared" si="90"/>
        <v>1</v>
      </c>
      <c r="RV54">
        <f t="shared" si="91"/>
        <v>1</v>
      </c>
      <c r="RW54" s="214">
        <v>1</v>
      </c>
      <c r="RX54">
        <f t="shared" si="139"/>
        <v>0</v>
      </c>
      <c r="RY54">
        <f t="shared" si="92"/>
        <v>0</v>
      </c>
      <c r="RZ54">
        <f t="shared" si="93"/>
        <v>1</v>
      </c>
      <c r="SA54">
        <f t="shared" si="94"/>
        <v>1</v>
      </c>
      <c r="SB54" s="249">
        <v>1.6307513104299998E-2</v>
      </c>
      <c r="SC54" s="202">
        <v>42544</v>
      </c>
      <c r="SD54">
        <v>60</v>
      </c>
      <c r="SE54" t="str">
        <f t="shared" si="80"/>
        <v>TRUE</v>
      </c>
      <c r="SF54">
        <f>VLOOKUP($A54,'FuturesInfo (3)'!$A$2:$V$80,22)</f>
        <v>6</v>
      </c>
      <c r="SG54" s="253">
        <v>2</v>
      </c>
      <c r="SH54">
        <f t="shared" si="95"/>
        <v>5</v>
      </c>
      <c r="SI54" s="138">
        <f>VLOOKUP($A54,'FuturesInfo (3)'!$A$2:$O$80,15)*SF54</f>
        <v>104700</v>
      </c>
      <c r="SJ54" s="138">
        <f>VLOOKUP($A54,'FuturesInfo (3)'!$A$2:$O$80,15)*SH54</f>
        <v>87250</v>
      </c>
      <c r="SK54" s="196">
        <f t="shared" si="96"/>
        <v>-1707.3966220202099</v>
      </c>
      <c r="SL54" s="196">
        <f t="shared" si="97"/>
        <v>-1422.8305183501748</v>
      </c>
      <c r="SM54" s="196">
        <f t="shared" si="98"/>
        <v>-1707.3966220202099</v>
      </c>
      <c r="SN54" s="196">
        <f t="shared" si="99"/>
        <v>1707.3966220202099</v>
      </c>
      <c r="SO54" s="196">
        <f t="shared" si="145"/>
        <v>1707.3966220202099</v>
      </c>
      <c r="SP54" s="196">
        <f t="shared" si="101"/>
        <v>1707.3966220202099</v>
      </c>
      <c r="SQ54" s="196">
        <f t="shared" si="132"/>
        <v>-1707.3966220202099</v>
      </c>
      <c r="SR54" s="196">
        <f>IF(IF(sym!$O43=RW54,1,0)=1,ABS(SI54*SB54),-ABS(SI54*SB54))</f>
        <v>1707.3966220202099</v>
      </c>
      <c r="SS54" s="196">
        <f>IF(IF(sym!$N43=RW54,1,0)=1,ABS(SI54*SB54),-ABS(SI54*SB54))</f>
        <v>-1707.3966220202099</v>
      </c>
      <c r="ST54" s="196">
        <f t="shared" si="102"/>
        <v>-1707.3966220202099</v>
      </c>
      <c r="SU54" s="196">
        <f t="shared" si="103"/>
        <v>1707.3966220202099</v>
      </c>
      <c r="SW54">
        <f t="shared" si="104"/>
        <v>1</v>
      </c>
      <c r="SX54" s="240">
        <v>-1</v>
      </c>
      <c r="SY54" s="240">
        <v>-1</v>
      </c>
      <c r="SZ54" s="240">
        <v>1</v>
      </c>
      <c r="TA54" s="214">
        <v>-1</v>
      </c>
      <c r="TB54" s="241">
        <v>-4</v>
      </c>
      <c r="TC54">
        <f t="shared" si="105"/>
        <v>1</v>
      </c>
      <c r="TD54">
        <f t="shared" si="106"/>
        <v>1</v>
      </c>
      <c r="TE54" s="214"/>
      <c r="TF54">
        <f t="shared" si="140"/>
        <v>0</v>
      </c>
      <c r="TG54">
        <f t="shared" si="107"/>
        <v>0</v>
      </c>
      <c r="TH54">
        <f t="shared" si="133"/>
        <v>0</v>
      </c>
      <c r="TI54">
        <f t="shared" si="108"/>
        <v>0</v>
      </c>
      <c r="TJ54" s="249"/>
      <c r="TK54" s="202">
        <v>42548</v>
      </c>
      <c r="TL54">
        <v>60</v>
      </c>
      <c r="TM54" t="str">
        <f t="shared" si="81"/>
        <v>TRUE</v>
      </c>
      <c r="TN54">
        <f>VLOOKUP($A54,'FuturesInfo (3)'!$A$2:$V$80,22)</f>
        <v>6</v>
      </c>
      <c r="TO54" s="253">
        <v>1</v>
      </c>
      <c r="TP54">
        <f t="shared" si="109"/>
        <v>8</v>
      </c>
      <c r="TQ54" s="138">
        <f>VLOOKUP($A54,'FuturesInfo (3)'!$A$2:$O$80,15)*TN54</f>
        <v>104700</v>
      </c>
      <c r="TR54" s="138">
        <f>VLOOKUP($A54,'FuturesInfo (3)'!$A$2:$O$80,15)*TP54</f>
        <v>139600</v>
      </c>
      <c r="TS54" s="196">
        <f t="shared" si="110"/>
        <v>0</v>
      </c>
      <c r="TT54" s="196">
        <f t="shared" si="111"/>
        <v>0</v>
      </c>
      <c r="TU54" s="196">
        <f t="shared" si="112"/>
        <v>0</v>
      </c>
      <c r="TV54" s="196">
        <f t="shared" si="113"/>
        <v>0</v>
      </c>
      <c r="TW54" s="196">
        <f t="shared" si="146"/>
        <v>0</v>
      </c>
      <c r="TX54" s="196">
        <f t="shared" si="115"/>
        <v>0</v>
      </c>
      <c r="TY54" s="196">
        <f t="shared" si="134"/>
        <v>0</v>
      </c>
      <c r="TZ54" s="196">
        <f>IF(IF(sym!$O43=TE54,1,0)=1,ABS(TQ54*TJ54),-ABS(TQ54*TJ54))</f>
        <v>0</v>
      </c>
      <c r="UA54" s="196">
        <f>IF(IF(sym!$N43=TE54,1,0)=1,ABS(TQ54*TJ54),-ABS(TQ54*TJ54))</f>
        <v>0</v>
      </c>
      <c r="UB54" s="196">
        <f t="shared" si="141"/>
        <v>0</v>
      </c>
      <c r="UC54" s="196">
        <f t="shared" si="117"/>
        <v>0</v>
      </c>
      <c r="UE54">
        <f t="shared" si="118"/>
        <v>0</v>
      </c>
      <c r="UF54" s="240"/>
      <c r="UG54" s="240"/>
      <c r="UH54" s="240"/>
      <c r="UI54" s="214"/>
      <c r="UJ54" s="241"/>
      <c r="UK54">
        <f t="shared" si="119"/>
        <v>1</v>
      </c>
      <c r="UL54">
        <f t="shared" si="120"/>
        <v>0</v>
      </c>
      <c r="UM54" s="214"/>
      <c r="UN54">
        <f t="shared" si="149"/>
        <v>1</v>
      </c>
      <c r="UO54">
        <f t="shared" si="148"/>
        <v>1</v>
      </c>
      <c r="UP54">
        <f t="shared" si="135"/>
        <v>0</v>
      </c>
      <c r="UQ54">
        <f t="shared" si="122"/>
        <v>1</v>
      </c>
      <c r="UR54" s="249"/>
      <c r="US54" s="202"/>
      <c r="UT54">
        <v>60</v>
      </c>
      <c r="UU54" t="str">
        <f t="shared" si="82"/>
        <v>FALSE</v>
      </c>
      <c r="UV54">
        <f>VLOOKUP($A54,'FuturesInfo (3)'!$A$2:$V$80,22)</f>
        <v>6</v>
      </c>
      <c r="UW54" s="253"/>
      <c r="UX54">
        <f t="shared" si="123"/>
        <v>5</v>
      </c>
      <c r="UY54" s="138">
        <f>VLOOKUP($A54,'FuturesInfo (3)'!$A$2:$O$80,15)*UV54</f>
        <v>104700</v>
      </c>
      <c r="UZ54" s="138">
        <f>VLOOKUP($A54,'FuturesInfo (3)'!$A$2:$O$80,15)*UX54</f>
        <v>87250</v>
      </c>
      <c r="VA54" s="196">
        <f t="shared" si="124"/>
        <v>0</v>
      </c>
      <c r="VB54" s="196">
        <f t="shared" si="125"/>
        <v>0</v>
      </c>
      <c r="VC54" s="196">
        <f t="shared" si="126"/>
        <v>0</v>
      </c>
      <c r="VD54" s="196">
        <f t="shared" si="127"/>
        <v>0</v>
      </c>
      <c r="VE54" s="196">
        <f t="shared" si="147"/>
        <v>0</v>
      </c>
      <c r="VF54" s="196">
        <f t="shared" si="129"/>
        <v>0</v>
      </c>
      <c r="VG54" s="196">
        <f t="shared" si="136"/>
        <v>0</v>
      </c>
      <c r="VH54" s="196">
        <f>IF(IF(sym!$O43=UM54,1,0)=1,ABS(UY54*UR54),-ABS(UY54*UR54))</f>
        <v>0</v>
      </c>
      <c r="VI54" s="196">
        <f>IF(IF(sym!$N43=UM54,1,0)=1,ABS(UY54*UR54),-ABS(UY54*UR54))</f>
        <v>0</v>
      </c>
      <c r="VJ54" s="196">
        <f t="shared" si="144"/>
        <v>0</v>
      </c>
      <c r="VK54" s="196">
        <f t="shared" si="131"/>
        <v>0</v>
      </c>
    </row>
    <row r="55" spans="1:583" x14ac:dyDescent="0.25">
      <c r="A55" s="1" t="s">
        <v>997</v>
      </c>
      <c r="B55" s="150" t="str">
        <f>'FuturesInfo (3)'!M43</f>
        <v>QW</v>
      </c>
      <c r="C55" s="200" t="str">
        <f>VLOOKUP(A55,'FuturesInfo (3)'!$A$2:$K$80,11)</f>
        <v>soft</v>
      </c>
      <c r="F55" t="e">
        <f>#REF!</f>
        <v>#REF!</v>
      </c>
      <c r="G55">
        <v>-1</v>
      </c>
      <c r="H55">
        <v>1</v>
      </c>
      <c r="I55">
        <v>1</v>
      </c>
      <c r="J55">
        <f t="shared" si="150"/>
        <v>0</v>
      </c>
      <c r="K55">
        <f t="shared" si="151"/>
        <v>1</v>
      </c>
      <c r="L55" s="184">
        <v>2.52627324171E-2</v>
      </c>
      <c r="M55" s="2">
        <v>10</v>
      </c>
      <c r="N55">
        <v>60</v>
      </c>
      <c r="O55" t="str">
        <f t="shared" si="152"/>
        <v>TRUE</v>
      </c>
      <c r="P55">
        <f>VLOOKUP($A55,'FuturesInfo (3)'!$A$2:$V$80,22)</f>
        <v>3</v>
      </c>
      <c r="Q55">
        <f t="shared" si="69"/>
        <v>3</v>
      </c>
      <c r="R55">
        <f t="shared" si="69"/>
        <v>3</v>
      </c>
      <c r="S55" s="138">
        <f>VLOOKUP($A55,'FuturesInfo (3)'!$A$2:$O$80,15)*Q55</f>
        <v>84600</v>
      </c>
      <c r="T55" s="144">
        <f t="shared" si="153"/>
        <v>-2137.2271624866598</v>
      </c>
      <c r="U55" s="144">
        <f t="shared" si="83"/>
        <v>2137.2271624866598</v>
      </c>
      <c r="W55">
        <f t="shared" si="154"/>
        <v>-1</v>
      </c>
      <c r="X55">
        <v>1</v>
      </c>
      <c r="Y55">
        <v>1</v>
      </c>
      <c r="Z55">
        <v>1</v>
      </c>
      <c r="AA55">
        <f t="shared" si="137"/>
        <v>1</v>
      </c>
      <c r="AB55">
        <f t="shared" si="155"/>
        <v>1</v>
      </c>
      <c r="AC55" s="1">
        <v>7.8848807411799999E-4</v>
      </c>
      <c r="AD55" s="2">
        <v>10</v>
      </c>
      <c r="AE55">
        <v>60</v>
      </c>
      <c r="AF55" t="str">
        <f t="shared" si="156"/>
        <v>TRUE</v>
      </c>
      <c r="AG55">
        <f>VLOOKUP($A55,'FuturesInfo (3)'!$A$2:$V$80,22)</f>
        <v>3</v>
      </c>
      <c r="AH55">
        <f t="shared" si="157"/>
        <v>4</v>
      </c>
      <c r="AI55">
        <f t="shared" si="84"/>
        <v>3</v>
      </c>
      <c r="AJ55" s="138">
        <f>VLOOKUP($A55,'FuturesInfo (3)'!$A$2:$O$80,15)*AI55</f>
        <v>84600</v>
      </c>
      <c r="AK55" s="196">
        <f t="shared" si="158"/>
        <v>66.706091070382797</v>
      </c>
      <c r="AL55" s="196">
        <f t="shared" si="86"/>
        <v>66.706091070382797</v>
      </c>
      <c r="AN55">
        <f t="shared" si="75"/>
        <v>1</v>
      </c>
      <c r="AO55">
        <v>1</v>
      </c>
      <c r="AP55">
        <v>1</v>
      </c>
      <c r="AQ55">
        <v>1</v>
      </c>
      <c r="AR55">
        <f t="shared" si="138"/>
        <v>1</v>
      </c>
      <c r="AS55">
        <f t="shared" si="76"/>
        <v>1</v>
      </c>
      <c r="AT55" s="1">
        <v>1.22119361828E-2</v>
      </c>
      <c r="AU55" s="2">
        <v>10</v>
      </c>
      <c r="AV55">
        <v>60</v>
      </c>
      <c r="AW55" t="str">
        <f t="shared" si="77"/>
        <v>TRUE</v>
      </c>
      <c r="AX55">
        <f>VLOOKUP($A55,'FuturesInfo (3)'!$A$2:$V$80,22)</f>
        <v>3</v>
      </c>
      <c r="AY55">
        <f t="shared" si="78"/>
        <v>4</v>
      </c>
      <c r="AZ55">
        <f t="shared" si="87"/>
        <v>3</v>
      </c>
      <c r="BA55" s="138">
        <f>VLOOKUP($A55,'FuturesInfo (3)'!$A$2:$O$80,15)*AZ55</f>
        <v>84600</v>
      </c>
      <c r="BB55" s="196">
        <f t="shared" si="79"/>
        <v>1033.12980106488</v>
      </c>
      <c r="BC55" s="196">
        <f t="shared" si="88"/>
        <v>1033.12980106488</v>
      </c>
      <c r="BE55">
        <v>1</v>
      </c>
      <c r="BF55">
        <v>1</v>
      </c>
      <c r="BG55">
        <v>1</v>
      </c>
      <c r="BH55">
        <v>1</v>
      </c>
      <c r="BI55">
        <v>1</v>
      </c>
      <c r="BJ55">
        <v>1</v>
      </c>
      <c r="BK55" s="1">
        <v>2.68534734384E-2</v>
      </c>
      <c r="BL55" s="2">
        <v>10</v>
      </c>
      <c r="BM55">
        <v>60</v>
      </c>
      <c r="BN55" t="s">
        <v>1186</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1186</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1186</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1186</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1186</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1186</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1186</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1186</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1186</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1186</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1186</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1186</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1186</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1186</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1186</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1186</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40">
        <v>1</v>
      </c>
      <c r="QJ55" s="240">
        <v>-1</v>
      </c>
      <c r="QK55" s="214">
        <v>-1</v>
      </c>
      <c r="QL55" s="241">
        <v>23</v>
      </c>
      <c r="QM55">
        <v>1</v>
      </c>
      <c r="QN55">
        <v>-1</v>
      </c>
      <c r="QO55" s="214">
        <v>-1</v>
      </c>
      <c r="QP55">
        <v>0</v>
      </c>
      <c r="QQ55">
        <v>1</v>
      </c>
      <c r="QR55">
        <v>0</v>
      </c>
      <c r="QS55">
        <v>1</v>
      </c>
      <c r="QT55" s="249">
        <v>-2.7631115804299999E-2</v>
      </c>
      <c r="QU55" s="202">
        <v>42516</v>
      </c>
      <c r="QV55">
        <v>60</v>
      </c>
      <c r="QW55" t="s">
        <v>1186</v>
      </c>
      <c r="QX55">
        <v>3</v>
      </c>
      <c r="QY55" s="253">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f t="shared" si="89"/>
        <v>-1</v>
      </c>
      <c r="RP55" s="240">
        <v>1</v>
      </c>
      <c r="RQ55" s="240">
        <v>-1</v>
      </c>
      <c r="RR55" s="240">
        <v>1</v>
      </c>
      <c r="RS55" s="214">
        <v>-1</v>
      </c>
      <c r="RT55" s="241">
        <v>24</v>
      </c>
      <c r="RU55">
        <f t="shared" si="90"/>
        <v>1</v>
      </c>
      <c r="RV55">
        <f t="shared" si="91"/>
        <v>-1</v>
      </c>
      <c r="RW55" s="214">
        <v>1</v>
      </c>
      <c r="RX55">
        <f t="shared" si="139"/>
        <v>1</v>
      </c>
      <c r="RY55">
        <f t="shared" si="92"/>
        <v>0</v>
      </c>
      <c r="RZ55">
        <f t="shared" si="93"/>
        <v>1</v>
      </c>
      <c r="SA55">
        <f t="shared" si="94"/>
        <v>0</v>
      </c>
      <c r="SB55" s="249">
        <v>2.0814479638E-2</v>
      </c>
      <c r="SC55" s="202">
        <v>42516</v>
      </c>
      <c r="SD55">
        <v>60</v>
      </c>
      <c r="SE55" t="str">
        <f t="shared" si="80"/>
        <v>TRUE</v>
      </c>
      <c r="SF55">
        <f>VLOOKUP($A55,'FuturesInfo (3)'!$A$2:$V$80,22)</f>
        <v>3</v>
      </c>
      <c r="SG55" s="253">
        <v>1</v>
      </c>
      <c r="SH55">
        <f t="shared" si="95"/>
        <v>4</v>
      </c>
      <c r="SI55" s="138">
        <f>VLOOKUP($A55,'FuturesInfo (3)'!$A$2:$O$80,15)*SF55</f>
        <v>84600</v>
      </c>
      <c r="SJ55" s="138">
        <f>VLOOKUP($A55,'FuturesInfo (3)'!$A$2:$O$80,15)*SH55</f>
        <v>112800</v>
      </c>
      <c r="SK55" s="196">
        <f t="shared" si="96"/>
        <v>1760.9049773748</v>
      </c>
      <c r="SL55" s="196">
        <f t="shared" si="97"/>
        <v>2347.8733031664001</v>
      </c>
      <c r="SM55" s="196">
        <f t="shared" si="98"/>
        <v>-1760.9049773748</v>
      </c>
      <c r="SN55" s="196">
        <f t="shared" si="99"/>
        <v>1760.9049773748</v>
      </c>
      <c r="SO55" s="196">
        <f t="shared" si="145"/>
        <v>-1760.9049773748</v>
      </c>
      <c r="SP55" s="196">
        <f t="shared" si="101"/>
        <v>-1760.9049773748</v>
      </c>
      <c r="SQ55" s="196">
        <f t="shared" si="132"/>
        <v>1760.9049773748</v>
      </c>
      <c r="SR55" s="196">
        <f>IF(IF(sym!$O44=RW55,1,0)=1,ABS(SI55*SB55),-ABS(SI55*SB55))</f>
        <v>1760.9049773748</v>
      </c>
      <c r="SS55" s="196">
        <f>IF(IF(sym!$N44=RW55,1,0)=1,ABS(SI55*SB55),-ABS(SI55*SB55))</f>
        <v>-1760.9049773748</v>
      </c>
      <c r="ST55" s="196">
        <f t="shared" si="102"/>
        <v>-1760.9049773748</v>
      </c>
      <c r="SU55" s="196">
        <f t="shared" si="103"/>
        <v>1760.9049773748</v>
      </c>
      <c r="SW55">
        <f t="shared" si="104"/>
        <v>1</v>
      </c>
      <c r="SX55" s="240">
        <v>1</v>
      </c>
      <c r="SY55" s="240">
        <v>-1</v>
      </c>
      <c r="SZ55" s="240">
        <v>1</v>
      </c>
      <c r="TA55" s="214">
        <v>-1</v>
      </c>
      <c r="TB55" s="241">
        <v>25</v>
      </c>
      <c r="TC55">
        <f t="shared" si="105"/>
        <v>1</v>
      </c>
      <c r="TD55">
        <f t="shared" si="106"/>
        <v>-1</v>
      </c>
      <c r="TE55" s="214"/>
      <c r="TF55">
        <f t="shared" si="140"/>
        <v>0</v>
      </c>
      <c r="TG55">
        <f t="shared" si="107"/>
        <v>0</v>
      </c>
      <c r="TH55">
        <f t="shared" si="133"/>
        <v>0</v>
      </c>
      <c r="TI55">
        <f t="shared" si="108"/>
        <v>0</v>
      </c>
      <c r="TJ55" s="249"/>
      <c r="TK55" s="202">
        <v>42516</v>
      </c>
      <c r="TL55">
        <v>60</v>
      </c>
      <c r="TM55" t="str">
        <f t="shared" si="81"/>
        <v>TRUE</v>
      </c>
      <c r="TN55">
        <f>VLOOKUP($A55,'FuturesInfo (3)'!$A$2:$V$80,22)</f>
        <v>3</v>
      </c>
      <c r="TO55" s="253">
        <v>2</v>
      </c>
      <c r="TP55">
        <f t="shared" si="109"/>
        <v>2</v>
      </c>
      <c r="TQ55" s="138">
        <f>VLOOKUP($A55,'FuturesInfo (3)'!$A$2:$O$80,15)*TN55</f>
        <v>84600</v>
      </c>
      <c r="TR55" s="138">
        <f>VLOOKUP($A55,'FuturesInfo (3)'!$A$2:$O$80,15)*TP55</f>
        <v>56400</v>
      </c>
      <c r="TS55" s="196">
        <f t="shared" si="110"/>
        <v>0</v>
      </c>
      <c r="TT55" s="196">
        <f t="shared" si="111"/>
        <v>0</v>
      </c>
      <c r="TU55" s="196">
        <f t="shared" si="112"/>
        <v>0</v>
      </c>
      <c r="TV55" s="196">
        <f t="shared" si="113"/>
        <v>0</v>
      </c>
      <c r="TW55" s="196">
        <f t="shared" si="146"/>
        <v>0</v>
      </c>
      <c r="TX55" s="196">
        <f t="shared" si="115"/>
        <v>0</v>
      </c>
      <c r="TY55" s="196">
        <f t="shared" si="134"/>
        <v>0</v>
      </c>
      <c r="TZ55" s="196">
        <f>IF(IF(sym!$O44=TE55,1,0)=1,ABS(TQ55*TJ55),-ABS(TQ55*TJ55))</f>
        <v>0</v>
      </c>
      <c r="UA55" s="196">
        <f>IF(IF(sym!$N44=TE55,1,0)=1,ABS(TQ55*TJ55),-ABS(TQ55*TJ55))</f>
        <v>0</v>
      </c>
      <c r="UB55" s="196">
        <f t="shared" si="141"/>
        <v>0</v>
      </c>
      <c r="UC55" s="196">
        <f t="shared" si="117"/>
        <v>0</v>
      </c>
      <c r="UE55">
        <f t="shared" si="118"/>
        <v>0</v>
      </c>
      <c r="UF55" s="240"/>
      <c r="UG55" s="240"/>
      <c r="UH55" s="240"/>
      <c r="UI55" s="214"/>
      <c r="UJ55" s="241"/>
      <c r="UK55">
        <f t="shared" si="119"/>
        <v>1</v>
      </c>
      <c r="UL55">
        <f t="shared" si="120"/>
        <v>0</v>
      </c>
      <c r="UM55" s="214"/>
      <c r="UN55">
        <f t="shared" si="149"/>
        <v>1</v>
      </c>
      <c r="UO55">
        <f t="shared" si="148"/>
        <v>1</v>
      </c>
      <c r="UP55">
        <f t="shared" si="135"/>
        <v>0</v>
      </c>
      <c r="UQ55">
        <f t="shared" si="122"/>
        <v>1</v>
      </c>
      <c r="UR55" s="249"/>
      <c r="US55" s="202"/>
      <c r="UT55">
        <v>60</v>
      </c>
      <c r="UU55" t="str">
        <f t="shared" si="82"/>
        <v>FALSE</v>
      </c>
      <c r="UV55">
        <f>VLOOKUP($A55,'FuturesInfo (3)'!$A$2:$V$80,22)</f>
        <v>3</v>
      </c>
      <c r="UW55" s="253"/>
      <c r="UX55">
        <f t="shared" si="123"/>
        <v>2</v>
      </c>
      <c r="UY55" s="138">
        <f>VLOOKUP($A55,'FuturesInfo (3)'!$A$2:$O$80,15)*UV55</f>
        <v>84600</v>
      </c>
      <c r="UZ55" s="138">
        <f>VLOOKUP($A55,'FuturesInfo (3)'!$A$2:$O$80,15)*UX55</f>
        <v>56400</v>
      </c>
      <c r="VA55" s="196">
        <f t="shared" si="124"/>
        <v>0</v>
      </c>
      <c r="VB55" s="196">
        <f t="shared" si="125"/>
        <v>0</v>
      </c>
      <c r="VC55" s="196">
        <f t="shared" si="126"/>
        <v>0</v>
      </c>
      <c r="VD55" s="196">
        <f t="shared" si="127"/>
        <v>0</v>
      </c>
      <c r="VE55" s="196">
        <f t="shared" si="147"/>
        <v>0</v>
      </c>
      <c r="VF55" s="196">
        <f t="shared" si="129"/>
        <v>0</v>
      </c>
      <c r="VG55" s="196">
        <f t="shared" si="136"/>
        <v>0</v>
      </c>
      <c r="VH55" s="196">
        <f>IF(IF(sym!$O44=UM55,1,0)=1,ABS(UY55*UR55),-ABS(UY55*UR55))</f>
        <v>0</v>
      </c>
      <c r="VI55" s="196">
        <f>IF(IF(sym!$N44=UM55,1,0)=1,ABS(UY55*UR55),-ABS(UY55*UR55))</f>
        <v>0</v>
      </c>
      <c r="VJ55" s="196">
        <f t="shared" si="144"/>
        <v>0</v>
      </c>
      <c r="VK55" s="196">
        <f t="shared" si="131"/>
        <v>0</v>
      </c>
    </row>
    <row r="56" spans="1:583" x14ac:dyDescent="0.25">
      <c r="A56" s="1" t="s">
        <v>998</v>
      </c>
      <c r="B56" s="150" t="str">
        <f>'FuturesInfo (3)'!M44</f>
        <v>@MME</v>
      </c>
      <c r="C56" s="200" t="str">
        <f>VLOOKUP(A56,'FuturesInfo (3)'!$A$2:$K$80,11)</f>
        <v>index</v>
      </c>
      <c r="F56" t="e">
        <f>#REF!</f>
        <v>#REF!</v>
      </c>
      <c r="G56">
        <v>1</v>
      </c>
      <c r="H56">
        <v>-1</v>
      </c>
      <c r="I56">
        <v>1</v>
      </c>
      <c r="J56">
        <f t="shared" si="150"/>
        <v>1</v>
      </c>
      <c r="K56">
        <f t="shared" si="151"/>
        <v>0</v>
      </c>
      <c r="L56" s="184">
        <v>1.51459179904E-2</v>
      </c>
      <c r="M56" s="2">
        <v>10</v>
      </c>
      <c r="N56">
        <v>60</v>
      </c>
      <c r="O56" t="str">
        <f t="shared" si="152"/>
        <v>TRUE</v>
      </c>
      <c r="P56">
        <f>VLOOKUP($A56,'FuturesInfo (3)'!$A$2:$V$80,22)</f>
        <v>2</v>
      </c>
      <c r="Q56">
        <f t="shared" si="69"/>
        <v>2</v>
      </c>
      <c r="R56">
        <f t="shared" si="69"/>
        <v>2</v>
      </c>
      <c r="S56" s="138">
        <f>VLOOKUP($A56,'FuturesInfo (3)'!$A$2:$O$80,15)*Q56</f>
        <v>84300</v>
      </c>
      <c r="T56" s="144">
        <f t="shared" si="153"/>
        <v>1276.80088659072</v>
      </c>
      <c r="U56" s="144">
        <f t="shared" si="83"/>
        <v>-1276.80088659072</v>
      </c>
      <c r="W56">
        <f t="shared" si="154"/>
        <v>1</v>
      </c>
      <c r="X56">
        <v>1</v>
      </c>
      <c r="Y56">
        <v>-1</v>
      </c>
      <c r="Z56">
        <v>1</v>
      </c>
      <c r="AA56">
        <f t="shared" si="137"/>
        <v>1</v>
      </c>
      <c r="AB56">
        <f t="shared" si="155"/>
        <v>0</v>
      </c>
      <c r="AC56" s="1">
        <v>1.00679281902E-2</v>
      </c>
      <c r="AD56" s="2">
        <v>10</v>
      </c>
      <c r="AE56">
        <v>60</v>
      </c>
      <c r="AF56" t="str">
        <f t="shared" si="156"/>
        <v>TRUE</v>
      </c>
      <c r="AG56">
        <f>VLOOKUP($A56,'FuturesInfo (3)'!$A$2:$V$80,22)</f>
        <v>2</v>
      </c>
      <c r="AH56">
        <f t="shared" si="157"/>
        <v>2</v>
      </c>
      <c r="AI56">
        <f t="shared" si="84"/>
        <v>2</v>
      </c>
      <c r="AJ56" s="138">
        <f>VLOOKUP($A56,'FuturesInfo (3)'!$A$2:$O$80,15)*AI56</f>
        <v>84300</v>
      </c>
      <c r="AK56" s="196">
        <f t="shared" si="158"/>
        <v>848.72634643386004</v>
      </c>
      <c r="AL56" s="196">
        <f t="shared" si="86"/>
        <v>-848.72634643386004</v>
      </c>
      <c r="AN56">
        <f t="shared" si="75"/>
        <v>1</v>
      </c>
      <c r="AO56">
        <v>1</v>
      </c>
      <c r="AP56">
        <v>-1</v>
      </c>
      <c r="AQ56">
        <v>1</v>
      </c>
      <c r="AR56">
        <f t="shared" si="138"/>
        <v>1</v>
      </c>
      <c r="AS56">
        <f t="shared" si="76"/>
        <v>0</v>
      </c>
      <c r="AT56" s="1">
        <v>9.7273928185399993E-3</v>
      </c>
      <c r="AU56" s="2">
        <v>10</v>
      </c>
      <c r="AV56">
        <v>60</v>
      </c>
      <c r="AW56" t="str">
        <f t="shared" si="77"/>
        <v>TRUE</v>
      </c>
      <c r="AX56">
        <f>VLOOKUP($A56,'FuturesInfo (3)'!$A$2:$V$80,22)</f>
        <v>2</v>
      </c>
      <c r="AY56">
        <f t="shared" si="78"/>
        <v>2</v>
      </c>
      <c r="AZ56">
        <f t="shared" si="87"/>
        <v>2</v>
      </c>
      <c r="BA56" s="138">
        <f>VLOOKUP($A56,'FuturesInfo (3)'!$A$2:$O$80,15)*AZ56</f>
        <v>84300</v>
      </c>
      <c r="BB56" s="196">
        <f t="shared" si="79"/>
        <v>820.01921460292192</v>
      </c>
      <c r="BC56" s="196">
        <f t="shared" si="88"/>
        <v>-820.01921460292192</v>
      </c>
      <c r="BE56">
        <v>1</v>
      </c>
      <c r="BF56">
        <v>1</v>
      </c>
      <c r="BG56">
        <v>-1</v>
      </c>
      <c r="BH56">
        <v>1</v>
      </c>
      <c r="BI56">
        <v>1</v>
      </c>
      <c r="BJ56">
        <v>0</v>
      </c>
      <c r="BK56" s="1">
        <v>6.6603235014300001E-3</v>
      </c>
      <c r="BL56" s="2">
        <v>10</v>
      </c>
      <c r="BM56">
        <v>60</v>
      </c>
      <c r="BN56" t="s">
        <v>1186</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1186</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1186</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1186</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1186</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1186</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1186</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1186</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1186</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1186</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1186</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1186</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1186</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1186</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1186</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1186</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40">
        <v>1</v>
      </c>
      <c r="QJ56" s="240">
        <v>1</v>
      </c>
      <c r="QK56" s="214">
        <v>-1</v>
      </c>
      <c r="QL56" s="241">
        <v>-2</v>
      </c>
      <c r="QM56">
        <v>1</v>
      </c>
      <c r="QN56">
        <v>1</v>
      </c>
      <c r="QO56" s="214">
        <v>1</v>
      </c>
      <c r="QP56">
        <v>1</v>
      </c>
      <c r="QQ56">
        <v>0</v>
      </c>
      <c r="QR56">
        <v>1</v>
      </c>
      <c r="QS56">
        <v>1</v>
      </c>
      <c r="QT56" s="249">
        <v>1.08998425578E-2</v>
      </c>
      <c r="QU56" s="202">
        <v>42544</v>
      </c>
      <c r="QV56">
        <v>60</v>
      </c>
      <c r="QW56" t="s">
        <v>1186</v>
      </c>
      <c r="QX56">
        <v>2</v>
      </c>
      <c r="QY56" s="253">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f t="shared" si="89"/>
        <v>1</v>
      </c>
      <c r="RP56" s="240">
        <v>-1</v>
      </c>
      <c r="RQ56" s="240">
        <v>-1</v>
      </c>
      <c r="RR56" s="240">
        <v>-1</v>
      </c>
      <c r="RS56" s="214">
        <v>-1</v>
      </c>
      <c r="RT56" s="241">
        <v>3</v>
      </c>
      <c r="RU56">
        <f t="shared" si="90"/>
        <v>1</v>
      </c>
      <c r="RV56">
        <f t="shared" si="91"/>
        <v>-1</v>
      </c>
      <c r="RW56" s="214">
        <v>1</v>
      </c>
      <c r="RX56">
        <f t="shared" si="139"/>
        <v>0</v>
      </c>
      <c r="RY56">
        <f t="shared" si="92"/>
        <v>0</v>
      </c>
      <c r="RZ56">
        <f t="shared" si="93"/>
        <v>1</v>
      </c>
      <c r="SA56">
        <f t="shared" si="94"/>
        <v>0</v>
      </c>
      <c r="SB56" s="249">
        <v>9.9436923445500001E-3</v>
      </c>
      <c r="SC56" s="202">
        <v>42544</v>
      </c>
      <c r="SD56">
        <v>60</v>
      </c>
      <c r="SE56" t="str">
        <f t="shared" si="80"/>
        <v>TRUE</v>
      </c>
      <c r="SF56">
        <f>VLOOKUP($A56,'FuturesInfo (3)'!$A$2:$V$80,22)</f>
        <v>2</v>
      </c>
      <c r="SG56" s="253">
        <v>2</v>
      </c>
      <c r="SH56">
        <f t="shared" si="95"/>
        <v>2</v>
      </c>
      <c r="SI56" s="138">
        <f>VLOOKUP($A56,'FuturesInfo (3)'!$A$2:$O$80,15)*SF56</f>
        <v>84300</v>
      </c>
      <c r="SJ56" s="138">
        <f>VLOOKUP($A56,'FuturesInfo (3)'!$A$2:$O$80,15)*SH56</f>
        <v>84300</v>
      </c>
      <c r="SK56" s="196">
        <f t="shared" si="96"/>
        <v>-838.25326464556497</v>
      </c>
      <c r="SL56" s="196">
        <f t="shared" si="97"/>
        <v>-838.25326464556497</v>
      </c>
      <c r="SM56" s="196">
        <f t="shared" si="98"/>
        <v>-838.25326464556497</v>
      </c>
      <c r="SN56" s="196">
        <f t="shared" si="99"/>
        <v>838.25326464556497</v>
      </c>
      <c r="SO56" s="196">
        <f t="shared" si="145"/>
        <v>-838.25326464556497</v>
      </c>
      <c r="SP56" s="196">
        <f t="shared" si="101"/>
        <v>-838.25326464556497</v>
      </c>
      <c r="SQ56" s="196">
        <f t="shared" si="132"/>
        <v>-838.25326464556497</v>
      </c>
      <c r="SR56" s="196">
        <f>IF(IF(sym!$O45=RW56,1,0)=1,ABS(SI56*SB56),-ABS(SI56*SB56))</f>
        <v>838.25326464556497</v>
      </c>
      <c r="SS56" s="196">
        <f>IF(IF(sym!$N45=RW56,1,0)=1,ABS(SI56*SB56),-ABS(SI56*SB56))</f>
        <v>-838.25326464556497</v>
      </c>
      <c r="ST56" s="196">
        <f t="shared" si="102"/>
        <v>-838.25326464556497</v>
      </c>
      <c r="SU56" s="196">
        <f t="shared" si="103"/>
        <v>838.25326464556497</v>
      </c>
      <c r="SW56">
        <f t="shared" si="104"/>
        <v>1</v>
      </c>
      <c r="SX56" s="240">
        <v>1</v>
      </c>
      <c r="SY56" s="240">
        <v>-1</v>
      </c>
      <c r="SZ56" s="240">
        <v>1</v>
      </c>
      <c r="TA56" s="214">
        <v>-1</v>
      </c>
      <c r="TB56" s="241">
        <v>4</v>
      </c>
      <c r="TC56">
        <f t="shared" si="105"/>
        <v>1</v>
      </c>
      <c r="TD56">
        <f t="shared" si="106"/>
        <v>-1</v>
      </c>
      <c r="TE56" s="214"/>
      <c r="TF56">
        <f t="shared" si="140"/>
        <v>0</v>
      </c>
      <c r="TG56">
        <f t="shared" si="107"/>
        <v>0</v>
      </c>
      <c r="TH56">
        <f t="shared" si="133"/>
        <v>0</v>
      </c>
      <c r="TI56">
        <f t="shared" si="108"/>
        <v>0</v>
      </c>
      <c r="TJ56" s="249"/>
      <c r="TK56" s="202">
        <v>42548</v>
      </c>
      <c r="TL56">
        <v>60</v>
      </c>
      <c r="TM56" t="str">
        <f t="shared" si="81"/>
        <v>TRUE</v>
      </c>
      <c r="TN56">
        <f>VLOOKUP($A56,'FuturesInfo (3)'!$A$2:$V$80,22)</f>
        <v>2</v>
      </c>
      <c r="TO56" s="253">
        <v>2</v>
      </c>
      <c r="TP56">
        <f t="shared" si="109"/>
        <v>2</v>
      </c>
      <c r="TQ56" s="138">
        <f>VLOOKUP($A56,'FuturesInfo (3)'!$A$2:$O$80,15)*TN56</f>
        <v>84300</v>
      </c>
      <c r="TR56" s="138">
        <f>VLOOKUP($A56,'FuturesInfo (3)'!$A$2:$O$80,15)*TP56</f>
        <v>84300</v>
      </c>
      <c r="TS56" s="196">
        <f t="shared" si="110"/>
        <v>0</v>
      </c>
      <c r="TT56" s="196">
        <f t="shared" si="111"/>
        <v>0</v>
      </c>
      <c r="TU56" s="196">
        <f t="shared" si="112"/>
        <v>0</v>
      </c>
      <c r="TV56" s="196">
        <f t="shared" si="113"/>
        <v>0</v>
      </c>
      <c r="TW56" s="196">
        <f t="shared" si="146"/>
        <v>0</v>
      </c>
      <c r="TX56" s="196">
        <f t="shared" si="115"/>
        <v>0</v>
      </c>
      <c r="TY56" s="196">
        <f t="shared" si="134"/>
        <v>0</v>
      </c>
      <c r="TZ56" s="196">
        <f>IF(IF(sym!$O45=TE56,1,0)=1,ABS(TQ56*TJ56),-ABS(TQ56*TJ56))</f>
        <v>0</v>
      </c>
      <c r="UA56" s="196">
        <f>IF(IF(sym!$N45=TE56,1,0)=1,ABS(TQ56*TJ56),-ABS(TQ56*TJ56))</f>
        <v>0</v>
      </c>
      <c r="UB56" s="196">
        <f t="shared" si="141"/>
        <v>0</v>
      </c>
      <c r="UC56" s="196">
        <f t="shared" si="117"/>
        <v>0</v>
      </c>
      <c r="UE56">
        <f t="shared" si="118"/>
        <v>0</v>
      </c>
      <c r="UF56" s="240"/>
      <c r="UG56" s="240"/>
      <c r="UH56" s="240"/>
      <c r="UI56" s="214"/>
      <c r="UJ56" s="241"/>
      <c r="UK56">
        <f t="shared" si="119"/>
        <v>1</v>
      </c>
      <c r="UL56">
        <f t="shared" si="120"/>
        <v>0</v>
      </c>
      <c r="UM56" s="214"/>
      <c r="UN56">
        <f t="shared" si="149"/>
        <v>1</v>
      </c>
      <c r="UO56">
        <f t="shared" si="148"/>
        <v>1</v>
      </c>
      <c r="UP56">
        <f t="shared" si="135"/>
        <v>0</v>
      </c>
      <c r="UQ56">
        <f t="shared" si="122"/>
        <v>1</v>
      </c>
      <c r="UR56" s="249"/>
      <c r="US56" s="202"/>
      <c r="UT56">
        <v>60</v>
      </c>
      <c r="UU56" t="str">
        <f t="shared" si="82"/>
        <v>FALSE</v>
      </c>
      <c r="UV56">
        <f>VLOOKUP($A56,'FuturesInfo (3)'!$A$2:$V$80,22)</f>
        <v>2</v>
      </c>
      <c r="UW56" s="253"/>
      <c r="UX56">
        <f t="shared" si="123"/>
        <v>2</v>
      </c>
      <c r="UY56" s="138">
        <f>VLOOKUP($A56,'FuturesInfo (3)'!$A$2:$O$80,15)*UV56</f>
        <v>84300</v>
      </c>
      <c r="UZ56" s="138">
        <f>VLOOKUP($A56,'FuturesInfo (3)'!$A$2:$O$80,15)*UX56</f>
        <v>84300</v>
      </c>
      <c r="VA56" s="196">
        <f t="shared" si="124"/>
        <v>0</v>
      </c>
      <c r="VB56" s="196">
        <f t="shared" si="125"/>
        <v>0</v>
      </c>
      <c r="VC56" s="196">
        <f t="shared" si="126"/>
        <v>0</v>
      </c>
      <c r="VD56" s="196">
        <f t="shared" si="127"/>
        <v>0</v>
      </c>
      <c r="VE56" s="196">
        <f t="shared" si="147"/>
        <v>0</v>
      </c>
      <c r="VF56" s="196">
        <f t="shared" si="129"/>
        <v>0</v>
      </c>
      <c r="VG56" s="196">
        <f t="shared" si="136"/>
        <v>0</v>
      </c>
      <c r="VH56" s="196">
        <f>IF(IF(sym!$O45=UM56,1,0)=1,ABS(UY56*UR56),-ABS(UY56*UR56))</f>
        <v>0</v>
      </c>
      <c r="VI56" s="196">
        <f>IF(IF(sym!$N45=UM56,1,0)=1,ABS(UY56*UR56),-ABS(UY56*UR56))</f>
        <v>0</v>
      </c>
      <c r="VJ56" s="196">
        <f t="shared" si="144"/>
        <v>0</v>
      </c>
      <c r="VK56" s="196">
        <f t="shared" si="131"/>
        <v>0</v>
      </c>
    </row>
    <row r="57" spans="1:583" x14ac:dyDescent="0.25">
      <c r="A57" s="1" t="s">
        <v>372</v>
      </c>
      <c r="B57" s="150" t="str">
        <f>'FuturesInfo (3)'!M45</f>
        <v>IB</v>
      </c>
      <c r="C57" s="200" t="str">
        <f>VLOOKUP(A57,'FuturesInfo (3)'!$A$2:$K$80,11)</f>
        <v>index</v>
      </c>
      <c r="F57" t="e">
        <f>#REF!</f>
        <v>#REF!</v>
      </c>
      <c r="G57">
        <v>-1</v>
      </c>
      <c r="H57">
        <v>-1</v>
      </c>
      <c r="I57">
        <v>-1</v>
      </c>
      <c r="J57">
        <f t="shared" si="150"/>
        <v>1</v>
      </c>
      <c r="K57">
        <f t="shared" si="151"/>
        <v>1</v>
      </c>
      <c r="L57" s="184">
        <v>-2.02548879564E-2</v>
      </c>
      <c r="M57" s="2">
        <v>10</v>
      </c>
      <c r="N57">
        <v>60</v>
      </c>
      <c r="O57" t="str">
        <f t="shared" si="152"/>
        <v>TRUE</v>
      </c>
      <c r="P57">
        <f>VLOOKUP($A57,'FuturesInfo (3)'!$A$2:$V$80,22)</f>
        <v>1</v>
      </c>
      <c r="Q57">
        <f t="shared" si="69"/>
        <v>1</v>
      </c>
      <c r="R57">
        <f t="shared" si="69"/>
        <v>1</v>
      </c>
      <c r="S57" s="138">
        <f>VLOOKUP($A57,'FuturesInfo (3)'!$A$2:$O$80,15)*Q57</f>
        <v>91604.644950000002</v>
      </c>
      <c r="T57" s="144">
        <f t="shared" si="153"/>
        <v>1855.4418197480531</v>
      </c>
      <c r="U57" s="144">
        <f t="shared" si="83"/>
        <v>1855.4418197480531</v>
      </c>
      <c r="W57">
        <f t="shared" si="154"/>
        <v>-1</v>
      </c>
      <c r="X57">
        <v>-1</v>
      </c>
      <c r="Y57">
        <v>-1</v>
      </c>
      <c r="Z57">
        <v>1</v>
      </c>
      <c r="AA57">
        <f t="shared" si="137"/>
        <v>0</v>
      </c>
      <c r="AB57">
        <f t="shared" si="155"/>
        <v>0</v>
      </c>
      <c r="AC57" s="1">
        <v>4.9092752269499999E-3</v>
      </c>
      <c r="AD57" s="2">
        <v>10</v>
      </c>
      <c r="AE57">
        <v>60</v>
      </c>
      <c r="AF57" t="str">
        <f t="shared" si="156"/>
        <v>TRUE</v>
      </c>
      <c r="AG57">
        <f>VLOOKUP($A57,'FuturesInfo (3)'!$A$2:$V$80,22)</f>
        <v>1</v>
      </c>
      <c r="AH57">
        <f t="shared" si="157"/>
        <v>1</v>
      </c>
      <c r="AI57">
        <f t="shared" si="84"/>
        <v>1</v>
      </c>
      <c r="AJ57" s="138">
        <f>VLOOKUP($A57,'FuturesInfo (3)'!$A$2:$O$80,15)*AI57</f>
        <v>91604.644950000002</v>
      </c>
      <c r="AK57" s="196">
        <f t="shared" si="158"/>
        <v>-449.71241412658543</v>
      </c>
      <c r="AL57" s="196">
        <f t="shared" si="86"/>
        <v>-449.71241412658543</v>
      </c>
      <c r="AN57">
        <f t="shared" si="75"/>
        <v>-1</v>
      </c>
      <c r="AO57">
        <v>-1</v>
      </c>
      <c r="AP57">
        <v>-1</v>
      </c>
      <c r="AQ57">
        <v>1</v>
      </c>
      <c r="AR57">
        <f t="shared" si="138"/>
        <v>0</v>
      </c>
      <c r="AS57">
        <f t="shared" si="76"/>
        <v>0</v>
      </c>
      <c r="AT57" s="1">
        <v>6.7895357272400002E-3</v>
      </c>
      <c r="AU57" s="2">
        <v>10</v>
      </c>
      <c r="AV57">
        <v>60</v>
      </c>
      <c r="AW57" t="str">
        <f t="shared" si="77"/>
        <v>TRUE</v>
      </c>
      <c r="AX57">
        <f>VLOOKUP($A57,'FuturesInfo (3)'!$A$2:$V$80,22)</f>
        <v>1</v>
      </c>
      <c r="AY57">
        <f t="shared" si="78"/>
        <v>1</v>
      </c>
      <c r="AZ57">
        <f t="shared" si="87"/>
        <v>1</v>
      </c>
      <c r="BA57" s="138">
        <f>VLOOKUP($A57,'FuturesInfo (3)'!$A$2:$O$80,15)*AZ57</f>
        <v>91604.644950000002</v>
      </c>
      <c r="BB57" s="196">
        <f t="shared" si="79"/>
        <v>-621.95300966916022</v>
      </c>
      <c r="BC57" s="196">
        <f t="shared" si="88"/>
        <v>-621.95300966916022</v>
      </c>
      <c r="BE57">
        <v>-1</v>
      </c>
      <c r="BF57">
        <v>1</v>
      </c>
      <c r="BG57">
        <v>-1</v>
      </c>
      <c r="BH57">
        <v>-1</v>
      </c>
      <c r="BI57">
        <v>0</v>
      </c>
      <c r="BJ57">
        <v>1</v>
      </c>
      <c r="BK57" s="1">
        <v>-8.1397836146000005E-3</v>
      </c>
      <c r="BL57" s="2">
        <v>10</v>
      </c>
      <c r="BM57">
        <v>60</v>
      </c>
      <c r="BN57" t="s">
        <v>1186</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1186</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1186</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1186</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1186</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1186</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1186</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1186</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1186</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1186</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1186</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1186</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1186</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1186</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1186</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1186</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40">
        <v>-1</v>
      </c>
      <c r="QJ57" s="240">
        <v>1</v>
      </c>
      <c r="QK57" s="214">
        <v>1</v>
      </c>
      <c r="QL57" s="241">
        <v>4</v>
      </c>
      <c r="QM57">
        <v>-1</v>
      </c>
      <c r="QN57">
        <v>1</v>
      </c>
      <c r="QO57" s="214">
        <v>1</v>
      </c>
      <c r="QP57">
        <v>0</v>
      </c>
      <c r="QQ57">
        <v>1</v>
      </c>
      <c r="QR57">
        <v>0</v>
      </c>
      <c r="QS57">
        <v>1</v>
      </c>
      <c r="QT57" s="249">
        <v>9.2263752638799996E-3</v>
      </c>
      <c r="QU57" s="202">
        <v>42544</v>
      </c>
      <c r="QV57">
        <v>60</v>
      </c>
      <c r="QW57" t="s">
        <v>1186</v>
      </c>
      <c r="QX57">
        <v>1</v>
      </c>
      <c r="QY57" s="253">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f t="shared" si="89"/>
        <v>1</v>
      </c>
      <c r="RP57" s="240">
        <v>-1</v>
      </c>
      <c r="RQ57" s="240">
        <v>-1</v>
      </c>
      <c r="RR57" s="240">
        <v>-1</v>
      </c>
      <c r="RS57" s="214">
        <v>1</v>
      </c>
      <c r="RT57" s="241">
        <v>5</v>
      </c>
      <c r="RU57">
        <f t="shared" si="90"/>
        <v>-1</v>
      </c>
      <c r="RV57">
        <f t="shared" si="91"/>
        <v>1</v>
      </c>
      <c r="RW57" s="214">
        <v>1</v>
      </c>
      <c r="RX57">
        <f t="shared" si="139"/>
        <v>0</v>
      </c>
      <c r="RY57">
        <f t="shared" si="92"/>
        <v>1</v>
      </c>
      <c r="RZ57">
        <f t="shared" si="93"/>
        <v>0</v>
      </c>
      <c r="SA57">
        <f t="shared" si="94"/>
        <v>1</v>
      </c>
      <c r="SB57" s="249">
        <v>1.2279600851500001E-2</v>
      </c>
      <c r="SC57" s="202">
        <v>42544</v>
      </c>
      <c r="SD57">
        <v>60</v>
      </c>
      <c r="SE57" t="str">
        <f t="shared" si="80"/>
        <v>TRUE</v>
      </c>
      <c r="SF57">
        <f>VLOOKUP($A57,'FuturesInfo (3)'!$A$2:$V$80,22)</f>
        <v>1</v>
      </c>
      <c r="SG57" s="253">
        <v>1</v>
      </c>
      <c r="SH57">
        <f t="shared" si="95"/>
        <v>1</v>
      </c>
      <c r="SI57" s="138">
        <f>VLOOKUP($A57,'FuturesInfo (3)'!$A$2:$O$80,15)*SF57</f>
        <v>91604.644950000002</v>
      </c>
      <c r="SJ57" s="138">
        <f>VLOOKUP($A57,'FuturesInfo (3)'!$A$2:$O$80,15)*SH57</f>
        <v>91604.644950000002</v>
      </c>
      <c r="SK57" s="196">
        <f t="shared" si="96"/>
        <v>-1124.8684761293753</v>
      </c>
      <c r="SL57" s="196">
        <f t="shared" si="97"/>
        <v>-1124.8684761293753</v>
      </c>
      <c r="SM57" s="196">
        <f t="shared" si="98"/>
        <v>1124.8684761293753</v>
      </c>
      <c r="SN57" s="196">
        <f t="shared" si="99"/>
        <v>-1124.8684761293753</v>
      </c>
      <c r="SO57" s="196">
        <f t="shared" si="145"/>
        <v>1124.8684761293753</v>
      </c>
      <c r="SP57" s="196">
        <f t="shared" si="101"/>
        <v>-1124.8684761293753</v>
      </c>
      <c r="SQ57" s="196">
        <f t="shared" si="132"/>
        <v>-1124.8684761293753</v>
      </c>
      <c r="SR57" s="196">
        <f>IF(IF(sym!$O46=RW57,1,0)=1,ABS(SI57*SB57),-ABS(SI57*SB57))</f>
        <v>1124.8684761293753</v>
      </c>
      <c r="SS57" s="196">
        <f>IF(IF(sym!$N46=RW57,1,0)=1,ABS(SI57*SB57),-ABS(SI57*SB57))</f>
        <v>-1124.8684761293753</v>
      </c>
      <c r="ST57" s="196">
        <f t="shared" si="102"/>
        <v>-1124.8684761293753</v>
      </c>
      <c r="SU57" s="196">
        <f t="shared" si="103"/>
        <v>1124.8684761293753</v>
      </c>
      <c r="SW57">
        <f t="shared" si="104"/>
        <v>1</v>
      </c>
      <c r="SX57" s="240">
        <v>1</v>
      </c>
      <c r="SY57" s="240">
        <v>-1</v>
      </c>
      <c r="SZ57" s="240">
        <v>1</v>
      </c>
      <c r="TA57" s="214">
        <v>-1</v>
      </c>
      <c r="TB57" s="241">
        <v>6</v>
      </c>
      <c r="TC57">
        <f t="shared" si="105"/>
        <v>1</v>
      </c>
      <c r="TD57">
        <f t="shared" si="106"/>
        <v>-1</v>
      </c>
      <c r="TE57" s="214"/>
      <c r="TF57">
        <f t="shared" si="140"/>
        <v>0</v>
      </c>
      <c r="TG57">
        <f t="shared" si="107"/>
        <v>0</v>
      </c>
      <c r="TH57">
        <f t="shared" si="133"/>
        <v>0</v>
      </c>
      <c r="TI57">
        <f t="shared" si="108"/>
        <v>0</v>
      </c>
      <c r="TJ57" s="249"/>
      <c r="TK57" s="202">
        <v>42548</v>
      </c>
      <c r="TL57">
        <v>60</v>
      </c>
      <c r="TM57" t="str">
        <f t="shared" si="81"/>
        <v>TRUE</v>
      </c>
      <c r="TN57">
        <f>VLOOKUP($A57,'FuturesInfo (3)'!$A$2:$V$80,22)</f>
        <v>1</v>
      </c>
      <c r="TO57" s="253">
        <v>2</v>
      </c>
      <c r="TP57">
        <f t="shared" si="109"/>
        <v>1</v>
      </c>
      <c r="TQ57" s="138">
        <f>VLOOKUP($A57,'FuturesInfo (3)'!$A$2:$O$80,15)*TN57</f>
        <v>91604.644950000002</v>
      </c>
      <c r="TR57" s="138">
        <f>VLOOKUP($A57,'FuturesInfo (3)'!$A$2:$O$80,15)*TP57</f>
        <v>91604.644950000002</v>
      </c>
      <c r="TS57" s="196">
        <f t="shared" si="110"/>
        <v>0</v>
      </c>
      <c r="TT57" s="196">
        <f t="shared" si="111"/>
        <v>0</v>
      </c>
      <c r="TU57" s="196">
        <f t="shared" si="112"/>
        <v>0</v>
      </c>
      <c r="TV57" s="196">
        <f t="shared" si="113"/>
        <v>0</v>
      </c>
      <c r="TW57" s="196">
        <f t="shared" si="146"/>
        <v>0</v>
      </c>
      <c r="TX57" s="196">
        <f t="shared" si="115"/>
        <v>0</v>
      </c>
      <c r="TY57" s="196">
        <f t="shared" si="134"/>
        <v>0</v>
      </c>
      <c r="TZ57" s="196">
        <f>IF(IF(sym!$O46=TE57,1,0)=1,ABS(TQ57*TJ57),-ABS(TQ57*TJ57))</f>
        <v>0</v>
      </c>
      <c r="UA57" s="196">
        <f>IF(IF(sym!$N46=TE57,1,0)=1,ABS(TQ57*TJ57),-ABS(TQ57*TJ57))</f>
        <v>0</v>
      </c>
      <c r="UB57" s="196">
        <f t="shared" si="141"/>
        <v>0</v>
      </c>
      <c r="UC57" s="196">
        <f t="shared" si="117"/>
        <v>0</v>
      </c>
      <c r="UE57">
        <f t="shared" si="118"/>
        <v>0</v>
      </c>
      <c r="UF57" s="240"/>
      <c r="UG57" s="240"/>
      <c r="UH57" s="240"/>
      <c r="UI57" s="214"/>
      <c r="UJ57" s="241"/>
      <c r="UK57">
        <f t="shared" si="119"/>
        <v>1</v>
      </c>
      <c r="UL57">
        <f t="shared" si="120"/>
        <v>0</v>
      </c>
      <c r="UM57" s="214"/>
      <c r="UN57">
        <f t="shared" si="149"/>
        <v>1</v>
      </c>
      <c r="UO57">
        <f t="shared" si="148"/>
        <v>1</v>
      </c>
      <c r="UP57">
        <f t="shared" si="135"/>
        <v>0</v>
      </c>
      <c r="UQ57">
        <f t="shared" si="122"/>
        <v>1</v>
      </c>
      <c r="UR57" s="249"/>
      <c r="US57" s="202"/>
      <c r="UT57">
        <v>60</v>
      </c>
      <c r="UU57" t="str">
        <f t="shared" si="82"/>
        <v>FALSE</v>
      </c>
      <c r="UV57">
        <f>VLOOKUP($A57,'FuturesInfo (3)'!$A$2:$V$80,22)</f>
        <v>1</v>
      </c>
      <c r="UW57" s="253"/>
      <c r="UX57">
        <f t="shared" si="123"/>
        <v>1</v>
      </c>
      <c r="UY57" s="138">
        <f>VLOOKUP($A57,'FuturesInfo (3)'!$A$2:$O$80,15)*UV57</f>
        <v>91604.644950000002</v>
      </c>
      <c r="UZ57" s="138">
        <f>VLOOKUP($A57,'FuturesInfo (3)'!$A$2:$O$80,15)*UX57</f>
        <v>91604.644950000002</v>
      </c>
      <c r="VA57" s="196">
        <f t="shared" si="124"/>
        <v>0</v>
      </c>
      <c r="VB57" s="196">
        <f t="shared" si="125"/>
        <v>0</v>
      </c>
      <c r="VC57" s="196">
        <f t="shared" si="126"/>
        <v>0</v>
      </c>
      <c r="VD57" s="196">
        <f t="shared" si="127"/>
        <v>0</v>
      </c>
      <c r="VE57" s="196">
        <f t="shared" si="147"/>
        <v>0</v>
      </c>
      <c r="VF57" s="196">
        <f t="shared" si="129"/>
        <v>0</v>
      </c>
      <c r="VG57" s="196">
        <f t="shared" si="136"/>
        <v>0</v>
      </c>
      <c r="VH57" s="196">
        <f>IF(IF(sym!$O46=UM57,1,0)=1,ABS(UY57*UR57),-ABS(UY57*UR57))</f>
        <v>0</v>
      </c>
      <c r="VI57" s="196">
        <f>IF(IF(sym!$N46=UM57,1,0)=1,ABS(UY57*UR57),-ABS(UY57*UR57))</f>
        <v>0</v>
      </c>
      <c r="VJ57" s="196">
        <f t="shared" si="144"/>
        <v>0</v>
      </c>
      <c r="VK57" s="196">
        <f t="shared" si="131"/>
        <v>0</v>
      </c>
    </row>
    <row r="58" spans="1:583" x14ac:dyDescent="0.25">
      <c r="A58" s="1" t="s">
        <v>374</v>
      </c>
      <c r="B58" s="150" t="str">
        <f>'FuturesInfo (3)'!M46</f>
        <v>@PX</v>
      </c>
      <c r="C58" s="200" t="str">
        <f>VLOOKUP(A58,'FuturesInfo (3)'!$A$2:$K$80,11)</f>
        <v>currency</v>
      </c>
      <c r="F58" t="e">
        <f>#REF!</f>
        <v>#REF!</v>
      </c>
      <c r="G58">
        <v>-1</v>
      </c>
      <c r="H58">
        <v>1</v>
      </c>
      <c r="I58">
        <v>1</v>
      </c>
      <c r="J58">
        <f t="shared" si="150"/>
        <v>0</v>
      </c>
      <c r="K58">
        <f t="shared" si="151"/>
        <v>1</v>
      </c>
      <c r="L58" s="184">
        <v>3.1757892770399999E-3</v>
      </c>
      <c r="M58" s="2">
        <v>10</v>
      </c>
      <c r="N58">
        <v>60</v>
      </c>
      <c r="O58" t="str">
        <f t="shared" si="152"/>
        <v>TRUE</v>
      </c>
      <c r="P58">
        <f>VLOOKUP($A58,'FuturesInfo (3)'!$A$2:$V$80,22)</f>
        <v>4</v>
      </c>
      <c r="Q58">
        <f t="shared" si="69"/>
        <v>4</v>
      </c>
      <c r="R58">
        <f t="shared" si="69"/>
        <v>4</v>
      </c>
      <c r="S58" s="138">
        <f>VLOOKUP($A58,'FuturesInfo (3)'!$A$2:$O$80,15)*Q58</f>
        <v>107900</v>
      </c>
      <c r="T58" s="144">
        <f t="shared" si="153"/>
        <v>-342.66766299261599</v>
      </c>
      <c r="U58" s="144">
        <f t="shared" si="83"/>
        <v>342.66766299261599</v>
      </c>
      <c r="W58">
        <f t="shared" si="154"/>
        <v>-1</v>
      </c>
      <c r="X58">
        <v>-1</v>
      </c>
      <c r="Y58">
        <v>1</v>
      </c>
      <c r="Z58">
        <v>-1</v>
      </c>
      <c r="AA58">
        <f t="shared" si="137"/>
        <v>1</v>
      </c>
      <c r="AB58">
        <f t="shared" si="155"/>
        <v>0</v>
      </c>
      <c r="AC58" s="1">
        <v>-7.4487895716900002E-4</v>
      </c>
      <c r="AD58" s="2">
        <v>10</v>
      </c>
      <c r="AE58">
        <v>60</v>
      </c>
      <c r="AF58" t="str">
        <f t="shared" si="156"/>
        <v>TRUE</v>
      </c>
      <c r="AG58">
        <f>VLOOKUP($A58,'FuturesInfo (3)'!$A$2:$V$80,22)</f>
        <v>4</v>
      </c>
      <c r="AH58">
        <f t="shared" si="157"/>
        <v>3</v>
      </c>
      <c r="AI58">
        <f t="shared" si="84"/>
        <v>4</v>
      </c>
      <c r="AJ58" s="138">
        <f>VLOOKUP($A58,'FuturesInfo (3)'!$A$2:$O$80,15)*AI58</f>
        <v>107900</v>
      </c>
      <c r="AK58" s="196">
        <f t="shared" si="158"/>
        <v>80.3724394785351</v>
      </c>
      <c r="AL58" s="196">
        <f t="shared" si="86"/>
        <v>-80.3724394785351</v>
      </c>
      <c r="AN58">
        <f t="shared" si="75"/>
        <v>-1</v>
      </c>
      <c r="AO58">
        <v>-1</v>
      </c>
      <c r="AP58">
        <v>1</v>
      </c>
      <c r="AQ58">
        <v>1</v>
      </c>
      <c r="AR58">
        <f t="shared" si="138"/>
        <v>0</v>
      </c>
      <c r="AS58">
        <f t="shared" si="76"/>
        <v>1</v>
      </c>
      <c r="AT58" s="1">
        <v>1.39768915393E-2</v>
      </c>
      <c r="AU58" s="2">
        <v>10</v>
      </c>
      <c r="AV58">
        <v>60</v>
      </c>
      <c r="AW58" t="str">
        <f t="shared" si="77"/>
        <v>TRUE</v>
      </c>
      <c r="AX58">
        <f>VLOOKUP($A58,'FuturesInfo (3)'!$A$2:$V$80,22)</f>
        <v>4</v>
      </c>
      <c r="AY58">
        <f t="shared" si="78"/>
        <v>3</v>
      </c>
      <c r="AZ58">
        <f t="shared" si="87"/>
        <v>4</v>
      </c>
      <c r="BA58" s="138">
        <f>VLOOKUP($A58,'FuturesInfo (3)'!$A$2:$O$80,15)*AZ58</f>
        <v>107900</v>
      </c>
      <c r="BB58" s="196">
        <f t="shared" si="79"/>
        <v>-1508.1065970904701</v>
      </c>
      <c r="BC58" s="196">
        <f t="shared" si="88"/>
        <v>1508.1065970904701</v>
      </c>
      <c r="BE58">
        <v>-1</v>
      </c>
      <c r="BF58">
        <v>1</v>
      </c>
      <c r="BG58">
        <v>1</v>
      </c>
      <c r="BH58">
        <v>1</v>
      </c>
      <c r="BI58">
        <v>1</v>
      </c>
      <c r="BJ58">
        <v>1</v>
      </c>
      <c r="BK58" s="1">
        <v>1.50707590516E-2</v>
      </c>
      <c r="BL58" s="2">
        <v>10</v>
      </c>
      <c r="BM58">
        <v>60</v>
      </c>
      <c r="BN58" t="s">
        <v>1186</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1186</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1186</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1186</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1186</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1186</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1186</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1186</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1186</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1186</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1186</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1186</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1186</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1186</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1186</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1186</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40">
        <v>1</v>
      </c>
      <c r="QJ58" s="240">
        <v>1</v>
      </c>
      <c r="QK58" s="214">
        <v>1</v>
      </c>
      <c r="QL58" s="241">
        <v>4</v>
      </c>
      <c r="QM58">
        <v>-1</v>
      </c>
      <c r="QN58">
        <v>1</v>
      </c>
      <c r="QO58" s="214">
        <v>1</v>
      </c>
      <c r="QP58">
        <v>1</v>
      </c>
      <c r="QQ58">
        <v>1</v>
      </c>
      <c r="QR58">
        <v>0</v>
      </c>
      <c r="QS58">
        <v>1</v>
      </c>
      <c r="QT58" s="249">
        <v>1.15779645191E-2</v>
      </c>
      <c r="QU58" s="202">
        <v>42544</v>
      </c>
      <c r="QV58">
        <v>60</v>
      </c>
      <c r="QW58" t="s">
        <v>1186</v>
      </c>
      <c r="QX58">
        <v>4</v>
      </c>
      <c r="QY58" s="253">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f t="shared" si="89"/>
        <v>1</v>
      </c>
      <c r="RP58" s="240">
        <v>1</v>
      </c>
      <c r="RQ58" s="240">
        <v>1</v>
      </c>
      <c r="RR58" s="240">
        <v>1</v>
      </c>
      <c r="RS58" s="214">
        <v>1</v>
      </c>
      <c r="RT58" s="241">
        <v>5</v>
      </c>
      <c r="RU58">
        <f t="shared" si="90"/>
        <v>-1</v>
      </c>
      <c r="RV58">
        <f t="shared" si="91"/>
        <v>1</v>
      </c>
      <c r="RW58" s="214">
        <v>-1</v>
      </c>
      <c r="RX58">
        <f t="shared" si="139"/>
        <v>0</v>
      </c>
      <c r="RY58">
        <f t="shared" si="92"/>
        <v>0</v>
      </c>
      <c r="RZ58">
        <f t="shared" si="93"/>
        <v>1</v>
      </c>
      <c r="SA58">
        <f t="shared" si="94"/>
        <v>0</v>
      </c>
      <c r="SB58" s="249">
        <v>-4.0612885360900002E-3</v>
      </c>
      <c r="SC58" s="202">
        <v>42544</v>
      </c>
      <c r="SD58">
        <v>60</v>
      </c>
      <c r="SE58" t="str">
        <f t="shared" si="80"/>
        <v>TRUE</v>
      </c>
      <c r="SF58">
        <f>VLOOKUP($A58,'FuturesInfo (3)'!$A$2:$V$80,22)</f>
        <v>4</v>
      </c>
      <c r="SG58" s="253">
        <v>2</v>
      </c>
      <c r="SH58">
        <f t="shared" si="95"/>
        <v>3</v>
      </c>
      <c r="SI58" s="138">
        <f>VLOOKUP($A58,'FuturesInfo (3)'!$A$2:$O$80,15)*SF58</f>
        <v>107900</v>
      </c>
      <c r="SJ58" s="138">
        <f>VLOOKUP($A58,'FuturesInfo (3)'!$A$2:$O$80,15)*SH58</f>
        <v>80925</v>
      </c>
      <c r="SK58" s="196">
        <f t="shared" si="96"/>
        <v>-438.213033044111</v>
      </c>
      <c r="SL58" s="196">
        <f t="shared" si="97"/>
        <v>-328.65977478308326</v>
      </c>
      <c r="SM58" s="196">
        <f t="shared" si="98"/>
        <v>-438.213033044111</v>
      </c>
      <c r="SN58" s="196">
        <f t="shared" si="99"/>
        <v>438.213033044111</v>
      </c>
      <c r="SO58" s="196">
        <f t="shared" si="145"/>
        <v>-438.213033044111</v>
      </c>
      <c r="SP58" s="196">
        <f t="shared" si="101"/>
        <v>-438.213033044111</v>
      </c>
      <c r="SQ58" s="196">
        <f t="shared" si="132"/>
        <v>-438.213033044111</v>
      </c>
      <c r="SR58" s="196">
        <f>IF(IF(sym!$O47=RW58,1,0)=1,ABS(SI58*SB58),-ABS(SI58*SB58))</f>
        <v>-438.213033044111</v>
      </c>
      <c r="SS58" s="196">
        <f>IF(IF(sym!$N47=RW58,1,0)=1,ABS(SI58*SB58),-ABS(SI58*SB58))</f>
        <v>438.213033044111</v>
      </c>
      <c r="ST58" s="196">
        <f t="shared" si="102"/>
        <v>-438.213033044111</v>
      </c>
      <c r="SU58" s="196">
        <f t="shared" si="103"/>
        <v>438.213033044111</v>
      </c>
      <c r="SW58">
        <f t="shared" si="104"/>
        <v>-1</v>
      </c>
      <c r="SX58" s="240">
        <v>1</v>
      </c>
      <c r="SY58" s="240">
        <v>1</v>
      </c>
      <c r="SZ58" s="240">
        <v>1</v>
      </c>
      <c r="TA58" s="214">
        <v>1</v>
      </c>
      <c r="TB58" s="241">
        <v>6</v>
      </c>
      <c r="TC58">
        <f t="shared" si="105"/>
        <v>-1</v>
      </c>
      <c r="TD58">
        <f t="shared" si="106"/>
        <v>1</v>
      </c>
      <c r="TE58" s="214"/>
      <c r="TF58">
        <f t="shared" si="140"/>
        <v>0</v>
      </c>
      <c r="TG58">
        <f t="shared" si="107"/>
        <v>0</v>
      </c>
      <c r="TH58">
        <f t="shared" si="133"/>
        <v>0</v>
      </c>
      <c r="TI58">
        <f t="shared" si="108"/>
        <v>0</v>
      </c>
      <c r="TJ58" s="249"/>
      <c r="TK58" s="202">
        <v>42548</v>
      </c>
      <c r="TL58">
        <v>60</v>
      </c>
      <c r="TM58" t="str">
        <f t="shared" si="81"/>
        <v>TRUE</v>
      </c>
      <c r="TN58">
        <f>VLOOKUP($A58,'FuturesInfo (3)'!$A$2:$V$80,22)</f>
        <v>4</v>
      </c>
      <c r="TO58" s="253">
        <v>1</v>
      </c>
      <c r="TP58">
        <f t="shared" si="109"/>
        <v>5</v>
      </c>
      <c r="TQ58" s="138">
        <f>VLOOKUP($A58,'FuturesInfo (3)'!$A$2:$O$80,15)*TN58</f>
        <v>107900</v>
      </c>
      <c r="TR58" s="138">
        <f>VLOOKUP($A58,'FuturesInfo (3)'!$A$2:$O$80,15)*TP58</f>
        <v>134875</v>
      </c>
      <c r="TS58" s="196">
        <f t="shared" si="110"/>
        <v>0</v>
      </c>
      <c r="TT58" s="196">
        <f t="shared" si="111"/>
        <v>0</v>
      </c>
      <c r="TU58" s="196">
        <f t="shared" si="112"/>
        <v>0</v>
      </c>
      <c r="TV58" s="196">
        <f t="shared" si="113"/>
        <v>0</v>
      </c>
      <c r="TW58" s="196">
        <f t="shared" si="146"/>
        <v>0</v>
      </c>
      <c r="TX58" s="196">
        <f t="shared" si="115"/>
        <v>0</v>
      </c>
      <c r="TY58" s="196">
        <f t="shared" si="134"/>
        <v>0</v>
      </c>
      <c r="TZ58" s="196">
        <f>IF(IF(sym!$O47=TE58,1,0)=1,ABS(TQ58*TJ58),-ABS(TQ58*TJ58))</f>
        <v>0</v>
      </c>
      <c r="UA58" s="196">
        <f>IF(IF(sym!$N47=TE58,1,0)=1,ABS(TQ58*TJ58),-ABS(TQ58*TJ58))</f>
        <v>0</v>
      </c>
      <c r="UB58" s="196">
        <f t="shared" si="141"/>
        <v>0</v>
      </c>
      <c r="UC58" s="196">
        <f t="shared" si="117"/>
        <v>0</v>
      </c>
      <c r="UE58">
        <f t="shared" si="118"/>
        <v>0</v>
      </c>
      <c r="UF58" s="240"/>
      <c r="UG58" s="240"/>
      <c r="UH58" s="240"/>
      <c r="UI58" s="214"/>
      <c r="UJ58" s="241"/>
      <c r="UK58">
        <f t="shared" si="119"/>
        <v>1</v>
      </c>
      <c r="UL58">
        <f t="shared" si="120"/>
        <v>0</v>
      </c>
      <c r="UM58" s="214"/>
      <c r="UN58">
        <f t="shared" si="149"/>
        <v>1</v>
      </c>
      <c r="UO58">
        <f t="shared" si="148"/>
        <v>1</v>
      </c>
      <c r="UP58">
        <f t="shared" si="135"/>
        <v>0</v>
      </c>
      <c r="UQ58">
        <f t="shared" si="122"/>
        <v>1</v>
      </c>
      <c r="UR58" s="249"/>
      <c r="US58" s="202"/>
      <c r="UT58">
        <v>60</v>
      </c>
      <c r="UU58" t="str">
        <f t="shared" si="82"/>
        <v>FALSE</v>
      </c>
      <c r="UV58">
        <f>VLOOKUP($A58,'FuturesInfo (3)'!$A$2:$V$80,22)</f>
        <v>4</v>
      </c>
      <c r="UW58" s="253"/>
      <c r="UX58">
        <f t="shared" si="123"/>
        <v>3</v>
      </c>
      <c r="UY58" s="138">
        <f>VLOOKUP($A58,'FuturesInfo (3)'!$A$2:$O$80,15)*UV58</f>
        <v>107900</v>
      </c>
      <c r="UZ58" s="138">
        <f>VLOOKUP($A58,'FuturesInfo (3)'!$A$2:$O$80,15)*UX58</f>
        <v>80925</v>
      </c>
      <c r="VA58" s="196">
        <f t="shared" si="124"/>
        <v>0</v>
      </c>
      <c r="VB58" s="196">
        <f t="shared" si="125"/>
        <v>0</v>
      </c>
      <c r="VC58" s="196">
        <f t="shared" si="126"/>
        <v>0</v>
      </c>
      <c r="VD58" s="196">
        <f t="shared" si="127"/>
        <v>0</v>
      </c>
      <c r="VE58" s="196">
        <f t="shared" si="147"/>
        <v>0</v>
      </c>
      <c r="VF58" s="196">
        <f t="shared" si="129"/>
        <v>0</v>
      </c>
      <c r="VG58" s="196">
        <f t="shared" si="136"/>
        <v>0</v>
      </c>
      <c r="VH58" s="196">
        <f>IF(IF(sym!$O47=UM58,1,0)=1,ABS(UY58*UR58),-ABS(UY58*UR58))</f>
        <v>0</v>
      </c>
      <c r="VI58" s="196">
        <f>IF(IF(sym!$N47=UM58,1,0)=1,ABS(UY58*UR58),-ABS(UY58*UR58))</f>
        <v>0</v>
      </c>
      <c r="VJ58" s="196">
        <f t="shared" si="144"/>
        <v>0</v>
      </c>
      <c r="VK58" s="196">
        <f t="shared" si="131"/>
        <v>0</v>
      </c>
    </row>
    <row r="59" spans="1:583" x14ac:dyDescent="0.25">
      <c r="A59" s="1" t="s">
        <v>1061</v>
      </c>
      <c r="B59" s="150" t="str">
        <f>'FuturesInfo (3)'!M47</f>
        <v>@MW</v>
      </c>
      <c r="C59" s="200" t="str">
        <f>VLOOKUP(A59,'FuturesInfo (3)'!$A$2:$K$80,11)</f>
        <v>grain</v>
      </c>
      <c r="F59" t="e">
        <f>#REF!</f>
        <v>#REF!</v>
      </c>
      <c r="G59">
        <v>-1</v>
      </c>
      <c r="H59">
        <v>-1</v>
      </c>
      <c r="I59">
        <v>1</v>
      </c>
      <c r="J59">
        <f t="shared" si="150"/>
        <v>0</v>
      </c>
      <c r="K59">
        <f t="shared" si="151"/>
        <v>0</v>
      </c>
      <c r="L59" s="184">
        <v>1.36214185063E-2</v>
      </c>
      <c r="M59" s="2">
        <v>10</v>
      </c>
      <c r="N59">
        <v>60</v>
      </c>
      <c r="O59" t="str">
        <f t="shared" si="152"/>
        <v>TRUE</v>
      </c>
      <c r="P59">
        <f>VLOOKUP($A59,'FuturesInfo (3)'!$A$2:$V$80,22)</f>
        <v>4</v>
      </c>
      <c r="Q59">
        <f t="shared" si="69"/>
        <v>4</v>
      </c>
      <c r="R59">
        <f t="shared" si="69"/>
        <v>4</v>
      </c>
      <c r="S59" s="138">
        <f>VLOOKUP($A59,'FuturesInfo (3)'!$A$2:$O$80,15)*Q59</f>
        <v>100000</v>
      </c>
      <c r="T59" s="144">
        <f t="shared" si="153"/>
        <v>-1362.1418506299999</v>
      </c>
      <c r="U59" s="144">
        <f t="shared" si="83"/>
        <v>-1362.1418506299999</v>
      </c>
      <c r="W59">
        <f t="shared" si="154"/>
        <v>-1</v>
      </c>
      <c r="X59">
        <v>-1</v>
      </c>
      <c r="Y59">
        <v>-1</v>
      </c>
      <c r="Z59">
        <v>1</v>
      </c>
      <c r="AA59">
        <f t="shared" si="137"/>
        <v>0</v>
      </c>
      <c r="AB59">
        <f t="shared" si="155"/>
        <v>0</v>
      </c>
      <c r="AC59" s="1">
        <v>1.25115848007E-2</v>
      </c>
      <c r="AD59" s="2">
        <v>10</v>
      </c>
      <c r="AE59">
        <v>60</v>
      </c>
      <c r="AF59" t="str">
        <f t="shared" si="156"/>
        <v>TRUE</v>
      </c>
      <c r="AG59">
        <f>VLOOKUP($A59,'FuturesInfo (3)'!$A$2:$V$80,22)</f>
        <v>4</v>
      </c>
      <c r="AH59">
        <f t="shared" si="157"/>
        <v>5</v>
      </c>
      <c r="AI59">
        <f t="shared" si="84"/>
        <v>4</v>
      </c>
      <c r="AJ59" s="138">
        <f>VLOOKUP($A59,'FuturesInfo (3)'!$A$2:$O$80,15)*AI59</f>
        <v>100000</v>
      </c>
      <c r="AK59" s="196">
        <f t="shared" si="158"/>
        <v>-1251.15848007</v>
      </c>
      <c r="AL59" s="196">
        <f t="shared" si="86"/>
        <v>-1251.15848007</v>
      </c>
      <c r="AN59">
        <f t="shared" si="75"/>
        <v>-1</v>
      </c>
      <c r="AO59">
        <v>-1</v>
      </c>
      <c r="AP59">
        <v>-1</v>
      </c>
      <c r="AQ59">
        <v>1</v>
      </c>
      <c r="AR59">
        <f t="shared" si="138"/>
        <v>0</v>
      </c>
      <c r="AS59">
        <f t="shared" si="76"/>
        <v>0</v>
      </c>
      <c r="AT59" s="1">
        <v>0</v>
      </c>
      <c r="AU59" s="2">
        <v>10</v>
      </c>
      <c r="AV59">
        <v>60</v>
      </c>
      <c r="AW59" t="str">
        <f t="shared" si="77"/>
        <v>TRUE</v>
      </c>
      <c r="AX59">
        <f>VLOOKUP($A59,'FuturesInfo (3)'!$A$2:$V$80,22)</f>
        <v>4</v>
      </c>
      <c r="AY59">
        <f t="shared" si="78"/>
        <v>5</v>
      </c>
      <c r="AZ59">
        <f t="shared" si="87"/>
        <v>4</v>
      </c>
      <c r="BA59" s="138">
        <f>VLOOKUP($A59,'FuturesInfo (3)'!$A$2:$O$80,15)*AZ59</f>
        <v>100000</v>
      </c>
      <c r="BB59" s="196">
        <f t="shared" si="79"/>
        <v>0</v>
      </c>
      <c r="BC59" s="196">
        <f t="shared" si="88"/>
        <v>0</v>
      </c>
      <c r="BE59">
        <v>-1</v>
      </c>
      <c r="BF59">
        <v>-1</v>
      </c>
      <c r="BG59">
        <v>-1</v>
      </c>
      <c r="BH59">
        <v>1</v>
      </c>
      <c r="BI59">
        <v>0</v>
      </c>
      <c r="BJ59">
        <v>0</v>
      </c>
      <c r="BK59" s="1">
        <v>1.6933638443900001E-2</v>
      </c>
      <c r="BL59" s="2">
        <v>10</v>
      </c>
      <c r="BM59">
        <v>60</v>
      </c>
      <c r="BN59" t="s">
        <v>1186</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1186</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1186</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1186</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1186</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1186</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1186</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1186</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1186</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1186</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1186</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1186</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1186</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1186</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1186</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1186</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40">
        <v>-1</v>
      </c>
      <c r="QJ59" s="240">
        <v>1</v>
      </c>
      <c r="QK59" s="214">
        <v>1</v>
      </c>
      <c r="QL59" s="241">
        <v>5</v>
      </c>
      <c r="QM59">
        <v>-1</v>
      </c>
      <c r="QN59">
        <v>1</v>
      </c>
      <c r="QO59" s="214">
        <v>1</v>
      </c>
      <c r="QP59">
        <v>0</v>
      </c>
      <c r="QQ59">
        <v>1</v>
      </c>
      <c r="QR59">
        <v>0</v>
      </c>
      <c r="QS59">
        <v>1</v>
      </c>
      <c r="QT59" s="249">
        <v>4.44664031621E-3</v>
      </c>
      <c r="QU59" s="202">
        <v>42543</v>
      </c>
      <c r="QV59">
        <v>60</v>
      </c>
      <c r="QW59" t="s">
        <v>1186</v>
      </c>
      <c r="QX59">
        <v>4</v>
      </c>
      <c r="QY59" s="253">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f t="shared" si="89"/>
        <v>1</v>
      </c>
      <c r="RP59" s="240">
        <v>1</v>
      </c>
      <c r="RQ59" s="240">
        <v>1</v>
      </c>
      <c r="RR59" s="240">
        <v>1</v>
      </c>
      <c r="RS59" s="214">
        <v>1</v>
      </c>
      <c r="RT59" s="241">
        <v>-10</v>
      </c>
      <c r="RU59">
        <f t="shared" si="90"/>
        <v>-1</v>
      </c>
      <c r="RV59">
        <f t="shared" si="91"/>
        <v>-1</v>
      </c>
      <c r="RW59" s="214">
        <v>-1</v>
      </c>
      <c r="RX59">
        <f t="shared" si="139"/>
        <v>0</v>
      </c>
      <c r="RY59">
        <f t="shared" si="92"/>
        <v>0</v>
      </c>
      <c r="RZ59">
        <f t="shared" si="93"/>
        <v>1</v>
      </c>
      <c r="SA59">
        <f t="shared" si="94"/>
        <v>1</v>
      </c>
      <c r="SB59" s="249">
        <v>-1.62321692081E-2</v>
      </c>
      <c r="SC59" s="202">
        <v>42537</v>
      </c>
      <c r="SD59">
        <v>60</v>
      </c>
      <c r="SE59" t="str">
        <f t="shared" si="80"/>
        <v>TRUE</v>
      </c>
      <c r="SF59">
        <f>VLOOKUP($A59,'FuturesInfo (3)'!$A$2:$V$80,22)</f>
        <v>4</v>
      </c>
      <c r="SG59" s="253">
        <v>1</v>
      </c>
      <c r="SH59">
        <f t="shared" si="95"/>
        <v>5</v>
      </c>
      <c r="SI59" s="138">
        <f>VLOOKUP($A59,'FuturesInfo (3)'!$A$2:$O$80,15)*SF59</f>
        <v>100000</v>
      </c>
      <c r="SJ59" s="138">
        <f>VLOOKUP($A59,'FuturesInfo (3)'!$A$2:$O$80,15)*SH59</f>
        <v>125000</v>
      </c>
      <c r="SK59" s="196">
        <f t="shared" si="96"/>
        <v>-1623.2169208099999</v>
      </c>
      <c r="SL59" s="196">
        <f t="shared" si="97"/>
        <v>-2029.0211510125</v>
      </c>
      <c r="SM59" s="196">
        <f t="shared" si="98"/>
        <v>-1623.2169208099999</v>
      </c>
      <c r="SN59" s="196">
        <f t="shared" si="99"/>
        <v>1623.2169208099999</v>
      </c>
      <c r="SO59" s="196">
        <f t="shared" si="145"/>
        <v>1623.2169208099999</v>
      </c>
      <c r="SP59" s="196">
        <f t="shared" si="101"/>
        <v>-1623.2169208099999</v>
      </c>
      <c r="SQ59" s="196">
        <f t="shared" si="132"/>
        <v>-1623.2169208099999</v>
      </c>
      <c r="SR59" s="196">
        <f>IF(IF(sym!$O48=RW59,1,0)=1,ABS(SI59*SB59),-ABS(SI59*SB59))</f>
        <v>-1623.2169208099999</v>
      </c>
      <c r="SS59" s="196">
        <f>IF(IF(sym!$N48=RW59,1,0)=1,ABS(SI59*SB59),-ABS(SI59*SB59))</f>
        <v>1623.2169208099999</v>
      </c>
      <c r="ST59" s="196">
        <f t="shared" si="102"/>
        <v>-1623.2169208099999</v>
      </c>
      <c r="SU59" s="196">
        <f t="shared" si="103"/>
        <v>1623.2169208099999</v>
      </c>
      <c r="SW59">
        <f t="shared" si="104"/>
        <v>-1</v>
      </c>
      <c r="SX59" s="240">
        <v>-1</v>
      </c>
      <c r="SY59" s="240">
        <v>-1</v>
      </c>
      <c r="SZ59" s="240">
        <v>-1</v>
      </c>
      <c r="TA59" s="214">
        <v>1</v>
      </c>
      <c r="TB59" s="241">
        <v>-1</v>
      </c>
      <c r="TC59">
        <f t="shared" si="105"/>
        <v>-1</v>
      </c>
      <c r="TD59">
        <f t="shared" si="106"/>
        <v>-1</v>
      </c>
      <c r="TE59" s="214"/>
      <c r="TF59">
        <f t="shared" si="140"/>
        <v>0</v>
      </c>
      <c r="TG59">
        <f t="shared" si="107"/>
        <v>0</v>
      </c>
      <c r="TH59">
        <f t="shared" si="133"/>
        <v>0</v>
      </c>
      <c r="TI59">
        <f t="shared" si="108"/>
        <v>0</v>
      </c>
      <c r="TJ59" s="249"/>
      <c r="TK59" s="202">
        <v>42543</v>
      </c>
      <c r="TL59">
        <v>60</v>
      </c>
      <c r="TM59" t="str">
        <f t="shared" si="81"/>
        <v>TRUE</v>
      </c>
      <c r="TN59">
        <f>VLOOKUP($A59,'FuturesInfo (3)'!$A$2:$V$80,22)</f>
        <v>4</v>
      </c>
      <c r="TO59" s="253">
        <v>2</v>
      </c>
      <c r="TP59">
        <f t="shared" si="109"/>
        <v>3</v>
      </c>
      <c r="TQ59" s="138">
        <f>VLOOKUP($A59,'FuturesInfo (3)'!$A$2:$O$80,15)*TN59</f>
        <v>100000</v>
      </c>
      <c r="TR59" s="138">
        <f>VLOOKUP($A59,'FuturesInfo (3)'!$A$2:$O$80,15)*TP59</f>
        <v>75000</v>
      </c>
      <c r="TS59" s="196">
        <f t="shared" si="110"/>
        <v>0</v>
      </c>
      <c r="TT59" s="196">
        <f t="shared" si="111"/>
        <v>0</v>
      </c>
      <c r="TU59" s="196">
        <f t="shared" si="112"/>
        <v>0</v>
      </c>
      <c r="TV59" s="196">
        <f t="shared" si="113"/>
        <v>0</v>
      </c>
      <c r="TW59" s="196">
        <f t="shared" si="146"/>
        <v>0</v>
      </c>
      <c r="TX59" s="196">
        <f t="shared" si="115"/>
        <v>0</v>
      </c>
      <c r="TY59" s="196">
        <f t="shared" si="134"/>
        <v>0</v>
      </c>
      <c r="TZ59" s="196">
        <f>IF(IF(sym!$O48=TE59,1,0)=1,ABS(TQ59*TJ59),-ABS(TQ59*TJ59))</f>
        <v>0</v>
      </c>
      <c r="UA59" s="196">
        <f>IF(IF(sym!$N48=TE59,1,0)=1,ABS(TQ59*TJ59),-ABS(TQ59*TJ59))</f>
        <v>0</v>
      </c>
      <c r="UB59" s="196">
        <f t="shared" si="141"/>
        <v>0</v>
      </c>
      <c r="UC59" s="196">
        <f t="shared" si="117"/>
        <v>0</v>
      </c>
      <c r="UE59">
        <f t="shared" si="118"/>
        <v>0</v>
      </c>
      <c r="UF59" s="240"/>
      <c r="UG59" s="240"/>
      <c r="UH59" s="240"/>
      <c r="UI59" s="214"/>
      <c r="UJ59" s="241"/>
      <c r="UK59">
        <f t="shared" si="119"/>
        <v>1</v>
      </c>
      <c r="UL59">
        <f t="shared" si="120"/>
        <v>0</v>
      </c>
      <c r="UM59" s="214"/>
      <c r="UN59">
        <f t="shared" si="149"/>
        <v>1</v>
      </c>
      <c r="UO59">
        <f t="shared" si="148"/>
        <v>1</v>
      </c>
      <c r="UP59">
        <f t="shared" si="135"/>
        <v>0</v>
      </c>
      <c r="UQ59">
        <f t="shared" si="122"/>
        <v>1</v>
      </c>
      <c r="UR59" s="249"/>
      <c r="US59" s="202"/>
      <c r="UT59">
        <v>60</v>
      </c>
      <c r="UU59" t="str">
        <f t="shared" si="82"/>
        <v>FALSE</v>
      </c>
      <c r="UV59">
        <f>VLOOKUP($A59,'FuturesInfo (3)'!$A$2:$V$80,22)</f>
        <v>4</v>
      </c>
      <c r="UW59" s="253"/>
      <c r="UX59">
        <f t="shared" si="123"/>
        <v>3</v>
      </c>
      <c r="UY59" s="138">
        <f>VLOOKUP($A59,'FuturesInfo (3)'!$A$2:$O$80,15)*UV59</f>
        <v>100000</v>
      </c>
      <c r="UZ59" s="138">
        <f>VLOOKUP($A59,'FuturesInfo (3)'!$A$2:$O$80,15)*UX59</f>
        <v>75000</v>
      </c>
      <c r="VA59" s="196">
        <f t="shared" si="124"/>
        <v>0</v>
      </c>
      <c r="VB59" s="196">
        <f t="shared" si="125"/>
        <v>0</v>
      </c>
      <c r="VC59" s="196">
        <f t="shared" si="126"/>
        <v>0</v>
      </c>
      <c r="VD59" s="196">
        <f t="shared" si="127"/>
        <v>0</v>
      </c>
      <c r="VE59" s="196">
        <f t="shared" si="147"/>
        <v>0</v>
      </c>
      <c r="VF59" s="196">
        <f t="shared" si="129"/>
        <v>0</v>
      </c>
      <c r="VG59" s="196">
        <f t="shared" si="136"/>
        <v>0</v>
      </c>
      <c r="VH59" s="196">
        <f>IF(IF(sym!$O48=UM59,1,0)=1,ABS(UY59*UR59),-ABS(UY59*UR59))</f>
        <v>0</v>
      </c>
      <c r="VI59" s="196">
        <f>IF(IF(sym!$N48=UM59,1,0)=1,ABS(UY59*UR59),-ABS(UY59*UR59))</f>
        <v>0</v>
      </c>
      <c r="VJ59" s="196">
        <f t="shared" si="144"/>
        <v>0</v>
      </c>
      <c r="VK59" s="196">
        <f t="shared" si="131"/>
        <v>0</v>
      </c>
    </row>
    <row r="60" spans="1:583" x14ac:dyDescent="0.25">
      <c r="A60" s="1" t="s">
        <v>376</v>
      </c>
      <c r="B60" s="150" t="str">
        <f>'FuturesInfo (3)'!M48</f>
        <v>@NE</v>
      </c>
      <c r="C60" s="200" t="str">
        <f>VLOOKUP(A60,'FuturesInfo (3)'!$A$2:$K$80,11)</f>
        <v>currency</v>
      </c>
      <c r="F60" t="e">
        <f>#REF!</f>
        <v>#REF!</v>
      </c>
      <c r="G60">
        <v>1</v>
      </c>
      <c r="H60">
        <v>1</v>
      </c>
      <c r="I60">
        <v>1</v>
      </c>
      <c r="J60">
        <f t="shared" si="150"/>
        <v>1</v>
      </c>
      <c r="K60">
        <f t="shared" si="151"/>
        <v>1</v>
      </c>
      <c r="L60" s="184">
        <v>2.16049382716E-2</v>
      </c>
      <c r="M60" s="2">
        <v>10</v>
      </c>
      <c r="N60">
        <v>60</v>
      </c>
      <c r="O60" t="str">
        <f t="shared" si="152"/>
        <v>TRUE</v>
      </c>
      <c r="P60">
        <f>VLOOKUP($A60,'FuturesInfo (3)'!$A$2:$V$80,22)</f>
        <v>2</v>
      </c>
      <c r="Q60">
        <f t="shared" si="69"/>
        <v>2</v>
      </c>
      <c r="R60">
        <f t="shared" si="69"/>
        <v>2</v>
      </c>
      <c r="S60" s="138">
        <f>VLOOKUP($A60,'FuturesInfo (3)'!$A$2:$O$80,15)*Q60</f>
        <v>142820</v>
      </c>
      <c r="T60" s="144">
        <f t="shared" si="153"/>
        <v>3085.6172839499118</v>
      </c>
      <c r="U60" s="144">
        <f t="shared" si="83"/>
        <v>3085.6172839499118</v>
      </c>
      <c r="W60">
        <f t="shared" si="154"/>
        <v>1</v>
      </c>
      <c r="X60">
        <v>-1</v>
      </c>
      <c r="Y60">
        <v>1</v>
      </c>
      <c r="Z60">
        <v>-1</v>
      </c>
      <c r="AA60">
        <f t="shared" si="137"/>
        <v>1</v>
      </c>
      <c r="AB60">
        <f t="shared" si="155"/>
        <v>0</v>
      </c>
      <c r="AC60" s="1">
        <v>-2.5895554596499998E-3</v>
      </c>
      <c r="AD60" s="2">
        <v>10</v>
      </c>
      <c r="AE60">
        <v>60</v>
      </c>
      <c r="AF60" t="str">
        <f t="shared" si="156"/>
        <v>TRUE</v>
      </c>
      <c r="AG60">
        <f>VLOOKUP($A60,'FuturesInfo (3)'!$A$2:$V$80,22)</f>
        <v>2</v>
      </c>
      <c r="AH60">
        <f t="shared" si="157"/>
        <v>2</v>
      </c>
      <c r="AI60">
        <f t="shared" si="84"/>
        <v>2</v>
      </c>
      <c r="AJ60" s="138">
        <f>VLOOKUP($A60,'FuturesInfo (3)'!$A$2:$O$80,15)*AI60</f>
        <v>142820</v>
      </c>
      <c r="AK60" s="196">
        <f t="shared" si="158"/>
        <v>369.84031074721298</v>
      </c>
      <c r="AL60" s="196">
        <f t="shared" si="86"/>
        <v>-369.84031074721298</v>
      </c>
      <c r="AN60">
        <f t="shared" si="75"/>
        <v>-1</v>
      </c>
      <c r="AO60">
        <v>-1</v>
      </c>
      <c r="AP60">
        <v>1</v>
      </c>
      <c r="AQ60">
        <v>1</v>
      </c>
      <c r="AR60">
        <f t="shared" si="138"/>
        <v>0</v>
      </c>
      <c r="AS60">
        <f t="shared" si="76"/>
        <v>1</v>
      </c>
      <c r="AT60" s="1">
        <v>5.1925573344900004E-3</v>
      </c>
      <c r="AU60" s="2">
        <v>10</v>
      </c>
      <c r="AV60">
        <v>60</v>
      </c>
      <c r="AW60" t="str">
        <f t="shared" si="77"/>
        <v>TRUE</v>
      </c>
      <c r="AX60">
        <f>VLOOKUP($A60,'FuturesInfo (3)'!$A$2:$V$80,22)</f>
        <v>2</v>
      </c>
      <c r="AY60">
        <f t="shared" si="78"/>
        <v>2</v>
      </c>
      <c r="AZ60">
        <f t="shared" si="87"/>
        <v>2</v>
      </c>
      <c r="BA60" s="138">
        <f>VLOOKUP($A60,'FuturesInfo (3)'!$A$2:$O$80,15)*AZ60</f>
        <v>142820</v>
      </c>
      <c r="BB60" s="196">
        <f t="shared" si="79"/>
        <v>-741.60103851186182</v>
      </c>
      <c r="BC60" s="196">
        <f t="shared" si="88"/>
        <v>741.60103851186182</v>
      </c>
      <c r="BE60">
        <v>-1</v>
      </c>
      <c r="BF60">
        <v>1</v>
      </c>
      <c r="BG60">
        <v>1</v>
      </c>
      <c r="BH60">
        <v>1</v>
      </c>
      <c r="BI60">
        <v>1</v>
      </c>
      <c r="BJ60">
        <v>1</v>
      </c>
      <c r="BK60" s="1">
        <v>6.7441526761399997E-3</v>
      </c>
      <c r="BL60" s="2">
        <v>10</v>
      </c>
      <c r="BM60">
        <v>60</v>
      </c>
      <c r="BN60" t="s">
        <v>1186</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1186</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1186</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1186</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1186</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1186</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1186</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1186</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1186</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1186</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1186</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1186</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1186</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1186</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1186</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1186</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40">
        <v>1</v>
      </c>
      <c r="QJ60" s="240">
        <v>-1</v>
      </c>
      <c r="QK60" s="214">
        <v>1</v>
      </c>
      <c r="QL60" s="241">
        <v>-2</v>
      </c>
      <c r="QM60">
        <v>-1</v>
      </c>
      <c r="QN60">
        <v>-1</v>
      </c>
      <c r="QO60" s="214">
        <v>1</v>
      </c>
      <c r="QP60">
        <v>1</v>
      </c>
      <c r="QQ60">
        <v>1</v>
      </c>
      <c r="QR60">
        <v>0</v>
      </c>
      <c r="QS60">
        <v>0</v>
      </c>
      <c r="QT60" s="249">
        <v>1.26903553299E-3</v>
      </c>
      <c r="QU60" s="202">
        <v>42544</v>
      </c>
      <c r="QV60">
        <v>60</v>
      </c>
      <c r="QW60" t="s">
        <v>1186</v>
      </c>
      <c r="QX60">
        <v>2</v>
      </c>
      <c r="QY60" s="253">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f t="shared" si="89"/>
        <v>1</v>
      </c>
      <c r="RP60" s="240">
        <v>-1</v>
      </c>
      <c r="RQ60" s="240">
        <v>-1</v>
      </c>
      <c r="RR60" s="240">
        <v>1</v>
      </c>
      <c r="RS60" s="214">
        <v>1</v>
      </c>
      <c r="RT60" s="241">
        <v>3</v>
      </c>
      <c r="RU60">
        <f t="shared" si="90"/>
        <v>-1</v>
      </c>
      <c r="RV60">
        <f t="shared" si="91"/>
        <v>1</v>
      </c>
      <c r="RW60" s="214">
        <v>1</v>
      </c>
      <c r="RX60">
        <f t="shared" si="139"/>
        <v>0</v>
      </c>
      <c r="RY60">
        <f t="shared" si="92"/>
        <v>1</v>
      </c>
      <c r="RZ60">
        <f t="shared" si="93"/>
        <v>0</v>
      </c>
      <c r="SA60">
        <f t="shared" si="94"/>
        <v>1</v>
      </c>
      <c r="SB60" s="249">
        <v>5.6330094352899998E-3</v>
      </c>
      <c r="SC60" s="202">
        <v>42544</v>
      </c>
      <c r="SD60">
        <v>60</v>
      </c>
      <c r="SE60" t="str">
        <f t="shared" si="80"/>
        <v>TRUE</v>
      </c>
      <c r="SF60">
        <f>VLOOKUP($A60,'FuturesInfo (3)'!$A$2:$V$80,22)</f>
        <v>2</v>
      </c>
      <c r="SG60" s="253">
        <v>1</v>
      </c>
      <c r="SH60">
        <f t="shared" si="95"/>
        <v>3</v>
      </c>
      <c r="SI60" s="138">
        <f>VLOOKUP($A60,'FuturesInfo (3)'!$A$2:$O$80,15)*SF60</f>
        <v>142820</v>
      </c>
      <c r="SJ60" s="138">
        <f>VLOOKUP($A60,'FuturesInfo (3)'!$A$2:$O$80,15)*SH60</f>
        <v>214230</v>
      </c>
      <c r="SK60" s="196">
        <f t="shared" si="96"/>
        <v>-804.50640754811775</v>
      </c>
      <c r="SL60" s="196">
        <f t="shared" si="97"/>
        <v>-1206.7596113221766</v>
      </c>
      <c r="SM60" s="196">
        <f t="shared" si="98"/>
        <v>804.50640754811775</v>
      </c>
      <c r="SN60" s="196">
        <f t="shared" si="99"/>
        <v>-804.50640754811775</v>
      </c>
      <c r="SO60" s="196">
        <f t="shared" si="145"/>
        <v>804.50640754811775</v>
      </c>
      <c r="SP60" s="196">
        <f t="shared" si="101"/>
        <v>-804.50640754811775</v>
      </c>
      <c r="SQ60" s="196">
        <f t="shared" si="132"/>
        <v>804.50640754811775</v>
      </c>
      <c r="SR60" s="196">
        <f>IF(IF(sym!$O49=RW60,1,0)=1,ABS(SI60*SB60),-ABS(SI60*SB60))</f>
        <v>804.50640754811775</v>
      </c>
      <c r="SS60" s="196">
        <f>IF(IF(sym!$N49=RW60,1,0)=1,ABS(SI60*SB60),-ABS(SI60*SB60))</f>
        <v>-804.50640754811775</v>
      </c>
      <c r="ST60" s="196">
        <f t="shared" si="102"/>
        <v>-804.50640754811775</v>
      </c>
      <c r="SU60" s="196">
        <f t="shared" si="103"/>
        <v>804.50640754811775</v>
      </c>
      <c r="SW60">
        <f t="shared" si="104"/>
        <v>1</v>
      </c>
      <c r="SX60" s="240">
        <v>1</v>
      </c>
      <c r="SY60" s="240">
        <v>1</v>
      </c>
      <c r="SZ60" s="240">
        <v>1</v>
      </c>
      <c r="TA60" s="214">
        <v>1</v>
      </c>
      <c r="TB60" s="241">
        <v>4</v>
      </c>
      <c r="TC60">
        <f t="shared" si="105"/>
        <v>-1</v>
      </c>
      <c r="TD60">
        <f t="shared" si="106"/>
        <v>1</v>
      </c>
      <c r="TE60" s="214"/>
      <c r="TF60">
        <f t="shared" si="140"/>
        <v>0</v>
      </c>
      <c r="TG60">
        <f t="shared" si="107"/>
        <v>0</v>
      </c>
      <c r="TH60">
        <f t="shared" si="133"/>
        <v>0</v>
      </c>
      <c r="TI60">
        <f t="shared" si="108"/>
        <v>0</v>
      </c>
      <c r="TJ60" s="249"/>
      <c r="TK60" s="202">
        <v>42548</v>
      </c>
      <c r="TL60">
        <v>60</v>
      </c>
      <c r="TM60" t="str">
        <f t="shared" si="81"/>
        <v>TRUE</v>
      </c>
      <c r="TN60">
        <f>VLOOKUP($A60,'FuturesInfo (3)'!$A$2:$V$80,22)</f>
        <v>2</v>
      </c>
      <c r="TO60" s="253">
        <v>1</v>
      </c>
      <c r="TP60">
        <f t="shared" si="109"/>
        <v>3</v>
      </c>
      <c r="TQ60" s="138">
        <f>VLOOKUP($A60,'FuturesInfo (3)'!$A$2:$O$80,15)*TN60</f>
        <v>142820</v>
      </c>
      <c r="TR60" s="138">
        <f>VLOOKUP($A60,'FuturesInfo (3)'!$A$2:$O$80,15)*TP60</f>
        <v>214230</v>
      </c>
      <c r="TS60" s="196">
        <f t="shared" si="110"/>
        <v>0</v>
      </c>
      <c r="TT60" s="196">
        <f t="shared" si="111"/>
        <v>0</v>
      </c>
      <c r="TU60" s="196">
        <f t="shared" si="112"/>
        <v>0</v>
      </c>
      <c r="TV60" s="196">
        <f t="shared" si="113"/>
        <v>0</v>
      </c>
      <c r="TW60" s="196">
        <f t="shared" si="146"/>
        <v>0</v>
      </c>
      <c r="TX60" s="196">
        <f t="shared" si="115"/>
        <v>0</v>
      </c>
      <c r="TY60" s="196">
        <f t="shared" si="134"/>
        <v>0</v>
      </c>
      <c r="TZ60" s="196">
        <f>IF(IF(sym!$O49=TE60,1,0)=1,ABS(TQ60*TJ60),-ABS(TQ60*TJ60))</f>
        <v>0</v>
      </c>
      <c r="UA60" s="196">
        <f>IF(IF(sym!$N49=TE60,1,0)=1,ABS(TQ60*TJ60),-ABS(TQ60*TJ60))</f>
        <v>0</v>
      </c>
      <c r="UB60" s="196">
        <f t="shared" si="141"/>
        <v>0</v>
      </c>
      <c r="UC60" s="196">
        <f t="shared" si="117"/>
        <v>0</v>
      </c>
      <c r="UE60">
        <f t="shared" si="118"/>
        <v>0</v>
      </c>
      <c r="UF60" s="240"/>
      <c r="UG60" s="240"/>
      <c r="UH60" s="240"/>
      <c r="UI60" s="214"/>
      <c r="UJ60" s="241"/>
      <c r="UK60">
        <f t="shared" si="119"/>
        <v>1</v>
      </c>
      <c r="UL60">
        <f t="shared" si="120"/>
        <v>0</v>
      </c>
      <c r="UM60" s="214"/>
      <c r="UN60">
        <f t="shared" si="149"/>
        <v>1</v>
      </c>
      <c r="UO60">
        <f t="shared" si="148"/>
        <v>1</v>
      </c>
      <c r="UP60">
        <f t="shared" si="135"/>
        <v>0</v>
      </c>
      <c r="UQ60">
        <f t="shared" si="122"/>
        <v>1</v>
      </c>
      <c r="UR60" s="249"/>
      <c r="US60" s="202"/>
      <c r="UT60">
        <v>60</v>
      </c>
      <c r="UU60" t="str">
        <f t="shared" si="82"/>
        <v>FALSE</v>
      </c>
      <c r="UV60">
        <f>VLOOKUP($A60,'FuturesInfo (3)'!$A$2:$V$80,22)</f>
        <v>2</v>
      </c>
      <c r="UW60" s="253"/>
      <c r="UX60">
        <f t="shared" si="123"/>
        <v>2</v>
      </c>
      <c r="UY60" s="138">
        <f>VLOOKUP($A60,'FuturesInfo (3)'!$A$2:$O$80,15)*UV60</f>
        <v>142820</v>
      </c>
      <c r="UZ60" s="138">
        <f>VLOOKUP($A60,'FuturesInfo (3)'!$A$2:$O$80,15)*UX60</f>
        <v>142820</v>
      </c>
      <c r="VA60" s="196">
        <f t="shared" si="124"/>
        <v>0</v>
      </c>
      <c r="VB60" s="196">
        <f t="shared" si="125"/>
        <v>0</v>
      </c>
      <c r="VC60" s="196">
        <f t="shared" si="126"/>
        <v>0</v>
      </c>
      <c r="VD60" s="196">
        <f t="shared" si="127"/>
        <v>0</v>
      </c>
      <c r="VE60" s="196">
        <f t="shared" si="147"/>
        <v>0</v>
      </c>
      <c r="VF60" s="196">
        <f t="shared" si="129"/>
        <v>0</v>
      </c>
      <c r="VG60" s="196">
        <f t="shared" si="136"/>
        <v>0</v>
      </c>
      <c r="VH60" s="196">
        <f>IF(IF(sym!$O49=UM60,1,0)=1,ABS(UY60*UR60),-ABS(UY60*UR60))</f>
        <v>0</v>
      </c>
      <c r="VI60" s="196">
        <f>IF(IF(sym!$N49=UM60,1,0)=1,ABS(UY60*UR60),-ABS(UY60*UR60))</f>
        <v>0</v>
      </c>
      <c r="VJ60" s="196">
        <f t="shared" si="144"/>
        <v>0</v>
      </c>
      <c r="VK60" s="196">
        <f t="shared" si="131"/>
        <v>0</v>
      </c>
    </row>
    <row r="61" spans="1:583" x14ac:dyDescent="0.25">
      <c r="A61" s="1" t="s">
        <v>378</v>
      </c>
      <c r="B61" s="150" t="str">
        <f>'FuturesInfo (3)'!M49</f>
        <v>QNG</v>
      </c>
      <c r="C61" s="200" t="str">
        <f>VLOOKUP(A61,'FuturesInfo (3)'!$A$2:$K$80,11)</f>
        <v>energy</v>
      </c>
      <c r="F61" t="e">
        <f>#REF!</f>
        <v>#REF!</v>
      </c>
      <c r="G61">
        <v>1</v>
      </c>
      <c r="H61">
        <v>-1</v>
      </c>
      <c r="I61">
        <v>-1</v>
      </c>
      <c r="J61">
        <f t="shared" si="150"/>
        <v>0</v>
      </c>
      <c r="K61">
        <f t="shared" si="151"/>
        <v>1</v>
      </c>
      <c r="L61" s="184">
        <v>-2.9106029105999999E-3</v>
      </c>
      <c r="M61" s="2">
        <v>10</v>
      </c>
      <c r="N61">
        <v>60</v>
      </c>
      <c r="O61" t="str">
        <f t="shared" si="152"/>
        <v>TRUE</v>
      </c>
      <c r="P61">
        <f>VLOOKUP($A61,'FuturesInfo (3)'!$A$2:$V$80,22)</f>
        <v>2</v>
      </c>
      <c r="Q61">
        <f t="shared" si="69"/>
        <v>2</v>
      </c>
      <c r="R61">
        <f t="shared" si="69"/>
        <v>2</v>
      </c>
      <c r="S61" s="138">
        <f>VLOOKUP($A61,'FuturesInfo (3)'!$A$2:$O$80,15)*Q61</f>
        <v>59620</v>
      </c>
      <c r="T61" s="144">
        <f t="shared" si="153"/>
        <v>-173.530145529972</v>
      </c>
      <c r="U61" s="144">
        <f t="shared" si="83"/>
        <v>173.530145529972</v>
      </c>
      <c r="W61">
        <f t="shared" si="154"/>
        <v>1</v>
      </c>
      <c r="X61">
        <v>1</v>
      </c>
      <c r="Y61">
        <v>-1</v>
      </c>
      <c r="Z61">
        <v>1</v>
      </c>
      <c r="AA61">
        <f t="shared" si="137"/>
        <v>1</v>
      </c>
      <c r="AB61">
        <f t="shared" si="155"/>
        <v>0</v>
      </c>
      <c r="AC61" s="1">
        <v>2.83569641368E-2</v>
      </c>
      <c r="AD61" s="2">
        <v>10</v>
      </c>
      <c r="AE61">
        <v>60</v>
      </c>
      <c r="AF61" t="str">
        <f t="shared" si="156"/>
        <v>TRUE</v>
      </c>
      <c r="AG61">
        <f>VLOOKUP($A61,'FuturesInfo (3)'!$A$2:$V$80,22)</f>
        <v>2</v>
      </c>
      <c r="AH61">
        <f t="shared" si="157"/>
        <v>2</v>
      </c>
      <c r="AI61">
        <f t="shared" si="84"/>
        <v>2</v>
      </c>
      <c r="AJ61" s="138">
        <f>VLOOKUP($A61,'FuturesInfo (3)'!$A$2:$O$80,15)*AI61</f>
        <v>59620</v>
      </c>
      <c r="AK61" s="196">
        <f t="shared" si="158"/>
        <v>1690.6422018360161</v>
      </c>
      <c r="AL61" s="196">
        <f t="shared" si="86"/>
        <v>-1690.6422018360161</v>
      </c>
      <c r="AN61">
        <f t="shared" si="75"/>
        <v>1</v>
      </c>
      <c r="AO61">
        <v>1</v>
      </c>
      <c r="AP61">
        <v>-1</v>
      </c>
      <c r="AQ61">
        <v>1</v>
      </c>
      <c r="AR61">
        <f t="shared" si="138"/>
        <v>1</v>
      </c>
      <c r="AS61">
        <f t="shared" si="76"/>
        <v>0</v>
      </c>
      <c r="AT61" s="1">
        <v>3.24412003244E-3</v>
      </c>
      <c r="AU61" s="2">
        <v>10</v>
      </c>
      <c r="AV61">
        <v>60</v>
      </c>
      <c r="AW61" t="str">
        <f t="shared" si="77"/>
        <v>TRUE</v>
      </c>
      <c r="AX61">
        <f>VLOOKUP($A61,'FuturesInfo (3)'!$A$2:$V$80,22)</f>
        <v>2</v>
      </c>
      <c r="AY61">
        <f t="shared" si="78"/>
        <v>2</v>
      </c>
      <c r="AZ61">
        <f t="shared" si="87"/>
        <v>2</v>
      </c>
      <c r="BA61" s="138">
        <f>VLOOKUP($A61,'FuturesInfo (3)'!$A$2:$O$80,15)*AZ61</f>
        <v>59620</v>
      </c>
      <c r="BB61" s="196">
        <f t="shared" si="79"/>
        <v>193.4144363340728</v>
      </c>
      <c r="BC61" s="196">
        <f t="shared" si="88"/>
        <v>-193.4144363340728</v>
      </c>
      <c r="BE61">
        <v>1</v>
      </c>
      <c r="BF61">
        <v>1</v>
      </c>
      <c r="BG61">
        <v>-1</v>
      </c>
      <c r="BH61">
        <v>-1</v>
      </c>
      <c r="BI61">
        <v>0</v>
      </c>
      <c r="BJ61">
        <v>1</v>
      </c>
      <c r="BK61" s="1">
        <v>-2.4252223120499999E-3</v>
      </c>
      <c r="BL61" s="2">
        <v>10</v>
      </c>
      <c r="BM61">
        <v>60</v>
      </c>
      <c r="BN61" t="s">
        <v>1186</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1186</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1186</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1186</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1186</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1186</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1186</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1186</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1186</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1186</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1186</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1186</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1186</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1186</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1186</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1186</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40">
        <v>-1</v>
      </c>
      <c r="QJ61" s="240">
        <v>-1</v>
      </c>
      <c r="QK61" s="214">
        <v>-1</v>
      </c>
      <c r="QL61" s="241">
        <v>-9</v>
      </c>
      <c r="QM61">
        <v>1</v>
      </c>
      <c r="QN61">
        <v>1</v>
      </c>
      <c r="QO61" s="214">
        <v>1</v>
      </c>
      <c r="QP61">
        <v>0</v>
      </c>
      <c r="QQ61">
        <v>0</v>
      </c>
      <c r="QR61">
        <v>1</v>
      </c>
      <c r="QS61">
        <v>1</v>
      </c>
      <c r="QT61" s="249">
        <v>2.0993701889400002E-2</v>
      </c>
      <c r="QU61" s="202">
        <v>42537</v>
      </c>
      <c r="QV61">
        <v>60</v>
      </c>
      <c r="QW61" t="s">
        <v>1186</v>
      </c>
      <c r="QX61">
        <v>2</v>
      </c>
      <c r="QY61" s="253">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f t="shared" si="89"/>
        <v>1</v>
      </c>
      <c r="RP61" s="240">
        <v>1</v>
      </c>
      <c r="RQ61" s="240">
        <v>-1</v>
      </c>
      <c r="RR61" s="240">
        <v>1</v>
      </c>
      <c r="RS61" s="214">
        <v>-1</v>
      </c>
      <c r="RT61" s="241">
        <v>-10</v>
      </c>
      <c r="RU61">
        <f t="shared" si="90"/>
        <v>1</v>
      </c>
      <c r="RV61">
        <f t="shared" si="91"/>
        <v>1</v>
      </c>
      <c r="RW61" s="214">
        <v>1</v>
      </c>
      <c r="RX61">
        <f t="shared" si="139"/>
        <v>1</v>
      </c>
      <c r="RY61">
        <f t="shared" si="92"/>
        <v>0</v>
      </c>
      <c r="RZ61">
        <f t="shared" si="93"/>
        <v>1</v>
      </c>
      <c r="SA61">
        <f t="shared" si="94"/>
        <v>1</v>
      </c>
      <c r="SB61" s="249">
        <v>2.1590130226199999E-2</v>
      </c>
      <c r="SC61" s="202">
        <v>42537</v>
      </c>
      <c r="SD61">
        <v>60</v>
      </c>
      <c r="SE61" t="str">
        <f t="shared" si="80"/>
        <v>TRUE</v>
      </c>
      <c r="SF61">
        <f>VLOOKUP($A61,'FuturesInfo (3)'!$A$2:$V$80,22)</f>
        <v>2</v>
      </c>
      <c r="SG61" s="253">
        <v>2</v>
      </c>
      <c r="SH61">
        <f t="shared" si="95"/>
        <v>2</v>
      </c>
      <c r="SI61" s="138">
        <f>VLOOKUP($A61,'FuturesInfo (3)'!$A$2:$O$80,15)*SF61</f>
        <v>59620</v>
      </c>
      <c r="SJ61" s="138">
        <f>VLOOKUP($A61,'FuturesInfo (3)'!$A$2:$O$80,15)*SH61</f>
        <v>59620</v>
      </c>
      <c r="SK61" s="196">
        <f t="shared" si="96"/>
        <v>1287.203564086044</v>
      </c>
      <c r="SL61" s="196">
        <f t="shared" si="97"/>
        <v>1287.203564086044</v>
      </c>
      <c r="SM61" s="196">
        <f t="shared" si="98"/>
        <v>-1287.203564086044</v>
      </c>
      <c r="SN61" s="196">
        <f t="shared" si="99"/>
        <v>1287.203564086044</v>
      </c>
      <c r="SO61" s="196">
        <f t="shared" si="145"/>
        <v>1287.203564086044</v>
      </c>
      <c r="SP61" s="196">
        <f t="shared" si="101"/>
        <v>-1287.203564086044</v>
      </c>
      <c r="SQ61" s="196">
        <f t="shared" si="132"/>
        <v>1287.203564086044</v>
      </c>
      <c r="SR61" s="196">
        <f>IF(IF(sym!$O50=RW61,1,0)=1,ABS(SI61*SB61),-ABS(SI61*SB61))</f>
        <v>1287.203564086044</v>
      </c>
      <c r="SS61" s="196">
        <f>IF(IF(sym!$N50=RW61,1,0)=1,ABS(SI61*SB61),-ABS(SI61*SB61))</f>
        <v>-1287.203564086044</v>
      </c>
      <c r="ST61" s="196">
        <f t="shared" si="102"/>
        <v>-1287.203564086044</v>
      </c>
      <c r="SU61" s="196">
        <f t="shared" si="103"/>
        <v>1287.203564086044</v>
      </c>
      <c r="SW61">
        <f t="shared" si="104"/>
        <v>1</v>
      </c>
      <c r="SX61" s="240">
        <v>1</v>
      </c>
      <c r="SY61" s="240">
        <v>-1</v>
      </c>
      <c r="SZ61" s="240">
        <v>1</v>
      </c>
      <c r="TA61" s="214">
        <v>-1</v>
      </c>
      <c r="TB61" s="241">
        <v>-11</v>
      </c>
      <c r="TC61">
        <f t="shared" si="105"/>
        <v>1</v>
      </c>
      <c r="TD61">
        <f t="shared" si="106"/>
        <v>1</v>
      </c>
      <c r="TE61" s="214"/>
      <c r="TF61">
        <f t="shared" si="140"/>
        <v>0</v>
      </c>
      <c r="TG61">
        <f t="shared" si="107"/>
        <v>0</v>
      </c>
      <c r="TH61">
        <f t="shared" si="133"/>
        <v>0</v>
      </c>
      <c r="TI61">
        <f t="shared" si="108"/>
        <v>0</v>
      </c>
      <c r="TJ61" s="249"/>
      <c r="TK61" s="202">
        <v>42537</v>
      </c>
      <c r="TL61">
        <v>60</v>
      </c>
      <c r="TM61" t="str">
        <f t="shared" si="81"/>
        <v>TRUE</v>
      </c>
      <c r="TN61">
        <f>VLOOKUP($A61,'FuturesInfo (3)'!$A$2:$V$80,22)</f>
        <v>2</v>
      </c>
      <c r="TO61" s="253">
        <v>2</v>
      </c>
      <c r="TP61">
        <f t="shared" si="109"/>
        <v>2</v>
      </c>
      <c r="TQ61" s="138">
        <f>VLOOKUP($A61,'FuturesInfo (3)'!$A$2:$O$80,15)*TN61</f>
        <v>59620</v>
      </c>
      <c r="TR61" s="138">
        <f>VLOOKUP($A61,'FuturesInfo (3)'!$A$2:$O$80,15)*TP61</f>
        <v>59620</v>
      </c>
      <c r="TS61" s="196">
        <f t="shared" si="110"/>
        <v>0</v>
      </c>
      <c r="TT61" s="196">
        <f t="shared" si="111"/>
        <v>0</v>
      </c>
      <c r="TU61" s="196">
        <f t="shared" si="112"/>
        <v>0</v>
      </c>
      <c r="TV61" s="196">
        <f t="shared" si="113"/>
        <v>0</v>
      </c>
      <c r="TW61" s="196">
        <f t="shared" si="146"/>
        <v>0</v>
      </c>
      <c r="TX61" s="196">
        <f t="shared" si="115"/>
        <v>0</v>
      </c>
      <c r="TY61" s="196">
        <f t="shared" si="134"/>
        <v>0</v>
      </c>
      <c r="TZ61" s="196">
        <f>IF(IF(sym!$O50=TE61,1,0)=1,ABS(TQ61*TJ61),-ABS(TQ61*TJ61))</f>
        <v>0</v>
      </c>
      <c r="UA61" s="196">
        <f>IF(IF(sym!$N50=TE61,1,0)=1,ABS(TQ61*TJ61),-ABS(TQ61*TJ61))</f>
        <v>0</v>
      </c>
      <c r="UB61" s="196">
        <f t="shared" si="141"/>
        <v>0</v>
      </c>
      <c r="UC61" s="196">
        <f t="shared" si="117"/>
        <v>0</v>
      </c>
      <c r="UE61">
        <f t="shared" si="118"/>
        <v>0</v>
      </c>
      <c r="UF61" s="240"/>
      <c r="UG61" s="240"/>
      <c r="UH61" s="240"/>
      <c r="UI61" s="214"/>
      <c r="UJ61" s="241"/>
      <c r="UK61">
        <f t="shared" si="119"/>
        <v>1</v>
      </c>
      <c r="UL61">
        <f t="shared" si="120"/>
        <v>0</v>
      </c>
      <c r="UM61" s="214"/>
      <c r="UN61">
        <f t="shared" si="149"/>
        <v>1</v>
      </c>
      <c r="UO61">
        <f t="shared" si="148"/>
        <v>1</v>
      </c>
      <c r="UP61">
        <f t="shared" si="135"/>
        <v>0</v>
      </c>
      <c r="UQ61">
        <f t="shared" si="122"/>
        <v>1</v>
      </c>
      <c r="UR61" s="249"/>
      <c r="US61" s="202"/>
      <c r="UT61">
        <v>60</v>
      </c>
      <c r="UU61" t="str">
        <f t="shared" si="82"/>
        <v>FALSE</v>
      </c>
      <c r="UV61">
        <f>VLOOKUP($A61,'FuturesInfo (3)'!$A$2:$V$80,22)</f>
        <v>2</v>
      </c>
      <c r="UW61" s="253"/>
      <c r="UX61">
        <f t="shared" si="123"/>
        <v>2</v>
      </c>
      <c r="UY61" s="138">
        <f>VLOOKUP($A61,'FuturesInfo (3)'!$A$2:$O$80,15)*UV61</f>
        <v>59620</v>
      </c>
      <c r="UZ61" s="138">
        <f>VLOOKUP($A61,'FuturesInfo (3)'!$A$2:$O$80,15)*UX61</f>
        <v>59620</v>
      </c>
      <c r="VA61" s="196">
        <f t="shared" si="124"/>
        <v>0</v>
      </c>
      <c r="VB61" s="196">
        <f t="shared" si="125"/>
        <v>0</v>
      </c>
      <c r="VC61" s="196">
        <f t="shared" si="126"/>
        <v>0</v>
      </c>
      <c r="VD61" s="196">
        <f t="shared" si="127"/>
        <v>0</v>
      </c>
      <c r="VE61" s="196">
        <f t="shared" si="147"/>
        <v>0</v>
      </c>
      <c r="VF61" s="196">
        <f t="shared" si="129"/>
        <v>0</v>
      </c>
      <c r="VG61" s="196">
        <f t="shared" si="136"/>
        <v>0</v>
      </c>
      <c r="VH61" s="196">
        <f>IF(IF(sym!$O50=UM61,1,0)=1,ABS(UY61*UR61),-ABS(UY61*UR61))</f>
        <v>0</v>
      </c>
      <c r="VI61" s="196">
        <f>IF(IF(sym!$N50=UM61,1,0)=1,ABS(UY61*UR61),-ABS(UY61*UR61))</f>
        <v>0</v>
      </c>
      <c r="VJ61" s="196">
        <f t="shared" si="144"/>
        <v>0</v>
      </c>
      <c r="VK61" s="196">
        <f t="shared" si="131"/>
        <v>0</v>
      </c>
    </row>
    <row r="62" spans="1:583" x14ac:dyDescent="0.25">
      <c r="A62" s="1" t="s">
        <v>380</v>
      </c>
      <c r="B62" s="150" t="str">
        <f>'FuturesInfo (3)'!M50</f>
        <v>@NKD</v>
      </c>
      <c r="C62" s="200" t="str">
        <f>VLOOKUP(A62,'FuturesInfo (3)'!$A$2:$K$80,11)</f>
        <v>index</v>
      </c>
      <c r="F62" t="e">
        <f>#REF!</f>
        <v>#REF!</v>
      </c>
      <c r="G62">
        <v>-1</v>
      </c>
      <c r="H62">
        <v>-1</v>
      </c>
      <c r="I62">
        <v>-1</v>
      </c>
      <c r="J62">
        <f t="shared" si="150"/>
        <v>1</v>
      </c>
      <c r="K62">
        <f t="shared" si="151"/>
        <v>1</v>
      </c>
      <c r="L62" s="184">
        <v>-1.6561276723899999E-2</v>
      </c>
      <c r="M62" s="2">
        <v>10</v>
      </c>
      <c r="N62">
        <v>60</v>
      </c>
      <c r="O62" t="str">
        <f t="shared" si="152"/>
        <v>TRUE</v>
      </c>
      <c r="P62">
        <f>VLOOKUP($A62,'FuturesInfo (3)'!$A$2:$V$80,22)</f>
        <v>1</v>
      </c>
      <c r="Q62">
        <f t="shared" si="69"/>
        <v>1</v>
      </c>
      <c r="R62">
        <f t="shared" si="69"/>
        <v>1</v>
      </c>
      <c r="S62" s="138">
        <f>VLOOKUP($A62,'FuturesInfo (3)'!$A$2:$O$80,15)*Q62</f>
        <v>75903.179543215054</v>
      </c>
      <c r="T62" s="144">
        <f t="shared" si="153"/>
        <v>1257.0535606390499</v>
      </c>
      <c r="U62" s="144">
        <f t="shared" si="83"/>
        <v>1257.0535606390499</v>
      </c>
      <c r="W62">
        <f t="shared" si="154"/>
        <v>-1</v>
      </c>
      <c r="X62">
        <v>-1</v>
      </c>
      <c r="Y62">
        <v>-1</v>
      </c>
      <c r="Z62">
        <v>1</v>
      </c>
      <c r="AA62">
        <f t="shared" si="137"/>
        <v>0</v>
      </c>
      <c r="AB62">
        <f t="shared" si="155"/>
        <v>0</v>
      </c>
      <c r="AC62" s="1">
        <v>1.9902020820600001E-2</v>
      </c>
      <c r="AD62" s="2">
        <v>10</v>
      </c>
      <c r="AE62">
        <v>60</v>
      </c>
      <c r="AF62" t="str">
        <f t="shared" si="156"/>
        <v>TRUE</v>
      </c>
      <c r="AG62">
        <f>VLOOKUP($A62,'FuturesInfo (3)'!$A$2:$V$80,22)</f>
        <v>1</v>
      </c>
      <c r="AH62">
        <f t="shared" si="157"/>
        <v>1</v>
      </c>
      <c r="AI62">
        <f t="shared" si="84"/>
        <v>1</v>
      </c>
      <c r="AJ62" s="138">
        <f>VLOOKUP($A62,'FuturesInfo (3)'!$A$2:$O$80,15)*AI62</f>
        <v>75903.179543215054</v>
      </c>
      <c r="AK62" s="196">
        <f t="shared" si="158"/>
        <v>-1510.6266596188061</v>
      </c>
      <c r="AL62" s="196">
        <f t="shared" si="86"/>
        <v>-1510.6266596188061</v>
      </c>
      <c r="AN62">
        <f t="shared" si="75"/>
        <v>-1</v>
      </c>
      <c r="AO62">
        <v>-1</v>
      </c>
      <c r="AP62">
        <v>1</v>
      </c>
      <c r="AQ62">
        <v>1</v>
      </c>
      <c r="AR62">
        <f t="shared" si="138"/>
        <v>0</v>
      </c>
      <c r="AS62">
        <f t="shared" si="76"/>
        <v>1</v>
      </c>
      <c r="AT62" s="1">
        <v>3.3023116181299999E-3</v>
      </c>
      <c r="AU62" s="2">
        <v>10</v>
      </c>
      <c r="AV62">
        <v>60</v>
      </c>
      <c r="AW62" t="str">
        <f t="shared" si="77"/>
        <v>TRUE</v>
      </c>
      <c r="AX62">
        <f>VLOOKUP($A62,'FuturesInfo (3)'!$A$2:$V$80,22)</f>
        <v>1</v>
      </c>
      <c r="AY62">
        <f t="shared" si="78"/>
        <v>1</v>
      </c>
      <c r="AZ62">
        <f t="shared" si="87"/>
        <v>1</v>
      </c>
      <c r="BA62" s="138">
        <f>VLOOKUP($A62,'FuturesInfo (3)'!$A$2:$O$80,15)*AZ62</f>
        <v>75903.179543215054</v>
      </c>
      <c r="BB62" s="196">
        <f t="shared" si="79"/>
        <v>-250.65595165856641</v>
      </c>
      <c r="BC62" s="196">
        <f t="shared" si="88"/>
        <v>250.65595165856641</v>
      </c>
      <c r="BE62">
        <v>-1</v>
      </c>
      <c r="BF62">
        <v>1</v>
      </c>
      <c r="BG62">
        <v>1</v>
      </c>
      <c r="BH62">
        <v>1</v>
      </c>
      <c r="BI62">
        <v>1</v>
      </c>
      <c r="BJ62">
        <v>1</v>
      </c>
      <c r="BK62" s="1">
        <v>6.28366247756E-3</v>
      </c>
      <c r="BL62" s="2">
        <v>10</v>
      </c>
      <c r="BM62">
        <v>60</v>
      </c>
      <c r="BN62" t="s">
        <v>1186</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1186</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1186</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1186</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1186</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1186</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1186</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1186</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1186</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1186</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1186</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1186</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1186</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1186</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1186</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1186</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40">
        <v>1</v>
      </c>
      <c r="QJ62" s="240">
        <v>1</v>
      </c>
      <c r="QK62" s="214">
        <v>1</v>
      </c>
      <c r="QL62" s="241">
        <v>1</v>
      </c>
      <c r="QM62">
        <v>-1</v>
      </c>
      <c r="QN62">
        <v>1</v>
      </c>
      <c r="QO62" s="214">
        <v>1</v>
      </c>
      <c r="QP62">
        <v>1</v>
      </c>
      <c r="QQ62">
        <v>1</v>
      </c>
      <c r="QR62">
        <v>0</v>
      </c>
      <c r="QS62">
        <v>1</v>
      </c>
      <c r="QT62" s="249">
        <v>0</v>
      </c>
      <c r="QU62" s="202">
        <v>42544</v>
      </c>
      <c r="QV62">
        <v>60</v>
      </c>
      <c r="QW62" t="s">
        <v>1186</v>
      </c>
      <c r="QX62">
        <v>1</v>
      </c>
      <c r="QY62" s="253">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f t="shared" si="89"/>
        <v>1</v>
      </c>
      <c r="RP62" s="240">
        <v>1</v>
      </c>
      <c r="RQ62" s="240">
        <v>-1</v>
      </c>
      <c r="RR62" s="240">
        <v>1</v>
      </c>
      <c r="RS62" s="214">
        <v>1</v>
      </c>
      <c r="RT62" s="241">
        <v>2</v>
      </c>
      <c r="RU62">
        <f t="shared" si="90"/>
        <v>-1</v>
      </c>
      <c r="RV62">
        <f t="shared" si="91"/>
        <v>1</v>
      </c>
      <c r="RW62" s="214">
        <v>-1</v>
      </c>
      <c r="RX62">
        <f t="shared" si="139"/>
        <v>0</v>
      </c>
      <c r="RY62">
        <f t="shared" si="92"/>
        <v>0</v>
      </c>
      <c r="RZ62">
        <f t="shared" si="93"/>
        <v>1</v>
      </c>
      <c r="SA62">
        <f t="shared" si="94"/>
        <v>0</v>
      </c>
      <c r="SB62" s="249">
        <v>-1.1435832274500001E-2</v>
      </c>
      <c r="SC62" s="202">
        <v>42545</v>
      </c>
      <c r="SD62">
        <v>60</v>
      </c>
      <c r="SE62" t="str">
        <f t="shared" si="80"/>
        <v>TRUE</v>
      </c>
      <c r="SF62">
        <f>VLOOKUP($A62,'FuturesInfo (3)'!$A$2:$V$80,22)</f>
        <v>1</v>
      </c>
      <c r="SG62" s="253">
        <v>2</v>
      </c>
      <c r="SH62">
        <f t="shared" si="95"/>
        <v>1</v>
      </c>
      <c r="SI62" s="138">
        <f>VLOOKUP($A62,'FuturesInfo (3)'!$A$2:$O$80,15)*SF62</f>
        <v>75903.179543215054</v>
      </c>
      <c r="SJ62" s="138">
        <f>VLOOKUP($A62,'FuturesInfo (3)'!$A$2:$O$80,15)*SH62</f>
        <v>75903.179543215054</v>
      </c>
      <c r="SK62" s="196">
        <f t="shared" si="96"/>
        <v>-868.01603035746689</v>
      </c>
      <c r="SL62" s="196">
        <f t="shared" si="97"/>
        <v>-868.01603035746689</v>
      </c>
      <c r="SM62" s="196">
        <f t="shared" si="98"/>
        <v>-868.01603035746689</v>
      </c>
      <c r="SN62" s="196">
        <f t="shared" si="99"/>
        <v>868.01603035746689</v>
      </c>
      <c r="SO62" s="196">
        <f t="shared" si="145"/>
        <v>-868.01603035746689</v>
      </c>
      <c r="SP62" s="196">
        <f t="shared" si="101"/>
        <v>868.01603035746689</v>
      </c>
      <c r="SQ62" s="196">
        <f t="shared" si="132"/>
        <v>-868.01603035746689</v>
      </c>
      <c r="SR62" s="196">
        <f>IF(IF(sym!$O51=RW62,1,0)=1,ABS(SI62*SB62),-ABS(SI62*SB62))</f>
        <v>-868.01603035746689</v>
      </c>
      <c r="SS62" s="196">
        <f>IF(IF(sym!$N51=RW62,1,0)=1,ABS(SI62*SB62),-ABS(SI62*SB62))</f>
        <v>868.01603035746689</v>
      </c>
      <c r="ST62" s="196">
        <f t="shared" si="102"/>
        <v>-868.01603035746689</v>
      </c>
      <c r="SU62" s="196">
        <f t="shared" si="103"/>
        <v>868.01603035746689</v>
      </c>
      <c r="SW62">
        <f t="shared" si="104"/>
        <v>-1</v>
      </c>
      <c r="SX62" s="240">
        <v>1</v>
      </c>
      <c r="SY62" s="240">
        <v>-1</v>
      </c>
      <c r="SZ62" s="240">
        <v>1</v>
      </c>
      <c r="TA62" s="214">
        <v>-1</v>
      </c>
      <c r="TB62" s="241">
        <v>3</v>
      </c>
      <c r="TC62">
        <f t="shared" si="105"/>
        <v>1</v>
      </c>
      <c r="TD62">
        <f t="shared" si="106"/>
        <v>-1</v>
      </c>
      <c r="TE62" s="214"/>
      <c r="TF62">
        <f t="shared" si="140"/>
        <v>0</v>
      </c>
      <c r="TG62">
        <f t="shared" si="107"/>
        <v>0</v>
      </c>
      <c r="TH62">
        <f t="shared" si="133"/>
        <v>0</v>
      </c>
      <c r="TI62">
        <f t="shared" si="108"/>
        <v>0</v>
      </c>
      <c r="TJ62" s="249"/>
      <c r="TK62" s="202">
        <v>42545</v>
      </c>
      <c r="TL62">
        <v>60</v>
      </c>
      <c r="TM62" t="str">
        <f t="shared" si="81"/>
        <v>TRUE</v>
      </c>
      <c r="TN62">
        <f>VLOOKUP($A62,'FuturesInfo (3)'!$A$2:$V$80,22)</f>
        <v>1</v>
      </c>
      <c r="TO62" s="253">
        <v>2</v>
      </c>
      <c r="TP62">
        <f t="shared" si="109"/>
        <v>1</v>
      </c>
      <c r="TQ62" s="138">
        <f>VLOOKUP($A62,'FuturesInfo (3)'!$A$2:$O$80,15)*TN62</f>
        <v>75903.179543215054</v>
      </c>
      <c r="TR62" s="138">
        <f>VLOOKUP($A62,'FuturesInfo (3)'!$A$2:$O$80,15)*TP62</f>
        <v>75903.179543215054</v>
      </c>
      <c r="TS62" s="196">
        <f t="shared" si="110"/>
        <v>0</v>
      </c>
      <c r="TT62" s="196">
        <f t="shared" si="111"/>
        <v>0</v>
      </c>
      <c r="TU62" s="196">
        <f t="shared" si="112"/>
        <v>0</v>
      </c>
      <c r="TV62" s="196">
        <f t="shared" si="113"/>
        <v>0</v>
      </c>
      <c r="TW62" s="196">
        <f t="shared" si="146"/>
        <v>0</v>
      </c>
      <c r="TX62" s="196">
        <f t="shared" si="115"/>
        <v>0</v>
      </c>
      <c r="TY62" s="196">
        <f t="shared" si="134"/>
        <v>0</v>
      </c>
      <c r="TZ62" s="196">
        <f>IF(IF(sym!$O51=TE62,1,0)=1,ABS(TQ62*TJ62),-ABS(TQ62*TJ62))</f>
        <v>0</v>
      </c>
      <c r="UA62" s="196">
        <f>IF(IF(sym!$N51=TE62,1,0)=1,ABS(TQ62*TJ62),-ABS(TQ62*TJ62))</f>
        <v>0</v>
      </c>
      <c r="UB62" s="196">
        <f t="shared" si="141"/>
        <v>0</v>
      </c>
      <c r="UC62" s="196">
        <f t="shared" si="117"/>
        <v>0</v>
      </c>
      <c r="UE62">
        <f t="shared" si="118"/>
        <v>0</v>
      </c>
      <c r="UF62" s="240"/>
      <c r="UG62" s="240"/>
      <c r="UH62" s="240"/>
      <c r="UI62" s="214"/>
      <c r="UJ62" s="241"/>
      <c r="UK62">
        <f t="shared" si="119"/>
        <v>1</v>
      </c>
      <c r="UL62">
        <f t="shared" si="120"/>
        <v>0</v>
      </c>
      <c r="UM62" s="214"/>
      <c r="UN62">
        <f t="shared" si="149"/>
        <v>1</v>
      </c>
      <c r="UO62">
        <f t="shared" si="148"/>
        <v>1</v>
      </c>
      <c r="UP62">
        <f t="shared" si="135"/>
        <v>0</v>
      </c>
      <c r="UQ62">
        <f t="shared" si="122"/>
        <v>1</v>
      </c>
      <c r="UR62" s="249"/>
      <c r="US62" s="202"/>
      <c r="UT62">
        <v>60</v>
      </c>
      <c r="UU62" t="str">
        <f t="shared" si="82"/>
        <v>FALSE</v>
      </c>
      <c r="UV62">
        <f>VLOOKUP($A62,'FuturesInfo (3)'!$A$2:$V$80,22)</f>
        <v>1</v>
      </c>
      <c r="UW62" s="253"/>
      <c r="UX62">
        <f t="shared" si="123"/>
        <v>1</v>
      </c>
      <c r="UY62" s="138">
        <f>VLOOKUP($A62,'FuturesInfo (3)'!$A$2:$O$80,15)*UV62</f>
        <v>75903.179543215054</v>
      </c>
      <c r="UZ62" s="138">
        <f>VLOOKUP($A62,'FuturesInfo (3)'!$A$2:$O$80,15)*UX62</f>
        <v>75903.179543215054</v>
      </c>
      <c r="VA62" s="196">
        <f t="shared" si="124"/>
        <v>0</v>
      </c>
      <c r="VB62" s="196">
        <f t="shared" si="125"/>
        <v>0</v>
      </c>
      <c r="VC62" s="196">
        <f t="shared" si="126"/>
        <v>0</v>
      </c>
      <c r="VD62" s="196">
        <f t="shared" si="127"/>
        <v>0</v>
      </c>
      <c r="VE62" s="196">
        <f t="shared" si="147"/>
        <v>0</v>
      </c>
      <c r="VF62" s="196">
        <f t="shared" si="129"/>
        <v>0</v>
      </c>
      <c r="VG62" s="196">
        <f t="shared" si="136"/>
        <v>0</v>
      </c>
      <c r="VH62" s="196">
        <f>IF(IF(sym!$O51=UM62,1,0)=1,ABS(UY62*UR62),-ABS(UY62*UR62))</f>
        <v>0</v>
      </c>
      <c r="VI62" s="196">
        <f>IF(IF(sym!$N51=UM62,1,0)=1,ABS(UY62*UR62),-ABS(UY62*UR62))</f>
        <v>0</v>
      </c>
      <c r="VJ62" s="196">
        <f t="shared" si="144"/>
        <v>0</v>
      </c>
      <c r="VK62" s="196">
        <f t="shared" si="131"/>
        <v>0</v>
      </c>
    </row>
    <row r="63" spans="1:583" x14ac:dyDescent="0.25">
      <c r="A63" s="1" t="s">
        <v>382</v>
      </c>
      <c r="B63" s="150" t="str">
        <f>'FuturesInfo (3)'!M51</f>
        <v>@NQ</v>
      </c>
      <c r="C63" s="200" t="str">
        <f>VLOOKUP(A63,'FuturesInfo (3)'!$A$2:$K$80,11)</f>
        <v>index</v>
      </c>
      <c r="F63" t="e">
        <f>#REF!</f>
        <v>#REF!</v>
      </c>
      <c r="G63">
        <v>1</v>
      </c>
      <c r="H63">
        <v>-1</v>
      </c>
      <c r="I63">
        <v>-1</v>
      </c>
      <c r="J63">
        <f t="shared" si="150"/>
        <v>0</v>
      </c>
      <c r="K63">
        <f t="shared" si="151"/>
        <v>1</v>
      </c>
      <c r="L63" s="184">
        <v>-5.1299023663699999E-3</v>
      </c>
      <c r="M63" s="2">
        <v>10</v>
      </c>
      <c r="N63">
        <v>60</v>
      </c>
      <c r="O63" t="str">
        <f t="shared" si="152"/>
        <v>TRUE</v>
      </c>
      <c r="P63">
        <f>VLOOKUP($A63,'FuturesInfo (3)'!$A$2:$V$80,22)</f>
        <v>1</v>
      </c>
      <c r="Q63">
        <f t="shared" si="69"/>
        <v>1</v>
      </c>
      <c r="R63">
        <f t="shared" si="69"/>
        <v>1</v>
      </c>
      <c r="S63" s="138">
        <f>VLOOKUP($A63,'FuturesInfo (3)'!$A$2:$O$80,15)*Q63</f>
        <v>88665</v>
      </c>
      <c r="T63" s="144">
        <f t="shared" si="153"/>
        <v>-454.84279331419606</v>
      </c>
      <c r="U63" s="144">
        <f t="shared" si="83"/>
        <v>454.84279331419606</v>
      </c>
      <c r="W63">
        <f t="shared" si="154"/>
        <v>1</v>
      </c>
      <c r="X63">
        <v>1</v>
      </c>
      <c r="Y63">
        <v>-1</v>
      </c>
      <c r="Z63">
        <v>1</v>
      </c>
      <c r="AA63">
        <f t="shared" si="137"/>
        <v>1</v>
      </c>
      <c r="AB63">
        <f t="shared" si="155"/>
        <v>0</v>
      </c>
      <c r="AC63" s="1">
        <v>3.6593479707300001E-3</v>
      </c>
      <c r="AD63" s="2">
        <v>10</v>
      </c>
      <c r="AE63">
        <v>60</v>
      </c>
      <c r="AF63" t="str">
        <f t="shared" si="156"/>
        <v>TRUE</v>
      </c>
      <c r="AG63">
        <f>VLOOKUP($A63,'FuturesInfo (3)'!$A$2:$V$80,22)</f>
        <v>1</v>
      </c>
      <c r="AH63">
        <f t="shared" si="157"/>
        <v>1</v>
      </c>
      <c r="AI63">
        <f t="shared" si="84"/>
        <v>1</v>
      </c>
      <c r="AJ63" s="138">
        <f>VLOOKUP($A63,'FuturesInfo (3)'!$A$2:$O$80,15)*AI63</f>
        <v>88665</v>
      </c>
      <c r="AK63" s="196">
        <f t="shared" si="158"/>
        <v>324.45608782477547</v>
      </c>
      <c r="AL63" s="196">
        <f t="shared" si="86"/>
        <v>-324.45608782477547</v>
      </c>
      <c r="AN63">
        <f t="shared" si="75"/>
        <v>1</v>
      </c>
      <c r="AO63">
        <v>1</v>
      </c>
      <c r="AP63">
        <v>-1</v>
      </c>
      <c r="AQ63">
        <v>-1</v>
      </c>
      <c r="AR63">
        <f t="shared" si="138"/>
        <v>0</v>
      </c>
      <c r="AS63">
        <f t="shared" si="76"/>
        <v>1</v>
      </c>
      <c r="AT63" s="1">
        <v>-2.4859131587699999E-3</v>
      </c>
      <c r="AU63" s="2">
        <v>10</v>
      </c>
      <c r="AV63">
        <v>60</v>
      </c>
      <c r="AW63" t="str">
        <f t="shared" si="77"/>
        <v>TRUE</v>
      </c>
      <c r="AX63">
        <f>VLOOKUP($A63,'FuturesInfo (3)'!$A$2:$V$80,22)</f>
        <v>1</v>
      </c>
      <c r="AY63">
        <f t="shared" si="78"/>
        <v>1</v>
      </c>
      <c r="AZ63">
        <f t="shared" si="87"/>
        <v>1</v>
      </c>
      <c r="BA63" s="138">
        <f>VLOOKUP($A63,'FuturesInfo (3)'!$A$2:$O$80,15)*AZ63</f>
        <v>88665</v>
      </c>
      <c r="BB63" s="196">
        <f t="shared" si="79"/>
        <v>-220.41349022234203</v>
      </c>
      <c r="BC63" s="196">
        <f t="shared" si="88"/>
        <v>220.41349022234203</v>
      </c>
      <c r="BE63">
        <v>1</v>
      </c>
      <c r="BF63">
        <v>-1</v>
      </c>
      <c r="BG63">
        <v>-1</v>
      </c>
      <c r="BH63">
        <v>1</v>
      </c>
      <c r="BI63">
        <v>0</v>
      </c>
      <c r="BJ63">
        <v>0</v>
      </c>
      <c r="BK63" s="1">
        <v>1.05222351443E-3</v>
      </c>
      <c r="BL63" s="2">
        <v>10</v>
      </c>
      <c r="BM63">
        <v>60</v>
      </c>
      <c r="BN63" t="s">
        <v>1186</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1186</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1186</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1186</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1186</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1186</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1186</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1186</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1186</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1186</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1186</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1186</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1186</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1186</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1186</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1186</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40">
        <v>1</v>
      </c>
      <c r="QJ63" s="240">
        <v>-1</v>
      </c>
      <c r="QK63" s="214">
        <v>1</v>
      </c>
      <c r="QL63" s="241">
        <v>-2</v>
      </c>
      <c r="QM63">
        <v>-1</v>
      </c>
      <c r="QN63">
        <v>-1</v>
      </c>
      <c r="QO63" s="214">
        <v>1</v>
      </c>
      <c r="QP63">
        <v>1</v>
      </c>
      <c r="QQ63">
        <v>1</v>
      </c>
      <c r="QR63">
        <v>0</v>
      </c>
      <c r="QS63">
        <v>0</v>
      </c>
      <c r="QT63" s="249">
        <v>1.01426852329E-2</v>
      </c>
      <c r="QU63" s="202">
        <v>42538</v>
      </c>
      <c r="QV63">
        <v>60</v>
      </c>
      <c r="QW63" t="s">
        <v>1186</v>
      </c>
      <c r="QX63">
        <v>1</v>
      </c>
      <c r="QY63" s="253">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f t="shared" si="89"/>
        <v>1</v>
      </c>
      <c r="RP63" s="240">
        <v>-1</v>
      </c>
      <c r="RQ63" s="240">
        <v>1</v>
      </c>
      <c r="RR63" s="240">
        <v>-1</v>
      </c>
      <c r="RS63" s="214">
        <v>1</v>
      </c>
      <c r="RT63" s="241">
        <v>-3</v>
      </c>
      <c r="RU63">
        <f t="shared" si="90"/>
        <v>-1</v>
      </c>
      <c r="RV63">
        <f t="shared" si="91"/>
        <v>-1</v>
      </c>
      <c r="RW63" s="214">
        <v>1</v>
      </c>
      <c r="RX63">
        <f t="shared" si="139"/>
        <v>0</v>
      </c>
      <c r="RY63">
        <f t="shared" si="92"/>
        <v>1</v>
      </c>
      <c r="RZ63">
        <f t="shared" si="93"/>
        <v>0</v>
      </c>
      <c r="SA63">
        <f t="shared" si="94"/>
        <v>0</v>
      </c>
      <c r="SB63" s="249">
        <v>5.9564329475799999E-3</v>
      </c>
      <c r="SC63" s="202">
        <v>42538</v>
      </c>
      <c r="SD63">
        <v>60</v>
      </c>
      <c r="SE63" t="str">
        <f t="shared" si="80"/>
        <v>TRUE</v>
      </c>
      <c r="SF63">
        <f>VLOOKUP($A63,'FuturesInfo (3)'!$A$2:$V$80,22)</f>
        <v>1</v>
      </c>
      <c r="SG63" s="253">
        <v>2</v>
      </c>
      <c r="SH63">
        <f t="shared" si="95"/>
        <v>1</v>
      </c>
      <c r="SI63" s="138">
        <f>VLOOKUP($A63,'FuturesInfo (3)'!$A$2:$O$80,15)*SF63</f>
        <v>88665</v>
      </c>
      <c r="SJ63" s="138">
        <f>VLOOKUP($A63,'FuturesInfo (3)'!$A$2:$O$80,15)*SH63</f>
        <v>88665</v>
      </c>
      <c r="SK63" s="196">
        <f t="shared" si="96"/>
        <v>-528.12712729718066</v>
      </c>
      <c r="SL63" s="196">
        <f t="shared" si="97"/>
        <v>-528.12712729718066</v>
      </c>
      <c r="SM63" s="196">
        <f t="shared" si="98"/>
        <v>528.12712729718066</v>
      </c>
      <c r="SN63" s="196">
        <f t="shared" si="99"/>
        <v>-528.12712729718066</v>
      </c>
      <c r="SO63" s="196">
        <f t="shared" si="145"/>
        <v>-528.12712729718066</v>
      </c>
      <c r="SP63" s="196">
        <f t="shared" si="101"/>
        <v>528.12712729718066</v>
      </c>
      <c r="SQ63" s="196">
        <f t="shared" si="132"/>
        <v>-528.12712729718066</v>
      </c>
      <c r="SR63" s="196">
        <f>IF(IF(sym!$O52=RW63,1,0)=1,ABS(SI63*SB63),-ABS(SI63*SB63))</f>
        <v>528.12712729718066</v>
      </c>
      <c r="SS63" s="196">
        <f>IF(IF(sym!$N52=RW63,1,0)=1,ABS(SI63*SB63),-ABS(SI63*SB63))</f>
        <v>-528.12712729718066</v>
      </c>
      <c r="ST63" s="196">
        <f t="shared" si="102"/>
        <v>-528.12712729718066</v>
      </c>
      <c r="SU63" s="196">
        <f t="shared" si="103"/>
        <v>528.12712729718066</v>
      </c>
      <c r="SW63">
        <f t="shared" si="104"/>
        <v>1</v>
      </c>
      <c r="SX63" s="240">
        <v>1</v>
      </c>
      <c r="SY63" s="240">
        <v>-1</v>
      </c>
      <c r="SZ63" s="240">
        <v>1</v>
      </c>
      <c r="TA63" s="214">
        <v>1</v>
      </c>
      <c r="TB63" s="241">
        <v>-4</v>
      </c>
      <c r="TC63">
        <f t="shared" si="105"/>
        <v>-1</v>
      </c>
      <c r="TD63">
        <f t="shared" si="106"/>
        <v>-1</v>
      </c>
      <c r="TE63" s="214"/>
      <c r="TF63">
        <f t="shared" si="140"/>
        <v>0</v>
      </c>
      <c r="TG63">
        <f t="shared" si="107"/>
        <v>0</v>
      </c>
      <c r="TH63">
        <f t="shared" si="133"/>
        <v>0</v>
      </c>
      <c r="TI63">
        <f t="shared" si="108"/>
        <v>0</v>
      </c>
      <c r="TJ63" s="249"/>
      <c r="TK63" s="202">
        <v>42548</v>
      </c>
      <c r="TL63">
        <v>60</v>
      </c>
      <c r="TM63" t="str">
        <f t="shared" si="81"/>
        <v>TRUE</v>
      </c>
      <c r="TN63">
        <f>VLOOKUP($A63,'FuturesInfo (3)'!$A$2:$V$80,22)</f>
        <v>1</v>
      </c>
      <c r="TO63" s="253">
        <v>2</v>
      </c>
      <c r="TP63">
        <f t="shared" si="109"/>
        <v>1</v>
      </c>
      <c r="TQ63" s="138">
        <f>VLOOKUP($A63,'FuturesInfo (3)'!$A$2:$O$80,15)*TN63</f>
        <v>88665</v>
      </c>
      <c r="TR63" s="138">
        <f>VLOOKUP($A63,'FuturesInfo (3)'!$A$2:$O$80,15)*TP63</f>
        <v>88665</v>
      </c>
      <c r="TS63" s="196">
        <f t="shared" si="110"/>
        <v>0</v>
      </c>
      <c r="TT63" s="196">
        <f t="shared" si="111"/>
        <v>0</v>
      </c>
      <c r="TU63" s="196">
        <f t="shared" si="112"/>
        <v>0</v>
      </c>
      <c r="TV63" s="196">
        <f t="shared" si="113"/>
        <v>0</v>
      </c>
      <c r="TW63" s="196">
        <f t="shared" si="146"/>
        <v>0</v>
      </c>
      <c r="TX63" s="196">
        <f t="shared" si="115"/>
        <v>0</v>
      </c>
      <c r="TY63" s="196">
        <f t="shared" si="134"/>
        <v>0</v>
      </c>
      <c r="TZ63" s="196">
        <f>IF(IF(sym!$O52=TE63,1,0)=1,ABS(TQ63*TJ63),-ABS(TQ63*TJ63))</f>
        <v>0</v>
      </c>
      <c r="UA63" s="196">
        <f>IF(IF(sym!$N52=TE63,1,0)=1,ABS(TQ63*TJ63),-ABS(TQ63*TJ63))</f>
        <v>0</v>
      </c>
      <c r="UB63" s="196">
        <f t="shared" si="141"/>
        <v>0</v>
      </c>
      <c r="UC63" s="196">
        <f t="shared" si="117"/>
        <v>0</v>
      </c>
      <c r="UE63">
        <f t="shared" si="118"/>
        <v>0</v>
      </c>
      <c r="UF63" s="240"/>
      <c r="UG63" s="240"/>
      <c r="UH63" s="240"/>
      <c r="UI63" s="214"/>
      <c r="UJ63" s="241"/>
      <c r="UK63">
        <f t="shared" si="119"/>
        <v>1</v>
      </c>
      <c r="UL63">
        <f t="shared" si="120"/>
        <v>0</v>
      </c>
      <c r="UM63" s="214"/>
      <c r="UN63">
        <f t="shared" si="149"/>
        <v>1</v>
      </c>
      <c r="UO63">
        <f t="shared" si="148"/>
        <v>1</v>
      </c>
      <c r="UP63">
        <f t="shared" si="135"/>
        <v>0</v>
      </c>
      <c r="UQ63">
        <f t="shared" si="122"/>
        <v>1</v>
      </c>
      <c r="UR63" s="249"/>
      <c r="US63" s="202"/>
      <c r="UT63">
        <v>60</v>
      </c>
      <c r="UU63" t="str">
        <f t="shared" si="82"/>
        <v>FALSE</v>
      </c>
      <c r="UV63">
        <f>VLOOKUP($A63,'FuturesInfo (3)'!$A$2:$V$80,22)</f>
        <v>1</v>
      </c>
      <c r="UW63" s="253"/>
      <c r="UX63">
        <f t="shared" si="123"/>
        <v>1</v>
      </c>
      <c r="UY63" s="138">
        <f>VLOOKUP($A63,'FuturesInfo (3)'!$A$2:$O$80,15)*UV63</f>
        <v>88665</v>
      </c>
      <c r="UZ63" s="138">
        <f>VLOOKUP($A63,'FuturesInfo (3)'!$A$2:$O$80,15)*UX63</f>
        <v>88665</v>
      </c>
      <c r="VA63" s="196">
        <f t="shared" si="124"/>
        <v>0</v>
      </c>
      <c r="VB63" s="196">
        <f t="shared" si="125"/>
        <v>0</v>
      </c>
      <c r="VC63" s="196">
        <f t="shared" si="126"/>
        <v>0</v>
      </c>
      <c r="VD63" s="196">
        <f t="shared" si="127"/>
        <v>0</v>
      </c>
      <c r="VE63" s="196">
        <f t="shared" si="147"/>
        <v>0</v>
      </c>
      <c r="VF63" s="196">
        <f t="shared" si="129"/>
        <v>0</v>
      </c>
      <c r="VG63" s="196">
        <f t="shared" si="136"/>
        <v>0</v>
      </c>
      <c r="VH63" s="196">
        <f>IF(IF(sym!$O52=UM63,1,0)=1,ABS(UY63*UR63),-ABS(UY63*UR63))</f>
        <v>0</v>
      </c>
      <c r="VI63" s="196">
        <f>IF(IF(sym!$N52=UM63,1,0)=1,ABS(UY63*UR63),-ABS(UY63*UR63))</f>
        <v>0</v>
      </c>
      <c r="VJ63" s="196">
        <f t="shared" si="144"/>
        <v>0</v>
      </c>
      <c r="VK63" s="196">
        <f t="shared" si="131"/>
        <v>0</v>
      </c>
    </row>
    <row r="64" spans="1:583" x14ac:dyDescent="0.25">
      <c r="A64" s="5" t="s">
        <v>1059</v>
      </c>
      <c r="B64" s="150" t="str">
        <f>'FuturesInfo (3)'!M52</f>
        <v>@O</v>
      </c>
      <c r="C64" s="200" t="str">
        <f>VLOOKUP(A64,'FuturesInfo (3)'!$A$2:$K$80,11)</f>
        <v>grain</v>
      </c>
      <c r="F64" t="e">
        <f>#REF!</f>
        <v>#REF!</v>
      </c>
      <c r="G64">
        <v>-1</v>
      </c>
      <c r="H64">
        <v>1</v>
      </c>
      <c r="I64">
        <v>-1</v>
      </c>
      <c r="J64">
        <f t="shared" si="150"/>
        <v>1</v>
      </c>
      <c r="K64">
        <f t="shared" si="151"/>
        <v>0</v>
      </c>
      <c r="L64" s="184">
        <v>-1.44167758847E-2</v>
      </c>
      <c r="M64" s="2">
        <v>10</v>
      </c>
      <c r="N64">
        <v>60</v>
      </c>
      <c r="O64" t="str">
        <f t="shared" si="152"/>
        <v>TRUE</v>
      </c>
      <c r="P64">
        <f>VLOOKUP($A64,'FuturesInfo (3)'!$A$2:$V$80,22)</f>
        <v>6</v>
      </c>
      <c r="Q64">
        <f t="shared" si="69"/>
        <v>6</v>
      </c>
      <c r="R64">
        <f t="shared" si="69"/>
        <v>6</v>
      </c>
      <c r="S64" s="138">
        <f>VLOOKUP($A64,'FuturesInfo (3)'!$A$2:$O$80,15)*Q64</f>
        <v>57825</v>
      </c>
      <c r="T64" s="144">
        <f t="shared" si="153"/>
        <v>833.65006553277749</v>
      </c>
      <c r="U64" s="144">
        <f t="shared" si="83"/>
        <v>-833.65006553277749</v>
      </c>
      <c r="W64">
        <f t="shared" si="154"/>
        <v>-1</v>
      </c>
      <c r="X64">
        <v>1</v>
      </c>
      <c r="Y64">
        <v>1</v>
      </c>
      <c r="Z64">
        <v>1</v>
      </c>
      <c r="AA64">
        <f t="shared" si="137"/>
        <v>1</v>
      </c>
      <c r="AB64">
        <f t="shared" si="155"/>
        <v>1</v>
      </c>
      <c r="AC64" s="1">
        <v>3.0585106383000001E-2</v>
      </c>
      <c r="AD64" s="2">
        <v>10</v>
      </c>
      <c r="AE64">
        <v>60</v>
      </c>
      <c r="AF64" t="str">
        <f t="shared" si="156"/>
        <v>TRUE</v>
      </c>
      <c r="AG64">
        <f>VLOOKUP($A64,'FuturesInfo (3)'!$A$2:$V$80,22)</f>
        <v>6</v>
      </c>
      <c r="AH64">
        <f t="shared" si="157"/>
        <v>8</v>
      </c>
      <c r="AI64">
        <f t="shared" si="84"/>
        <v>6</v>
      </c>
      <c r="AJ64" s="138">
        <f>VLOOKUP($A64,'FuturesInfo (3)'!$A$2:$O$80,15)*AI64</f>
        <v>57825</v>
      </c>
      <c r="AK64" s="196">
        <f t="shared" si="158"/>
        <v>1768.583776596975</v>
      </c>
      <c r="AL64" s="196">
        <f t="shared" si="86"/>
        <v>1768.583776596975</v>
      </c>
      <c r="AN64">
        <f t="shared" si="75"/>
        <v>1</v>
      </c>
      <c r="AO64">
        <v>-1</v>
      </c>
      <c r="AP64">
        <v>1</v>
      </c>
      <c r="AQ64">
        <v>1</v>
      </c>
      <c r="AR64">
        <f t="shared" si="138"/>
        <v>0</v>
      </c>
      <c r="AS64">
        <f t="shared" si="76"/>
        <v>1</v>
      </c>
      <c r="AT64" s="1">
        <v>1.41935483871E-2</v>
      </c>
      <c r="AU64" s="2">
        <v>10</v>
      </c>
      <c r="AV64">
        <v>60</v>
      </c>
      <c r="AW64" t="str">
        <f t="shared" si="77"/>
        <v>TRUE</v>
      </c>
      <c r="AX64">
        <f>VLOOKUP($A64,'FuturesInfo (3)'!$A$2:$V$80,22)</f>
        <v>6</v>
      </c>
      <c r="AY64">
        <f t="shared" si="78"/>
        <v>5</v>
      </c>
      <c r="AZ64">
        <f t="shared" si="87"/>
        <v>6</v>
      </c>
      <c r="BA64" s="138">
        <f>VLOOKUP($A64,'FuturesInfo (3)'!$A$2:$O$80,15)*AZ64</f>
        <v>57825</v>
      </c>
      <c r="BB64" s="196">
        <f t="shared" si="79"/>
        <v>-820.74193548405754</v>
      </c>
      <c r="BC64" s="196">
        <f t="shared" si="88"/>
        <v>820.74193548405754</v>
      </c>
      <c r="BE64">
        <v>-1</v>
      </c>
      <c r="BF64">
        <v>-1</v>
      </c>
      <c r="BG64">
        <v>1</v>
      </c>
      <c r="BH64">
        <v>1</v>
      </c>
      <c r="BI64">
        <v>0</v>
      </c>
      <c r="BJ64">
        <v>1</v>
      </c>
      <c r="BK64" s="1">
        <v>4.70737913486E-2</v>
      </c>
      <c r="BL64" s="2">
        <v>10</v>
      </c>
      <c r="BM64">
        <v>60</v>
      </c>
      <c r="BN64" t="s">
        <v>1186</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1186</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1186</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1186</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1186</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1186</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1186</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1186</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1186</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1186</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1186</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1186</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1186</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1186</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1186</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1186</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40">
        <v>-1</v>
      </c>
      <c r="QJ64" s="240">
        <v>1</v>
      </c>
      <c r="QK64" s="214">
        <v>1</v>
      </c>
      <c r="QL64" s="241">
        <v>7</v>
      </c>
      <c r="QM64">
        <v>-1</v>
      </c>
      <c r="QN64">
        <v>1</v>
      </c>
      <c r="QO64" s="214">
        <v>1</v>
      </c>
      <c r="QP64">
        <v>0</v>
      </c>
      <c r="QQ64">
        <v>1</v>
      </c>
      <c r="QR64">
        <v>0</v>
      </c>
      <c r="QS64">
        <v>1</v>
      </c>
      <c r="QT64" s="249">
        <v>2.4844720496900001E-3</v>
      </c>
      <c r="QU64" s="202">
        <v>42541</v>
      </c>
      <c r="QV64">
        <v>60</v>
      </c>
      <c r="QW64" t="s">
        <v>1186</v>
      </c>
      <c r="QX64">
        <v>6</v>
      </c>
      <c r="QY64" s="253">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f t="shared" si="89"/>
        <v>1</v>
      </c>
      <c r="RP64" s="240">
        <v>-1</v>
      </c>
      <c r="RQ64" s="240">
        <v>-1</v>
      </c>
      <c r="RR64" s="240">
        <v>-1</v>
      </c>
      <c r="RS64" s="214">
        <v>1</v>
      </c>
      <c r="RT64" s="241">
        <v>8</v>
      </c>
      <c r="RU64">
        <f t="shared" si="90"/>
        <v>-1</v>
      </c>
      <c r="RV64">
        <f t="shared" si="91"/>
        <v>1</v>
      </c>
      <c r="RW64" s="214">
        <v>-1</v>
      </c>
      <c r="RX64">
        <f t="shared" si="139"/>
        <v>1</v>
      </c>
      <c r="RY64">
        <f t="shared" si="92"/>
        <v>0</v>
      </c>
      <c r="RZ64">
        <f t="shared" si="93"/>
        <v>1</v>
      </c>
      <c r="SA64">
        <f t="shared" si="94"/>
        <v>0</v>
      </c>
      <c r="SB64" s="249">
        <v>-4.46096654275E-2</v>
      </c>
      <c r="SC64" s="202">
        <v>42541</v>
      </c>
      <c r="SD64">
        <v>60</v>
      </c>
      <c r="SE64" t="str">
        <f t="shared" si="80"/>
        <v>TRUE</v>
      </c>
      <c r="SF64">
        <f>VLOOKUP($A64,'FuturesInfo (3)'!$A$2:$V$80,22)</f>
        <v>6</v>
      </c>
      <c r="SG64" s="253">
        <v>2</v>
      </c>
      <c r="SH64">
        <f t="shared" si="95"/>
        <v>5</v>
      </c>
      <c r="SI64" s="138">
        <f>VLOOKUP($A64,'FuturesInfo (3)'!$A$2:$O$80,15)*SF64</f>
        <v>57825</v>
      </c>
      <c r="SJ64" s="138">
        <f>VLOOKUP($A64,'FuturesInfo (3)'!$A$2:$O$80,15)*SH64</f>
        <v>48187.5</v>
      </c>
      <c r="SK64" s="196">
        <f t="shared" si="96"/>
        <v>2579.5539033451873</v>
      </c>
      <c r="SL64" s="196">
        <f t="shared" si="97"/>
        <v>2149.6282527876565</v>
      </c>
      <c r="SM64" s="196">
        <f t="shared" si="98"/>
        <v>-2579.5539033451873</v>
      </c>
      <c r="SN64" s="196">
        <f t="shared" si="99"/>
        <v>2579.5539033451873</v>
      </c>
      <c r="SO64" s="196">
        <f t="shared" si="145"/>
        <v>-2579.5539033451873</v>
      </c>
      <c r="SP64" s="196">
        <f t="shared" si="101"/>
        <v>2579.5539033451873</v>
      </c>
      <c r="SQ64" s="196">
        <f t="shared" si="132"/>
        <v>2579.5539033451873</v>
      </c>
      <c r="SR64" s="196">
        <f>IF(IF(sym!$O53=RW64,1,0)=1,ABS(SI64*SB64),-ABS(SI64*SB64))</f>
        <v>-2579.5539033451873</v>
      </c>
      <c r="SS64" s="196">
        <f>IF(IF(sym!$N53=RW64,1,0)=1,ABS(SI64*SB64),-ABS(SI64*SB64))</f>
        <v>2579.5539033451873</v>
      </c>
      <c r="ST64" s="196">
        <f t="shared" si="102"/>
        <v>-2579.5539033451873</v>
      </c>
      <c r="SU64" s="196">
        <f t="shared" si="103"/>
        <v>2579.5539033451873</v>
      </c>
      <c r="SW64">
        <f t="shared" si="104"/>
        <v>-1</v>
      </c>
      <c r="SX64" s="240">
        <v>-1</v>
      </c>
      <c r="SY64" s="240">
        <v>1</v>
      </c>
      <c r="SZ64" s="240">
        <v>-1</v>
      </c>
      <c r="TA64" s="214">
        <v>1</v>
      </c>
      <c r="TB64" s="241">
        <v>9</v>
      </c>
      <c r="TC64">
        <f t="shared" si="105"/>
        <v>-1</v>
      </c>
      <c r="TD64">
        <f t="shared" si="106"/>
        <v>1</v>
      </c>
      <c r="TE64" s="214"/>
      <c r="TF64">
        <f t="shared" si="140"/>
        <v>0</v>
      </c>
      <c r="TG64">
        <f t="shared" si="107"/>
        <v>0</v>
      </c>
      <c r="TH64">
        <f t="shared" si="133"/>
        <v>0</v>
      </c>
      <c r="TI64">
        <f t="shared" si="108"/>
        <v>0</v>
      </c>
      <c r="TJ64" s="249"/>
      <c r="TK64" s="202">
        <v>42541</v>
      </c>
      <c r="TL64">
        <v>60</v>
      </c>
      <c r="TM64" t="str">
        <f t="shared" si="81"/>
        <v>TRUE</v>
      </c>
      <c r="TN64">
        <f>VLOOKUP($A64,'FuturesInfo (3)'!$A$2:$V$80,22)</f>
        <v>6</v>
      </c>
      <c r="TO64" s="253">
        <v>2</v>
      </c>
      <c r="TP64">
        <f t="shared" si="109"/>
        <v>5</v>
      </c>
      <c r="TQ64" s="138">
        <f>VLOOKUP($A64,'FuturesInfo (3)'!$A$2:$O$80,15)*TN64</f>
        <v>57825</v>
      </c>
      <c r="TR64" s="138">
        <f>VLOOKUP($A64,'FuturesInfo (3)'!$A$2:$O$80,15)*TP64</f>
        <v>48187.5</v>
      </c>
      <c r="TS64" s="196">
        <f t="shared" si="110"/>
        <v>0</v>
      </c>
      <c r="TT64" s="196">
        <f t="shared" si="111"/>
        <v>0</v>
      </c>
      <c r="TU64" s="196">
        <f t="shared" si="112"/>
        <v>0</v>
      </c>
      <c r="TV64" s="196">
        <f t="shared" si="113"/>
        <v>0</v>
      </c>
      <c r="TW64" s="196">
        <f t="shared" si="146"/>
        <v>0</v>
      </c>
      <c r="TX64" s="196">
        <f t="shared" si="115"/>
        <v>0</v>
      </c>
      <c r="TY64" s="196">
        <f t="shared" si="134"/>
        <v>0</v>
      </c>
      <c r="TZ64" s="196">
        <f>IF(IF(sym!$O53=TE64,1,0)=1,ABS(TQ64*TJ64),-ABS(TQ64*TJ64))</f>
        <v>0</v>
      </c>
      <c r="UA64" s="196">
        <f>IF(IF(sym!$N53=TE64,1,0)=1,ABS(TQ64*TJ64),-ABS(TQ64*TJ64))</f>
        <v>0</v>
      </c>
      <c r="UB64" s="196">
        <f t="shared" si="141"/>
        <v>0</v>
      </c>
      <c r="UC64" s="196">
        <f t="shared" si="117"/>
        <v>0</v>
      </c>
      <c r="UE64">
        <f t="shared" si="118"/>
        <v>0</v>
      </c>
      <c r="UF64" s="240"/>
      <c r="UG64" s="240"/>
      <c r="UH64" s="240"/>
      <c r="UI64" s="214"/>
      <c r="UJ64" s="241"/>
      <c r="UK64">
        <f t="shared" si="119"/>
        <v>1</v>
      </c>
      <c r="UL64">
        <f t="shared" si="120"/>
        <v>0</v>
      </c>
      <c r="UM64" s="214"/>
      <c r="UN64">
        <f t="shared" si="149"/>
        <v>1</v>
      </c>
      <c r="UO64">
        <f t="shared" si="148"/>
        <v>1</v>
      </c>
      <c r="UP64">
        <f t="shared" si="135"/>
        <v>0</v>
      </c>
      <c r="UQ64">
        <f t="shared" si="122"/>
        <v>1</v>
      </c>
      <c r="UR64" s="249"/>
      <c r="US64" s="202"/>
      <c r="UT64">
        <v>60</v>
      </c>
      <c r="UU64" t="str">
        <f t="shared" si="82"/>
        <v>FALSE</v>
      </c>
      <c r="UV64">
        <f>VLOOKUP($A64,'FuturesInfo (3)'!$A$2:$V$80,22)</f>
        <v>6</v>
      </c>
      <c r="UW64" s="253"/>
      <c r="UX64">
        <f t="shared" si="123"/>
        <v>5</v>
      </c>
      <c r="UY64" s="138">
        <f>VLOOKUP($A64,'FuturesInfo (3)'!$A$2:$O$80,15)*UV64</f>
        <v>57825</v>
      </c>
      <c r="UZ64" s="138">
        <f>VLOOKUP($A64,'FuturesInfo (3)'!$A$2:$O$80,15)*UX64</f>
        <v>48187.5</v>
      </c>
      <c r="VA64" s="196">
        <f t="shared" si="124"/>
        <v>0</v>
      </c>
      <c r="VB64" s="196">
        <f t="shared" si="125"/>
        <v>0</v>
      </c>
      <c r="VC64" s="196">
        <f t="shared" si="126"/>
        <v>0</v>
      </c>
      <c r="VD64" s="196">
        <f t="shared" si="127"/>
        <v>0</v>
      </c>
      <c r="VE64" s="196">
        <f t="shared" si="147"/>
        <v>0</v>
      </c>
      <c r="VF64" s="196">
        <f t="shared" si="129"/>
        <v>0</v>
      </c>
      <c r="VG64" s="196">
        <f t="shared" si="136"/>
        <v>0</v>
      </c>
      <c r="VH64" s="196">
        <f>IF(IF(sym!$O53=UM64,1,0)=1,ABS(UY64*UR64),-ABS(UY64*UR64))</f>
        <v>0</v>
      </c>
      <c r="VI64" s="196">
        <f>IF(IF(sym!$N53=UM64,1,0)=1,ABS(UY64*UR64),-ABS(UY64*UR64))</f>
        <v>0</v>
      </c>
      <c r="VJ64" s="196">
        <f t="shared" si="144"/>
        <v>0</v>
      </c>
      <c r="VK64" s="196">
        <f t="shared" si="131"/>
        <v>0</v>
      </c>
    </row>
    <row r="65" spans="1:583" x14ac:dyDescent="0.25">
      <c r="A65" s="1" t="s">
        <v>0</v>
      </c>
      <c r="B65" s="150" t="str">
        <f>'FuturesInfo (3)'!M53</f>
        <v>@OJ</v>
      </c>
      <c r="C65" s="200" t="str">
        <f>VLOOKUP(A65,'FuturesInfo (3)'!$A$2:$K$80,11)</f>
        <v>soft</v>
      </c>
      <c r="F65" s="3" t="e">
        <f>#REF!</f>
        <v>#REF!</v>
      </c>
      <c r="G65" s="3">
        <v>1</v>
      </c>
      <c r="H65">
        <v>1</v>
      </c>
      <c r="I65" s="3">
        <v>1</v>
      </c>
      <c r="J65">
        <f t="shared" si="150"/>
        <v>1</v>
      </c>
      <c r="K65">
        <f t="shared" si="151"/>
        <v>1</v>
      </c>
      <c r="L65" s="185">
        <v>9.2327284304400004E-3</v>
      </c>
      <c r="M65" s="168">
        <v>10</v>
      </c>
      <c r="N65" s="3">
        <v>60</v>
      </c>
      <c r="O65" t="str">
        <f t="shared" si="152"/>
        <v>TRUE</v>
      </c>
      <c r="P65">
        <f>VLOOKUP($A65,'FuturesInfo (3)'!$A$2:$V$80,22)</f>
        <v>3</v>
      </c>
      <c r="Q65">
        <f t="shared" si="69"/>
        <v>3</v>
      </c>
      <c r="R65">
        <f t="shared" si="69"/>
        <v>3</v>
      </c>
      <c r="S65" s="138">
        <f>VLOOKUP($A65,'FuturesInfo (3)'!$A$2:$O$80,15)*Q65</f>
        <v>80212.5</v>
      </c>
      <c r="T65" s="144">
        <f t="shared" si="153"/>
        <v>740.58022922666851</v>
      </c>
      <c r="U65" s="144">
        <f t="shared" si="83"/>
        <v>740.58022922666851</v>
      </c>
      <c r="W65" s="3">
        <f t="shared" si="154"/>
        <v>1</v>
      </c>
      <c r="X65" s="3">
        <v>1</v>
      </c>
      <c r="Y65">
        <v>1</v>
      </c>
      <c r="Z65" s="3">
        <v>1</v>
      </c>
      <c r="AA65">
        <f t="shared" si="137"/>
        <v>1</v>
      </c>
      <c r="AB65">
        <f t="shared" si="155"/>
        <v>1</v>
      </c>
      <c r="AC65" s="5">
        <v>5.4889589905400001E-2</v>
      </c>
      <c r="AD65" s="168">
        <v>10</v>
      </c>
      <c r="AE65" s="3">
        <v>60</v>
      </c>
      <c r="AF65" t="str">
        <f t="shared" si="156"/>
        <v>TRUE</v>
      </c>
      <c r="AG65">
        <f>VLOOKUP($A65,'FuturesInfo (3)'!$A$2:$V$80,22)</f>
        <v>3</v>
      </c>
      <c r="AH65">
        <f t="shared" si="157"/>
        <v>4</v>
      </c>
      <c r="AI65">
        <f t="shared" si="84"/>
        <v>3</v>
      </c>
      <c r="AJ65" s="138">
        <f>VLOOKUP($A65,'FuturesInfo (3)'!$A$2:$O$80,15)*AI65</f>
        <v>80212.5</v>
      </c>
      <c r="AK65" s="196">
        <f t="shared" si="158"/>
        <v>4402.8312302868972</v>
      </c>
      <c r="AL65" s="196">
        <f t="shared" si="86"/>
        <v>4402.8312302868972</v>
      </c>
      <c r="AN65" s="3">
        <f t="shared" si="75"/>
        <v>1</v>
      </c>
      <c r="AO65" s="3">
        <v>1</v>
      </c>
      <c r="AP65">
        <v>1</v>
      </c>
      <c r="AQ65" s="3">
        <v>1</v>
      </c>
      <c r="AR65">
        <f t="shared" si="138"/>
        <v>1</v>
      </c>
      <c r="AS65">
        <f t="shared" si="76"/>
        <v>1</v>
      </c>
      <c r="AT65" s="5">
        <v>1.79425837321E-3</v>
      </c>
      <c r="AU65" s="168">
        <v>10</v>
      </c>
      <c r="AV65" s="3">
        <v>60</v>
      </c>
      <c r="AW65" t="str">
        <f t="shared" si="77"/>
        <v>TRUE</v>
      </c>
      <c r="AX65">
        <f>VLOOKUP($A65,'FuturesInfo (3)'!$A$2:$V$80,22)</f>
        <v>3</v>
      </c>
      <c r="AY65">
        <f t="shared" si="78"/>
        <v>4</v>
      </c>
      <c r="AZ65">
        <f t="shared" si="87"/>
        <v>3</v>
      </c>
      <c r="BA65" s="138">
        <f>VLOOKUP($A65,'FuturesInfo (3)'!$A$2:$O$80,15)*AZ65</f>
        <v>80212.5</v>
      </c>
      <c r="BB65" s="196">
        <f t="shared" si="79"/>
        <v>143.92194976110713</v>
      </c>
      <c r="BC65" s="196">
        <f t="shared" si="88"/>
        <v>143.92194976110713</v>
      </c>
      <c r="BE65" s="3">
        <v>1</v>
      </c>
      <c r="BF65" s="3">
        <v>1</v>
      </c>
      <c r="BG65">
        <v>1</v>
      </c>
      <c r="BH65" s="3">
        <v>-1</v>
      </c>
      <c r="BI65">
        <v>0</v>
      </c>
      <c r="BJ65">
        <v>0</v>
      </c>
      <c r="BK65" s="5">
        <v>-1.9104477611900001E-2</v>
      </c>
      <c r="BL65" s="168">
        <v>10</v>
      </c>
      <c r="BM65" s="3">
        <v>60</v>
      </c>
      <c r="BN65" t="s">
        <v>1186</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1186</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1186</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1186</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1186</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1186</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1186</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1186</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1186</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1186</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1186</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1186</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1186</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1186</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1186</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1186</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2">
        <v>-1</v>
      </c>
      <c r="QJ65" s="242">
        <v>1</v>
      </c>
      <c r="QK65" s="214">
        <v>1</v>
      </c>
      <c r="QL65" s="241">
        <v>-24</v>
      </c>
      <c r="QM65">
        <v>-1</v>
      </c>
      <c r="QN65">
        <v>-1</v>
      </c>
      <c r="QO65" s="246">
        <v>1</v>
      </c>
      <c r="QP65">
        <v>0</v>
      </c>
      <c r="QQ65">
        <v>1</v>
      </c>
      <c r="QR65">
        <v>0</v>
      </c>
      <c r="QS65">
        <v>0</v>
      </c>
      <c r="QT65" s="247">
        <v>1.51818963048E-2</v>
      </c>
      <c r="QU65" s="202">
        <v>42515</v>
      </c>
      <c r="QV65" s="3">
        <v>60</v>
      </c>
      <c r="QW65" t="s">
        <v>1186</v>
      </c>
      <c r="QX65">
        <v>3</v>
      </c>
      <c r="QY65" s="253">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f t="shared" si="89"/>
        <v>1</v>
      </c>
      <c r="RP65" s="242">
        <v>-1</v>
      </c>
      <c r="RQ65" s="242">
        <v>-1</v>
      </c>
      <c r="RR65" s="242">
        <v>-1</v>
      </c>
      <c r="RS65" s="214">
        <v>1</v>
      </c>
      <c r="RT65" s="241">
        <v>-25</v>
      </c>
      <c r="RU65">
        <f t="shared" si="90"/>
        <v>-1</v>
      </c>
      <c r="RV65">
        <f t="shared" si="91"/>
        <v>-1</v>
      </c>
      <c r="RW65" s="246">
        <v>1</v>
      </c>
      <c r="RX65">
        <f t="shared" si="139"/>
        <v>0</v>
      </c>
      <c r="RY65">
        <f t="shared" si="92"/>
        <v>1</v>
      </c>
      <c r="RZ65">
        <f t="shared" si="93"/>
        <v>0</v>
      </c>
      <c r="SA65">
        <f t="shared" si="94"/>
        <v>0</v>
      </c>
      <c r="SB65" s="247">
        <v>5.9255079006800002E-3</v>
      </c>
      <c r="SC65" s="202">
        <v>42515</v>
      </c>
      <c r="SD65" s="3">
        <v>60</v>
      </c>
      <c r="SE65" t="str">
        <f t="shared" si="80"/>
        <v>TRUE</v>
      </c>
      <c r="SF65">
        <f>VLOOKUP($A65,'FuturesInfo (3)'!$A$2:$V$80,22)</f>
        <v>3</v>
      </c>
      <c r="SG65" s="253">
        <v>1</v>
      </c>
      <c r="SH65">
        <f t="shared" si="95"/>
        <v>4</v>
      </c>
      <c r="SI65" s="138">
        <f>VLOOKUP($A65,'FuturesInfo (3)'!$A$2:$O$80,15)*SF65</f>
        <v>80212.5</v>
      </c>
      <c r="SJ65" s="138">
        <f>VLOOKUP($A65,'FuturesInfo (3)'!$A$2:$O$80,15)*SH65</f>
        <v>106950</v>
      </c>
      <c r="SK65" s="196">
        <f t="shared" si="96"/>
        <v>-475.29980248329451</v>
      </c>
      <c r="SL65" s="196">
        <f t="shared" si="97"/>
        <v>-633.73306997772602</v>
      </c>
      <c r="SM65" s="196">
        <f t="shared" si="98"/>
        <v>475.29980248329451</v>
      </c>
      <c r="SN65" s="196">
        <f t="shared" si="99"/>
        <v>-475.29980248329451</v>
      </c>
      <c r="SO65" s="196">
        <f t="shared" si="145"/>
        <v>-475.29980248329451</v>
      </c>
      <c r="SP65" s="196">
        <f t="shared" si="101"/>
        <v>-475.29980248329451</v>
      </c>
      <c r="SQ65" s="196">
        <f t="shared" si="132"/>
        <v>-475.29980248329451</v>
      </c>
      <c r="SR65" s="196">
        <f>IF(IF(sym!$O54=RW65,1,0)=1,ABS(SI65*SB65),-ABS(SI65*SB65))</f>
        <v>475.29980248329451</v>
      </c>
      <c r="SS65" s="196">
        <f>IF(IF(sym!$N54=RW65,1,0)=1,ABS(SI65*SB65),-ABS(SI65*SB65))</f>
        <v>-475.29980248329451</v>
      </c>
      <c r="ST65" s="196">
        <f t="shared" si="102"/>
        <v>-475.29980248329451</v>
      </c>
      <c r="SU65" s="196">
        <f t="shared" si="103"/>
        <v>475.29980248329451</v>
      </c>
      <c r="SW65">
        <f t="shared" si="104"/>
        <v>1</v>
      </c>
      <c r="SX65" s="242">
        <v>1</v>
      </c>
      <c r="SY65" s="242">
        <v>-1</v>
      </c>
      <c r="SZ65" s="242">
        <v>1</v>
      </c>
      <c r="TA65" s="214">
        <v>1</v>
      </c>
      <c r="TB65" s="241">
        <v>-26</v>
      </c>
      <c r="TC65">
        <f t="shared" si="105"/>
        <v>-1</v>
      </c>
      <c r="TD65">
        <f t="shared" si="106"/>
        <v>-1</v>
      </c>
      <c r="TE65" s="246"/>
      <c r="TF65">
        <f t="shared" si="140"/>
        <v>0</v>
      </c>
      <c r="TG65">
        <f t="shared" si="107"/>
        <v>0</v>
      </c>
      <c r="TH65">
        <f t="shared" si="133"/>
        <v>0</v>
      </c>
      <c r="TI65">
        <f t="shared" si="108"/>
        <v>0</v>
      </c>
      <c r="TJ65" s="247"/>
      <c r="TK65" s="202">
        <v>42515</v>
      </c>
      <c r="TL65" s="3">
        <v>60</v>
      </c>
      <c r="TM65" t="str">
        <f t="shared" si="81"/>
        <v>TRUE</v>
      </c>
      <c r="TN65">
        <f>VLOOKUP($A65,'FuturesInfo (3)'!$A$2:$V$80,22)</f>
        <v>3</v>
      </c>
      <c r="TO65" s="253">
        <v>2</v>
      </c>
      <c r="TP65">
        <f t="shared" si="109"/>
        <v>2</v>
      </c>
      <c r="TQ65" s="138">
        <f>VLOOKUP($A65,'FuturesInfo (3)'!$A$2:$O$80,15)*TN65</f>
        <v>80212.5</v>
      </c>
      <c r="TR65" s="138">
        <f>VLOOKUP($A65,'FuturesInfo (3)'!$A$2:$O$80,15)*TP65</f>
        <v>53475</v>
      </c>
      <c r="TS65" s="196">
        <f t="shared" si="110"/>
        <v>0</v>
      </c>
      <c r="TT65" s="196">
        <f t="shared" si="111"/>
        <v>0</v>
      </c>
      <c r="TU65" s="196">
        <f t="shared" si="112"/>
        <v>0</v>
      </c>
      <c r="TV65" s="196">
        <f t="shared" si="113"/>
        <v>0</v>
      </c>
      <c r="TW65" s="196">
        <f t="shared" si="146"/>
        <v>0</v>
      </c>
      <c r="TX65" s="196">
        <f t="shared" si="115"/>
        <v>0</v>
      </c>
      <c r="TY65" s="196">
        <f t="shared" si="134"/>
        <v>0</v>
      </c>
      <c r="TZ65" s="196">
        <f>IF(IF(sym!$O54=TE65,1,0)=1,ABS(TQ65*TJ65),-ABS(TQ65*TJ65))</f>
        <v>0</v>
      </c>
      <c r="UA65" s="196">
        <f>IF(IF(sym!$N54=TE65,1,0)=1,ABS(TQ65*TJ65),-ABS(TQ65*TJ65))</f>
        <v>0</v>
      </c>
      <c r="UB65" s="196">
        <f t="shared" si="141"/>
        <v>0</v>
      </c>
      <c r="UC65" s="196">
        <f t="shared" si="117"/>
        <v>0</v>
      </c>
      <c r="UE65">
        <f t="shared" si="118"/>
        <v>0</v>
      </c>
      <c r="UF65" s="242"/>
      <c r="UG65" s="242"/>
      <c r="UH65" s="242"/>
      <c r="UI65" s="214"/>
      <c r="UJ65" s="241"/>
      <c r="UK65">
        <f t="shared" si="119"/>
        <v>1</v>
      </c>
      <c r="UL65">
        <f t="shared" si="120"/>
        <v>0</v>
      </c>
      <c r="UM65" s="246"/>
      <c r="UN65">
        <f t="shared" si="149"/>
        <v>1</v>
      </c>
      <c r="UO65">
        <f t="shared" si="148"/>
        <v>1</v>
      </c>
      <c r="UP65">
        <f t="shared" si="135"/>
        <v>0</v>
      </c>
      <c r="UQ65">
        <f t="shared" si="122"/>
        <v>1</v>
      </c>
      <c r="UR65" s="247"/>
      <c r="US65" s="202"/>
      <c r="UT65" s="3">
        <v>60</v>
      </c>
      <c r="UU65" t="str">
        <f t="shared" si="82"/>
        <v>FALSE</v>
      </c>
      <c r="UV65">
        <f>VLOOKUP($A65,'FuturesInfo (3)'!$A$2:$V$80,22)</f>
        <v>3</v>
      </c>
      <c r="UW65" s="253"/>
      <c r="UX65">
        <f t="shared" si="123"/>
        <v>2</v>
      </c>
      <c r="UY65" s="138">
        <f>VLOOKUP($A65,'FuturesInfo (3)'!$A$2:$O$80,15)*UV65</f>
        <v>80212.5</v>
      </c>
      <c r="UZ65" s="138">
        <f>VLOOKUP($A65,'FuturesInfo (3)'!$A$2:$O$80,15)*UX65</f>
        <v>53475</v>
      </c>
      <c r="VA65" s="196">
        <f t="shared" si="124"/>
        <v>0</v>
      </c>
      <c r="VB65" s="196">
        <f t="shared" si="125"/>
        <v>0</v>
      </c>
      <c r="VC65" s="196">
        <f t="shared" si="126"/>
        <v>0</v>
      </c>
      <c r="VD65" s="196">
        <f t="shared" si="127"/>
        <v>0</v>
      </c>
      <c r="VE65" s="196">
        <f t="shared" si="147"/>
        <v>0</v>
      </c>
      <c r="VF65" s="196">
        <f t="shared" si="129"/>
        <v>0</v>
      </c>
      <c r="VG65" s="196">
        <f t="shared" si="136"/>
        <v>0</v>
      </c>
      <c r="VH65" s="196">
        <f>IF(IF(sym!$O54=UM65,1,0)=1,ABS(UY65*UR65),-ABS(UY65*UR65))</f>
        <v>0</v>
      </c>
      <c r="VI65" s="196">
        <f>IF(IF(sym!$N54=UM65,1,0)=1,ABS(UY65*UR65),-ABS(UY65*UR65))</f>
        <v>0</v>
      </c>
      <c r="VJ65" s="196">
        <f t="shared" si="144"/>
        <v>0</v>
      </c>
      <c r="VK65" s="196">
        <f t="shared" si="131"/>
        <v>0</v>
      </c>
    </row>
    <row r="66" spans="1:583" x14ac:dyDescent="0.25">
      <c r="A66" s="1" t="s">
        <v>387</v>
      </c>
      <c r="B66" s="150" t="str">
        <f>'FuturesInfo (3)'!M54</f>
        <v>QPA</v>
      </c>
      <c r="C66" s="200" t="str">
        <f>VLOOKUP(A66,'FuturesInfo (3)'!$A$2:$K$80,11)</f>
        <v>metal</v>
      </c>
      <c r="F66" t="e">
        <f>#REF!</f>
        <v>#REF!</v>
      </c>
      <c r="G66">
        <v>1</v>
      </c>
      <c r="H66">
        <v>-1</v>
      </c>
      <c r="I66">
        <v>1</v>
      </c>
      <c r="J66">
        <f t="shared" si="150"/>
        <v>1</v>
      </c>
      <c r="K66">
        <f t="shared" si="151"/>
        <v>0</v>
      </c>
      <c r="L66" s="184">
        <v>2.7879128075600002E-2</v>
      </c>
      <c r="M66" s="2">
        <v>10</v>
      </c>
      <c r="N66">
        <v>60</v>
      </c>
      <c r="O66" t="str">
        <f t="shared" si="152"/>
        <v>TRUE</v>
      </c>
      <c r="P66">
        <f>VLOOKUP($A66,'FuturesInfo (3)'!$A$2:$V$80,22)</f>
        <v>1</v>
      </c>
      <c r="Q66">
        <f t="shared" si="69"/>
        <v>1</v>
      </c>
      <c r="R66">
        <f t="shared" si="69"/>
        <v>1</v>
      </c>
      <c r="S66" s="138">
        <f>VLOOKUP($A66,'FuturesInfo (3)'!$A$2:$O$80,15)*Q66</f>
        <v>60565</v>
      </c>
      <c r="T66" s="144">
        <f t="shared" si="153"/>
        <v>1688.4993918987141</v>
      </c>
      <c r="U66" s="144">
        <f t="shared" si="83"/>
        <v>-1688.4993918987141</v>
      </c>
      <c r="W66">
        <f t="shared" si="154"/>
        <v>1</v>
      </c>
      <c r="X66">
        <v>1</v>
      </c>
      <c r="Y66">
        <v>-1</v>
      </c>
      <c r="Z66">
        <v>1</v>
      </c>
      <c r="AA66">
        <f t="shared" si="137"/>
        <v>1</v>
      </c>
      <c r="AB66">
        <f t="shared" si="155"/>
        <v>0</v>
      </c>
      <c r="AC66" s="1">
        <v>1.39255483754E-2</v>
      </c>
      <c r="AD66" s="2">
        <v>10</v>
      </c>
      <c r="AE66">
        <v>60</v>
      </c>
      <c r="AF66" t="str">
        <f t="shared" si="156"/>
        <v>TRUE</v>
      </c>
      <c r="AG66">
        <f>VLOOKUP($A66,'FuturesInfo (3)'!$A$2:$V$80,22)</f>
        <v>1</v>
      </c>
      <c r="AH66">
        <f t="shared" si="157"/>
        <v>1</v>
      </c>
      <c r="AI66">
        <f t="shared" si="84"/>
        <v>1</v>
      </c>
      <c r="AJ66" s="138">
        <f>VLOOKUP($A66,'FuturesInfo (3)'!$A$2:$O$80,15)*AI66</f>
        <v>60565</v>
      </c>
      <c r="AK66" s="196">
        <f t="shared" si="158"/>
        <v>843.40083735610108</v>
      </c>
      <c r="AL66" s="196">
        <f t="shared" si="86"/>
        <v>-843.40083735610108</v>
      </c>
      <c r="AN66">
        <f t="shared" si="75"/>
        <v>1</v>
      </c>
      <c r="AO66">
        <v>1</v>
      </c>
      <c r="AP66">
        <v>-1</v>
      </c>
      <c r="AQ66">
        <v>-1</v>
      </c>
      <c r="AR66">
        <f t="shared" si="138"/>
        <v>0</v>
      </c>
      <c r="AS66">
        <f t="shared" si="76"/>
        <v>1</v>
      </c>
      <c r="AT66" s="1">
        <v>-8.7073608617599992E-3</v>
      </c>
      <c r="AU66" s="2">
        <v>10</v>
      </c>
      <c r="AV66">
        <v>60</v>
      </c>
      <c r="AW66" t="str">
        <f t="shared" si="77"/>
        <v>TRUE</v>
      </c>
      <c r="AX66">
        <f>VLOOKUP($A66,'FuturesInfo (3)'!$A$2:$V$80,22)</f>
        <v>1</v>
      </c>
      <c r="AY66">
        <f t="shared" si="78"/>
        <v>1</v>
      </c>
      <c r="AZ66">
        <f t="shared" si="87"/>
        <v>1</v>
      </c>
      <c r="BA66" s="138">
        <f>VLOOKUP($A66,'FuturesInfo (3)'!$A$2:$O$80,15)*AZ66</f>
        <v>60565</v>
      </c>
      <c r="BB66" s="196">
        <f t="shared" si="79"/>
        <v>-527.36131059249431</v>
      </c>
      <c r="BC66" s="196">
        <f t="shared" si="88"/>
        <v>527.36131059249431</v>
      </c>
      <c r="BE66">
        <v>1</v>
      </c>
      <c r="BF66">
        <v>1</v>
      </c>
      <c r="BG66">
        <v>-1</v>
      </c>
      <c r="BH66">
        <v>1</v>
      </c>
      <c r="BI66">
        <v>1</v>
      </c>
      <c r="BJ66">
        <v>0</v>
      </c>
      <c r="BK66" s="1">
        <v>1.63904736032E-2</v>
      </c>
      <c r="BL66" s="2">
        <v>10</v>
      </c>
      <c r="BM66">
        <v>60</v>
      </c>
      <c r="BN66" t="s">
        <v>1186</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1186</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1186</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1186</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1186</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1186</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1186</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1186</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1186</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1186</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1186</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1186</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1186</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1186</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1186</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1186</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40">
        <v>-1</v>
      </c>
      <c r="QJ66" s="240">
        <v>-1</v>
      </c>
      <c r="QK66" s="214">
        <v>1</v>
      </c>
      <c r="QL66" s="241">
        <v>-8</v>
      </c>
      <c r="QM66">
        <v>-1</v>
      </c>
      <c r="QN66">
        <v>-1</v>
      </c>
      <c r="QO66" s="214">
        <v>1</v>
      </c>
      <c r="QP66">
        <v>0</v>
      </c>
      <c r="QQ66">
        <v>1</v>
      </c>
      <c r="QR66">
        <v>0</v>
      </c>
      <c r="QS66">
        <v>0</v>
      </c>
      <c r="QT66" s="249">
        <v>1.1514689696000001E-2</v>
      </c>
      <c r="QU66" s="202">
        <v>42538</v>
      </c>
      <c r="QV66">
        <v>60</v>
      </c>
      <c r="QW66" t="s">
        <v>1186</v>
      </c>
      <c r="QX66">
        <v>1</v>
      </c>
      <c r="QY66" s="253">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f t="shared" si="89"/>
        <v>1</v>
      </c>
      <c r="RP66" s="240">
        <v>-1</v>
      </c>
      <c r="RQ66" s="240">
        <v>-1</v>
      </c>
      <c r="RR66" s="240">
        <v>1</v>
      </c>
      <c r="RS66" s="214">
        <v>1</v>
      </c>
      <c r="RT66" s="241">
        <v>-9</v>
      </c>
      <c r="RU66">
        <f t="shared" si="90"/>
        <v>-1</v>
      </c>
      <c r="RV66">
        <f t="shared" si="91"/>
        <v>-1</v>
      </c>
      <c r="RW66" s="214">
        <v>1</v>
      </c>
      <c r="RX66">
        <f t="shared" si="139"/>
        <v>0</v>
      </c>
      <c r="RY66">
        <f t="shared" si="92"/>
        <v>1</v>
      </c>
      <c r="RZ66">
        <f t="shared" si="93"/>
        <v>0</v>
      </c>
      <c r="SA66">
        <f t="shared" si="94"/>
        <v>0</v>
      </c>
      <c r="SB66" s="249">
        <v>1.38947015987E-2</v>
      </c>
      <c r="SC66" s="202">
        <v>42538</v>
      </c>
      <c r="SD66">
        <v>60</v>
      </c>
      <c r="SE66" t="str">
        <f t="shared" si="80"/>
        <v>TRUE</v>
      </c>
      <c r="SF66">
        <f>VLOOKUP($A66,'FuturesInfo (3)'!$A$2:$V$80,22)</f>
        <v>1</v>
      </c>
      <c r="SG66" s="253">
        <v>1</v>
      </c>
      <c r="SH66">
        <f t="shared" si="95"/>
        <v>1</v>
      </c>
      <c r="SI66" s="138">
        <f>VLOOKUP($A66,'FuturesInfo (3)'!$A$2:$O$80,15)*SF66</f>
        <v>60565</v>
      </c>
      <c r="SJ66" s="138">
        <f>VLOOKUP($A66,'FuturesInfo (3)'!$A$2:$O$80,15)*SH66</f>
        <v>60565</v>
      </c>
      <c r="SK66" s="196">
        <f t="shared" si="96"/>
        <v>-841.53260232526554</v>
      </c>
      <c r="SL66" s="196">
        <f t="shared" si="97"/>
        <v>-841.53260232526554</v>
      </c>
      <c r="SM66" s="196">
        <f t="shared" si="98"/>
        <v>841.53260232526554</v>
      </c>
      <c r="SN66" s="196">
        <f t="shared" si="99"/>
        <v>-841.53260232526554</v>
      </c>
      <c r="SO66" s="196">
        <f t="shared" si="145"/>
        <v>-841.53260232526554</v>
      </c>
      <c r="SP66" s="196">
        <f t="shared" si="101"/>
        <v>-841.53260232526554</v>
      </c>
      <c r="SQ66" s="196">
        <f t="shared" si="132"/>
        <v>841.53260232526554</v>
      </c>
      <c r="SR66" s="196">
        <f>IF(IF(sym!$O55=RW66,1,0)=1,ABS(SI66*SB66),-ABS(SI66*SB66))</f>
        <v>841.53260232526554</v>
      </c>
      <c r="SS66" s="196">
        <f>IF(IF(sym!$N55=RW66,1,0)=1,ABS(SI66*SB66),-ABS(SI66*SB66))</f>
        <v>-841.53260232526554</v>
      </c>
      <c r="ST66" s="196">
        <f t="shared" si="102"/>
        <v>-841.53260232526554</v>
      </c>
      <c r="SU66" s="196">
        <f t="shared" si="103"/>
        <v>841.53260232526554</v>
      </c>
      <c r="SW66">
        <f t="shared" si="104"/>
        <v>1</v>
      </c>
      <c r="SX66" s="240">
        <v>-1</v>
      </c>
      <c r="SY66" s="240">
        <v>-1</v>
      </c>
      <c r="SZ66" s="240">
        <v>1</v>
      </c>
      <c r="TA66" s="214">
        <v>1</v>
      </c>
      <c r="TB66" s="241">
        <v>4</v>
      </c>
      <c r="TC66">
        <f t="shared" si="105"/>
        <v>-1</v>
      </c>
      <c r="TD66">
        <f t="shared" si="106"/>
        <v>1</v>
      </c>
      <c r="TE66" s="214"/>
      <c r="TF66">
        <f t="shared" si="140"/>
        <v>0</v>
      </c>
      <c r="TG66">
        <f t="shared" si="107"/>
        <v>0</v>
      </c>
      <c r="TH66">
        <f t="shared" si="133"/>
        <v>0</v>
      </c>
      <c r="TI66">
        <f t="shared" si="108"/>
        <v>0</v>
      </c>
      <c r="TJ66" s="249"/>
      <c r="TK66" s="202">
        <v>42548</v>
      </c>
      <c r="TL66">
        <v>60</v>
      </c>
      <c r="TM66" t="str">
        <f t="shared" si="81"/>
        <v>TRUE</v>
      </c>
      <c r="TN66">
        <f>VLOOKUP($A66,'FuturesInfo (3)'!$A$2:$V$80,22)</f>
        <v>1</v>
      </c>
      <c r="TO66" s="253">
        <v>1</v>
      </c>
      <c r="TP66">
        <f t="shared" si="109"/>
        <v>1</v>
      </c>
      <c r="TQ66" s="138">
        <f>VLOOKUP($A66,'FuturesInfo (3)'!$A$2:$O$80,15)*TN66</f>
        <v>60565</v>
      </c>
      <c r="TR66" s="138">
        <f>VLOOKUP($A66,'FuturesInfo (3)'!$A$2:$O$80,15)*TP66</f>
        <v>60565</v>
      </c>
      <c r="TS66" s="196">
        <f t="shared" si="110"/>
        <v>0</v>
      </c>
      <c r="TT66" s="196">
        <f t="shared" si="111"/>
        <v>0</v>
      </c>
      <c r="TU66" s="196">
        <f t="shared" si="112"/>
        <v>0</v>
      </c>
      <c r="TV66" s="196">
        <f t="shared" si="113"/>
        <v>0</v>
      </c>
      <c r="TW66" s="196">
        <f t="shared" si="146"/>
        <v>0</v>
      </c>
      <c r="TX66" s="196">
        <f t="shared" si="115"/>
        <v>0</v>
      </c>
      <c r="TY66" s="196">
        <f t="shared" si="134"/>
        <v>0</v>
      </c>
      <c r="TZ66" s="196">
        <f>IF(IF(sym!$O55=TE66,1,0)=1,ABS(TQ66*TJ66),-ABS(TQ66*TJ66))</f>
        <v>0</v>
      </c>
      <c r="UA66" s="196">
        <f>IF(IF(sym!$N55=TE66,1,0)=1,ABS(TQ66*TJ66),-ABS(TQ66*TJ66))</f>
        <v>0</v>
      </c>
      <c r="UB66" s="196">
        <f t="shared" si="141"/>
        <v>0</v>
      </c>
      <c r="UC66" s="196">
        <f t="shared" si="117"/>
        <v>0</v>
      </c>
      <c r="UE66">
        <f t="shared" si="118"/>
        <v>0</v>
      </c>
      <c r="UF66" s="240"/>
      <c r="UG66" s="240"/>
      <c r="UH66" s="240"/>
      <c r="UI66" s="214"/>
      <c r="UJ66" s="241"/>
      <c r="UK66">
        <f t="shared" si="119"/>
        <v>1</v>
      </c>
      <c r="UL66">
        <f t="shared" si="120"/>
        <v>0</v>
      </c>
      <c r="UM66" s="214"/>
      <c r="UN66">
        <f t="shared" si="149"/>
        <v>1</v>
      </c>
      <c r="UO66">
        <f t="shared" si="148"/>
        <v>1</v>
      </c>
      <c r="UP66">
        <f t="shared" si="135"/>
        <v>0</v>
      </c>
      <c r="UQ66">
        <f t="shared" si="122"/>
        <v>1</v>
      </c>
      <c r="UR66" s="249"/>
      <c r="US66" s="202"/>
      <c r="UT66">
        <v>60</v>
      </c>
      <c r="UU66" t="str">
        <f t="shared" si="82"/>
        <v>FALSE</v>
      </c>
      <c r="UV66">
        <f>VLOOKUP($A66,'FuturesInfo (3)'!$A$2:$V$80,22)</f>
        <v>1</v>
      </c>
      <c r="UW66" s="253"/>
      <c r="UX66">
        <f t="shared" si="123"/>
        <v>1</v>
      </c>
      <c r="UY66" s="138">
        <f>VLOOKUP($A66,'FuturesInfo (3)'!$A$2:$O$80,15)*UV66</f>
        <v>60565</v>
      </c>
      <c r="UZ66" s="138">
        <f>VLOOKUP($A66,'FuturesInfo (3)'!$A$2:$O$80,15)*UX66</f>
        <v>60565</v>
      </c>
      <c r="VA66" s="196">
        <f t="shared" si="124"/>
        <v>0</v>
      </c>
      <c r="VB66" s="196">
        <f t="shared" si="125"/>
        <v>0</v>
      </c>
      <c r="VC66" s="196">
        <f t="shared" si="126"/>
        <v>0</v>
      </c>
      <c r="VD66" s="196">
        <f t="shared" si="127"/>
        <v>0</v>
      </c>
      <c r="VE66" s="196">
        <f t="shared" si="147"/>
        <v>0</v>
      </c>
      <c r="VF66" s="196">
        <f t="shared" si="129"/>
        <v>0</v>
      </c>
      <c r="VG66" s="196">
        <f t="shared" si="136"/>
        <v>0</v>
      </c>
      <c r="VH66" s="196">
        <f>IF(IF(sym!$O55=UM66,1,0)=1,ABS(UY66*UR66),-ABS(UY66*UR66))</f>
        <v>0</v>
      </c>
      <c r="VI66" s="196">
        <f>IF(IF(sym!$N55=UM66,1,0)=1,ABS(UY66*UR66),-ABS(UY66*UR66))</f>
        <v>0</v>
      </c>
      <c r="VJ66" s="196">
        <f t="shared" si="144"/>
        <v>0</v>
      </c>
      <c r="VK66" s="196">
        <f t="shared" si="131"/>
        <v>0</v>
      </c>
    </row>
    <row r="67" spans="1:583" x14ac:dyDescent="0.25">
      <c r="A67" s="1" t="s">
        <v>389</v>
      </c>
      <c r="B67" s="150" t="str">
        <f>'FuturesInfo (3)'!M55</f>
        <v>QPL</v>
      </c>
      <c r="C67" s="200" t="str">
        <f>VLOOKUP(A67,'FuturesInfo (3)'!$A$2:$K$80,11)</f>
        <v>metal</v>
      </c>
      <c r="F67" t="e">
        <f>#REF!</f>
        <v>#REF!</v>
      </c>
      <c r="G67">
        <v>-1</v>
      </c>
      <c r="H67">
        <v>-1</v>
      </c>
      <c r="I67">
        <v>1</v>
      </c>
      <c r="J67">
        <f t="shared" si="150"/>
        <v>0</v>
      </c>
      <c r="K67">
        <f t="shared" si="151"/>
        <v>0</v>
      </c>
      <c r="L67" s="184">
        <v>2.2705968128299999E-2</v>
      </c>
      <c r="M67" s="2">
        <v>10</v>
      </c>
      <c r="N67">
        <v>60</v>
      </c>
      <c r="O67" t="str">
        <f t="shared" si="152"/>
        <v>TRUE</v>
      </c>
      <c r="P67">
        <f>VLOOKUP($A67,'FuturesInfo (3)'!$A$2:$V$80,22)</f>
        <v>2</v>
      </c>
      <c r="Q67">
        <f t="shared" si="69"/>
        <v>2</v>
      </c>
      <c r="R67">
        <f t="shared" si="69"/>
        <v>2</v>
      </c>
      <c r="S67" s="138">
        <f>VLOOKUP($A67,'FuturesInfo (3)'!$A$2:$O$80,15)*Q67</f>
        <v>105709.99999999999</v>
      </c>
      <c r="T67" s="144">
        <f t="shared" si="153"/>
        <v>-2400.2478908425924</v>
      </c>
      <c r="U67" s="144">
        <f t="shared" si="83"/>
        <v>-2400.2478908425924</v>
      </c>
      <c r="W67">
        <f t="shared" si="154"/>
        <v>-1</v>
      </c>
      <c r="X67">
        <v>1</v>
      </c>
      <c r="Y67">
        <v>-1</v>
      </c>
      <c r="Z67">
        <v>1</v>
      </c>
      <c r="AA67">
        <f t="shared" si="137"/>
        <v>1</v>
      </c>
      <c r="AB67">
        <f t="shared" si="155"/>
        <v>0</v>
      </c>
      <c r="AC67" s="1">
        <v>1.4869131276099999E-2</v>
      </c>
      <c r="AD67" s="2">
        <v>10</v>
      </c>
      <c r="AE67">
        <v>60</v>
      </c>
      <c r="AF67" t="str">
        <f t="shared" si="156"/>
        <v>TRUE</v>
      </c>
      <c r="AG67">
        <f>VLOOKUP($A67,'FuturesInfo (3)'!$A$2:$V$80,22)</f>
        <v>2</v>
      </c>
      <c r="AH67">
        <f t="shared" si="157"/>
        <v>2</v>
      </c>
      <c r="AI67">
        <f t="shared" si="84"/>
        <v>2</v>
      </c>
      <c r="AJ67" s="138">
        <f>VLOOKUP($A67,'FuturesInfo (3)'!$A$2:$O$80,15)*AI67</f>
        <v>105709.99999999999</v>
      </c>
      <c r="AK67" s="196">
        <f t="shared" si="158"/>
        <v>1571.8158671965307</v>
      </c>
      <c r="AL67" s="196">
        <f t="shared" si="86"/>
        <v>-1571.8158671965307</v>
      </c>
      <c r="AN67">
        <f t="shared" si="75"/>
        <v>1</v>
      </c>
      <c r="AO67">
        <v>1</v>
      </c>
      <c r="AP67">
        <v>-1</v>
      </c>
      <c r="AQ67">
        <v>1</v>
      </c>
      <c r="AR67">
        <f t="shared" si="138"/>
        <v>1</v>
      </c>
      <c r="AS67">
        <f t="shared" si="76"/>
        <v>0</v>
      </c>
      <c r="AT67" s="1">
        <v>2.91018564977E-3</v>
      </c>
      <c r="AU67" s="2">
        <v>10</v>
      </c>
      <c r="AV67">
        <v>60</v>
      </c>
      <c r="AW67" t="str">
        <f t="shared" si="77"/>
        <v>TRUE</v>
      </c>
      <c r="AX67">
        <f>VLOOKUP($A67,'FuturesInfo (3)'!$A$2:$V$80,22)</f>
        <v>2</v>
      </c>
      <c r="AY67">
        <f t="shared" si="78"/>
        <v>2</v>
      </c>
      <c r="AZ67">
        <f t="shared" si="87"/>
        <v>2</v>
      </c>
      <c r="BA67" s="138">
        <f>VLOOKUP($A67,'FuturesInfo (3)'!$A$2:$O$80,15)*AZ67</f>
        <v>105709.99999999999</v>
      </c>
      <c r="BB67" s="196">
        <f t="shared" si="79"/>
        <v>307.63572503718666</v>
      </c>
      <c r="BC67" s="196">
        <f t="shared" si="88"/>
        <v>-307.63572503718666</v>
      </c>
      <c r="BE67">
        <v>1</v>
      </c>
      <c r="BF67">
        <v>-1</v>
      </c>
      <c r="BG67">
        <v>-1</v>
      </c>
      <c r="BH67">
        <v>1</v>
      </c>
      <c r="BI67">
        <v>0</v>
      </c>
      <c r="BJ67">
        <v>0</v>
      </c>
      <c r="BK67" s="1">
        <v>1.2607564538699999E-2</v>
      </c>
      <c r="BL67" s="2">
        <v>10</v>
      </c>
      <c r="BM67">
        <v>60</v>
      </c>
      <c r="BN67" t="s">
        <v>1186</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1186</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1186</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1186</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1186</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1186</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1186</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1186</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1186</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1186</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1186</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1186</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1186</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1186</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1186</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1186</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40">
        <v>1</v>
      </c>
      <c r="QJ67" s="240">
        <v>-1</v>
      </c>
      <c r="QK67" s="214">
        <v>1</v>
      </c>
      <c r="QL67" s="241">
        <v>2</v>
      </c>
      <c r="QM67">
        <v>-1</v>
      </c>
      <c r="QN67">
        <v>1</v>
      </c>
      <c r="QO67" s="214">
        <v>1</v>
      </c>
      <c r="QP67">
        <v>1</v>
      </c>
      <c r="QQ67">
        <v>1</v>
      </c>
      <c r="QR67">
        <v>0</v>
      </c>
      <c r="QS67">
        <v>1</v>
      </c>
      <c r="QT67" s="249">
        <v>1.0656142081899999E-2</v>
      </c>
      <c r="QU67" s="202">
        <v>42544</v>
      </c>
      <c r="QV67">
        <v>60</v>
      </c>
      <c r="QW67" t="s">
        <v>1186</v>
      </c>
      <c r="QX67">
        <v>2</v>
      </c>
      <c r="QY67" s="253">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f t="shared" si="89"/>
        <v>1</v>
      </c>
      <c r="RP67" s="240">
        <v>1</v>
      </c>
      <c r="RQ67" s="240">
        <v>-1</v>
      </c>
      <c r="RR67" s="240">
        <v>1</v>
      </c>
      <c r="RS67" s="214">
        <v>1</v>
      </c>
      <c r="RT67" s="241">
        <v>-5</v>
      </c>
      <c r="RU67">
        <f t="shared" si="90"/>
        <v>-1</v>
      </c>
      <c r="RV67">
        <f t="shared" si="91"/>
        <v>-1</v>
      </c>
      <c r="RW67" s="214">
        <v>1</v>
      </c>
      <c r="RX67">
        <f t="shared" si="139"/>
        <v>1</v>
      </c>
      <c r="RY67">
        <f t="shared" si="92"/>
        <v>1</v>
      </c>
      <c r="RZ67">
        <f t="shared" si="93"/>
        <v>0</v>
      </c>
      <c r="SA67">
        <f t="shared" si="94"/>
        <v>0</v>
      </c>
      <c r="SB67" s="249">
        <v>3.2021868593199998E-2</v>
      </c>
      <c r="SC67" s="202">
        <v>42544</v>
      </c>
      <c r="SD67">
        <v>60</v>
      </c>
      <c r="SE67" t="str">
        <f t="shared" si="80"/>
        <v>TRUE</v>
      </c>
      <c r="SF67">
        <f>VLOOKUP($A67,'FuturesInfo (3)'!$A$2:$V$80,22)</f>
        <v>2</v>
      </c>
      <c r="SG67" s="253">
        <v>2</v>
      </c>
      <c r="SH67">
        <f t="shared" si="95"/>
        <v>2</v>
      </c>
      <c r="SI67" s="138">
        <f>VLOOKUP($A67,'FuturesInfo (3)'!$A$2:$O$80,15)*SF67</f>
        <v>105709.99999999999</v>
      </c>
      <c r="SJ67" s="138">
        <f>VLOOKUP($A67,'FuturesInfo (3)'!$A$2:$O$80,15)*SH67</f>
        <v>105709.99999999999</v>
      </c>
      <c r="SK67" s="196">
        <f t="shared" si="96"/>
        <v>3385.0317289871714</v>
      </c>
      <c r="SL67" s="196">
        <f t="shared" si="97"/>
        <v>3385.0317289871714</v>
      </c>
      <c r="SM67" s="196">
        <f t="shared" si="98"/>
        <v>3385.0317289871714</v>
      </c>
      <c r="SN67" s="196">
        <f t="shared" si="99"/>
        <v>-3385.0317289871714</v>
      </c>
      <c r="SO67" s="196">
        <f t="shared" si="145"/>
        <v>-3385.0317289871714</v>
      </c>
      <c r="SP67" s="196">
        <f t="shared" si="101"/>
        <v>-3385.0317289871714</v>
      </c>
      <c r="SQ67" s="196">
        <f t="shared" si="132"/>
        <v>3385.0317289871714</v>
      </c>
      <c r="SR67" s="196">
        <f>IF(IF(sym!$O56=RW67,1,0)=1,ABS(SI67*SB67),-ABS(SI67*SB67))</f>
        <v>-3385.0317289871714</v>
      </c>
      <c r="SS67" s="196">
        <f>IF(IF(sym!$N56=RW67,1,0)=1,ABS(SI67*SB67),-ABS(SI67*SB67))</f>
        <v>3385.0317289871714</v>
      </c>
      <c r="ST67" s="196">
        <f t="shared" si="102"/>
        <v>-3385.0317289871714</v>
      </c>
      <c r="SU67" s="196">
        <f t="shared" si="103"/>
        <v>3385.0317289871714</v>
      </c>
      <c r="SW67">
        <f t="shared" si="104"/>
        <v>1</v>
      </c>
      <c r="SX67" s="240">
        <v>-1</v>
      </c>
      <c r="SY67" s="240">
        <v>-1</v>
      </c>
      <c r="SZ67" s="240">
        <v>1</v>
      </c>
      <c r="TA67" s="214">
        <v>1</v>
      </c>
      <c r="TB67" s="241">
        <v>4</v>
      </c>
      <c r="TC67">
        <f t="shared" si="105"/>
        <v>-1</v>
      </c>
      <c r="TD67">
        <f t="shared" si="106"/>
        <v>1</v>
      </c>
      <c r="TE67" s="214"/>
      <c r="TF67">
        <f t="shared" si="140"/>
        <v>0</v>
      </c>
      <c r="TG67">
        <f t="shared" si="107"/>
        <v>0</v>
      </c>
      <c r="TH67">
        <f t="shared" si="133"/>
        <v>0</v>
      </c>
      <c r="TI67">
        <f t="shared" si="108"/>
        <v>0</v>
      </c>
      <c r="TJ67" s="249"/>
      <c r="TK67" s="202">
        <v>42548</v>
      </c>
      <c r="TL67">
        <v>60</v>
      </c>
      <c r="TM67" t="str">
        <f t="shared" si="81"/>
        <v>TRUE</v>
      </c>
      <c r="TN67">
        <f>VLOOKUP($A67,'FuturesInfo (3)'!$A$2:$V$80,22)</f>
        <v>2</v>
      </c>
      <c r="TO67" s="253">
        <v>1</v>
      </c>
      <c r="TP67">
        <f t="shared" si="109"/>
        <v>3</v>
      </c>
      <c r="TQ67" s="138">
        <f>VLOOKUP($A67,'FuturesInfo (3)'!$A$2:$O$80,15)*TN67</f>
        <v>105709.99999999999</v>
      </c>
      <c r="TR67" s="138">
        <f>VLOOKUP($A67,'FuturesInfo (3)'!$A$2:$O$80,15)*TP67</f>
        <v>158564.99999999997</v>
      </c>
      <c r="TS67" s="196">
        <f t="shared" si="110"/>
        <v>0</v>
      </c>
      <c r="TT67" s="196">
        <f t="shared" si="111"/>
        <v>0</v>
      </c>
      <c r="TU67" s="196">
        <f t="shared" si="112"/>
        <v>0</v>
      </c>
      <c r="TV67" s="196">
        <f t="shared" si="113"/>
        <v>0</v>
      </c>
      <c r="TW67" s="196">
        <f t="shared" si="146"/>
        <v>0</v>
      </c>
      <c r="TX67" s="196">
        <f t="shared" si="115"/>
        <v>0</v>
      </c>
      <c r="TY67" s="196">
        <f t="shared" si="134"/>
        <v>0</v>
      </c>
      <c r="TZ67" s="196">
        <f>IF(IF(sym!$O56=TE67,1,0)=1,ABS(TQ67*TJ67),-ABS(TQ67*TJ67))</f>
        <v>0</v>
      </c>
      <c r="UA67" s="196">
        <f>IF(IF(sym!$N56=TE67,1,0)=1,ABS(TQ67*TJ67),-ABS(TQ67*TJ67))</f>
        <v>0</v>
      </c>
      <c r="UB67" s="196">
        <f t="shared" si="141"/>
        <v>0</v>
      </c>
      <c r="UC67" s="196">
        <f t="shared" si="117"/>
        <v>0</v>
      </c>
      <c r="UE67">
        <f t="shared" si="118"/>
        <v>0</v>
      </c>
      <c r="UF67" s="240"/>
      <c r="UG67" s="240"/>
      <c r="UH67" s="240"/>
      <c r="UI67" s="214"/>
      <c r="UJ67" s="241"/>
      <c r="UK67">
        <f t="shared" si="119"/>
        <v>1</v>
      </c>
      <c r="UL67">
        <f t="shared" si="120"/>
        <v>0</v>
      </c>
      <c r="UM67" s="214"/>
      <c r="UN67">
        <f t="shared" si="149"/>
        <v>1</v>
      </c>
      <c r="UO67">
        <f t="shared" si="148"/>
        <v>1</v>
      </c>
      <c r="UP67">
        <f t="shared" si="135"/>
        <v>0</v>
      </c>
      <c r="UQ67">
        <f t="shared" si="122"/>
        <v>1</v>
      </c>
      <c r="UR67" s="249"/>
      <c r="US67" s="202"/>
      <c r="UT67">
        <v>60</v>
      </c>
      <c r="UU67" t="str">
        <f t="shared" si="82"/>
        <v>FALSE</v>
      </c>
      <c r="UV67">
        <f>VLOOKUP($A67,'FuturesInfo (3)'!$A$2:$V$80,22)</f>
        <v>2</v>
      </c>
      <c r="UW67" s="253"/>
      <c r="UX67">
        <f t="shared" si="123"/>
        <v>2</v>
      </c>
      <c r="UY67" s="138">
        <f>VLOOKUP($A67,'FuturesInfo (3)'!$A$2:$O$80,15)*UV67</f>
        <v>105709.99999999999</v>
      </c>
      <c r="UZ67" s="138">
        <f>VLOOKUP($A67,'FuturesInfo (3)'!$A$2:$O$80,15)*UX67</f>
        <v>105709.99999999999</v>
      </c>
      <c r="VA67" s="196">
        <f t="shared" si="124"/>
        <v>0</v>
      </c>
      <c r="VB67" s="196">
        <f t="shared" si="125"/>
        <v>0</v>
      </c>
      <c r="VC67" s="196">
        <f t="shared" si="126"/>
        <v>0</v>
      </c>
      <c r="VD67" s="196">
        <f t="shared" si="127"/>
        <v>0</v>
      </c>
      <c r="VE67" s="196">
        <f t="shared" si="147"/>
        <v>0</v>
      </c>
      <c r="VF67" s="196">
        <f t="shared" si="129"/>
        <v>0</v>
      </c>
      <c r="VG67" s="196">
        <f t="shared" si="136"/>
        <v>0</v>
      </c>
      <c r="VH67" s="196">
        <f>IF(IF(sym!$O56=UM67,1,0)=1,ABS(UY67*UR67),-ABS(UY67*UR67))</f>
        <v>0</v>
      </c>
      <c r="VI67" s="196">
        <f>IF(IF(sym!$N56=UM67,1,0)=1,ABS(UY67*UR67),-ABS(UY67*UR67))</f>
        <v>0</v>
      </c>
      <c r="VJ67" s="196">
        <f t="shared" si="144"/>
        <v>0</v>
      </c>
      <c r="VK67" s="196">
        <f t="shared" si="131"/>
        <v>0</v>
      </c>
    </row>
    <row r="68" spans="1:583" x14ac:dyDescent="0.25">
      <c r="A68" s="1" t="s">
        <v>391</v>
      </c>
      <c r="B68" s="150" t="str">
        <f>'FuturesInfo (3)'!M56</f>
        <v>QRB</v>
      </c>
      <c r="C68" s="200" t="str">
        <f>VLOOKUP(A68,'FuturesInfo (3)'!$A$2:$K$80,11)</f>
        <v>energy</v>
      </c>
      <c r="F68" s="3" t="e">
        <f>#REF!</f>
        <v>#REF!</v>
      </c>
      <c r="G68" s="3">
        <v>-1</v>
      </c>
      <c r="H68">
        <v>-1</v>
      </c>
      <c r="I68" s="3">
        <v>-1</v>
      </c>
      <c r="J68">
        <f t="shared" si="150"/>
        <v>1</v>
      </c>
      <c r="K68">
        <f t="shared" si="151"/>
        <v>1</v>
      </c>
      <c r="L68" s="185">
        <v>-1.65789795669E-2</v>
      </c>
      <c r="M68" s="2">
        <v>10</v>
      </c>
      <c r="N68">
        <v>60</v>
      </c>
      <c r="O68" t="str">
        <f t="shared" si="152"/>
        <v>TRUE</v>
      </c>
      <c r="P68">
        <f>VLOOKUP($A68,'FuturesInfo (3)'!$A$2:$V$80,22)</f>
        <v>1</v>
      </c>
      <c r="Q68">
        <f t="shared" si="69"/>
        <v>1</v>
      </c>
      <c r="R68">
        <f t="shared" si="69"/>
        <v>1</v>
      </c>
      <c r="S68" s="138">
        <f>VLOOKUP($A68,'FuturesInfo (3)'!$A$2:$O$80,15)*Q68</f>
        <v>63567</v>
      </c>
      <c r="T68" s="144">
        <f t="shared" si="153"/>
        <v>1053.8759941291323</v>
      </c>
      <c r="U68" s="144">
        <f t="shared" si="83"/>
        <v>1053.8759941291323</v>
      </c>
      <c r="W68" s="3">
        <f t="shared" si="154"/>
        <v>-1</v>
      </c>
      <c r="X68" s="3">
        <v>-1</v>
      </c>
      <c r="Y68">
        <v>-1</v>
      </c>
      <c r="Z68" s="3">
        <v>-1</v>
      </c>
      <c r="AA68">
        <f t="shared" si="137"/>
        <v>1</v>
      </c>
      <c r="AB68">
        <f t="shared" si="155"/>
        <v>1</v>
      </c>
      <c r="AC68" s="5">
        <v>-1.1695178849099999E-2</v>
      </c>
      <c r="AD68" s="2">
        <v>10</v>
      </c>
      <c r="AE68">
        <v>60</v>
      </c>
      <c r="AF68" t="str">
        <f t="shared" si="156"/>
        <v>TRUE</v>
      </c>
      <c r="AG68">
        <f>VLOOKUP($A68,'FuturesInfo (3)'!$A$2:$V$80,22)</f>
        <v>1</v>
      </c>
      <c r="AH68">
        <f t="shared" si="157"/>
        <v>1</v>
      </c>
      <c r="AI68">
        <f t="shared" si="84"/>
        <v>1</v>
      </c>
      <c r="AJ68" s="138">
        <f>VLOOKUP($A68,'FuturesInfo (3)'!$A$2:$O$80,15)*AI68</f>
        <v>63567</v>
      </c>
      <c r="AK68" s="196">
        <f t="shared" si="158"/>
        <v>743.42743390073963</v>
      </c>
      <c r="AL68" s="196">
        <f t="shared" si="86"/>
        <v>743.42743390073963</v>
      </c>
      <c r="AN68" s="3">
        <f t="shared" si="75"/>
        <v>-1</v>
      </c>
      <c r="AO68" s="3">
        <v>-1</v>
      </c>
      <c r="AP68">
        <v>-1</v>
      </c>
      <c r="AQ68" s="3">
        <v>-1</v>
      </c>
      <c r="AR68">
        <f t="shared" si="138"/>
        <v>1</v>
      </c>
      <c r="AS68">
        <f t="shared" si="76"/>
        <v>1</v>
      </c>
      <c r="AT68" s="5">
        <v>-1.0071127336799999E-3</v>
      </c>
      <c r="AU68" s="2">
        <v>10</v>
      </c>
      <c r="AV68">
        <v>60</v>
      </c>
      <c r="AW68" t="str">
        <f t="shared" si="77"/>
        <v>TRUE</v>
      </c>
      <c r="AX68">
        <f>VLOOKUP($A68,'FuturesInfo (3)'!$A$2:$V$80,22)</f>
        <v>1</v>
      </c>
      <c r="AY68">
        <f t="shared" si="78"/>
        <v>1</v>
      </c>
      <c r="AZ68">
        <f t="shared" si="87"/>
        <v>1</v>
      </c>
      <c r="BA68" s="138">
        <f>VLOOKUP($A68,'FuturesInfo (3)'!$A$2:$O$80,15)*AZ68</f>
        <v>63567</v>
      </c>
      <c r="BB68" s="196">
        <f t="shared" si="79"/>
        <v>64.019135141836557</v>
      </c>
      <c r="BC68" s="196">
        <f t="shared" si="88"/>
        <v>64.019135141836557</v>
      </c>
      <c r="BE68" s="3">
        <v>-1</v>
      </c>
      <c r="BF68" s="3">
        <v>1</v>
      </c>
      <c r="BG68">
        <v>-1</v>
      </c>
      <c r="BH68" s="3">
        <v>1</v>
      </c>
      <c r="BI68">
        <v>1</v>
      </c>
      <c r="BJ68">
        <v>0</v>
      </c>
      <c r="BK68" s="5">
        <v>2.0603616659300002E-2</v>
      </c>
      <c r="BL68" s="2">
        <v>10</v>
      </c>
      <c r="BM68">
        <v>60</v>
      </c>
      <c r="BN68" t="s">
        <v>1186</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1186</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1186</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1186</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1186</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1186</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1186</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1186</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1186</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1186</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1186</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1186</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1186</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1186</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1186</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1186</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2">
        <v>-1</v>
      </c>
      <c r="QJ68" s="242">
        <v>-1</v>
      </c>
      <c r="QK68" s="214">
        <v>1</v>
      </c>
      <c r="QL68" s="241">
        <v>4</v>
      </c>
      <c r="QM68">
        <v>-1</v>
      </c>
      <c r="QN68">
        <v>1</v>
      </c>
      <c r="QO68" s="246">
        <v>-1</v>
      </c>
      <c r="QP68">
        <v>1</v>
      </c>
      <c r="QQ68">
        <v>0</v>
      </c>
      <c r="QR68">
        <v>1</v>
      </c>
      <c r="QS68">
        <v>0</v>
      </c>
      <c r="QT68" s="247">
        <v>-2.4052525515199999E-2</v>
      </c>
      <c r="QU68" s="202">
        <v>42544</v>
      </c>
      <c r="QV68">
        <v>60</v>
      </c>
      <c r="QW68" t="s">
        <v>1186</v>
      </c>
      <c r="QX68">
        <v>1</v>
      </c>
      <c r="QY68" s="253">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f t="shared" si="89"/>
        <v>-1</v>
      </c>
      <c r="RP68" s="242">
        <v>1</v>
      </c>
      <c r="RQ68" s="242">
        <v>-1</v>
      </c>
      <c r="RR68" s="242">
        <v>1</v>
      </c>
      <c r="RS68" s="214">
        <v>1</v>
      </c>
      <c r="RT68" s="241">
        <v>5</v>
      </c>
      <c r="RU68">
        <f t="shared" si="90"/>
        <v>-1</v>
      </c>
      <c r="RV68">
        <f t="shared" si="91"/>
        <v>1</v>
      </c>
      <c r="RW68" s="246">
        <v>1</v>
      </c>
      <c r="RX68">
        <f t="shared" si="139"/>
        <v>1</v>
      </c>
      <c r="RY68">
        <f t="shared" si="92"/>
        <v>1</v>
      </c>
      <c r="RZ68">
        <f t="shared" si="93"/>
        <v>0</v>
      </c>
      <c r="SA68">
        <f t="shared" si="94"/>
        <v>1</v>
      </c>
      <c r="SB68" s="247">
        <v>8.1262905481899999E-3</v>
      </c>
      <c r="SC68" s="202">
        <v>42544</v>
      </c>
      <c r="SD68">
        <v>60</v>
      </c>
      <c r="SE68" t="str">
        <f t="shared" si="80"/>
        <v>TRUE</v>
      </c>
      <c r="SF68">
        <f>VLOOKUP($A68,'FuturesInfo (3)'!$A$2:$V$80,22)</f>
        <v>1</v>
      </c>
      <c r="SG68" s="253">
        <v>2</v>
      </c>
      <c r="SH68">
        <f t="shared" si="95"/>
        <v>1</v>
      </c>
      <c r="SI68" s="138">
        <f>VLOOKUP($A68,'FuturesInfo (3)'!$A$2:$O$80,15)*SF68</f>
        <v>63567</v>
      </c>
      <c r="SJ68" s="138">
        <f>VLOOKUP($A68,'FuturesInfo (3)'!$A$2:$O$80,15)*SH68</f>
        <v>63567</v>
      </c>
      <c r="SK68" s="196">
        <f t="shared" si="96"/>
        <v>516.56391127679376</v>
      </c>
      <c r="SL68" s="196">
        <f t="shared" si="97"/>
        <v>516.56391127679376</v>
      </c>
      <c r="SM68" s="196">
        <f t="shared" si="98"/>
        <v>516.56391127679376</v>
      </c>
      <c r="SN68" s="196">
        <f t="shared" si="99"/>
        <v>-516.56391127679376</v>
      </c>
      <c r="SO68" s="196">
        <f t="shared" si="145"/>
        <v>516.56391127679376</v>
      </c>
      <c r="SP68" s="196">
        <f t="shared" si="101"/>
        <v>-516.56391127679376</v>
      </c>
      <c r="SQ68" s="196">
        <f t="shared" si="132"/>
        <v>516.56391127679376</v>
      </c>
      <c r="SR68" s="196">
        <f>IF(IF(sym!$O57=RW68,1,0)=1,ABS(SI68*SB68),-ABS(SI68*SB68))</f>
        <v>516.56391127679376</v>
      </c>
      <c r="SS68" s="196">
        <f>IF(IF(sym!$N57=RW68,1,0)=1,ABS(SI68*SB68),-ABS(SI68*SB68))</f>
        <v>-516.56391127679376</v>
      </c>
      <c r="ST68" s="196">
        <f t="shared" si="102"/>
        <v>-516.56391127679376</v>
      </c>
      <c r="SU68" s="196">
        <f t="shared" si="103"/>
        <v>516.56391127679376</v>
      </c>
      <c r="SW68">
        <f t="shared" si="104"/>
        <v>1</v>
      </c>
      <c r="SX68" s="242">
        <v>1</v>
      </c>
      <c r="SY68" s="242">
        <v>-1</v>
      </c>
      <c r="SZ68" s="242">
        <v>1</v>
      </c>
      <c r="TA68" s="214">
        <v>1</v>
      </c>
      <c r="TB68" s="241">
        <v>6</v>
      </c>
      <c r="TC68">
        <f t="shared" si="105"/>
        <v>-1</v>
      </c>
      <c r="TD68">
        <f t="shared" si="106"/>
        <v>1</v>
      </c>
      <c r="TE68" s="246"/>
      <c r="TF68">
        <f t="shared" si="140"/>
        <v>0</v>
      </c>
      <c r="TG68">
        <f t="shared" si="107"/>
        <v>0</v>
      </c>
      <c r="TH68">
        <f t="shared" si="133"/>
        <v>0</v>
      </c>
      <c r="TI68">
        <f t="shared" si="108"/>
        <v>0</v>
      </c>
      <c r="TJ68" s="247"/>
      <c r="TK68" s="202">
        <v>42544</v>
      </c>
      <c r="TL68">
        <v>60</v>
      </c>
      <c r="TM68" t="str">
        <f t="shared" si="81"/>
        <v>TRUE</v>
      </c>
      <c r="TN68">
        <f>VLOOKUP($A68,'FuturesInfo (3)'!$A$2:$V$80,22)</f>
        <v>1</v>
      </c>
      <c r="TO68" s="253">
        <v>2</v>
      </c>
      <c r="TP68">
        <f t="shared" si="109"/>
        <v>1</v>
      </c>
      <c r="TQ68" s="138">
        <f>VLOOKUP($A68,'FuturesInfo (3)'!$A$2:$O$80,15)*TN68</f>
        <v>63567</v>
      </c>
      <c r="TR68" s="138">
        <f>VLOOKUP($A68,'FuturesInfo (3)'!$A$2:$O$80,15)*TP68</f>
        <v>63567</v>
      </c>
      <c r="TS68" s="196">
        <f t="shared" si="110"/>
        <v>0</v>
      </c>
      <c r="TT68" s="196">
        <f t="shared" si="111"/>
        <v>0</v>
      </c>
      <c r="TU68" s="196">
        <f t="shared" si="112"/>
        <v>0</v>
      </c>
      <c r="TV68" s="196">
        <f t="shared" si="113"/>
        <v>0</v>
      </c>
      <c r="TW68" s="196">
        <f t="shared" si="146"/>
        <v>0</v>
      </c>
      <c r="TX68" s="196">
        <f t="shared" si="115"/>
        <v>0</v>
      </c>
      <c r="TY68" s="196">
        <f t="shared" si="134"/>
        <v>0</v>
      </c>
      <c r="TZ68" s="196">
        <f>IF(IF(sym!$O57=TE68,1,0)=1,ABS(TQ68*TJ68),-ABS(TQ68*TJ68))</f>
        <v>0</v>
      </c>
      <c r="UA68" s="196">
        <f>IF(IF(sym!$N57=TE68,1,0)=1,ABS(TQ68*TJ68),-ABS(TQ68*TJ68))</f>
        <v>0</v>
      </c>
      <c r="UB68" s="196">
        <f t="shared" si="141"/>
        <v>0</v>
      </c>
      <c r="UC68" s="196">
        <f t="shared" si="117"/>
        <v>0</v>
      </c>
      <c r="UE68">
        <f t="shared" si="118"/>
        <v>0</v>
      </c>
      <c r="UF68" s="242"/>
      <c r="UG68" s="242"/>
      <c r="UH68" s="242"/>
      <c r="UI68" s="214"/>
      <c r="UJ68" s="241"/>
      <c r="UK68">
        <f t="shared" si="119"/>
        <v>1</v>
      </c>
      <c r="UL68">
        <f t="shared" si="120"/>
        <v>0</v>
      </c>
      <c r="UM68" s="246"/>
      <c r="UN68">
        <f t="shared" si="149"/>
        <v>1</v>
      </c>
      <c r="UO68">
        <f t="shared" si="148"/>
        <v>1</v>
      </c>
      <c r="UP68">
        <f t="shared" si="135"/>
        <v>0</v>
      </c>
      <c r="UQ68">
        <f t="shared" si="122"/>
        <v>1</v>
      </c>
      <c r="UR68" s="247"/>
      <c r="US68" s="202"/>
      <c r="UT68">
        <v>60</v>
      </c>
      <c r="UU68" t="str">
        <f t="shared" si="82"/>
        <v>FALSE</v>
      </c>
      <c r="UV68">
        <f>VLOOKUP($A68,'FuturesInfo (3)'!$A$2:$V$80,22)</f>
        <v>1</v>
      </c>
      <c r="UW68" s="253"/>
      <c r="UX68">
        <f t="shared" si="123"/>
        <v>1</v>
      </c>
      <c r="UY68" s="138">
        <f>VLOOKUP($A68,'FuturesInfo (3)'!$A$2:$O$80,15)*UV68</f>
        <v>63567</v>
      </c>
      <c r="UZ68" s="138">
        <f>VLOOKUP($A68,'FuturesInfo (3)'!$A$2:$O$80,15)*UX68</f>
        <v>63567</v>
      </c>
      <c r="VA68" s="196">
        <f t="shared" si="124"/>
        <v>0</v>
      </c>
      <c r="VB68" s="196">
        <f t="shared" si="125"/>
        <v>0</v>
      </c>
      <c r="VC68" s="196">
        <f t="shared" si="126"/>
        <v>0</v>
      </c>
      <c r="VD68" s="196">
        <f t="shared" si="127"/>
        <v>0</v>
      </c>
      <c r="VE68" s="196">
        <f t="shared" si="147"/>
        <v>0</v>
      </c>
      <c r="VF68" s="196">
        <f t="shared" si="129"/>
        <v>0</v>
      </c>
      <c r="VG68" s="196">
        <f t="shared" si="136"/>
        <v>0</v>
      </c>
      <c r="VH68" s="196">
        <f>IF(IF(sym!$O57=UM68,1,0)=1,ABS(UY68*UR68),-ABS(UY68*UR68))</f>
        <v>0</v>
      </c>
      <c r="VI68" s="196">
        <f>IF(IF(sym!$N57=UM68,1,0)=1,ABS(UY68*UR68),-ABS(UY68*UR68))</f>
        <v>0</v>
      </c>
      <c r="VJ68" s="196">
        <f t="shared" si="144"/>
        <v>0</v>
      </c>
      <c r="VK68" s="196">
        <f t="shared" si="131"/>
        <v>0</v>
      </c>
    </row>
    <row r="69" spans="1:583" s="3" customFormat="1" x14ac:dyDescent="0.25">
      <c r="A69" s="1" t="s">
        <v>392</v>
      </c>
      <c r="B69" s="150" t="str">
        <f>'FuturesInfo (3)'!M57</f>
        <v>@RR</v>
      </c>
      <c r="C69" s="200" t="str">
        <f>VLOOKUP(A69,'FuturesInfo (3)'!$A$2:$K$80,11)</f>
        <v>grain</v>
      </c>
      <c r="D69"/>
      <c r="F69" t="e">
        <f>#REF!</f>
        <v>#REF!</v>
      </c>
      <c r="G69">
        <v>1</v>
      </c>
      <c r="H69">
        <v>1</v>
      </c>
      <c r="I69">
        <v>1</v>
      </c>
      <c r="J69">
        <f t="shared" si="150"/>
        <v>1</v>
      </c>
      <c r="K69">
        <f t="shared" si="151"/>
        <v>1</v>
      </c>
      <c r="L69" s="184">
        <v>0</v>
      </c>
      <c r="M69" s="2">
        <v>10</v>
      </c>
      <c r="N69">
        <v>60</v>
      </c>
      <c r="O69" t="str">
        <f t="shared" si="152"/>
        <v>TRUE</v>
      </c>
      <c r="P69">
        <f>VLOOKUP($A69,'FuturesInfo (3)'!$A$2:$V$80,22)</f>
        <v>4</v>
      </c>
      <c r="Q69">
        <f t="shared" si="69"/>
        <v>4</v>
      </c>
      <c r="R69">
        <f t="shared" si="69"/>
        <v>4</v>
      </c>
      <c r="S69" s="138">
        <f>VLOOKUP($A69,'FuturesInfo (3)'!$A$2:$O$80,15)*Q69</f>
        <v>83600</v>
      </c>
      <c r="T69" s="144">
        <f t="shared" si="153"/>
        <v>0</v>
      </c>
      <c r="U69" s="144">
        <f t="shared" si="83"/>
        <v>0</v>
      </c>
      <c r="W69">
        <f t="shared" si="154"/>
        <v>1</v>
      </c>
      <c r="X69">
        <v>1</v>
      </c>
      <c r="Y69">
        <v>1</v>
      </c>
      <c r="Z69">
        <v>1</v>
      </c>
      <c r="AA69">
        <f t="shared" si="137"/>
        <v>1</v>
      </c>
      <c r="AB69">
        <f t="shared" si="155"/>
        <v>1</v>
      </c>
      <c r="AC69" s="1">
        <v>2.9463500439799999E-2</v>
      </c>
      <c r="AD69" s="2">
        <v>10</v>
      </c>
      <c r="AE69">
        <v>60</v>
      </c>
      <c r="AF69" t="str">
        <f t="shared" si="156"/>
        <v>TRUE</v>
      </c>
      <c r="AG69">
        <f>VLOOKUP($A69,'FuturesInfo (3)'!$A$2:$V$80,22)</f>
        <v>4</v>
      </c>
      <c r="AH69">
        <f t="shared" si="157"/>
        <v>5</v>
      </c>
      <c r="AI69">
        <f t="shared" si="84"/>
        <v>4</v>
      </c>
      <c r="AJ69" s="138">
        <f>VLOOKUP($A69,'FuturesInfo (3)'!$A$2:$O$80,15)*AI69</f>
        <v>83600</v>
      </c>
      <c r="AK69" s="196">
        <f t="shared" si="158"/>
        <v>2463.1486367672801</v>
      </c>
      <c r="AL69" s="196">
        <f t="shared" si="86"/>
        <v>2463.1486367672801</v>
      </c>
      <c r="AN69">
        <f t="shared" si="75"/>
        <v>1</v>
      </c>
      <c r="AO69">
        <v>1</v>
      </c>
      <c r="AP69">
        <v>1</v>
      </c>
      <c r="AQ69">
        <v>1</v>
      </c>
      <c r="AR69">
        <f t="shared" si="138"/>
        <v>1</v>
      </c>
      <c r="AS69">
        <f t="shared" si="76"/>
        <v>1</v>
      </c>
      <c r="AT69" s="1">
        <v>2.9901751388299999E-3</v>
      </c>
      <c r="AU69" s="2">
        <v>10</v>
      </c>
      <c r="AV69">
        <v>60</v>
      </c>
      <c r="AW69" t="str">
        <f t="shared" si="77"/>
        <v>TRUE</v>
      </c>
      <c r="AX69">
        <f>VLOOKUP($A69,'FuturesInfo (3)'!$A$2:$V$80,22)</f>
        <v>4</v>
      </c>
      <c r="AY69">
        <f t="shared" si="78"/>
        <v>5</v>
      </c>
      <c r="AZ69">
        <f t="shared" si="87"/>
        <v>4</v>
      </c>
      <c r="BA69" s="138">
        <f>VLOOKUP($A69,'FuturesInfo (3)'!$A$2:$O$80,15)*AZ69</f>
        <v>83600</v>
      </c>
      <c r="BB69" s="196">
        <f t="shared" si="79"/>
        <v>249.97864160618798</v>
      </c>
      <c r="BC69" s="196">
        <f t="shared" si="88"/>
        <v>249.97864160618798</v>
      </c>
      <c r="BE69">
        <v>1</v>
      </c>
      <c r="BF69">
        <v>1</v>
      </c>
      <c r="BG69">
        <v>1</v>
      </c>
      <c r="BH69">
        <v>-1</v>
      </c>
      <c r="BI69">
        <v>0</v>
      </c>
      <c r="BJ69">
        <v>0</v>
      </c>
      <c r="BK69" s="1">
        <v>-1.78875638842E-2</v>
      </c>
      <c r="BL69" s="2">
        <v>10</v>
      </c>
      <c r="BM69">
        <v>60</v>
      </c>
      <c r="BN69" t="s">
        <v>1186</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1186</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1186</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1186</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1186</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1186</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1186</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1186</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1186</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1186</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1186</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1186</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1186</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1186</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1186</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1186</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40">
        <v>-1</v>
      </c>
      <c r="QJ69" s="240">
        <v>1</v>
      </c>
      <c r="QK69" s="214">
        <v>1</v>
      </c>
      <c r="QL69" s="241">
        <v>7</v>
      </c>
      <c r="QM69">
        <v>-1</v>
      </c>
      <c r="QN69">
        <v>1</v>
      </c>
      <c r="QO69" s="214">
        <v>-1</v>
      </c>
      <c r="QP69">
        <v>1</v>
      </c>
      <c r="QQ69">
        <v>0</v>
      </c>
      <c r="QR69">
        <v>1</v>
      </c>
      <c r="QS69">
        <v>0</v>
      </c>
      <c r="QT69" s="249">
        <v>-2.33944954128E-2</v>
      </c>
      <c r="QU69" s="202">
        <v>42541</v>
      </c>
      <c r="QV69">
        <v>60</v>
      </c>
      <c r="QW69" t="s">
        <v>1186</v>
      </c>
      <c r="QX69">
        <v>4</v>
      </c>
      <c r="QY69" s="253">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f t="shared" si="89"/>
        <v>-1</v>
      </c>
      <c r="RP69" s="240">
        <v>-1</v>
      </c>
      <c r="RQ69" s="240">
        <v>1</v>
      </c>
      <c r="RR69" s="240">
        <v>-1</v>
      </c>
      <c r="RS69" s="214">
        <v>-1</v>
      </c>
      <c r="RT69" s="241">
        <v>8</v>
      </c>
      <c r="RU69">
        <f t="shared" si="90"/>
        <v>1</v>
      </c>
      <c r="RV69">
        <f t="shared" si="91"/>
        <v>-1</v>
      </c>
      <c r="RW69" s="214">
        <v>-1</v>
      </c>
      <c r="RX69">
        <f t="shared" si="139"/>
        <v>1</v>
      </c>
      <c r="RY69">
        <f t="shared" si="92"/>
        <v>1</v>
      </c>
      <c r="RZ69">
        <f t="shared" si="93"/>
        <v>0</v>
      </c>
      <c r="SA69">
        <f t="shared" si="94"/>
        <v>1</v>
      </c>
      <c r="SB69" s="249">
        <v>-1.8318459370600001E-2</v>
      </c>
      <c r="SC69" s="202">
        <v>42541</v>
      </c>
      <c r="SD69">
        <v>60</v>
      </c>
      <c r="SE69" t="str">
        <f t="shared" si="80"/>
        <v>TRUE</v>
      </c>
      <c r="SF69">
        <f>VLOOKUP($A69,'FuturesInfo (3)'!$A$2:$V$80,22)</f>
        <v>4</v>
      </c>
      <c r="SG69" s="253">
        <v>2</v>
      </c>
      <c r="SH69">
        <f t="shared" si="95"/>
        <v>3</v>
      </c>
      <c r="SI69" s="138">
        <f>VLOOKUP($A69,'FuturesInfo (3)'!$A$2:$O$80,15)*SF69</f>
        <v>83600</v>
      </c>
      <c r="SJ69" s="138">
        <f>VLOOKUP($A69,'FuturesInfo (3)'!$A$2:$O$80,15)*SH69</f>
        <v>62700</v>
      </c>
      <c r="SK69" s="196">
        <f t="shared" si="96"/>
        <v>1531.4232033821602</v>
      </c>
      <c r="SL69" s="196">
        <f t="shared" si="97"/>
        <v>1148.56740253662</v>
      </c>
      <c r="SM69" s="196">
        <f t="shared" si="98"/>
        <v>1531.4232033821602</v>
      </c>
      <c r="SN69" s="196">
        <f t="shared" si="99"/>
        <v>-1531.4232033821602</v>
      </c>
      <c r="SO69" s="196">
        <f t="shared" si="145"/>
        <v>1531.4232033821602</v>
      </c>
      <c r="SP69" s="196">
        <f t="shared" si="101"/>
        <v>-1531.4232033821602</v>
      </c>
      <c r="SQ69" s="196">
        <f t="shared" si="132"/>
        <v>1531.4232033821602</v>
      </c>
      <c r="SR69" s="196">
        <f>IF(IF(sym!$O58=RW69,1,0)=1,ABS(SI69*SB69),-ABS(SI69*SB69))</f>
        <v>-1531.4232033821602</v>
      </c>
      <c r="SS69" s="196">
        <f>IF(IF(sym!$N58=RW69,1,0)=1,ABS(SI69*SB69),-ABS(SI69*SB69))</f>
        <v>1531.4232033821602</v>
      </c>
      <c r="ST69" s="196">
        <f t="shared" si="102"/>
        <v>-1531.4232033821602</v>
      </c>
      <c r="SU69" s="196">
        <f t="shared" si="103"/>
        <v>1531.4232033821602</v>
      </c>
      <c r="SW69">
        <f t="shared" si="104"/>
        <v>-1</v>
      </c>
      <c r="SX69" s="240">
        <v>-1</v>
      </c>
      <c r="SY69" s="240">
        <v>1</v>
      </c>
      <c r="SZ69" s="240">
        <v>-1</v>
      </c>
      <c r="TA69" s="214">
        <v>1</v>
      </c>
      <c r="TB69" s="241">
        <v>9</v>
      </c>
      <c r="TC69">
        <f t="shared" si="105"/>
        <v>-1</v>
      </c>
      <c r="TD69">
        <f t="shared" si="106"/>
        <v>1</v>
      </c>
      <c r="TE69" s="214"/>
      <c r="TF69">
        <f t="shared" si="140"/>
        <v>0</v>
      </c>
      <c r="TG69">
        <f t="shared" si="107"/>
        <v>0</v>
      </c>
      <c r="TH69">
        <f t="shared" si="133"/>
        <v>0</v>
      </c>
      <c r="TI69">
        <f t="shared" si="108"/>
        <v>0</v>
      </c>
      <c r="TJ69" s="249"/>
      <c r="TK69" s="202">
        <v>42541</v>
      </c>
      <c r="TL69">
        <v>60</v>
      </c>
      <c r="TM69" t="str">
        <f t="shared" si="81"/>
        <v>TRUE</v>
      </c>
      <c r="TN69">
        <f>VLOOKUP($A69,'FuturesInfo (3)'!$A$2:$V$80,22)</f>
        <v>4</v>
      </c>
      <c r="TO69" s="253">
        <v>2</v>
      </c>
      <c r="TP69">
        <f t="shared" si="109"/>
        <v>3</v>
      </c>
      <c r="TQ69" s="138">
        <f>VLOOKUP($A69,'FuturesInfo (3)'!$A$2:$O$80,15)*TN69</f>
        <v>83600</v>
      </c>
      <c r="TR69" s="138">
        <f>VLOOKUP($A69,'FuturesInfo (3)'!$A$2:$O$80,15)*TP69</f>
        <v>62700</v>
      </c>
      <c r="TS69" s="196">
        <f t="shared" si="110"/>
        <v>0</v>
      </c>
      <c r="TT69" s="196">
        <f t="shared" si="111"/>
        <v>0</v>
      </c>
      <c r="TU69" s="196">
        <f t="shared" si="112"/>
        <v>0</v>
      </c>
      <c r="TV69" s="196">
        <f t="shared" si="113"/>
        <v>0</v>
      </c>
      <c r="TW69" s="196">
        <f t="shared" si="146"/>
        <v>0</v>
      </c>
      <c r="TX69" s="196">
        <f t="shared" si="115"/>
        <v>0</v>
      </c>
      <c r="TY69" s="196">
        <f t="shared" si="134"/>
        <v>0</v>
      </c>
      <c r="TZ69" s="196">
        <f>IF(IF(sym!$O58=TE69,1,0)=1,ABS(TQ69*TJ69),-ABS(TQ69*TJ69))</f>
        <v>0</v>
      </c>
      <c r="UA69" s="196">
        <f>IF(IF(sym!$N58=TE69,1,0)=1,ABS(TQ69*TJ69),-ABS(TQ69*TJ69))</f>
        <v>0</v>
      </c>
      <c r="UB69" s="196">
        <f t="shared" si="141"/>
        <v>0</v>
      </c>
      <c r="UC69" s="196">
        <f t="shared" si="117"/>
        <v>0</v>
      </c>
      <c r="UE69">
        <f t="shared" si="118"/>
        <v>0</v>
      </c>
      <c r="UF69" s="240"/>
      <c r="UG69" s="240"/>
      <c r="UH69" s="240"/>
      <c r="UI69" s="214"/>
      <c r="UJ69" s="241"/>
      <c r="UK69">
        <f t="shared" si="119"/>
        <v>1</v>
      </c>
      <c r="UL69">
        <f t="shared" si="120"/>
        <v>0</v>
      </c>
      <c r="UM69" s="214"/>
      <c r="UN69">
        <f t="shared" si="149"/>
        <v>1</v>
      </c>
      <c r="UO69">
        <f t="shared" si="148"/>
        <v>1</v>
      </c>
      <c r="UP69">
        <f t="shared" si="135"/>
        <v>0</v>
      </c>
      <c r="UQ69">
        <f t="shared" si="122"/>
        <v>1</v>
      </c>
      <c r="UR69" s="249"/>
      <c r="US69" s="202"/>
      <c r="UT69">
        <v>60</v>
      </c>
      <c r="UU69" t="str">
        <f t="shared" si="82"/>
        <v>FALSE</v>
      </c>
      <c r="UV69">
        <f>VLOOKUP($A69,'FuturesInfo (3)'!$A$2:$V$80,22)</f>
        <v>4</v>
      </c>
      <c r="UW69" s="253"/>
      <c r="UX69">
        <f t="shared" si="123"/>
        <v>3</v>
      </c>
      <c r="UY69" s="138">
        <f>VLOOKUP($A69,'FuturesInfo (3)'!$A$2:$O$80,15)*UV69</f>
        <v>83600</v>
      </c>
      <c r="UZ69" s="138">
        <f>VLOOKUP($A69,'FuturesInfo (3)'!$A$2:$O$80,15)*UX69</f>
        <v>62700</v>
      </c>
      <c r="VA69" s="196">
        <f t="shared" si="124"/>
        <v>0</v>
      </c>
      <c r="VB69" s="196">
        <f t="shared" si="125"/>
        <v>0</v>
      </c>
      <c r="VC69" s="196">
        <f t="shared" si="126"/>
        <v>0</v>
      </c>
      <c r="VD69" s="196">
        <f t="shared" si="127"/>
        <v>0</v>
      </c>
      <c r="VE69" s="196">
        <f t="shared" si="147"/>
        <v>0</v>
      </c>
      <c r="VF69" s="196">
        <f t="shared" si="129"/>
        <v>0</v>
      </c>
      <c r="VG69" s="196">
        <f t="shared" si="136"/>
        <v>0</v>
      </c>
      <c r="VH69" s="196">
        <f>IF(IF(sym!$O58=UM69,1,0)=1,ABS(UY69*UR69),-ABS(UY69*UR69))</f>
        <v>0</v>
      </c>
      <c r="VI69" s="196">
        <f>IF(IF(sym!$N58=UM69,1,0)=1,ABS(UY69*UR69),-ABS(UY69*UR69))</f>
        <v>0</v>
      </c>
      <c r="VJ69" s="196">
        <f t="shared" si="144"/>
        <v>0</v>
      </c>
      <c r="VK69" s="196">
        <f t="shared" si="131"/>
        <v>0</v>
      </c>
    </row>
    <row r="70" spans="1:583" s="3" customFormat="1" x14ac:dyDescent="0.25">
      <c r="A70" s="1" t="s">
        <v>394</v>
      </c>
      <c r="B70" s="150" t="str">
        <f>'FuturesInfo (3)'!M58</f>
        <v>@RS</v>
      </c>
      <c r="C70" s="200" t="str">
        <f>VLOOKUP(A70,'FuturesInfo (3)'!$A$2:$K$80,11)</f>
        <v>grain</v>
      </c>
      <c r="D70"/>
      <c r="F70" t="e">
        <f>#REF!</f>
        <v>#REF!</v>
      </c>
      <c r="G70">
        <v>1</v>
      </c>
      <c r="H70">
        <v>-1</v>
      </c>
      <c r="I70">
        <v>-1</v>
      </c>
      <c r="J70">
        <f t="shared" si="150"/>
        <v>0</v>
      </c>
      <c r="K70">
        <f t="shared" si="151"/>
        <v>1</v>
      </c>
      <c r="L70" s="184">
        <v>-1.24855935459E-2</v>
      </c>
      <c r="M70" s="2">
        <v>10</v>
      </c>
      <c r="N70">
        <v>60</v>
      </c>
      <c r="O70" t="str">
        <f t="shared" si="152"/>
        <v>TRUE</v>
      </c>
      <c r="P70">
        <f>VLOOKUP($A70,'FuturesInfo (3)'!$A$2:$V$80,22)</f>
        <v>13</v>
      </c>
      <c r="Q70">
        <f t="shared" si="69"/>
        <v>13</v>
      </c>
      <c r="R70">
        <f t="shared" si="69"/>
        <v>13</v>
      </c>
      <c r="S70" s="138">
        <f>VLOOKUP($A70,'FuturesInfo (3)'!$A$2:$O$80,15)*Q70</f>
        <v>99794.80746745957</v>
      </c>
      <c r="T70" s="144">
        <f t="shared" si="153"/>
        <v>-1245.9974040300463</v>
      </c>
      <c r="U70" s="144">
        <f t="shared" si="83"/>
        <v>1245.9974040300463</v>
      </c>
      <c r="W70">
        <f t="shared" si="154"/>
        <v>1</v>
      </c>
      <c r="X70">
        <v>1</v>
      </c>
      <c r="Y70">
        <v>-1</v>
      </c>
      <c r="Z70">
        <v>1</v>
      </c>
      <c r="AA70">
        <f t="shared" si="137"/>
        <v>1</v>
      </c>
      <c r="AB70">
        <f t="shared" si="155"/>
        <v>0</v>
      </c>
      <c r="AC70" s="1">
        <v>5.8354405724399998E-3</v>
      </c>
      <c r="AD70" s="2">
        <v>10</v>
      </c>
      <c r="AE70">
        <v>60</v>
      </c>
      <c r="AF70" t="str">
        <f t="shared" si="156"/>
        <v>TRUE</v>
      </c>
      <c r="AG70">
        <f>VLOOKUP($A70,'FuturesInfo (3)'!$A$2:$V$80,22)</f>
        <v>13</v>
      </c>
      <c r="AH70">
        <f t="shared" si="157"/>
        <v>10</v>
      </c>
      <c r="AI70">
        <f t="shared" si="84"/>
        <v>13</v>
      </c>
      <c r="AJ70" s="138">
        <f>VLOOKUP($A70,'FuturesInfo (3)'!$A$2:$O$80,15)*AI70</f>
        <v>99794.80746745957</v>
      </c>
      <c r="AK70" s="196">
        <f t="shared" si="158"/>
        <v>582.34666841445187</v>
      </c>
      <c r="AL70" s="196">
        <f t="shared" si="86"/>
        <v>-582.34666841445187</v>
      </c>
      <c r="AN70">
        <f t="shared" si="75"/>
        <v>1</v>
      </c>
      <c r="AO70">
        <v>1</v>
      </c>
      <c r="AP70">
        <v>-1</v>
      </c>
      <c r="AQ70">
        <v>1</v>
      </c>
      <c r="AR70">
        <f t="shared" si="138"/>
        <v>1</v>
      </c>
      <c r="AS70">
        <f t="shared" si="76"/>
        <v>0</v>
      </c>
      <c r="AT70" s="1">
        <v>2.6789131266699998E-3</v>
      </c>
      <c r="AU70" s="2">
        <v>10</v>
      </c>
      <c r="AV70">
        <v>60</v>
      </c>
      <c r="AW70" t="str">
        <f t="shared" si="77"/>
        <v>TRUE</v>
      </c>
      <c r="AX70">
        <f>VLOOKUP($A70,'FuturesInfo (3)'!$A$2:$V$80,22)</f>
        <v>13</v>
      </c>
      <c r="AY70">
        <f t="shared" si="78"/>
        <v>10</v>
      </c>
      <c r="AZ70">
        <f t="shared" si="87"/>
        <v>13</v>
      </c>
      <c r="BA70" s="138">
        <f>VLOOKUP($A70,'FuturesInfo (3)'!$A$2:$O$80,15)*AZ70</f>
        <v>99794.80746745957</v>
      </c>
      <c r="BB70" s="196">
        <f t="shared" si="79"/>
        <v>267.34161969808275</v>
      </c>
      <c r="BC70" s="196">
        <f t="shared" si="88"/>
        <v>-267.34161969808275</v>
      </c>
      <c r="BE70">
        <v>1</v>
      </c>
      <c r="BF70">
        <v>1</v>
      </c>
      <c r="BG70">
        <v>-1</v>
      </c>
      <c r="BH70">
        <v>1</v>
      </c>
      <c r="BI70">
        <v>1</v>
      </c>
      <c r="BJ70">
        <v>0</v>
      </c>
      <c r="BK70" s="1">
        <v>9.7328244274800003E-3</v>
      </c>
      <c r="BL70" s="2">
        <v>10</v>
      </c>
      <c r="BM70">
        <v>60</v>
      </c>
      <c r="BN70" t="s">
        <v>1186</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1186</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1186</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1186</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1186</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1186</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1186</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1186</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1186</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1186</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1186</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1186</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1186</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1186</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1186</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1186</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40">
        <v>1</v>
      </c>
      <c r="QJ70" s="240">
        <v>1</v>
      </c>
      <c r="QK70" s="214">
        <v>-1</v>
      </c>
      <c r="QL70" s="241">
        <v>-3</v>
      </c>
      <c r="QM70">
        <v>1</v>
      </c>
      <c r="QN70">
        <v>1</v>
      </c>
      <c r="QO70" s="214">
        <v>1</v>
      </c>
      <c r="QP70">
        <v>1</v>
      </c>
      <c r="QQ70">
        <v>0</v>
      </c>
      <c r="QR70">
        <v>1</v>
      </c>
      <c r="QS70">
        <v>1</v>
      </c>
      <c r="QT70" s="249">
        <v>1.4946764946800001E-2</v>
      </c>
      <c r="QU70" s="202">
        <v>42535</v>
      </c>
      <c r="QV70">
        <v>60</v>
      </c>
      <c r="QW70" t="s">
        <v>1186</v>
      </c>
      <c r="QX70">
        <v>13</v>
      </c>
      <c r="QY70" s="253">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f t="shared" si="89"/>
        <v>1</v>
      </c>
      <c r="RP70" s="240">
        <v>1</v>
      </c>
      <c r="RQ70" s="240">
        <v>1</v>
      </c>
      <c r="RR70" s="240">
        <v>1</v>
      </c>
      <c r="RS70" s="214">
        <v>-1</v>
      </c>
      <c r="RT70" s="241">
        <v>-4</v>
      </c>
      <c r="RU70">
        <f t="shared" si="90"/>
        <v>1</v>
      </c>
      <c r="RV70">
        <f t="shared" si="91"/>
        <v>1</v>
      </c>
      <c r="RW70" s="214">
        <v>1</v>
      </c>
      <c r="RX70">
        <f t="shared" si="139"/>
        <v>1</v>
      </c>
      <c r="RY70">
        <f t="shared" si="92"/>
        <v>0</v>
      </c>
      <c r="RZ70">
        <f t="shared" si="93"/>
        <v>1</v>
      </c>
      <c r="SA70">
        <f t="shared" si="94"/>
        <v>1</v>
      </c>
      <c r="SB70" s="249"/>
      <c r="SC70" s="202">
        <v>42545</v>
      </c>
      <c r="SD70">
        <v>60</v>
      </c>
      <c r="SE70" t="str">
        <f t="shared" si="80"/>
        <v>TRUE</v>
      </c>
      <c r="SF70">
        <f>VLOOKUP($A70,'FuturesInfo (3)'!$A$2:$V$80,22)</f>
        <v>13</v>
      </c>
      <c r="SG70" s="253">
        <v>1</v>
      </c>
      <c r="SH70">
        <f t="shared" si="95"/>
        <v>16</v>
      </c>
      <c r="SI70" s="138">
        <f>VLOOKUP($A70,'FuturesInfo (3)'!$A$2:$O$80,15)*SF70</f>
        <v>99794.80746745957</v>
      </c>
      <c r="SJ70" s="138">
        <f>VLOOKUP($A70,'FuturesInfo (3)'!$A$2:$O$80,15)*SH70</f>
        <v>122824.3784214887</v>
      </c>
      <c r="SK70" s="196">
        <f t="shared" si="96"/>
        <v>0</v>
      </c>
      <c r="SL70" s="196">
        <f t="shared" si="97"/>
        <v>0</v>
      </c>
      <c r="SM70" s="196">
        <f t="shared" si="98"/>
        <v>0</v>
      </c>
      <c r="SN70" s="196">
        <f t="shared" si="99"/>
        <v>0</v>
      </c>
      <c r="SO70" s="196">
        <f t="shared" si="145"/>
        <v>0</v>
      </c>
      <c r="SP70" s="196">
        <f t="shared" si="101"/>
        <v>0</v>
      </c>
      <c r="SQ70" s="196">
        <f t="shared" si="132"/>
        <v>0</v>
      </c>
      <c r="SR70" s="196">
        <f>IF(IF(sym!$O59=RW70,1,0)=1,ABS(SI70*SB70),-ABS(SI70*SB70))</f>
        <v>0</v>
      </c>
      <c r="SS70" s="196">
        <f>IF(IF(sym!$N59=RW70,1,0)=1,ABS(SI70*SB70),-ABS(SI70*SB70))</f>
        <v>0</v>
      </c>
      <c r="ST70" s="196">
        <f t="shared" si="102"/>
        <v>0</v>
      </c>
      <c r="SU70" s="196">
        <f t="shared" si="103"/>
        <v>0</v>
      </c>
      <c r="SW70">
        <f t="shared" si="104"/>
        <v>1</v>
      </c>
      <c r="SX70" s="240">
        <v>1</v>
      </c>
      <c r="SY70" s="240">
        <v>1</v>
      </c>
      <c r="SZ70" s="240">
        <v>1</v>
      </c>
      <c r="TA70" s="214">
        <v>-1</v>
      </c>
      <c r="TB70" s="241">
        <v>-4</v>
      </c>
      <c r="TC70">
        <f t="shared" si="105"/>
        <v>1</v>
      </c>
      <c r="TD70">
        <f t="shared" si="106"/>
        <v>1</v>
      </c>
      <c r="TE70" s="214"/>
      <c r="TF70">
        <f t="shared" si="140"/>
        <v>0</v>
      </c>
      <c r="TG70">
        <f t="shared" si="107"/>
        <v>0</v>
      </c>
      <c r="TH70">
        <f t="shared" si="133"/>
        <v>0</v>
      </c>
      <c r="TI70">
        <f t="shared" si="108"/>
        <v>0</v>
      </c>
      <c r="TJ70" s="249"/>
      <c r="TK70" s="202">
        <v>42545</v>
      </c>
      <c r="TL70">
        <v>60</v>
      </c>
      <c r="TM70" t="str">
        <f t="shared" si="81"/>
        <v>TRUE</v>
      </c>
      <c r="TN70">
        <f>VLOOKUP($A70,'FuturesInfo (3)'!$A$2:$V$80,22)</f>
        <v>13</v>
      </c>
      <c r="TO70" s="253">
        <v>1</v>
      </c>
      <c r="TP70">
        <f t="shared" si="109"/>
        <v>16</v>
      </c>
      <c r="TQ70" s="138">
        <f>VLOOKUP($A70,'FuturesInfo (3)'!$A$2:$O$80,15)*TN70</f>
        <v>99794.80746745957</v>
      </c>
      <c r="TR70" s="138">
        <f>VLOOKUP($A70,'FuturesInfo (3)'!$A$2:$O$80,15)*TP70</f>
        <v>122824.3784214887</v>
      </c>
      <c r="TS70" s="196">
        <f t="shared" si="110"/>
        <v>0</v>
      </c>
      <c r="TT70" s="196">
        <f t="shared" si="111"/>
        <v>0</v>
      </c>
      <c r="TU70" s="196">
        <f t="shared" si="112"/>
        <v>0</v>
      </c>
      <c r="TV70" s="196">
        <f t="shared" si="113"/>
        <v>0</v>
      </c>
      <c r="TW70" s="196">
        <f t="shared" si="146"/>
        <v>0</v>
      </c>
      <c r="TX70" s="196">
        <f t="shared" si="115"/>
        <v>0</v>
      </c>
      <c r="TY70" s="196">
        <f t="shared" si="134"/>
        <v>0</v>
      </c>
      <c r="TZ70" s="196">
        <f>IF(IF(sym!$O59=TE70,1,0)=1,ABS(TQ70*TJ70),-ABS(TQ70*TJ70))</f>
        <v>0</v>
      </c>
      <c r="UA70" s="196">
        <f>IF(IF(sym!$N59=TE70,1,0)=1,ABS(TQ70*TJ70),-ABS(TQ70*TJ70))</f>
        <v>0</v>
      </c>
      <c r="UB70" s="196">
        <f t="shared" si="141"/>
        <v>0</v>
      </c>
      <c r="UC70" s="196">
        <f t="shared" si="117"/>
        <v>0</v>
      </c>
      <c r="UE70">
        <f t="shared" si="118"/>
        <v>0</v>
      </c>
      <c r="UF70" s="240"/>
      <c r="UG70" s="240"/>
      <c r="UH70" s="240"/>
      <c r="UI70" s="214"/>
      <c r="UJ70" s="241"/>
      <c r="UK70">
        <f t="shared" si="119"/>
        <v>1</v>
      </c>
      <c r="UL70">
        <f t="shared" si="120"/>
        <v>0</v>
      </c>
      <c r="UM70" s="214"/>
      <c r="UN70">
        <f t="shared" si="149"/>
        <v>1</v>
      </c>
      <c r="UO70">
        <f t="shared" si="148"/>
        <v>1</v>
      </c>
      <c r="UP70">
        <f t="shared" si="135"/>
        <v>0</v>
      </c>
      <c r="UQ70">
        <f t="shared" si="122"/>
        <v>1</v>
      </c>
      <c r="UR70" s="249"/>
      <c r="US70" s="202"/>
      <c r="UT70">
        <v>60</v>
      </c>
      <c r="UU70" t="str">
        <f t="shared" si="82"/>
        <v>FALSE</v>
      </c>
      <c r="UV70">
        <f>VLOOKUP($A70,'FuturesInfo (3)'!$A$2:$V$80,22)</f>
        <v>13</v>
      </c>
      <c r="UW70" s="253"/>
      <c r="UX70">
        <f t="shared" si="123"/>
        <v>10</v>
      </c>
      <c r="UY70" s="138">
        <f>VLOOKUP($A70,'FuturesInfo (3)'!$A$2:$O$80,15)*UV70</f>
        <v>99794.80746745957</v>
      </c>
      <c r="UZ70" s="138">
        <f>VLOOKUP($A70,'FuturesInfo (3)'!$A$2:$O$80,15)*UX70</f>
        <v>76765.236513430442</v>
      </c>
      <c r="VA70" s="196">
        <f t="shared" si="124"/>
        <v>0</v>
      </c>
      <c r="VB70" s="196">
        <f t="shared" si="125"/>
        <v>0</v>
      </c>
      <c r="VC70" s="196">
        <f t="shared" si="126"/>
        <v>0</v>
      </c>
      <c r="VD70" s="196">
        <f t="shared" si="127"/>
        <v>0</v>
      </c>
      <c r="VE70" s="196">
        <f t="shared" si="147"/>
        <v>0</v>
      </c>
      <c r="VF70" s="196">
        <f t="shared" si="129"/>
        <v>0</v>
      </c>
      <c r="VG70" s="196">
        <f t="shared" si="136"/>
        <v>0</v>
      </c>
      <c r="VH70" s="196">
        <f>IF(IF(sym!$O59=UM70,1,0)=1,ABS(UY70*UR70),-ABS(UY70*UR70))</f>
        <v>0</v>
      </c>
      <c r="VI70" s="196">
        <f>IF(IF(sym!$N59=UM70,1,0)=1,ABS(UY70*UR70),-ABS(UY70*UR70))</f>
        <v>0</v>
      </c>
      <c r="VJ70" s="196">
        <f t="shared" si="144"/>
        <v>0</v>
      </c>
      <c r="VK70" s="196">
        <f t="shared" si="131"/>
        <v>0</v>
      </c>
    </row>
    <row r="71" spans="1:583" x14ac:dyDescent="0.25">
      <c r="A71" s="1" t="s">
        <v>31</v>
      </c>
      <c r="B71" s="150" t="str">
        <f>'FuturesInfo (3)'!M59</f>
        <v>@S</v>
      </c>
      <c r="C71" s="200" t="str">
        <f>VLOOKUP(A71,'FuturesInfo (3)'!$A$2:$K$80,11)</f>
        <v>grain</v>
      </c>
      <c r="D71" s="3"/>
      <c r="F71" t="e">
        <f>#REF!</f>
        <v>#REF!</v>
      </c>
      <c r="G71">
        <v>1</v>
      </c>
      <c r="H71">
        <v>-1</v>
      </c>
      <c r="I71">
        <v>-1</v>
      </c>
      <c r="J71">
        <f t="shared" si="150"/>
        <v>0</v>
      </c>
      <c r="K71">
        <f t="shared" si="151"/>
        <v>1</v>
      </c>
      <c r="L71" s="184">
        <v>-1.0705702425199999E-2</v>
      </c>
      <c r="M71" s="2">
        <v>10</v>
      </c>
      <c r="N71">
        <v>60</v>
      </c>
      <c r="O71" t="str">
        <f t="shared" si="152"/>
        <v>TRUE</v>
      </c>
      <c r="P71">
        <f>VLOOKUP($A71,'FuturesInfo (3)'!$A$2:$V$80,22)</f>
        <v>1</v>
      </c>
      <c r="Q71">
        <f t="shared" si="69"/>
        <v>1</v>
      </c>
      <c r="R71">
        <f t="shared" si="69"/>
        <v>1</v>
      </c>
      <c r="S71" s="138">
        <f>VLOOKUP($A71,'FuturesInfo (3)'!$A$2:$O$80,15)*Q71</f>
        <v>56875</v>
      </c>
      <c r="T71" s="144">
        <f t="shared" si="153"/>
        <v>-608.88682543325001</v>
      </c>
      <c r="U71" s="144">
        <f t="shared" si="83"/>
        <v>608.88682543325001</v>
      </c>
      <c r="W71">
        <f t="shared" si="154"/>
        <v>1</v>
      </c>
      <c r="X71">
        <v>1</v>
      </c>
      <c r="Y71">
        <v>-1</v>
      </c>
      <c r="Z71">
        <v>1</v>
      </c>
      <c r="AA71">
        <f t="shared" si="137"/>
        <v>1</v>
      </c>
      <c r="AB71">
        <f t="shared" si="155"/>
        <v>0</v>
      </c>
      <c r="AC71" s="1">
        <v>5.5212014134300002E-3</v>
      </c>
      <c r="AD71" s="2">
        <v>10</v>
      </c>
      <c r="AE71">
        <v>60</v>
      </c>
      <c r="AF71" t="str">
        <f t="shared" si="156"/>
        <v>TRUE</v>
      </c>
      <c r="AG71">
        <f>VLOOKUP($A71,'FuturesInfo (3)'!$A$2:$V$80,22)</f>
        <v>1</v>
      </c>
      <c r="AH71">
        <f t="shared" si="157"/>
        <v>1</v>
      </c>
      <c r="AI71">
        <f t="shared" si="84"/>
        <v>1</v>
      </c>
      <c r="AJ71" s="138">
        <f>VLOOKUP($A71,'FuturesInfo (3)'!$A$2:$O$80,15)*AI71</f>
        <v>56875</v>
      </c>
      <c r="AK71" s="196">
        <f t="shared" si="158"/>
        <v>314.01833038883126</v>
      </c>
      <c r="AL71" s="196">
        <f t="shared" si="86"/>
        <v>-314.01833038883126</v>
      </c>
      <c r="AN71">
        <f t="shared" si="75"/>
        <v>1</v>
      </c>
      <c r="AO71">
        <v>1</v>
      </c>
      <c r="AP71">
        <v>-1</v>
      </c>
      <c r="AQ71">
        <v>1</v>
      </c>
      <c r="AR71">
        <f t="shared" si="138"/>
        <v>1</v>
      </c>
      <c r="AS71">
        <f t="shared" si="76"/>
        <v>0</v>
      </c>
      <c r="AT71" s="1">
        <v>2.6356248627299999E-3</v>
      </c>
      <c r="AU71" s="2">
        <v>10</v>
      </c>
      <c r="AV71">
        <v>60</v>
      </c>
      <c r="AW71" t="str">
        <f t="shared" si="77"/>
        <v>TRUE</v>
      </c>
      <c r="AX71">
        <f>VLOOKUP($A71,'FuturesInfo (3)'!$A$2:$V$80,22)</f>
        <v>1</v>
      </c>
      <c r="AY71">
        <f t="shared" si="78"/>
        <v>1</v>
      </c>
      <c r="AZ71">
        <f t="shared" si="87"/>
        <v>1</v>
      </c>
      <c r="BA71" s="138">
        <f>VLOOKUP($A71,'FuturesInfo (3)'!$A$2:$O$80,15)*AZ71</f>
        <v>56875</v>
      </c>
      <c r="BB71" s="196">
        <f t="shared" si="79"/>
        <v>149.90116406776875</v>
      </c>
      <c r="BC71" s="196">
        <f t="shared" si="88"/>
        <v>-149.90116406776875</v>
      </c>
      <c r="BE71">
        <v>1</v>
      </c>
      <c r="BF71">
        <v>1</v>
      </c>
      <c r="BG71">
        <v>-1</v>
      </c>
      <c r="BH71">
        <v>1</v>
      </c>
      <c r="BI71">
        <v>1</v>
      </c>
      <c r="BJ71">
        <v>0</v>
      </c>
      <c r="BK71" s="1">
        <v>3.1982475355999997E-2</v>
      </c>
      <c r="BL71" s="2">
        <v>10</v>
      </c>
      <c r="BM71">
        <v>60</v>
      </c>
      <c r="BN71" t="s">
        <v>1186</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1186</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1186</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1186</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1186</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1186</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1186</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1186</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1186</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1186</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1186</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1186</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1186</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1186</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1186</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1186</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40">
        <v>1</v>
      </c>
      <c r="QJ71" s="240">
        <v>-1</v>
      </c>
      <c r="QK71" s="214">
        <v>-1</v>
      </c>
      <c r="QL71" s="241">
        <v>-3</v>
      </c>
      <c r="QM71">
        <v>1</v>
      </c>
      <c r="QN71">
        <v>1</v>
      </c>
      <c r="QO71" s="214">
        <v>1</v>
      </c>
      <c r="QP71">
        <v>1</v>
      </c>
      <c r="QQ71">
        <v>0</v>
      </c>
      <c r="QR71">
        <v>1</v>
      </c>
      <c r="QS71">
        <v>1</v>
      </c>
      <c r="QT71" s="249">
        <v>3.6629213483099998E-2</v>
      </c>
      <c r="QU71" s="202">
        <v>42541</v>
      </c>
      <c r="QV71">
        <v>60</v>
      </c>
      <c r="QW71" t="s">
        <v>1186</v>
      </c>
      <c r="QX71">
        <v>1</v>
      </c>
      <c r="QY71" s="253">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f t="shared" si="89"/>
        <v>1</v>
      </c>
      <c r="RP71" s="240">
        <v>1</v>
      </c>
      <c r="RQ71" s="240">
        <v>-1</v>
      </c>
      <c r="RR71" s="240">
        <v>1</v>
      </c>
      <c r="RS71" s="214">
        <v>-1</v>
      </c>
      <c r="RT71" s="241">
        <v>-4</v>
      </c>
      <c r="RU71">
        <f t="shared" si="90"/>
        <v>1</v>
      </c>
      <c r="RV71">
        <f t="shared" si="91"/>
        <v>1</v>
      </c>
      <c r="RW71" s="214">
        <v>-1</v>
      </c>
      <c r="RX71">
        <f t="shared" si="139"/>
        <v>0</v>
      </c>
      <c r="RY71">
        <f t="shared" si="92"/>
        <v>1</v>
      </c>
      <c r="RZ71">
        <f t="shared" si="93"/>
        <v>0</v>
      </c>
      <c r="SA71">
        <f t="shared" si="94"/>
        <v>0</v>
      </c>
      <c r="SB71" s="249">
        <v>-1.36570561457E-2</v>
      </c>
      <c r="SC71" s="202">
        <v>42545</v>
      </c>
      <c r="SD71">
        <v>60</v>
      </c>
      <c r="SE71" t="str">
        <f t="shared" si="80"/>
        <v>TRUE</v>
      </c>
      <c r="SF71">
        <f>VLOOKUP($A71,'FuturesInfo (3)'!$A$2:$V$80,22)</f>
        <v>1</v>
      </c>
      <c r="SG71" s="253">
        <v>2</v>
      </c>
      <c r="SH71">
        <f t="shared" si="95"/>
        <v>1</v>
      </c>
      <c r="SI71" s="138">
        <f>VLOOKUP($A71,'FuturesInfo (3)'!$A$2:$O$80,15)*SF71</f>
        <v>56875</v>
      </c>
      <c r="SJ71" s="138">
        <f>VLOOKUP($A71,'FuturesInfo (3)'!$A$2:$O$80,15)*SH71</f>
        <v>56875</v>
      </c>
      <c r="SK71" s="196">
        <f t="shared" si="96"/>
        <v>-776.74506828668746</v>
      </c>
      <c r="SL71" s="196">
        <f t="shared" si="97"/>
        <v>-776.74506828668746</v>
      </c>
      <c r="SM71" s="196">
        <f t="shared" si="98"/>
        <v>776.74506828668746</v>
      </c>
      <c r="SN71" s="196">
        <f t="shared" si="99"/>
        <v>-776.74506828668746</v>
      </c>
      <c r="SO71" s="196">
        <f t="shared" si="145"/>
        <v>-776.74506828668746</v>
      </c>
      <c r="SP71" s="196">
        <f t="shared" si="101"/>
        <v>776.74506828668746</v>
      </c>
      <c r="SQ71" s="196">
        <f t="shared" si="132"/>
        <v>-776.74506828668746</v>
      </c>
      <c r="SR71" s="196">
        <f>IF(IF(sym!$O60=RW71,1,0)=1,ABS(SI71*SB71),-ABS(SI71*SB71))</f>
        <v>-776.74506828668746</v>
      </c>
      <c r="SS71" s="196">
        <f>IF(IF(sym!$N60=RW71,1,0)=1,ABS(SI71*SB71),-ABS(SI71*SB71))</f>
        <v>776.74506828668746</v>
      </c>
      <c r="ST71" s="196">
        <f t="shared" si="102"/>
        <v>-776.74506828668746</v>
      </c>
      <c r="SU71" s="196">
        <f t="shared" si="103"/>
        <v>776.74506828668746</v>
      </c>
      <c r="SW71">
        <f t="shared" si="104"/>
        <v>-1</v>
      </c>
      <c r="SX71" s="240">
        <v>1</v>
      </c>
      <c r="SY71" s="240">
        <v>-1</v>
      </c>
      <c r="SZ71" s="240">
        <v>1</v>
      </c>
      <c r="TA71" s="214">
        <v>-1</v>
      </c>
      <c r="TB71" s="241">
        <v>-5</v>
      </c>
      <c r="TC71">
        <f t="shared" si="105"/>
        <v>1</v>
      </c>
      <c r="TD71">
        <f t="shared" si="106"/>
        <v>1</v>
      </c>
      <c r="TE71" s="214"/>
      <c r="TF71">
        <f t="shared" si="140"/>
        <v>0</v>
      </c>
      <c r="TG71">
        <f t="shared" si="107"/>
        <v>0</v>
      </c>
      <c r="TH71">
        <f t="shared" si="133"/>
        <v>0</v>
      </c>
      <c r="TI71">
        <f t="shared" si="108"/>
        <v>0</v>
      </c>
      <c r="TJ71" s="249"/>
      <c r="TK71" s="202">
        <v>42545</v>
      </c>
      <c r="TL71">
        <v>60</v>
      </c>
      <c r="TM71" t="str">
        <f t="shared" si="81"/>
        <v>TRUE</v>
      </c>
      <c r="TN71">
        <f>VLOOKUP($A71,'FuturesInfo (3)'!$A$2:$V$80,22)</f>
        <v>1</v>
      </c>
      <c r="TO71" s="253">
        <v>1</v>
      </c>
      <c r="TP71">
        <f t="shared" si="109"/>
        <v>1</v>
      </c>
      <c r="TQ71" s="138">
        <f>VLOOKUP($A71,'FuturesInfo (3)'!$A$2:$O$80,15)*TN71</f>
        <v>56875</v>
      </c>
      <c r="TR71" s="138">
        <f>VLOOKUP($A71,'FuturesInfo (3)'!$A$2:$O$80,15)*TP71</f>
        <v>56875</v>
      </c>
      <c r="TS71" s="196">
        <f t="shared" si="110"/>
        <v>0</v>
      </c>
      <c r="TT71" s="196">
        <f t="shared" si="111"/>
        <v>0</v>
      </c>
      <c r="TU71" s="196">
        <f t="shared" si="112"/>
        <v>0</v>
      </c>
      <c r="TV71" s="196">
        <f t="shared" si="113"/>
        <v>0</v>
      </c>
      <c r="TW71" s="196">
        <f t="shared" si="146"/>
        <v>0</v>
      </c>
      <c r="TX71" s="196">
        <f t="shared" si="115"/>
        <v>0</v>
      </c>
      <c r="TY71" s="196">
        <f t="shared" si="134"/>
        <v>0</v>
      </c>
      <c r="TZ71" s="196">
        <f>IF(IF(sym!$O60=TE71,1,0)=1,ABS(TQ71*TJ71),-ABS(TQ71*TJ71))</f>
        <v>0</v>
      </c>
      <c r="UA71" s="196">
        <f>IF(IF(sym!$N60=TE71,1,0)=1,ABS(TQ71*TJ71),-ABS(TQ71*TJ71))</f>
        <v>0</v>
      </c>
      <c r="UB71" s="196">
        <f t="shared" si="141"/>
        <v>0</v>
      </c>
      <c r="UC71" s="196">
        <f t="shared" si="117"/>
        <v>0</v>
      </c>
      <c r="UE71">
        <f t="shared" si="118"/>
        <v>0</v>
      </c>
      <c r="UF71" s="240"/>
      <c r="UG71" s="240"/>
      <c r="UH71" s="240"/>
      <c r="UI71" s="214"/>
      <c r="UJ71" s="241"/>
      <c r="UK71">
        <f t="shared" si="119"/>
        <v>1</v>
      </c>
      <c r="UL71">
        <f t="shared" si="120"/>
        <v>0</v>
      </c>
      <c r="UM71" s="214"/>
      <c r="UN71">
        <f t="shared" si="149"/>
        <v>1</v>
      </c>
      <c r="UO71">
        <f t="shared" si="148"/>
        <v>1</v>
      </c>
      <c r="UP71">
        <f t="shared" si="135"/>
        <v>0</v>
      </c>
      <c r="UQ71">
        <f t="shared" si="122"/>
        <v>1</v>
      </c>
      <c r="UR71" s="249"/>
      <c r="US71" s="202"/>
      <c r="UT71">
        <v>60</v>
      </c>
      <c r="UU71" t="str">
        <f t="shared" si="82"/>
        <v>FALSE</v>
      </c>
      <c r="UV71">
        <f>VLOOKUP($A71,'FuturesInfo (3)'!$A$2:$V$80,22)</f>
        <v>1</v>
      </c>
      <c r="UW71" s="253"/>
      <c r="UX71">
        <f t="shared" si="123"/>
        <v>1</v>
      </c>
      <c r="UY71" s="138">
        <f>VLOOKUP($A71,'FuturesInfo (3)'!$A$2:$O$80,15)*UV71</f>
        <v>56875</v>
      </c>
      <c r="UZ71" s="138">
        <f>VLOOKUP($A71,'FuturesInfo (3)'!$A$2:$O$80,15)*UX71</f>
        <v>56875</v>
      </c>
      <c r="VA71" s="196">
        <f t="shared" si="124"/>
        <v>0</v>
      </c>
      <c r="VB71" s="196">
        <f t="shared" si="125"/>
        <v>0</v>
      </c>
      <c r="VC71" s="196">
        <f t="shared" si="126"/>
        <v>0</v>
      </c>
      <c r="VD71" s="196">
        <f t="shared" si="127"/>
        <v>0</v>
      </c>
      <c r="VE71" s="196">
        <f t="shared" si="147"/>
        <v>0</v>
      </c>
      <c r="VF71" s="196">
        <f t="shared" si="129"/>
        <v>0</v>
      </c>
      <c r="VG71" s="196">
        <f t="shared" si="136"/>
        <v>0</v>
      </c>
      <c r="VH71" s="196">
        <f>IF(IF(sym!$O60=UM71,1,0)=1,ABS(UY71*UR71),-ABS(UY71*UR71))</f>
        <v>0</v>
      </c>
      <c r="VI71" s="196">
        <f>IF(IF(sym!$N60=UM71,1,0)=1,ABS(UY71*UR71),-ABS(UY71*UR71))</f>
        <v>0</v>
      </c>
      <c r="VJ71" s="196">
        <f t="shared" si="144"/>
        <v>0</v>
      </c>
      <c r="VK71" s="196">
        <f t="shared" si="131"/>
        <v>0</v>
      </c>
    </row>
    <row r="72" spans="1:583" x14ac:dyDescent="0.25">
      <c r="A72" s="1" t="s">
        <v>397</v>
      </c>
      <c r="B72" s="150" t="str">
        <f>'FuturesInfo (3)'!M60</f>
        <v>@SB</v>
      </c>
      <c r="C72" s="200" t="str">
        <f>VLOOKUP(A72,'FuturesInfo (3)'!$A$2:$K$80,11)</f>
        <v>soft</v>
      </c>
      <c r="F72" t="e">
        <f>#REF!</f>
        <v>#REF!</v>
      </c>
      <c r="G72">
        <v>1</v>
      </c>
      <c r="H72">
        <v>1</v>
      </c>
      <c r="I72">
        <v>1</v>
      </c>
      <c r="J72">
        <f t="shared" si="150"/>
        <v>1</v>
      </c>
      <c r="K72">
        <f t="shared" si="151"/>
        <v>1</v>
      </c>
      <c r="L72" s="184">
        <v>3.7057522123899997E-2</v>
      </c>
      <c r="M72" s="2">
        <v>10</v>
      </c>
      <c r="N72">
        <v>60</v>
      </c>
      <c r="O72" t="str">
        <f t="shared" si="152"/>
        <v>TRUE</v>
      </c>
      <c r="P72">
        <f>VLOOKUP($A72,'FuturesInfo (3)'!$A$2:$V$80,22)</f>
        <v>3</v>
      </c>
      <c r="Q72">
        <f t="shared" si="69"/>
        <v>3</v>
      </c>
      <c r="R72">
        <f t="shared" si="69"/>
        <v>3</v>
      </c>
      <c r="S72" s="138">
        <f>VLOOKUP($A72,'FuturesInfo (3)'!$A$2:$O$80,15)*Q72</f>
        <v>69820.800000000003</v>
      </c>
      <c r="T72" s="144">
        <f t="shared" si="153"/>
        <v>2587.3858407083972</v>
      </c>
      <c r="U72" s="144">
        <f t="shared" si="83"/>
        <v>2587.3858407083972</v>
      </c>
      <c r="W72">
        <f t="shared" si="154"/>
        <v>1</v>
      </c>
      <c r="X72">
        <v>1</v>
      </c>
      <c r="Y72">
        <v>1</v>
      </c>
      <c r="Z72">
        <v>1</v>
      </c>
      <c r="AA72">
        <f t="shared" si="137"/>
        <v>1</v>
      </c>
      <c r="AB72">
        <f t="shared" si="155"/>
        <v>1</v>
      </c>
      <c r="AC72" s="1">
        <v>1.6000000000000001E-3</v>
      </c>
      <c r="AD72" s="2">
        <v>10</v>
      </c>
      <c r="AE72">
        <v>60</v>
      </c>
      <c r="AF72" t="str">
        <f t="shared" si="156"/>
        <v>TRUE</v>
      </c>
      <c r="AG72">
        <f>VLOOKUP($A72,'FuturesInfo (3)'!$A$2:$V$80,22)</f>
        <v>3</v>
      </c>
      <c r="AH72">
        <f t="shared" si="157"/>
        <v>4</v>
      </c>
      <c r="AI72">
        <f t="shared" si="84"/>
        <v>3</v>
      </c>
      <c r="AJ72" s="138">
        <f>VLOOKUP($A72,'FuturesInfo (3)'!$A$2:$O$80,15)*AI72</f>
        <v>69820.800000000003</v>
      </c>
      <c r="AK72" s="196">
        <f t="shared" si="158"/>
        <v>111.71328000000001</v>
      </c>
      <c r="AL72" s="196">
        <f t="shared" si="86"/>
        <v>111.71328000000001</v>
      </c>
      <c r="AN72">
        <f t="shared" si="75"/>
        <v>1</v>
      </c>
      <c r="AO72">
        <v>1</v>
      </c>
      <c r="AP72">
        <v>1</v>
      </c>
      <c r="AQ72">
        <v>1</v>
      </c>
      <c r="AR72">
        <f t="shared" si="138"/>
        <v>1</v>
      </c>
      <c r="AS72">
        <f t="shared" si="76"/>
        <v>1</v>
      </c>
      <c r="AT72" s="1">
        <v>1.17145899894E-2</v>
      </c>
      <c r="AU72" s="2">
        <v>10</v>
      </c>
      <c r="AV72">
        <v>60</v>
      </c>
      <c r="AW72" t="str">
        <f t="shared" si="77"/>
        <v>TRUE</v>
      </c>
      <c r="AX72">
        <f>VLOOKUP($A72,'FuturesInfo (3)'!$A$2:$V$80,22)</f>
        <v>3</v>
      </c>
      <c r="AY72">
        <f t="shared" si="78"/>
        <v>4</v>
      </c>
      <c r="AZ72">
        <f t="shared" si="87"/>
        <v>3</v>
      </c>
      <c r="BA72" s="138">
        <f>VLOOKUP($A72,'FuturesInfo (3)'!$A$2:$O$80,15)*AZ72</f>
        <v>69820.800000000003</v>
      </c>
      <c r="BB72" s="196">
        <f t="shared" si="79"/>
        <v>817.92204473189963</v>
      </c>
      <c r="BC72" s="196">
        <f t="shared" si="88"/>
        <v>817.92204473189963</v>
      </c>
      <c r="BE72">
        <v>1</v>
      </c>
      <c r="BF72">
        <v>1</v>
      </c>
      <c r="BG72">
        <v>1</v>
      </c>
      <c r="BH72">
        <v>1</v>
      </c>
      <c r="BI72">
        <v>1</v>
      </c>
      <c r="BJ72">
        <v>1</v>
      </c>
      <c r="BK72" s="1">
        <v>3.21052632167E-2</v>
      </c>
      <c r="BL72" s="2">
        <v>10</v>
      </c>
      <c r="BM72">
        <v>60</v>
      </c>
      <c r="BN72" t="s">
        <v>1186</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1186</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1186</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1186</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1186</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1186</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1186</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1186</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1186</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1186</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1186</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1186</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1186</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1186</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1186</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1186</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40">
        <v>1</v>
      </c>
      <c r="QJ72" s="240">
        <v>-1</v>
      </c>
      <c r="QK72" s="214">
        <v>1</v>
      </c>
      <c r="QL72" s="241">
        <v>25</v>
      </c>
      <c r="QM72">
        <v>-1</v>
      </c>
      <c r="QN72">
        <v>1</v>
      </c>
      <c r="QO72" s="214">
        <v>-1</v>
      </c>
      <c r="QP72">
        <v>0</v>
      </c>
      <c r="QQ72">
        <v>0</v>
      </c>
      <c r="QR72">
        <v>1</v>
      </c>
      <c r="QS72">
        <v>0</v>
      </c>
      <c r="QT72" s="249">
        <v>-3.23655402189E-2</v>
      </c>
      <c r="QU72" s="202">
        <v>42514</v>
      </c>
      <c r="QV72">
        <v>60</v>
      </c>
      <c r="QW72" t="s">
        <v>1186</v>
      </c>
      <c r="QX72">
        <v>3</v>
      </c>
      <c r="QY72" s="253">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f t="shared" si="89"/>
        <v>-1</v>
      </c>
      <c r="RP72" s="240">
        <v>1</v>
      </c>
      <c r="RQ72" s="240">
        <v>-1</v>
      </c>
      <c r="RR72" s="240">
        <v>1</v>
      </c>
      <c r="RS72" s="214">
        <v>1</v>
      </c>
      <c r="RT72" s="241">
        <v>26</v>
      </c>
      <c r="RU72">
        <f t="shared" si="90"/>
        <v>-1</v>
      </c>
      <c r="RV72">
        <f t="shared" si="91"/>
        <v>1</v>
      </c>
      <c r="RW72" s="214">
        <v>1</v>
      </c>
      <c r="RX72">
        <f t="shared" si="139"/>
        <v>1</v>
      </c>
      <c r="RY72">
        <f t="shared" si="92"/>
        <v>1</v>
      </c>
      <c r="RZ72">
        <f t="shared" si="93"/>
        <v>0</v>
      </c>
      <c r="SA72">
        <f t="shared" si="94"/>
        <v>1</v>
      </c>
      <c r="SB72" s="249">
        <v>2.21347761928E-2</v>
      </c>
      <c r="SC72" s="202">
        <v>42514</v>
      </c>
      <c r="SD72">
        <v>60</v>
      </c>
      <c r="SE72" t="str">
        <f t="shared" si="80"/>
        <v>TRUE</v>
      </c>
      <c r="SF72">
        <f>VLOOKUP($A72,'FuturesInfo (3)'!$A$2:$V$80,22)</f>
        <v>3</v>
      </c>
      <c r="SG72" s="253">
        <v>1</v>
      </c>
      <c r="SH72">
        <f t="shared" si="95"/>
        <v>4</v>
      </c>
      <c r="SI72" s="138">
        <f>VLOOKUP($A72,'FuturesInfo (3)'!$A$2:$O$80,15)*SF72</f>
        <v>69820.800000000003</v>
      </c>
      <c r="SJ72" s="138">
        <f>VLOOKUP($A72,'FuturesInfo (3)'!$A$2:$O$80,15)*SH72</f>
        <v>93094.400000000009</v>
      </c>
      <c r="SK72" s="196">
        <f t="shared" si="96"/>
        <v>1545.4677816022504</v>
      </c>
      <c r="SL72" s="196">
        <f t="shared" si="97"/>
        <v>2060.6237088030007</v>
      </c>
      <c r="SM72" s="196">
        <f t="shared" si="98"/>
        <v>1545.4677816022504</v>
      </c>
      <c r="SN72" s="196">
        <f t="shared" si="99"/>
        <v>-1545.4677816022504</v>
      </c>
      <c r="SO72" s="196">
        <f t="shared" si="145"/>
        <v>1545.4677816022504</v>
      </c>
      <c r="SP72" s="196">
        <f t="shared" si="101"/>
        <v>-1545.4677816022504</v>
      </c>
      <c r="SQ72" s="196">
        <f t="shared" si="132"/>
        <v>1545.4677816022504</v>
      </c>
      <c r="SR72" s="196">
        <f>IF(IF(sym!$O61=RW72,1,0)=1,ABS(SI72*SB72),-ABS(SI72*SB72))</f>
        <v>1545.4677816022504</v>
      </c>
      <c r="SS72" s="196">
        <f>IF(IF(sym!$N61=RW72,1,0)=1,ABS(SI72*SB72),-ABS(SI72*SB72))</f>
        <v>-1545.4677816022504</v>
      </c>
      <c r="ST72" s="196">
        <f t="shared" si="102"/>
        <v>-1545.4677816022504</v>
      </c>
      <c r="SU72" s="196">
        <f t="shared" si="103"/>
        <v>1545.4677816022504</v>
      </c>
      <c r="SW72">
        <f t="shared" si="104"/>
        <v>1</v>
      </c>
      <c r="SX72" s="240">
        <v>1</v>
      </c>
      <c r="SY72" s="240">
        <v>-1</v>
      </c>
      <c r="SZ72" s="240">
        <v>1</v>
      </c>
      <c r="TA72" s="214">
        <v>1</v>
      </c>
      <c r="TB72" s="241">
        <v>27</v>
      </c>
      <c r="TC72">
        <f t="shared" si="105"/>
        <v>-1</v>
      </c>
      <c r="TD72">
        <f t="shared" si="106"/>
        <v>1</v>
      </c>
      <c r="TE72" s="214"/>
      <c r="TF72">
        <f t="shared" si="140"/>
        <v>0</v>
      </c>
      <c r="TG72">
        <f t="shared" si="107"/>
        <v>0</v>
      </c>
      <c r="TH72">
        <f t="shared" si="133"/>
        <v>0</v>
      </c>
      <c r="TI72">
        <f t="shared" si="108"/>
        <v>0</v>
      </c>
      <c r="TJ72" s="249"/>
      <c r="TK72" s="202">
        <v>42514</v>
      </c>
      <c r="TL72">
        <v>60</v>
      </c>
      <c r="TM72" t="str">
        <f t="shared" si="81"/>
        <v>TRUE</v>
      </c>
      <c r="TN72">
        <f>VLOOKUP($A72,'FuturesInfo (3)'!$A$2:$V$80,22)</f>
        <v>3</v>
      </c>
      <c r="TO72" s="253">
        <v>2</v>
      </c>
      <c r="TP72">
        <f t="shared" si="109"/>
        <v>2</v>
      </c>
      <c r="TQ72" s="138">
        <f>VLOOKUP($A72,'FuturesInfo (3)'!$A$2:$O$80,15)*TN72</f>
        <v>69820.800000000003</v>
      </c>
      <c r="TR72" s="138">
        <f>VLOOKUP($A72,'FuturesInfo (3)'!$A$2:$O$80,15)*TP72</f>
        <v>46547.200000000004</v>
      </c>
      <c r="TS72" s="196">
        <f t="shared" si="110"/>
        <v>0</v>
      </c>
      <c r="TT72" s="196">
        <f t="shared" si="111"/>
        <v>0</v>
      </c>
      <c r="TU72" s="196">
        <f t="shared" si="112"/>
        <v>0</v>
      </c>
      <c r="TV72" s="196">
        <f t="shared" si="113"/>
        <v>0</v>
      </c>
      <c r="TW72" s="196">
        <f t="shared" si="146"/>
        <v>0</v>
      </c>
      <c r="TX72" s="196">
        <f t="shared" si="115"/>
        <v>0</v>
      </c>
      <c r="TY72" s="196">
        <f t="shared" si="134"/>
        <v>0</v>
      </c>
      <c r="TZ72" s="196">
        <f>IF(IF(sym!$O61=TE72,1,0)=1,ABS(TQ72*TJ72),-ABS(TQ72*TJ72))</f>
        <v>0</v>
      </c>
      <c r="UA72" s="196">
        <f>IF(IF(sym!$N61=TE72,1,0)=1,ABS(TQ72*TJ72),-ABS(TQ72*TJ72))</f>
        <v>0</v>
      </c>
      <c r="UB72" s="196">
        <f t="shared" si="141"/>
        <v>0</v>
      </c>
      <c r="UC72" s="196">
        <f t="shared" si="117"/>
        <v>0</v>
      </c>
      <c r="UE72">
        <f t="shared" si="118"/>
        <v>0</v>
      </c>
      <c r="UF72" s="240"/>
      <c r="UG72" s="240"/>
      <c r="UH72" s="240"/>
      <c r="UI72" s="214"/>
      <c r="UJ72" s="241"/>
      <c r="UK72">
        <f t="shared" si="119"/>
        <v>1</v>
      </c>
      <c r="UL72">
        <f t="shared" si="120"/>
        <v>0</v>
      </c>
      <c r="UM72" s="214"/>
      <c r="UN72">
        <f t="shared" si="149"/>
        <v>1</v>
      </c>
      <c r="UO72">
        <f t="shared" si="148"/>
        <v>1</v>
      </c>
      <c r="UP72">
        <f t="shared" si="135"/>
        <v>0</v>
      </c>
      <c r="UQ72">
        <f t="shared" si="122"/>
        <v>1</v>
      </c>
      <c r="UR72" s="249"/>
      <c r="US72" s="202"/>
      <c r="UT72">
        <v>60</v>
      </c>
      <c r="UU72" t="str">
        <f t="shared" si="82"/>
        <v>FALSE</v>
      </c>
      <c r="UV72">
        <f>VLOOKUP($A72,'FuturesInfo (3)'!$A$2:$V$80,22)</f>
        <v>3</v>
      </c>
      <c r="UW72" s="253"/>
      <c r="UX72">
        <f t="shared" si="123"/>
        <v>2</v>
      </c>
      <c r="UY72" s="138">
        <f>VLOOKUP($A72,'FuturesInfo (3)'!$A$2:$O$80,15)*UV72</f>
        <v>69820.800000000003</v>
      </c>
      <c r="UZ72" s="138">
        <f>VLOOKUP($A72,'FuturesInfo (3)'!$A$2:$O$80,15)*UX72</f>
        <v>46547.200000000004</v>
      </c>
      <c r="VA72" s="196">
        <f t="shared" si="124"/>
        <v>0</v>
      </c>
      <c r="VB72" s="196">
        <f t="shared" si="125"/>
        <v>0</v>
      </c>
      <c r="VC72" s="196">
        <f t="shared" si="126"/>
        <v>0</v>
      </c>
      <c r="VD72" s="196">
        <f t="shared" si="127"/>
        <v>0</v>
      </c>
      <c r="VE72" s="196">
        <f t="shared" si="147"/>
        <v>0</v>
      </c>
      <c r="VF72" s="196">
        <f t="shared" si="129"/>
        <v>0</v>
      </c>
      <c r="VG72" s="196">
        <f t="shared" si="136"/>
        <v>0</v>
      </c>
      <c r="VH72" s="196">
        <f>IF(IF(sym!$O61=UM72,1,0)=1,ABS(UY72*UR72),-ABS(UY72*UR72))</f>
        <v>0</v>
      </c>
      <c r="VI72" s="196">
        <f>IF(IF(sym!$N61=UM72,1,0)=1,ABS(UY72*UR72),-ABS(UY72*UR72))</f>
        <v>0</v>
      </c>
      <c r="VJ72" s="196">
        <f t="shared" si="144"/>
        <v>0</v>
      </c>
      <c r="VK72" s="196">
        <f t="shared" si="131"/>
        <v>0</v>
      </c>
    </row>
    <row r="73" spans="1:583" x14ac:dyDescent="0.25">
      <c r="A73" s="1" t="s">
        <v>399</v>
      </c>
      <c r="B73" s="150" t="str">
        <f>'FuturesInfo (3)'!M61</f>
        <v>@SF</v>
      </c>
      <c r="C73" s="200" t="str">
        <f>VLOOKUP(A73,'FuturesInfo (3)'!$A$2:$K$80,11)</f>
        <v>currency</v>
      </c>
      <c r="F73" t="e">
        <f>#REF!</f>
        <v>#REF!</v>
      </c>
      <c r="G73">
        <v>1</v>
      </c>
      <c r="H73">
        <v>1</v>
      </c>
      <c r="I73">
        <v>1</v>
      </c>
      <c r="J73">
        <f t="shared" si="150"/>
        <v>1</v>
      </c>
      <c r="K73">
        <f t="shared" si="151"/>
        <v>1</v>
      </c>
      <c r="L73" s="184">
        <v>1.4363546310100001E-2</v>
      </c>
      <c r="M73" s="2">
        <v>10</v>
      </c>
      <c r="N73">
        <v>60</v>
      </c>
      <c r="O73" t="str">
        <f t="shared" si="152"/>
        <v>TRUE</v>
      </c>
      <c r="P73">
        <f>VLOOKUP($A73,'FuturesInfo (3)'!$A$2:$V$80,22)</f>
        <v>2</v>
      </c>
      <c r="Q73">
        <f t="shared" si="69"/>
        <v>2</v>
      </c>
      <c r="R73">
        <f t="shared" si="69"/>
        <v>2</v>
      </c>
      <c r="S73" s="138">
        <f>VLOOKUP($A73,'FuturesInfo (3)'!$A$2:$O$80,15)*Q73</f>
        <v>257774.99999999997</v>
      </c>
      <c r="T73" s="144">
        <f t="shared" si="153"/>
        <v>3702.5631500860272</v>
      </c>
      <c r="U73" s="144">
        <f t="shared" si="83"/>
        <v>3702.5631500860272</v>
      </c>
      <c r="W73">
        <f t="shared" si="154"/>
        <v>1</v>
      </c>
      <c r="X73">
        <v>1</v>
      </c>
      <c r="Y73">
        <v>1</v>
      </c>
      <c r="Z73">
        <v>1</v>
      </c>
      <c r="AA73">
        <f t="shared" si="137"/>
        <v>1</v>
      </c>
      <c r="AB73">
        <f t="shared" si="155"/>
        <v>1</v>
      </c>
      <c r="AC73" s="1">
        <v>7.32421875E-3</v>
      </c>
      <c r="AD73" s="2">
        <v>10</v>
      </c>
      <c r="AE73">
        <v>60</v>
      </c>
      <c r="AF73" t="str">
        <f t="shared" si="156"/>
        <v>TRUE</v>
      </c>
      <c r="AG73">
        <f>VLOOKUP($A73,'FuturesInfo (3)'!$A$2:$V$80,22)</f>
        <v>2</v>
      </c>
      <c r="AH73">
        <f t="shared" si="157"/>
        <v>3</v>
      </c>
      <c r="AI73">
        <f t="shared" si="84"/>
        <v>2</v>
      </c>
      <c r="AJ73" s="138">
        <f>VLOOKUP($A73,'FuturesInfo (3)'!$A$2:$O$80,15)*AI73</f>
        <v>257774.99999999997</v>
      </c>
      <c r="AK73" s="196">
        <f t="shared" si="158"/>
        <v>1888.0004882812498</v>
      </c>
      <c r="AL73" s="196">
        <f t="shared" si="86"/>
        <v>1888.0004882812498</v>
      </c>
      <c r="AN73">
        <f t="shared" si="75"/>
        <v>1</v>
      </c>
      <c r="AO73">
        <v>-1</v>
      </c>
      <c r="AP73">
        <v>1</v>
      </c>
      <c r="AQ73">
        <v>1</v>
      </c>
      <c r="AR73">
        <f t="shared" si="138"/>
        <v>0</v>
      </c>
      <c r="AS73">
        <f t="shared" si="76"/>
        <v>1</v>
      </c>
      <c r="AT73" s="1">
        <v>4.6534173533699999E-3</v>
      </c>
      <c r="AU73" s="2">
        <v>10</v>
      </c>
      <c r="AV73">
        <v>60</v>
      </c>
      <c r="AW73" t="str">
        <f t="shared" si="77"/>
        <v>TRUE</v>
      </c>
      <c r="AX73">
        <f>VLOOKUP($A73,'FuturesInfo (3)'!$A$2:$V$80,22)</f>
        <v>2</v>
      </c>
      <c r="AY73">
        <f t="shared" si="78"/>
        <v>2</v>
      </c>
      <c r="AZ73">
        <f t="shared" si="87"/>
        <v>2</v>
      </c>
      <c r="BA73" s="138">
        <f>VLOOKUP($A73,'FuturesInfo (3)'!$A$2:$O$80,15)*AZ73</f>
        <v>257774.99999999997</v>
      </c>
      <c r="BB73" s="196">
        <f t="shared" si="79"/>
        <v>-1199.5346582649515</v>
      </c>
      <c r="BC73" s="196">
        <f t="shared" si="88"/>
        <v>1199.5346582649515</v>
      </c>
      <c r="BE73">
        <v>-1</v>
      </c>
      <c r="BF73">
        <v>-1</v>
      </c>
      <c r="BG73">
        <v>1</v>
      </c>
      <c r="BH73">
        <v>1</v>
      </c>
      <c r="BI73">
        <v>0</v>
      </c>
      <c r="BJ73">
        <v>1</v>
      </c>
      <c r="BK73" s="1">
        <v>6.2723149667100004E-3</v>
      </c>
      <c r="BL73" s="2">
        <v>10</v>
      </c>
      <c r="BM73">
        <v>60</v>
      </c>
      <c r="BN73" t="s">
        <v>1186</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1186</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1186</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1186</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1186</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1186</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1186</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1186</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1186</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1186</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1186</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1186</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1186</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1186</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1186</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1186</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40">
        <v>-1</v>
      </c>
      <c r="QJ73" s="240">
        <v>-1</v>
      </c>
      <c r="QK73" s="214">
        <v>1</v>
      </c>
      <c r="QL73" s="241">
        <v>-4</v>
      </c>
      <c r="QM73">
        <v>-1</v>
      </c>
      <c r="QN73">
        <v>-1</v>
      </c>
      <c r="QO73" s="214">
        <v>1</v>
      </c>
      <c r="QP73">
        <v>0</v>
      </c>
      <c r="QQ73">
        <v>1</v>
      </c>
      <c r="QR73">
        <v>0</v>
      </c>
      <c r="QS73">
        <v>0</v>
      </c>
      <c r="QT73" s="249">
        <v>1.65902215283E-3</v>
      </c>
      <c r="QU73" s="202">
        <v>42544</v>
      </c>
      <c r="QV73">
        <v>60</v>
      </c>
      <c r="QW73" t="s">
        <v>1186</v>
      </c>
      <c r="QX73">
        <v>2</v>
      </c>
      <c r="QY73" s="253">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f t="shared" si="89"/>
        <v>1</v>
      </c>
      <c r="RP73" s="240">
        <v>1</v>
      </c>
      <c r="RQ73" s="240">
        <v>-1</v>
      </c>
      <c r="RR73" s="240">
        <v>1</v>
      </c>
      <c r="RS73" s="214">
        <v>1</v>
      </c>
      <c r="RT73" s="241">
        <v>-5</v>
      </c>
      <c r="RU73">
        <f t="shared" si="90"/>
        <v>-1</v>
      </c>
      <c r="RV73">
        <f t="shared" si="91"/>
        <v>-1</v>
      </c>
      <c r="RW73" s="214">
        <v>1</v>
      </c>
      <c r="RX73">
        <f t="shared" si="139"/>
        <v>1</v>
      </c>
      <c r="RY73">
        <f t="shared" si="92"/>
        <v>1</v>
      </c>
      <c r="RZ73">
        <f t="shared" si="93"/>
        <v>0</v>
      </c>
      <c r="SA73">
        <f t="shared" si="94"/>
        <v>0</v>
      </c>
      <c r="SB73" s="249">
        <v>4.5791114575199996E-3</v>
      </c>
      <c r="SC73" s="202">
        <v>42544</v>
      </c>
      <c r="SD73">
        <v>60</v>
      </c>
      <c r="SE73" t="str">
        <f t="shared" si="80"/>
        <v>TRUE</v>
      </c>
      <c r="SF73">
        <f>VLOOKUP($A73,'FuturesInfo (3)'!$A$2:$V$80,22)</f>
        <v>2</v>
      </c>
      <c r="SG73" s="253">
        <v>1</v>
      </c>
      <c r="SH73">
        <f t="shared" si="95"/>
        <v>3</v>
      </c>
      <c r="SI73" s="138">
        <f>VLOOKUP($A73,'FuturesInfo (3)'!$A$2:$O$80,15)*SF73</f>
        <v>257774.99999999997</v>
      </c>
      <c r="SJ73" s="138">
        <f>VLOOKUP($A73,'FuturesInfo (3)'!$A$2:$O$80,15)*SH73</f>
        <v>386662.49999999994</v>
      </c>
      <c r="SK73" s="196">
        <f t="shared" si="96"/>
        <v>1180.3804559622179</v>
      </c>
      <c r="SL73" s="196">
        <f t="shared" si="97"/>
        <v>1770.5706839433267</v>
      </c>
      <c r="SM73" s="196">
        <f t="shared" si="98"/>
        <v>1180.3804559622179</v>
      </c>
      <c r="SN73" s="196">
        <f t="shared" si="99"/>
        <v>-1180.3804559622179</v>
      </c>
      <c r="SO73" s="196">
        <f t="shared" si="145"/>
        <v>-1180.3804559622179</v>
      </c>
      <c r="SP73" s="196">
        <f t="shared" si="101"/>
        <v>-1180.3804559622179</v>
      </c>
      <c r="SQ73" s="196">
        <f t="shared" si="132"/>
        <v>1180.3804559622179</v>
      </c>
      <c r="SR73" s="196">
        <f>IF(IF(sym!$O62=RW73,1,0)=1,ABS(SI73*SB73),-ABS(SI73*SB73))</f>
        <v>1180.3804559622179</v>
      </c>
      <c r="SS73" s="196">
        <f>IF(IF(sym!$N62=RW73,1,0)=1,ABS(SI73*SB73),-ABS(SI73*SB73))</f>
        <v>-1180.3804559622179</v>
      </c>
      <c r="ST73" s="196">
        <f t="shared" si="102"/>
        <v>-1180.3804559622179</v>
      </c>
      <c r="SU73" s="196">
        <f t="shared" si="103"/>
        <v>1180.3804559622179</v>
      </c>
      <c r="SW73">
        <f t="shared" si="104"/>
        <v>1</v>
      </c>
      <c r="SX73" s="240">
        <v>-1</v>
      </c>
      <c r="SY73" s="240">
        <v>-1</v>
      </c>
      <c r="SZ73" s="240">
        <v>1</v>
      </c>
      <c r="TA73" s="214">
        <v>1</v>
      </c>
      <c r="TB73" s="241">
        <v>-6</v>
      </c>
      <c r="TC73">
        <f t="shared" si="105"/>
        <v>-1</v>
      </c>
      <c r="TD73">
        <f t="shared" si="106"/>
        <v>-1</v>
      </c>
      <c r="TE73" s="214"/>
      <c r="TF73">
        <f t="shared" si="140"/>
        <v>0</v>
      </c>
      <c r="TG73">
        <f t="shared" si="107"/>
        <v>0</v>
      </c>
      <c r="TH73">
        <f t="shared" si="133"/>
        <v>0</v>
      </c>
      <c r="TI73">
        <f t="shared" si="108"/>
        <v>0</v>
      </c>
      <c r="TJ73" s="249"/>
      <c r="TK73" s="202">
        <v>42544</v>
      </c>
      <c r="TL73">
        <v>60</v>
      </c>
      <c r="TM73" t="str">
        <f t="shared" si="81"/>
        <v>TRUE</v>
      </c>
      <c r="TN73">
        <f>VLOOKUP($A73,'FuturesInfo (3)'!$A$2:$V$80,22)</f>
        <v>2</v>
      </c>
      <c r="TO73" s="253">
        <v>1</v>
      </c>
      <c r="TP73">
        <f t="shared" si="109"/>
        <v>3</v>
      </c>
      <c r="TQ73" s="138">
        <f>VLOOKUP($A73,'FuturesInfo (3)'!$A$2:$O$80,15)*TN73</f>
        <v>257774.99999999997</v>
      </c>
      <c r="TR73" s="138">
        <f>VLOOKUP($A73,'FuturesInfo (3)'!$A$2:$O$80,15)*TP73</f>
        <v>386662.49999999994</v>
      </c>
      <c r="TS73" s="196">
        <f t="shared" si="110"/>
        <v>0</v>
      </c>
      <c r="TT73" s="196">
        <f t="shared" si="111"/>
        <v>0</v>
      </c>
      <c r="TU73" s="196">
        <f t="shared" si="112"/>
        <v>0</v>
      </c>
      <c r="TV73" s="196">
        <f t="shared" si="113"/>
        <v>0</v>
      </c>
      <c r="TW73" s="196">
        <f t="shared" si="146"/>
        <v>0</v>
      </c>
      <c r="TX73" s="196">
        <f t="shared" si="115"/>
        <v>0</v>
      </c>
      <c r="TY73" s="196">
        <f t="shared" si="134"/>
        <v>0</v>
      </c>
      <c r="TZ73" s="196">
        <f>IF(IF(sym!$O62=TE73,1,0)=1,ABS(TQ73*TJ73),-ABS(TQ73*TJ73))</f>
        <v>0</v>
      </c>
      <c r="UA73" s="196">
        <f>IF(IF(sym!$N62=TE73,1,0)=1,ABS(TQ73*TJ73),-ABS(TQ73*TJ73))</f>
        <v>0</v>
      </c>
      <c r="UB73" s="196">
        <f t="shared" si="141"/>
        <v>0</v>
      </c>
      <c r="UC73" s="196">
        <f t="shared" si="117"/>
        <v>0</v>
      </c>
      <c r="UE73">
        <f t="shared" si="118"/>
        <v>0</v>
      </c>
      <c r="UF73" s="240"/>
      <c r="UG73" s="240"/>
      <c r="UH73" s="240"/>
      <c r="UI73" s="214"/>
      <c r="UJ73" s="241"/>
      <c r="UK73">
        <f t="shared" si="119"/>
        <v>1</v>
      </c>
      <c r="UL73">
        <f t="shared" si="120"/>
        <v>0</v>
      </c>
      <c r="UM73" s="214"/>
      <c r="UN73">
        <f t="shared" si="149"/>
        <v>1</v>
      </c>
      <c r="UO73">
        <f t="shared" si="148"/>
        <v>1</v>
      </c>
      <c r="UP73">
        <f t="shared" si="135"/>
        <v>0</v>
      </c>
      <c r="UQ73">
        <f t="shared" si="122"/>
        <v>1</v>
      </c>
      <c r="UR73" s="249"/>
      <c r="US73" s="202"/>
      <c r="UT73">
        <v>60</v>
      </c>
      <c r="UU73" t="str">
        <f t="shared" si="82"/>
        <v>FALSE</v>
      </c>
      <c r="UV73">
        <f>VLOOKUP($A73,'FuturesInfo (3)'!$A$2:$V$80,22)</f>
        <v>2</v>
      </c>
      <c r="UW73" s="253"/>
      <c r="UX73">
        <f t="shared" si="123"/>
        <v>2</v>
      </c>
      <c r="UY73" s="138">
        <f>VLOOKUP($A73,'FuturesInfo (3)'!$A$2:$O$80,15)*UV73</f>
        <v>257774.99999999997</v>
      </c>
      <c r="UZ73" s="138">
        <f>VLOOKUP($A73,'FuturesInfo (3)'!$A$2:$O$80,15)*UX73</f>
        <v>257774.99999999997</v>
      </c>
      <c r="VA73" s="196">
        <f t="shared" si="124"/>
        <v>0</v>
      </c>
      <c r="VB73" s="196">
        <f t="shared" si="125"/>
        <v>0</v>
      </c>
      <c r="VC73" s="196">
        <f t="shared" si="126"/>
        <v>0</v>
      </c>
      <c r="VD73" s="196">
        <f t="shared" si="127"/>
        <v>0</v>
      </c>
      <c r="VE73" s="196">
        <f t="shared" si="147"/>
        <v>0</v>
      </c>
      <c r="VF73" s="196">
        <f t="shared" si="129"/>
        <v>0</v>
      </c>
      <c r="VG73" s="196">
        <f t="shared" si="136"/>
        <v>0</v>
      </c>
      <c r="VH73" s="196">
        <f>IF(IF(sym!$O62=UM73,1,0)=1,ABS(UY73*UR73),-ABS(UY73*UR73))</f>
        <v>0</v>
      </c>
      <c r="VI73" s="196">
        <f>IF(IF(sym!$N62=UM73,1,0)=1,ABS(UY73*UR73),-ABS(UY73*UR73))</f>
        <v>0</v>
      </c>
      <c r="VJ73" s="196">
        <f t="shared" si="144"/>
        <v>0</v>
      </c>
      <c r="VK73" s="196">
        <f t="shared" si="131"/>
        <v>0</v>
      </c>
    </row>
    <row r="74" spans="1:583" x14ac:dyDescent="0.25">
      <c r="A74" s="1" t="s">
        <v>401</v>
      </c>
      <c r="B74" s="150" t="str">
        <f>'FuturesInfo (3)'!M62</f>
        <v>QSI</v>
      </c>
      <c r="C74" s="200" t="str">
        <f>VLOOKUP(A74,'FuturesInfo (3)'!$A$2:$K$80,11)</f>
        <v>metal</v>
      </c>
      <c r="F74" t="e">
        <f>#REF!</f>
        <v>#REF!</v>
      </c>
      <c r="G74">
        <v>-1</v>
      </c>
      <c r="H74">
        <v>-1</v>
      </c>
      <c r="I74">
        <v>1</v>
      </c>
      <c r="J74">
        <f t="shared" si="150"/>
        <v>0</v>
      </c>
      <c r="K74">
        <f t="shared" si="151"/>
        <v>0</v>
      </c>
      <c r="L74" s="184">
        <v>2.1216848673900002E-2</v>
      </c>
      <c r="M74" s="2">
        <v>10</v>
      </c>
      <c r="N74">
        <v>60</v>
      </c>
      <c r="O74" t="str">
        <f t="shared" si="152"/>
        <v>TRUE</v>
      </c>
      <c r="P74">
        <f>VLOOKUP($A74,'FuturesInfo (3)'!$A$2:$V$80,22)</f>
        <v>1</v>
      </c>
      <c r="Q74">
        <f t="shared" si="69"/>
        <v>1</v>
      </c>
      <c r="R74">
        <f t="shared" si="69"/>
        <v>1</v>
      </c>
      <c r="S74" s="138">
        <f>VLOOKUP($A74,'FuturesInfo (3)'!$A$2:$O$80,15)*Q74</f>
        <v>97940</v>
      </c>
      <c r="T74" s="144">
        <f t="shared" si="153"/>
        <v>-2077.9781591217661</v>
      </c>
      <c r="U74" s="144">
        <f t="shared" si="83"/>
        <v>-2077.9781591217661</v>
      </c>
      <c r="W74">
        <f t="shared" si="154"/>
        <v>-1</v>
      </c>
      <c r="X74">
        <v>1</v>
      </c>
      <c r="Y74">
        <v>-1</v>
      </c>
      <c r="Z74">
        <v>1</v>
      </c>
      <c r="AA74">
        <f t="shared" si="137"/>
        <v>1</v>
      </c>
      <c r="AB74">
        <f t="shared" si="155"/>
        <v>0</v>
      </c>
      <c r="AC74" s="1">
        <v>5.0106935533100003E-3</v>
      </c>
      <c r="AD74" s="2">
        <v>10</v>
      </c>
      <c r="AE74">
        <v>60</v>
      </c>
      <c r="AF74" t="str">
        <f t="shared" si="156"/>
        <v>TRUE</v>
      </c>
      <c r="AG74">
        <f>VLOOKUP($A74,'FuturesInfo (3)'!$A$2:$V$80,22)</f>
        <v>1</v>
      </c>
      <c r="AH74">
        <f t="shared" si="157"/>
        <v>1</v>
      </c>
      <c r="AI74">
        <f t="shared" si="84"/>
        <v>1</v>
      </c>
      <c r="AJ74" s="138">
        <f>VLOOKUP($A74,'FuturesInfo (3)'!$A$2:$O$80,15)*AI74</f>
        <v>97940</v>
      </c>
      <c r="AK74" s="196">
        <f t="shared" si="158"/>
        <v>490.74732661118145</v>
      </c>
      <c r="AL74" s="196">
        <f t="shared" si="86"/>
        <v>-490.74732661118145</v>
      </c>
      <c r="AN74">
        <f t="shared" si="75"/>
        <v>1</v>
      </c>
      <c r="AO74">
        <v>1</v>
      </c>
      <c r="AP74">
        <v>-1</v>
      </c>
      <c r="AQ74">
        <v>-1</v>
      </c>
      <c r="AR74">
        <f t="shared" si="138"/>
        <v>0</v>
      </c>
      <c r="AS74">
        <f t="shared" si="76"/>
        <v>1</v>
      </c>
      <c r="AT74" s="1">
        <v>-3.2224721833800001E-3</v>
      </c>
      <c r="AU74" s="2">
        <v>10</v>
      </c>
      <c r="AV74">
        <v>60</v>
      </c>
      <c r="AW74" t="str">
        <f t="shared" si="77"/>
        <v>TRUE</v>
      </c>
      <c r="AX74">
        <f>VLOOKUP($A74,'FuturesInfo (3)'!$A$2:$V$80,22)</f>
        <v>1</v>
      </c>
      <c r="AY74">
        <f t="shared" si="78"/>
        <v>1</v>
      </c>
      <c r="AZ74">
        <f t="shared" si="87"/>
        <v>1</v>
      </c>
      <c r="BA74" s="138">
        <f>VLOOKUP($A74,'FuturesInfo (3)'!$A$2:$O$80,15)*AZ74</f>
        <v>97940</v>
      </c>
      <c r="BB74" s="196">
        <f t="shared" si="79"/>
        <v>-315.6089256402372</v>
      </c>
      <c r="BC74" s="196">
        <f t="shared" si="88"/>
        <v>315.6089256402372</v>
      </c>
      <c r="BE74">
        <v>1</v>
      </c>
      <c r="BF74">
        <v>1</v>
      </c>
      <c r="BG74">
        <v>-1</v>
      </c>
      <c r="BH74">
        <v>1</v>
      </c>
      <c r="BI74">
        <v>1</v>
      </c>
      <c r="BJ74">
        <v>0</v>
      </c>
      <c r="BK74" s="1">
        <v>3.6049774307699997E-2</v>
      </c>
      <c r="BL74" s="2">
        <v>10</v>
      </c>
      <c r="BM74">
        <v>60</v>
      </c>
      <c r="BN74" t="s">
        <v>1186</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1186</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1186</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1186</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1186</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1186</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1186</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1186</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1186</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1186</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1186</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1186</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1186</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1186</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1186</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1186</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40">
        <v>1</v>
      </c>
      <c r="QJ74" s="240">
        <v>1</v>
      </c>
      <c r="QK74" s="214">
        <v>1</v>
      </c>
      <c r="QL74" s="241">
        <v>-7</v>
      </c>
      <c r="QM74">
        <v>-1</v>
      </c>
      <c r="QN74">
        <v>-1</v>
      </c>
      <c r="QO74" s="214">
        <v>1</v>
      </c>
      <c r="QP74">
        <v>1</v>
      </c>
      <c r="QQ74">
        <v>1</v>
      </c>
      <c r="QR74">
        <v>0</v>
      </c>
      <c r="QS74">
        <v>0</v>
      </c>
      <c r="QT74" s="249">
        <v>1.1734666159599999E-2</v>
      </c>
      <c r="QU74" s="202">
        <v>42541</v>
      </c>
      <c r="QV74">
        <v>60</v>
      </c>
      <c r="QW74" t="s">
        <v>1186</v>
      </c>
      <c r="QX74">
        <v>1</v>
      </c>
      <c r="QY74" s="253">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f t="shared" si="89"/>
        <v>1</v>
      </c>
      <c r="RP74" s="240">
        <v>-1</v>
      </c>
      <c r="RQ74" s="240">
        <v>-1</v>
      </c>
      <c r="RR74" s="240">
        <v>-1</v>
      </c>
      <c r="RS74" s="214">
        <v>1</v>
      </c>
      <c r="RT74" s="241">
        <v>-8</v>
      </c>
      <c r="RU74">
        <f t="shared" si="90"/>
        <v>-1</v>
      </c>
      <c r="RV74">
        <f t="shared" si="91"/>
        <v>-1</v>
      </c>
      <c r="RW74" s="214">
        <v>1</v>
      </c>
      <c r="RX74">
        <f t="shared" si="139"/>
        <v>0</v>
      </c>
      <c r="RY74">
        <f t="shared" si="92"/>
        <v>1</v>
      </c>
      <c r="RZ74">
        <f t="shared" si="93"/>
        <v>0</v>
      </c>
      <c r="SA74">
        <f t="shared" si="94"/>
        <v>0</v>
      </c>
      <c r="SB74" s="249">
        <v>5.18176448478E-2</v>
      </c>
      <c r="SC74" s="202">
        <v>42541</v>
      </c>
      <c r="SD74">
        <v>60</v>
      </c>
      <c r="SE74" t="str">
        <f t="shared" si="80"/>
        <v>TRUE</v>
      </c>
      <c r="SF74">
        <f>VLOOKUP($A74,'FuturesInfo (3)'!$A$2:$V$80,22)</f>
        <v>1</v>
      </c>
      <c r="SG74" s="253">
        <v>1</v>
      </c>
      <c r="SH74">
        <f t="shared" si="95"/>
        <v>1</v>
      </c>
      <c r="SI74" s="138">
        <f>VLOOKUP($A74,'FuturesInfo (3)'!$A$2:$O$80,15)*SF74</f>
        <v>97940</v>
      </c>
      <c r="SJ74" s="138">
        <f>VLOOKUP($A74,'FuturesInfo (3)'!$A$2:$O$80,15)*SH74</f>
        <v>97940</v>
      </c>
      <c r="SK74" s="196">
        <f t="shared" si="96"/>
        <v>-5075.0201363935321</v>
      </c>
      <c r="SL74" s="196">
        <f t="shared" si="97"/>
        <v>-5075.0201363935321</v>
      </c>
      <c r="SM74" s="196">
        <f t="shared" si="98"/>
        <v>5075.0201363935321</v>
      </c>
      <c r="SN74" s="196">
        <f t="shared" si="99"/>
        <v>-5075.0201363935321</v>
      </c>
      <c r="SO74" s="196">
        <f t="shared" si="145"/>
        <v>-5075.0201363935321</v>
      </c>
      <c r="SP74" s="196">
        <f t="shared" si="101"/>
        <v>-5075.0201363935321</v>
      </c>
      <c r="SQ74" s="196">
        <f t="shared" si="132"/>
        <v>-5075.0201363935321</v>
      </c>
      <c r="SR74" s="196">
        <f>IF(IF(sym!$O63=RW74,1,0)=1,ABS(SI74*SB74),-ABS(SI74*SB74))</f>
        <v>-5075.0201363935321</v>
      </c>
      <c r="SS74" s="196">
        <f>IF(IF(sym!$N63=RW74,1,0)=1,ABS(SI74*SB74),-ABS(SI74*SB74))</f>
        <v>5075.0201363935321</v>
      </c>
      <c r="ST74" s="196">
        <f t="shared" si="102"/>
        <v>-5075.0201363935321</v>
      </c>
      <c r="SU74" s="196">
        <f t="shared" si="103"/>
        <v>5075.0201363935321</v>
      </c>
      <c r="SW74">
        <f t="shared" si="104"/>
        <v>1</v>
      </c>
      <c r="SX74" s="240">
        <v>1</v>
      </c>
      <c r="SY74" s="240">
        <v>1</v>
      </c>
      <c r="SZ74" s="240">
        <v>1</v>
      </c>
      <c r="TA74" s="214">
        <v>1</v>
      </c>
      <c r="TB74" s="241">
        <v>-9</v>
      </c>
      <c r="TC74">
        <f t="shared" si="105"/>
        <v>-1</v>
      </c>
      <c r="TD74">
        <f t="shared" si="106"/>
        <v>-1</v>
      </c>
      <c r="TE74" s="214"/>
      <c r="TF74">
        <f t="shared" si="140"/>
        <v>0</v>
      </c>
      <c r="TG74">
        <f t="shared" si="107"/>
        <v>0</v>
      </c>
      <c r="TH74">
        <f t="shared" si="133"/>
        <v>0</v>
      </c>
      <c r="TI74">
        <f t="shared" si="108"/>
        <v>0</v>
      </c>
      <c r="TJ74" s="249"/>
      <c r="TK74" s="202">
        <v>42541</v>
      </c>
      <c r="TL74">
        <v>60</v>
      </c>
      <c r="TM74" t="str">
        <f t="shared" si="81"/>
        <v>TRUE</v>
      </c>
      <c r="TN74">
        <f>VLOOKUP($A74,'FuturesInfo (3)'!$A$2:$V$80,22)</f>
        <v>1</v>
      </c>
      <c r="TO74" s="253">
        <v>2</v>
      </c>
      <c r="TP74">
        <f t="shared" si="109"/>
        <v>1</v>
      </c>
      <c r="TQ74" s="138">
        <f>VLOOKUP($A74,'FuturesInfo (3)'!$A$2:$O$80,15)*TN74</f>
        <v>97940</v>
      </c>
      <c r="TR74" s="138">
        <f>VLOOKUP($A74,'FuturesInfo (3)'!$A$2:$O$80,15)*TP74</f>
        <v>97940</v>
      </c>
      <c r="TS74" s="196">
        <f t="shared" si="110"/>
        <v>0</v>
      </c>
      <c r="TT74" s="196">
        <f t="shared" si="111"/>
        <v>0</v>
      </c>
      <c r="TU74" s="196">
        <f t="shared" si="112"/>
        <v>0</v>
      </c>
      <c r="TV74" s="196">
        <f t="shared" si="113"/>
        <v>0</v>
      </c>
      <c r="TW74" s="196">
        <f t="shared" si="146"/>
        <v>0</v>
      </c>
      <c r="TX74" s="196">
        <f t="shared" si="115"/>
        <v>0</v>
      </c>
      <c r="TY74" s="196">
        <f t="shared" si="134"/>
        <v>0</v>
      </c>
      <c r="TZ74" s="196">
        <f>IF(IF(sym!$O63=TE74,1,0)=1,ABS(TQ74*TJ74),-ABS(TQ74*TJ74))</f>
        <v>0</v>
      </c>
      <c r="UA74" s="196">
        <f>IF(IF(sym!$N63=TE74,1,0)=1,ABS(TQ74*TJ74),-ABS(TQ74*TJ74))</f>
        <v>0</v>
      </c>
      <c r="UB74" s="196">
        <f t="shared" si="141"/>
        <v>0</v>
      </c>
      <c r="UC74" s="196">
        <f t="shared" si="117"/>
        <v>0</v>
      </c>
      <c r="UE74">
        <f t="shared" si="118"/>
        <v>0</v>
      </c>
      <c r="UF74" s="240"/>
      <c r="UG74" s="240"/>
      <c r="UH74" s="240"/>
      <c r="UI74" s="214"/>
      <c r="UJ74" s="241"/>
      <c r="UK74">
        <f t="shared" si="119"/>
        <v>1</v>
      </c>
      <c r="UL74">
        <f t="shared" si="120"/>
        <v>0</v>
      </c>
      <c r="UM74" s="214"/>
      <c r="UN74">
        <f t="shared" si="149"/>
        <v>1</v>
      </c>
      <c r="UO74">
        <f t="shared" si="148"/>
        <v>1</v>
      </c>
      <c r="UP74">
        <f t="shared" si="135"/>
        <v>0</v>
      </c>
      <c r="UQ74">
        <f t="shared" si="122"/>
        <v>1</v>
      </c>
      <c r="UR74" s="249"/>
      <c r="US74" s="202"/>
      <c r="UT74">
        <v>60</v>
      </c>
      <c r="UU74" t="str">
        <f t="shared" si="82"/>
        <v>FALSE</v>
      </c>
      <c r="UV74">
        <f>VLOOKUP($A74,'FuturesInfo (3)'!$A$2:$V$80,22)</f>
        <v>1</v>
      </c>
      <c r="UW74" s="253"/>
      <c r="UX74">
        <f t="shared" si="123"/>
        <v>1</v>
      </c>
      <c r="UY74" s="138">
        <f>VLOOKUP($A74,'FuturesInfo (3)'!$A$2:$O$80,15)*UV74</f>
        <v>97940</v>
      </c>
      <c r="UZ74" s="138">
        <f>VLOOKUP($A74,'FuturesInfo (3)'!$A$2:$O$80,15)*UX74</f>
        <v>97940</v>
      </c>
      <c r="VA74" s="196">
        <f t="shared" si="124"/>
        <v>0</v>
      </c>
      <c r="VB74" s="196">
        <f t="shared" si="125"/>
        <v>0</v>
      </c>
      <c r="VC74" s="196">
        <f t="shared" si="126"/>
        <v>0</v>
      </c>
      <c r="VD74" s="196">
        <f t="shared" si="127"/>
        <v>0</v>
      </c>
      <c r="VE74" s="196">
        <f t="shared" si="147"/>
        <v>0</v>
      </c>
      <c r="VF74" s="196">
        <f t="shared" si="129"/>
        <v>0</v>
      </c>
      <c r="VG74" s="196">
        <f t="shared" si="136"/>
        <v>0</v>
      </c>
      <c r="VH74" s="196">
        <f>IF(IF(sym!$O63=UM74,1,0)=1,ABS(UY74*UR74),-ABS(UY74*UR74))</f>
        <v>0</v>
      </c>
      <c r="VI74" s="196">
        <f>IF(IF(sym!$N63=UM74,1,0)=1,ABS(UY74*UR74),-ABS(UY74*UR74))</f>
        <v>0</v>
      </c>
      <c r="VJ74" s="196">
        <f t="shared" si="144"/>
        <v>0</v>
      </c>
      <c r="VK74" s="196">
        <f t="shared" si="131"/>
        <v>0</v>
      </c>
    </row>
    <row r="75" spans="1:583" x14ac:dyDescent="0.25">
      <c r="A75" s="1" t="s">
        <v>403</v>
      </c>
      <c r="B75" s="150" t="str">
        <f>'FuturesInfo (3)'!M63</f>
        <v>IN</v>
      </c>
      <c r="C75" s="200" t="str">
        <f>VLOOKUP(A75,'FuturesInfo (3)'!$A$2:$K$80,11)</f>
        <v>index</v>
      </c>
      <c r="F75" t="e">
        <f>#REF!</f>
        <v>#REF!</v>
      </c>
      <c r="G75">
        <v>1</v>
      </c>
      <c r="H75">
        <v>-1</v>
      </c>
      <c r="I75">
        <v>1</v>
      </c>
      <c r="J75">
        <f t="shared" si="150"/>
        <v>1</v>
      </c>
      <c r="K75">
        <f t="shared" si="151"/>
        <v>0</v>
      </c>
      <c r="L75" s="184">
        <v>3.6434296818099997E-4</v>
      </c>
      <c r="M75" s="2">
        <v>10</v>
      </c>
      <c r="N75">
        <v>60</v>
      </c>
      <c r="O75" t="str">
        <f t="shared" si="152"/>
        <v>TRUE</v>
      </c>
      <c r="P75">
        <f>VLOOKUP($A75,'FuturesInfo (3)'!$A$2:$V$80,22)</f>
        <v>8</v>
      </c>
      <c r="Q75">
        <f t="shared" si="69"/>
        <v>8</v>
      </c>
      <c r="R75">
        <f t="shared" si="69"/>
        <v>8</v>
      </c>
      <c r="S75" s="138">
        <f>VLOOKUP($A75,'FuturesInfo (3)'!$A$2:$O$80,15)*Q75</f>
        <v>133720</v>
      </c>
      <c r="T75" s="144">
        <f t="shared" si="153"/>
        <v>48.719941705163315</v>
      </c>
      <c r="U75" s="144">
        <f t="shared" si="83"/>
        <v>-48.719941705163315</v>
      </c>
      <c r="W75">
        <f t="shared" si="154"/>
        <v>1</v>
      </c>
      <c r="X75">
        <v>1</v>
      </c>
      <c r="Y75">
        <v>-1</v>
      </c>
      <c r="Z75">
        <v>-1</v>
      </c>
      <c r="AA75">
        <f t="shared" si="137"/>
        <v>0</v>
      </c>
      <c r="AB75">
        <f t="shared" si="155"/>
        <v>1</v>
      </c>
      <c r="AC75" s="1">
        <v>-3.0350855894100001E-4</v>
      </c>
      <c r="AD75" s="2">
        <v>10</v>
      </c>
      <c r="AE75">
        <v>60</v>
      </c>
      <c r="AF75" t="str">
        <f t="shared" si="156"/>
        <v>TRUE</v>
      </c>
      <c r="AG75">
        <f>VLOOKUP($A75,'FuturesInfo (3)'!$A$2:$V$80,22)</f>
        <v>8</v>
      </c>
      <c r="AH75">
        <f t="shared" si="157"/>
        <v>6</v>
      </c>
      <c r="AI75">
        <f t="shared" si="84"/>
        <v>8</v>
      </c>
      <c r="AJ75" s="138">
        <f>VLOOKUP($A75,'FuturesInfo (3)'!$A$2:$O$80,15)*AI75</f>
        <v>133720</v>
      </c>
      <c r="AK75" s="196">
        <f t="shared" si="158"/>
        <v>-40.585164501590519</v>
      </c>
      <c r="AL75" s="196">
        <f t="shared" si="86"/>
        <v>40.585164501590519</v>
      </c>
      <c r="AN75">
        <f t="shared" si="75"/>
        <v>1</v>
      </c>
      <c r="AO75">
        <v>-1</v>
      </c>
      <c r="AP75">
        <v>1</v>
      </c>
      <c r="AQ75">
        <v>1</v>
      </c>
      <c r="AR75">
        <f t="shared" si="138"/>
        <v>0</v>
      </c>
      <c r="AS75">
        <f t="shared" si="76"/>
        <v>1</v>
      </c>
      <c r="AT75" s="1">
        <v>6.67921549578E-3</v>
      </c>
      <c r="AU75" s="2">
        <v>10</v>
      </c>
      <c r="AV75">
        <v>60</v>
      </c>
      <c r="AW75" t="str">
        <f t="shared" si="77"/>
        <v>TRUE</v>
      </c>
      <c r="AX75">
        <f>VLOOKUP($A75,'FuturesInfo (3)'!$A$2:$V$80,22)</f>
        <v>8</v>
      </c>
      <c r="AY75">
        <f t="shared" si="78"/>
        <v>6</v>
      </c>
      <c r="AZ75">
        <f t="shared" si="87"/>
        <v>8</v>
      </c>
      <c r="BA75" s="138">
        <f>VLOOKUP($A75,'FuturesInfo (3)'!$A$2:$O$80,15)*AZ75</f>
        <v>133720</v>
      </c>
      <c r="BB75" s="196">
        <f t="shared" si="79"/>
        <v>-893.14469609570165</v>
      </c>
      <c r="BC75" s="196">
        <f t="shared" si="88"/>
        <v>893.14469609570165</v>
      </c>
      <c r="BE75">
        <v>-1</v>
      </c>
      <c r="BF75">
        <v>1</v>
      </c>
      <c r="BG75">
        <v>1</v>
      </c>
      <c r="BH75">
        <v>-1</v>
      </c>
      <c r="BI75">
        <v>0</v>
      </c>
      <c r="BJ75">
        <v>0</v>
      </c>
      <c r="BK75" s="1">
        <v>-6.6348995717500003E-4</v>
      </c>
      <c r="BL75" s="2">
        <v>10</v>
      </c>
      <c r="BM75">
        <v>60</v>
      </c>
      <c r="BN75" t="s">
        <v>1186</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1186</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1186</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1186</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1186</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1186</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1186</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1186</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1186</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1186</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1186</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1186</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1186</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1186</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1186</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1186</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40">
        <v>1</v>
      </c>
      <c r="QJ75" s="240">
        <v>-1</v>
      </c>
      <c r="QK75" s="214">
        <v>1</v>
      </c>
      <c r="QL75" s="241">
        <v>-4</v>
      </c>
      <c r="QM75">
        <v>-1</v>
      </c>
      <c r="QN75">
        <v>-1</v>
      </c>
      <c r="QO75" s="214">
        <v>1</v>
      </c>
      <c r="QP75">
        <v>1</v>
      </c>
      <c r="QQ75">
        <v>1</v>
      </c>
      <c r="QR75">
        <v>0</v>
      </c>
      <c r="QS75">
        <v>0</v>
      </c>
      <c r="QT75" s="249">
        <v>9.7465886941399994E-3</v>
      </c>
      <c r="QU75" s="202">
        <v>42544</v>
      </c>
      <c r="QV75">
        <v>60</v>
      </c>
      <c r="QW75" t="s">
        <v>1186</v>
      </c>
      <c r="QX75">
        <v>8</v>
      </c>
      <c r="QY75" s="253">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f t="shared" si="89"/>
        <v>1</v>
      </c>
      <c r="RP75" s="240">
        <v>1</v>
      </c>
      <c r="RQ75" s="240">
        <v>1</v>
      </c>
      <c r="RR75" s="240">
        <v>1</v>
      </c>
      <c r="RS75" s="214">
        <v>1</v>
      </c>
      <c r="RT75" s="241">
        <v>4</v>
      </c>
      <c r="RU75">
        <f t="shared" si="90"/>
        <v>-1</v>
      </c>
      <c r="RV75">
        <f t="shared" si="91"/>
        <v>1</v>
      </c>
      <c r="RW75" s="214">
        <v>1</v>
      </c>
      <c r="RX75">
        <f t="shared" si="139"/>
        <v>1</v>
      </c>
      <c r="RY75">
        <f t="shared" si="92"/>
        <v>1</v>
      </c>
      <c r="RZ75">
        <f t="shared" si="93"/>
        <v>0</v>
      </c>
      <c r="SA75">
        <f t="shared" si="94"/>
        <v>1</v>
      </c>
      <c r="SB75" s="249">
        <v>2.6393137784199998E-3</v>
      </c>
      <c r="SC75" s="202">
        <v>42545</v>
      </c>
      <c r="SD75">
        <v>60</v>
      </c>
      <c r="SE75" t="str">
        <f t="shared" si="80"/>
        <v>TRUE</v>
      </c>
      <c r="SF75">
        <f>VLOOKUP($A75,'FuturesInfo (3)'!$A$2:$V$80,22)</f>
        <v>8</v>
      </c>
      <c r="SG75" s="253">
        <v>2</v>
      </c>
      <c r="SH75">
        <f t="shared" si="95"/>
        <v>6</v>
      </c>
      <c r="SI75" s="138">
        <f>VLOOKUP($A75,'FuturesInfo (3)'!$A$2:$O$80,15)*SF75</f>
        <v>133720</v>
      </c>
      <c r="SJ75" s="138">
        <f>VLOOKUP($A75,'FuturesInfo (3)'!$A$2:$O$80,15)*SH75</f>
        <v>100290</v>
      </c>
      <c r="SK75" s="196">
        <f t="shared" si="96"/>
        <v>352.92903845032237</v>
      </c>
      <c r="SL75" s="196">
        <f t="shared" si="97"/>
        <v>264.69677883774176</v>
      </c>
      <c r="SM75" s="196">
        <f t="shared" si="98"/>
        <v>352.92903845032237</v>
      </c>
      <c r="SN75" s="196">
        <f t="shared" si="99"/>
        <v>-352.92903845032237</v>
      </c>
      <c r="SO75" s="196">
        <f t="shared" si="145"/>
        <v>352.92903845032237</v>
      </c>
      <c r="SP75" s="196">
        <f t="shared" si="101"/>
        <v>352.92903845032237</v>
      </c>
      <c r="SQ75" s="196">
        <f t="shared" si="132"/>
        <v>352.92903845032237</v>
      </c>
      <c r="SR75" s="196">
        <f>IF(IF(sym!$O64=RW75,1,0)=1,ABS(SI75*SB75),-ABS(SI75*SB75))</f>
        <v>352.92903845032237</v>
      </c>
      <c r="SS75" s="196">
        <f>IF(IF(sym!$N64=RW75,1,0)=1,ABS(SI75*SB75),-ABS(SI75*SB75))</f>
        <v>-352.92903845032237</v>
      </c>
      <c r="ST75" s="196">
        <f t="shared" si="102"/>
        <v>-352.92903845032237</v>
      </c>
      <c r="SU75" s="196">
        <f t="shared" si="103"/>
        <v>352.92903845032237</v>
      </c>
      <c r="SW75">
        <f t="shared" si="104"/>
        <v>1</v>
      </c>
      <c r="SX75" s="240">
        <v>1</v>
      </c>
      <c r="SY75" s="240">
        <v>-1</v>
      </c>
      <c r="SZ75" s="240">
        <v>1</v>
      </c>
      <c r="TA75" s="214">
        <v>1</v>
      </c>
      <c r="TB75" s="241">
        <v>5</v>
      </c>
      <c r="TC75">
        <f t="shared" si="105"/>
        <v>-1</v>
      </c>
      <c r="TD75">
        <f t="shared" si="106"/>
        <v>1</v>
      </c>
      <c r="TE75" s="214"/>
      <c r="TF75">
        <f t="shared" si="140"/>
        <v>0</v>
      </c>
      <c r="TG75">
        <f t="shared" si="107"/>
        <v>0</v>
      </c>
      <c r="TH75">
        <f t="shared" si="133"/>
        <v>0</v>
      </c>
      <c r="TI75">
        <f t="shared" si="108"/>
        <v>0</v>
      </c>
      <c r="TJ75" s="249"/>
      <c r="TK75" s="202">
        <v>42545</v>
      </c>
      <c r="TL75">
        <v>60</v>
      </c>
      <c r="TM75" t="str">
        <f t="shared" si="81"/>
        <v>TRUE</v>
      </c>
      <c r="TN75">
        <f>VLOOKUP($A75,'FuturesInfo (3)'!$A$2:$V$80,22)</f>
        <v>8</v>
      </c>
      <c r="TO75" s="253">
        <v>2</v>
      </c>
      <c r="TP75">
        <f t="shared" si="109"/>
        <v>6</v>
      </c>
      <c r="TQ75" s="138">
        <f>VLOOKUP($A75,'FuturesInfo (3)'!$A$2:$O$80,15)*TN75</f>
        <v>133720</v>
      </c>
      <c r="TR75" s="138">
        <f>VLOOKUP($A75,'FuturesInfo (3)'!$A$2:$O$80,15)*TP75</f>
        <v>100290</v>
      </c>
      <c r="TS75" s="196">
        <f t="shared" si="110"/>
        <v>0</v>
      </c>
      <c r="TT75" s="196">
        <f t="shared" si="111"/>
        <v>0</v>
      </c>
      <c r="TU75" s="196">
        <f t="shared" si="112"/>
        <v>0</v>
      </c>
      <c r="TV75" s="196">
        <f t="shared" si="113"/>
        <v>0</v>
      </c>
      <c r="TW75" s="196">
        <f t="shared" si="146"/>
        <v>0</v>
      </c>
      <c r="TX75" s="196">
        <f t="shared" si="115"/>
        <v>0</v>
      </c>
      <c r="TY75" s="196">
        <f t="shared" si="134"/>
        <v>0</v>
      </c>
      <c r="TZ75" s="196">
        <f>IF(IF(sym!$O64=TE75,1,0)=1,ABS(TQ75*TJ75),-ABS(TQ75*TJ75))</f>
        <v>0</v>
      </c>
      <c r="UA75" s="196">
        <f>IF(IF(sym!$N64=TE75,1,0)=1,ABS(TQ75*TJ75),-ABS(TQ75*TJ75))</f>
        <v>0</v>
      </c>
      <c r="UB75" s="196">
        <f t="shared" si="141"/>
        <v>0</v>
      </c>
      <c r="UC75" s="196">
        <f t="shared" si="117"/>
        <v>0</v>
      </c>
      <c r="UE75">
        <f t="shared" si="118"/>
        <v>0</v>
      </c>
      <c r="UF75" s="240"/>
      <c r="UG75" s="240"/>
      <c r="UH75" s="240"/>
      <c r="UI75" s="214"/>
      <c r="UJ75" s="241"/>
      <c r="UK75">
        <f t="shared" si="119"/>
        <v>1</v>
      </c>
      <c r="UL75">
        <f t="shared" si="120"/>
        <v>0</v>
      </c>
      <c r="UM75" s="214"/>
      <c r="UN75">
        <f t="shared" si="149"/>
        <v>1</v>
      </c>
      <c r="UO75">
        <f t="shared" si="148"/>
        <v>1</v>
      </c>
      <c r="UP75">
        <f t="shared" si="135"/>
        <v>0</v>
      </c>
      <c r="UQ75">
        <f t="shared" si="122"/>
        <v>1</v>
      </c>
      <c r="UR75" s="249"/>
      <c r="US75" s="202"/>
      <c r="UT75">
        <v>60</v>
      </c>
      <c r="UU75" t="str">
        <f t="shared" si="82"/>
        <v>FALSE</v>
      </c>
      <c r="UV75">
        <f>VLOOKUP($A75,'FuturesInfo (3)'!$A$2:$V$80,22)</f>
        <v>8</v>
      </c>
      <c r="UW75" s="253"/>
      <c r="UX75">
        <f t="shared" si="123"/>
        <v>6</v>
      </c>
      <c r="UY75" s="138">
        <f>VLOOKUP($A75,'FuturesInfo (3)'!$A$2:$O$80,15)*UV75</f>
        <v>133720</v>
      </c>
      <c r="UZ75" s="138">
        <f>VLOOKUP($A75,'FuturesInfo (3)'!$A$2:$O$80,15)*UX75</f>
        <v>100290</v>
      </c>
      <c r="VA75" s="196">
        <f t="shared" si="124"/>
        <v>0</v>
      </c>
      <c r="VB75" s="196">
        <f t="shared" si="125"/>
        <v>0</v>
      </c>
      <c r="VC75" s="196">
        <f t="shared" si="126"/>
        <v>0</v>
      </c>
      <c r="VD75" s="196">
        <f t="shared" si="127"/>
        <v>0</v>
      </c>
      <c r="VE75" s="196">
        <f t="shared" si="147"/>
        <v>0</v>
      </c>
      <c r="VF75" s="196">
        <f t="shared" si="129"/>
        <v>0</v>
      </c>
      <c r="VG75" s="196">
        <f t="shared" si="136"/>
        <v>0</v>
      </c>
      <c r="VH75" s="196">
        <f>IF(IF(sym!$O64=UM75,1,0)=1,ABS(UY75*UR75),-ABS(UY75*UR75))</f>
        <v>0</v>
      </c>
      <c r="VI75" s="196">
        <f>IF(IF(sym!$N64=UM75,1,0)=1,ABS(UY75*UR75),-ABS(UY75*UR75))</f>
        <v>0</v>
      </c>
      <c r="VJ75" s="196">
        <f t="shared" si="144"/>
        <v>0</v>
      </c>
      <c r="VK75" s="196">
        <f t="shared" si="131"/>
        <v>0</v>
      </c>
    </row>
    <row r="76" spans="1:583" x14ac:dyDescent="0.25">
      <c r="A76" s="1" t="s">
        <v>1001</v>
      </c>
      <c r="B76" s="150" t="str">
        <f>'FuturesInfo (3)'!M64</f>
        <v>BB</v>
      </c>
      <c r="C76" s="200" t="str">
        <f>VLOOKUP(A76,'FuturesInfo (3)'!$A$2:$K$80,11)</f>
        <v>rates</v>
      </c>
      <c r="F76" t="e">
        <f>#REF!</f>
        <v>#REF!</v>
      </c>
      <c r="G76">
        <v>1</v>
      </c>
      <c r="H76">
        <v>1</v>
      </c>
      <c r="I76">
        <v>1</v>
      </c>
      <c r="J76">
        <f t="shared" si="150"/>
        <v>1</v>
      </c>
      <c r="K76">
        <f t="shared" si="151"/>
        <v>1</v>
      </c>
      <c r="L76" s="184">
        <v>3.2905561039800002E-4</v>
      </c>
      <c r="M76" s="2">
        <v>10</v>
      </c>
      <c r="N76">
        <v>60</v>
      </c>
      <c r="O76" t="str">
        <f t="shared" si="152"/>
        <v>TRUE</v>
      </c>
      <c r="P76">
        <f>VLOOKUP($A76,'FuturesInfo (3)'!$A$2:$V$80,22)</f>
        <v>7</v>
      </c>
      <c r="Q76">
        <f t="shared" si="69"/>
        <v>7</v>
      </c>
      <c r="R76">
        <f t="shared" si="69"/>
        <v>7</v>
      </c>
      <c r="S76" s="138">
        <f>VLOOKUP($A76,'FuturesInfo (3)'!$A$2:$O$80,15)*Q76</f>
        <v>1047619.9767802614</v>
      </c>
      <c r="T76" s="144">
        <f t="shared" si="153"/>
        <v>344.72523092456754</v>
      </c>
      <c r="U76" s="144">
        <f t="shared" si="83"/>
        <v>344.72523092456754</v>
      </c>
      <c r="W76">
        <f t="shared" si="154"/>
        <v>1</v>
      </c>
      <c r="X76">
        <v>1</v>
      </c>
      <c r="Y76">
        <v>1</v>
      </c>
      <c r="Z76">
        <v>1</v>
      </c>
      <c r="AA76">
        <f t="shared" si="137"/>
        <v>1</v>
      </c>
      <c r="AB76">
        <f t="shared" si="155"/>
        <v>1</v>
      </c>
      <c r="AC76" s="1">
        <v>1.1184210526300001E-3</v>
      </c>
      <c r="AD76" s="2">
        <v>10</v>
      </c>
      <c r="AE76">
        <v>60</v>
      </c>
      <c r="AF76" t="str">
        <f t="shared" si="156"/>
        <v>TRUE</v>
      </c>
      <c r="AG76">
        <f>VLOOKUP($A76,'FuturesInfo (3)'!$A$2:$V$80,22)</f>
        <v>7</v>
      </c>
      <c r="AH76">
        <f t="shared" si="157"/>
        <v>9</v>
      </c>
      <c r="AI76">
        <f t="shared" si="84"/>
        <v>7</v>
      </c>
      <c r="AJ76" s="138">
        <f>VLOOKUP($A76,'FuturesInfo (3)'!$A$2:$O$80,15)*AI76</f>
        <v>1047619.9767802614</v>
      </c>
      <c r="AK76" s="196">
        <f t="shared" si="158"/>
        <v>1171.6802371867961</v>
      </c>
      <c r="AL76" s="196">
        <f t="shared" si="86"/>
        <v>1171.6802371867961</v>
      </c>
      <c r="AN76">
        <f t="shared" si="75"/>
        <v>1</v>
      </c>
      <c r="AO76">
        <v>1</v>
      </c>
      <c r="AP76">
        <v>1</v>
      </c>
      <c r="AQ76">
        <v>-1</v>
      </c>
      <c r="AR76">
        <f t="shared" si="138"/>
        <v>0</v>
      </c>
      <c r="AS76">
        <f t="shared" si="76"/>
        <v>0</v>
      </c>
      <c r="AT76" s="1">
        <v>-5.25727804429E-4</v>
      </c>
      <c r="AU76" s="2">
        <v>10</v>
      </c>
      <c r="AV76">
        <v>60</v>
      </c>
      <c r="AW76" t="str">
        <f t="shared" si="77"/>
        <v>TRUE</v>
      </c>
      <c r="AX76">
        <f>VLOOKUP($A76,'FuturesInfo (3)'!$A$2:$V$80,22)</f>
        <v>7</v>
      </c>
      <c r="AY76">
        <f t="shared" si="78"/>
        <v>9</v>
      </c>
      <c r="AZ76">
        <f t="shared" si="87"/>
        <v>7</v>
      </c>
      <c r="BA76" s="138">
        <f>VLOOKUP($A76,'FuturesInfo (3)'!$A$2:$O$80,15)*AZ76</f>
        <v>1047619.9767802614</v>
      </c>
      <c r="BB76" s="196">
        <f t="shared" si="79"/>
        <v>-550.76295026864682</v>
      </c>
      <c r="BC76" s="196">
        <f t="shared" si="88"/>
        <v>-550.76295026864682</v>
      </c>
      <c r="BE76">
        <v>1</v>
      </c>
      <c r="BF76">
        <v>-1</v>
      </c>
      <c r="BG76">
        <v>1</v>
      </c>
      <c r="BH76">
        <v>-1</v>
      </c>
      <c r="BI76">
        <v>1</v>
      </c>
      <c r="BJ76">
        <v>0</v>
      </c>
      <c r="BK76" s="1">
        <v>-4.60253774556E-4</v>
      </c>
      <c r="BL76" s="2">
        <v>10</v>
      </c>
      <c r="BM76">
        <v>60</v>
      </c>
      <c r="BN76" t="s">
        <v>1186</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1186</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1186</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1186</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1186</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1186</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1186</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1186</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1186</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1186</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1186</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1186</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1186</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1186</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1186</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1186</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40">
        <v>1</v>
      </c>
      <c r="QJ76" s="240">
        <v>-1</v>
      </c>
      <c r="QK76" s="214">
        <v>-1</v>
      </c>
      <c r="QL76" s="241">
        <v>5</v>
      </c>
      <c r="QM76">
        <v>1</v>
      </c>
      <c r="QN76">
        <v>-1</v>
      </c>
      <c r="QO76" s="214">
        <v>-1</v>
      </c>
      <c r="QP76">
        <v>0</v>
      </c>
      <c r="QQ76">
        <v>1</v>
      </c>
      <c r="QR76">
        <v>0</v>
      </c>
      <c r="QS76">
        <v>1</v>
      </c>
      <c r="QT76" s="249">
        <v>-9.1521213309799995E-4</v>
      </c>
      <c r="QU76" s="202">
        <v>42543</v>
      </c>
      <c r="QV76">
        <v>60</v>
      </c>
      <c r="QW76" t="s">
        <v>1186</v>
      </c>
      <c r="QX76">
        <v>7</v>
      </c>
      <c r="QY76" s="253">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f t="shared" si="89"/>
        <v>-1</v>
      </c>
      <c r="RP76" s="240">
        <v>-1</v>
      </c>
      <c r="RQ76" s="240">
        <v>1</v>
      </c>
      <c r="RR76" s="240">
        <v>-1</v>
      </c>
      <c r="RS76" s="214">
        <v>-1</v>
      </c>
      <c r="RT76" s="241">
        <v>6</v>
      </c>
      <c r="RU76">
        <f t="shared" si="90"/>
        <v>1</v>
      </c>
      <c r="RV76">
        <f t="shared" si="91"/>
        <v>-1</v>
      </c>
      <c r="RW76" s="214">
        <v>1</v>
      </c>
      <c r="RX76">
        <f t="shared" si="139"/>
        <v>0</v>
      </c>
      <c r="RY76">
        <f t="shared" si="92"/>
        <v>0</v>
      </c>
      <c r="RZ76">
        <f t="shared" si="93"/>
        <v>1</v>
      </c>
      <c r="SA76">
        <f t="shared" si="94"/>
        <v>0</v>
      </c>
      <c r="SB76" s="249">
        <v>3.7296342341200002E-3</v>
      </c>
      <c r="SC76" s="202">
        <v>42543</v>
      </c>
      <c r="SD76">
        <v>60</v>
      </c>
      <c r="SE76" t="str">
        <f t="shared" si="80"/>
        <v>TRUE</v>
      </c>
      <c r="SF76">
        <f>VLOOKUP($A76,'FuturesInfo (3)'!$A$2:$V$80,22)</f>
        <v>7</v>
      </c>
      <c r="SG76" s="253">
        <v>2</v>
      </c>
      <c r="SH76">
        <f t="shared" si="95"/>
        <v>5</v>
      </c>
      <c r="SI76" s="138">
        <f>VLOOKUP($A76,'FuturesInfo (3)'!$A$2:$O$80,15)*SF76</f>
        <v>1047619.9767802614</v>
      </c>
      <c r="SJ76" s="138">
        <f>VLOOKUP($A76,'FuturesInfo (3)'!$A$2:$O$80,15)*SH76</f>
        <v>748299.98341447231</v>
      </c>
      <c r="SK76" s="196">
        <f t="shared" si="96"/>
        <v>-3907.2393297476624</v>
      </c>
      <c r="SL76" s="196">
        <f t="shared" si="97"/>
        <v>-2790.8852355340441</v>
      </c>
      <c r="SM76" s="196">
        <f t="shared" si="98"/>
        <v>-3907.2393297476624</v>
      </c>
      <c r="SN76" s="196">
        <f t="shared" si="99"/>
        <v>3907.2393297476624</v>
      </c>
      <c r="SO76" s="196">
        <f t="shared" si="145"/>
        <v>-3907.2393297476624</v>
      </c>
      <c r="SP76" s="196">
        <f t="shared" si="101"/>
        <v>3907.2393297476624</v>
      </c>
      <c r="SQ76" s="196">
        <f t="shared" si="132"/>
        <v>-3907.2393297476624</v>
      </c>
      <c r="SR76" s="196">
        <f>IF(IF(sym!$O65=RW76,1,0)=1,ABS(SI76*SB76),-ABS(SI76*SB76))</f>
        <v>-3907.2393297476624</v>
      </c>
      <c r="SS76" s="196">
        <f>IF(IF(sym!$N65=RW76,1,0)=1,ABS(SI76*SB76),-ABS(SI76*SB76))</f>
        <v>3907.2393297476624</v>
      </c>
      <c r="ST76" s="196">
        <f t="shared" si="102"/>
        <v>-3907.2393297476624</v>
      </c>
      <c r="SU76" s="196">
        <f t="shared" si="103"/>
        <v>3907.2393297476624</v>
      </c>
      <c r="SW76">
        <f t="shared" si="104"/>
        <v>1</v>
      </c>
      <c r="SX76" s="240">
        <v>1</v>
      </c>
      <c r="SY76" s="240">
        <v>-1</v>
      </c>
      <c r="SZ76" s="240">
        <v>1</v>
      </c>
      <c r="TA76" s="214">
        <v>1</v>
      </c>
      <c r="TB76" s="241">
        <v>7</v>
      </c>
      <c r="TC76">
        <f t="shared" si="105"/>
        <v>-1</v>
      </c>
      <c r="TD76">
        <f t="shared" si="106"/>
        <v>1</v>
      </c>
      <c r="TE76" s="214"/>
      <c r="TF76">
        <f t="shared" si="140"/>
        <v>0</v>
      </c>
      <c r="TG76">
        <f t="shared" si="107"/>
        <v>0</v>
      </c>
      <c r="TH76">
        <f t="shared" si="133"/>
        <v>0</v>
      </c>
      <c r="TI76">
        <f t="shared" si="108"/>
        <v>0</v>
      </c>
      <c r="TJ76" s="249"/>
      <c r="TK76" s="202">
        <v>42543</v>
      </c>
      <c r="TL76">
        <v>60</v>
      </c>
      <c r="TM76" t="str">
        <f t="shared" si="81"/>
        <v>TRUE</v>
      </c>
      <c r="TN76">
        <f>VLOOKUP($A76,'FuturesInfo (3)'!$A$2:$V$80,22)</f>
        <v>7</v>
      </c>
      <c r="TO76" s="253">
        <v>2</v>
      </c>
      <c r="TP76">
        <f t="shared" si="109"/>
        <v>5</v>
      </c>
      <c r="TQ76" s="138">
        <f>VLOOKUP($A76,'FuturesInfo (3)'!$A$2:$O$80,15)*TN76</f>
        <v>1047619.9767802614</v>
      </c>
      <c r="TR76" s="138">
        <f>VLOOKUP($A76,'FuturesInfo (3)'!$A$2:$O$80,15)*TP76</f>
        <v>748299.98341447231</v>
      </c>
      <c r="TS76" s="196">
        <f t="shared" si="110"/>
        <v>0</v>
      </c>
      <c r="TT76" s="196">
        <f t="shared" si="111"/>
        <v>0</v>
      </c>
      <c r="TU76" s="196">
        <f t="shared" si="112"/>
        <v>0</v>
      </c>
      <c r="TV76" s="196">
        <f t="shared" si="113"/>
        <v>0</v>
      </c>
      <c r="TW76" s="196">
        <f t="shared" si="146"/>
        <v>0</v>
      </c>
      <c r="TX76" s="196">
        <f t="shared" si="115"/>
        <v>0</v>
      </c>
      <c r="TY76" s="196">
        <f t="shared" si="134"/>
        <v>0</v>
      </c>
      <c r="TZ76" s="196">
        <f>IF(IF(sym!$O65=TE76,1,0)=1,ABS(TQ76*TJ76),-ABS(TQ76*TJ76))</f>
        <v>0</v>
      </c>
      <c r="UA76" s="196">
        <f>IF(IF(sym!$N65=TE76,1,0)=1,ABS(TQ76*TJ76),-ABS(TQ76*TJ76))</f>
        <v>0</v>
      </c>
      <c r="UB76" s="196">
        <f t="shared" si="141"/>
        <v>0</v>
      </c>
      <c r="UC76" s="196">
        <f t="shared" si="117"/>
        <v>0</v>
      </c>
      <c r="UE76">
        <f t="shared" si="118"/>
        <v>0</v>
      </c>
      <c r="UF76" s="240"/>
      <c r="UG76" s="240"/>
      <c r="UH76" s="240"/>
      <c r="UI76" s="214"/>
      <c r="UJ76" s="241"/>
      <c r="UK76">
        <f t="shared" si="119"/>
        <v>1</v>
      </c>
      <c r="UL76">
        <f t="shared" si="120"/>
        <v>0</v>
      </c>
      <c r="UM76" s="214"/>
      <c r="UN76">
        <f t="shared" si="149"/>
        <v>1</v>
      </c>
      <c r="UO76">
        <f t="shared" si="148"/>
        <v>1</v>
      </c>
      <c r="UP76">
        <f t="shared" si="135"/>
        <v>0</v>
      </c>
      <c r="UQ76">
        <f t="shared" si="122"/>
        <v>1</v>
      </c>
      <c r="UR76" s="249"/>
      <c r="US76" s="202"/>
      <c r="UT76">
        <v>60</v>
      </c>
      <c r="UU76" t="str">
        <f t="shared" si="82"/>
        <v>FALSE</v>
      </c>
      <c r="UV76">
        <f>VLOOKUP($A76,'FuturesInfo (3)'!$A$2:$V$80,22)</f>
        <v>7</v>
      </c>
      <c r="UW76" s="253"/>
      <c r="UX76">
        <f t="shared" si="123"/>
        <v>5</v>
      </c>
      <c r="UY76" s="138">
        <f>VLOOKUP($A76,'FuturesInfo (3)'!$A$2:$O$80,15)*UV76</f>
        <v>1047619.9767802614</v>
      </c>
      <c r="UZ76" s="138">
        <f>VLOOKUP($A76,'FuturesInfo (3)'!$A$2:$O$80,15)*UX76</f>
        <v>748299.98341447231</v>
      </c>
      <c r="VA76" s="196">
        <f t="shared" si="124"/>
        <v>0</v>
      </c>
      <c r="VB76" s="196">
        <f t="shared" si="125"/>
        <v>0</v>
      </c>
      <c r="VC76" s="196">
        <f t="shared" si="126"/>
        <v>0</v>
      </c>
      <c r="VD76" s="196">
        <f t="shared" si="127"/>
        <v>0</v>
      </c>
      <c r="VE76" s="196">
        <f t="shared" si="147"/>
        <v>0</v>
      </c>
      <c r="VF76" s="196">
        <f t="shared" si="129"/>
        <v>0</v>
      </c>
      <c r="VG76" s="196">
        <f t="shared" si="136"/>
        <v>0</v>
      </c>
      <c r="VH76" s="196">
        <f>IF(IF(sym!$O65=UM76,1,0)=1,ABS(UY76*UR76),-ABS(UY76*UR76))</f>
        <v>0</v>
      </c>
      <c r="VI76" s="196">
        <f>IF(IF(sym!$N65=UM76,1,0)=1,ABS(UY76*UR76),-ABS(UY76*UR76))</f>
        <v>0</v>
      </c>
      <c r="VJ76" s="196">
        <f t="shared" si="144"/>
        <v>0</v>
      </c>
      <c r="VK76" s="196">
        <f t="shared" si="131"/>
        <v>0</v>
      </c>
    </row>
    <row r="77" spans="1:583" x14ac:dyDescent="0.25">
      <c r="A77" s="1" t="s">
        <v>404</v>
      </c>
      <c r="B77" s="150" t="str">
        <f>'FuturesInfo (3)'!M65</f>
        <v>@SM</v>
      </c>
      <c r="C77" s="200" t="str">
        <f>VLOOKUP(A77,'FuturesInfo (3)'!$A$2:$K$80,11)</f>
        <v>grain</v>
      </c>
      <c r="F77" t="e">
        <f>#REF!</f>
        <v>#REF!</v>
      </c>
      <c r="G77">
        <v>1</v>
      </c>
      <c r="H77">
        <v>-1</v>
      </c>
      <c r="I77">
        <v>-1</v>
      </c>
      <c r="J77">
        <f t="shared" si="150"/>
        <v>0</v>
      </c>
      <c r="K77">
        <f t="shared" si="151"/>
        <v>1</v>
      </c>
      <c r="L77" s="184">
        <v>-9.5625149414299993E-3</v>
      </c>
      <c r="M77" s="2">
        <v>10</v>
      </c>
      <c r="N77">
        <v>60</v>
      </c>
      <c r="O77" t="str">
        <f t="shared" si="152"/>
        <v>TRUE</v>
      </c>
      <c r="P77">
        <f>VLOOKUP($A77,'FuturesInfo (3)'!$A$2:$V$80,22)</f>
        <v>2</v>
      </c>
      <c r="Q77">
        <f t="shared" si="69"/>
        <v>2</v>
      </c>
      <c r="R77">
        <f t="shared" si="69"/>
        <v>2</v>
      </c>
      <c r="S77" s="138">
        <f>VLOOKUP($A77,'FuturesInfo (3)'!$A$2:$O$80,15)*Q77</f>
        <v>79600</v>
      </c>
      <c r="T77" s="144">
        <f t="shared" si="153"/>
        <v>-761.17618933782796</v>
      </c>
      <c r="U77" s="144">
        <f t="shared" si="83"/>
        <v>761.17618933782796</v>
      </c>
      <c r="W77">
        <f t="shared" si="154"/>
        <v>1</v>
      </c>
      <c r="X77">
        <v>-1</v>
      </c>
      <c r="Y77">
        <v>-1</v>
      </c>
      <c r="Z77">
        <v>-1</v>
      </c>
      <c r="AA77">
        <f t="shared" si="137"/>
        <v>1</v>
      </c>
      <c r="AB77">
        <f t="shared" si="155"/>
        <v>1</v>
      </c>
      <c r="AC77" s="1">
        <v>-6.2756456673899999E-3</v>
      </c>
      <c r="AD77" s="2">
        <v>10</v>
      </c>
      <c r="AE77">
        <v>60</v>
      </c>
      <c r="AF77" t="str">
        <f t="shared" si="156"/>
        <v>TRUE</v>
      </c>
      <c r="AG77">
        <f>VLOOKUP($A77,'FuturesInfo (3)'!$A$2:$V$80,22)</f>
        <v>2</v>
      </c>
      <c r="AH77">
        <f t="shared" si="157"/>
        <v>3</v>
      </c>
      <c r="AI77">
        <f t="shared" si="84"/>
        <v>2</v>
      </c>
      <c r="AJ77" s="138">
        <f>VLOOKUP($A77,'FuturesInfo (3)'!$A$2:$O$80,15)*AI77</f>
        <v>79600</v>
      </c>
      <c r="AK77" s="196">
        <f t="shared" si="158"/>
        <v>499.54139512424399</v>
      </c>
      <c r="AL77" s="196">
        <f t="shared" si="86"/>
        <v>499.54139512424399</v>
      </c>
      <c r="AN77">
        <f t="shared" si="75"/>
        <v>-1</v>
      </c>
      <c r="AO77">
        <v>-1</v>
      </c>
      <c r="AP77">
        <v>-1</v>
      </c>
      <c r="AQ77">
        <v>-1</v>
      </c>
      <c r="AR77">
        <f t="shared" si="138"/>
        <v>1</v>
      </c>
      <c r="AS77">
        <f t="shared" si="76"/>
        <v>1</v>
      </c>
      <c r="AT77" s="1">
        <v>-9.4729171726999992E-3</v>
      </c>
      <c r="AU77" s="2">
        <v>10</v>
      </c>
      <c r="AV77">
        <v>60</v>
      </c>
      <c r="AW77" t="str">
        <f t="shared" si="77"/>
        <v>TRUE</v>
      </c>
      <c r="AX77">
        <f>VLOOKUP($A77,'FuturesInfo (3)'!$A$2:$V$80,22)</f>
        <v>2</v>
      </c>
      <c r="AY77">
        <f t="shared" si="78"/>
        <v>3</v>
      </c>
      <c r="AZ77">
        <f t="shared" si="87"/>
        <v>2</v>
      </c>
      <c r="BA77" s="138">
        <f>VLOOKUP($A77,'FuturesInfo (3)'!$A$2:$O$80,15)*AZ77</f>
        <v>79600</v>
      </c>
      <c r="BB77" s="196">
        <f t="shared" si="79"/>
        <v>754.04420694691999</v>
      </c>
      <c r="BC77" s="196">
        <f t="shared" si="88"/>
        <v>754.04420694691999</v>
      </c>
      <c r="BE77">
        <v>-1</v>
      </c>
      <c r="BF77">
        <v>1</v>
      </c>
      <c r="BG77">
        <v>-1</v>
      </c>
      <c r="BH77">
        <v>1</v>
      </c>
      <c r="BI77">
        <v>1</v>
      </c>
      <c r="BJ77">
        <v>0</v>
      </c>
      <c r="BK77" s="1">
        <v>2.2805296714100001E-2</v>
      </c>
      <c r="BL77" s="2">
        <v>10</v>
      </c>
      <c r="BM77">
        <v>60</v>
      </c>
      <c r="BN77" t="s">
        <v>1186</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1186</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1186</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1186</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1186</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1186</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1186</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1186</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1186</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1186</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1186</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1186</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1186</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1186</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1186</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1186</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40">
        <v>-1</v>
      </c>
      <c r="QJ77" s="240">
        <v>1</v>
      </c>
      <c r="QK77" s="214">
        <v>-1</v>
      </c>
      <c r="QL77" s="241">
        <v>-3</v>
      </c>
      <c r="QM77">
        <v>1</v>
      </c>
      <c r="QN77">
        <v>1</v>
      </c>
      <c r="QO77" s="214">
        <v>1</v>
      </c>
      <c r="QP77">
        <v>0</v>
      </c>
      <c r="QQ77">
        <v>0</v>
      </c>
      <c r="QR77">
        <v>1</v>
      </c>
      <c r="QS77">
        <v>1</v>
      </c>
      <c r="QT77" s="249">
        <v>2.7941553447799999E-2</v>
      </c>
      <c r="QU77" s="202">
        <v>42523</v>
      </c>
      <c r="QV77">
        <v>60</v>
      </c>
      <c r="QW77" t="s">
        <v>1186</v>
      </c>
      <c r="QX77">
        <v>2</v>
      </c>
      <c r="QY77" s="253">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f t="shared" si="89"/>
        <v>1</v>
      </c>
      <c r="RP77" s="240">
        <v>1</v>
      </c>
      <c r="RQ77" s="240">
        <v>1</v>
      </c>
      <c r="RR77" s="240">
        <v>1</v>
      </c>
      <c r="RS77" s="214">
        <v>-1</v>
      </c>
      <c r="RT77" s="241">
        <v>-4</v>
      </c>
      <c r="RU77">
        <f t="shared" si="90"/>
        <v>1</v>
      </c>
      <c r="RV77">
        <f t="shared" si="91"/>
        <v>1</v>
      </c>
      <c r="RW77" s="214">
        <v>-1</v>
      </c>
      <c r="RX77">
        <f t="shared" si="139"/>
        <v>0</v>
      </c>
      <c r="RY77">
        <f t="shared" si="92"/>
        <v>1</v>
      </c>
      <c r="RZ77">
        <f t="shared" si="93"/>
        <v>0</v>
      </c>
      <c r="SA77">
        <f t="shared" si="94"/>
        <v>0</v>
      </c>
      <c r="SB77" s="249">
        <v>-7.4812967580999996E-3</v>
      </c>
      <c r="SC77" s="202">
        <v>42545</v>
      </c>
      <c r="SD77">
        <v>60</v>
      </c>
      <c r="SE77" t="str">
        <f t="shared" si="80"/>
        <v>TRUE</v>
      </c>
      <c r="SF77">
        <f>VLOOKUP($A77,'FuturesInfo (3)'!$A$2:$V$80,22)</f>
        <v>2</v>
      </c>
      <c r="SG77" s="253">
        <v>2</v>
      </c>
      <c r="SH77">
        <f t="shared" si="95"/>
        <v>2</v>
      </c>
      <c r="SI77" s="138">
        <f>VLOOKUP($A77,'FuturesInfo (3)'!$A$2:$O$80,15)*SF77</f>
        <v>79600</v>
      </c>
      <c r="SJ77" s="138">
        <f>VLOOKUP($A77,'FuturesInfo (3)'!$A$2:$O$80,15)*SH77</f>
        <v>79600</v>
      </c>
      <c r="SK77" s="196">
        <f t="shared" si="96"/>
        <v>-595.51122194476</v>
      </c>
      <c r="SL77" s="196">
        <f t="shared" si="97"/>
        <v>-595.51122194476</v>
      </c>
      <c r="SM77" s="196">
        <f t="shared" si="98"/>
        <v>595.51122194476</v>
      </c>
      <c r="SN77" s="196">
        <f t="shared" si="99"/>
        <v>-595.51122194476</v>
      </c>
      <c r="SO77" s="196">
        <f t="shared" si="145"/>
        <v>-595.51122194476</v>
      </c>
      <c r="SP77" s="196">
        <f t="shared" si="101"/>
        <v>-595.51122194476</v>
      </c>
      <c r="SQ77" s="196">
        <f t="shared" si="132"/>
        <v>-595.51122194476</v>
      </c>
      <c r="SR77" s="196">
        <f>IF(IF(sym!$O66=RW77,1,0)=1,ABS(SI77*SB77),-ABS(SI77*SB77))</f>
        <v>-595.51122194476</v>
      </c>
      <c r="SS77" s="196">
        <f>IF(IF(sym!$N66=RW77,1,0)=1,ABS(SI77*SB77),-ABS(SI77*SB77))</f>
        <v>595.51122194476</v>
      </c>
      <c r="ST77" s="196">
        <f t="shared" si="102"/>
        <v>-595.51122194476</v>
      </c>
      <c r="SU77" s="196">
        <f t="shared" si="103"/>
        <v>595.51122194476</v>
      </c>
      <c r="SW77">
        <f t="shared" si="104"/>
        <v>-1</v>
      </c>
      <c r="SX77" s="240">
        <v>-1</v>
      </c>
      <c r="SY77" s="240">
        <v>-1</v>
      </c>
      <c r="SZ77" s="240">
        <v>-1</v>
      </c>
      <c r="TA77" s="214">
        <v>-1</v>
      </c>
      <c r="TB77" s="241">
        <v>-5</v>
      </c>
      <c r="TC77">
        <f t="shared" si="105"/>
        <v>1</v>
      </c>
      <c r="TD77">
        <f t="shared" si="106"/>
        <v>1</v>
      </c>
      <c r="TE77" s="214"/>
      <c r="TF77">
        <f t="shared" si="140"/>
        <v>0</v>
      </c>
      <c r="TG77">
        <f t="shared" si="107"/>
        <v>0</v>
      </c>
      <c r="TH77">
        <f t="shared" si="133"/>
        <v>0</v>
      </c>
      <c r="TI77">
        <f t="shared" si="108"/>
        <v>0</v>
      </c>
      <c r="TJ77" s="249"/>
      <c r="TK77" s="202">
        <v>42545</v>
      </c>
      <c r="TL77">
        <v>60</v>
      </c>
      <c r="TM77" t="str">
        <f t="shared" si="81"/>
        <v>TRUE</v>
      </c>
      <c r="TN77">
        <f>VLOOKUP($A77,'FuturesInfo (3)'!$A$2:$V$80,22)</f>
        <v>2</v>
      </c>
      <c r="TO77" s="253">
        <v>2</v>
      </c>
      <c r="TP77">
        <f t="shared" si="109"/>
        <v>2</v>
      </c>
      <c r="TQ77" s="138">
        <f>VLOOKUP($A77,'FuturesInfo (3)'!$A$2:$O$80,15)*TN77</f>
        <v>79600</v>
      </c>
      <c r="TR77" s="138">
        <f>VLOOKUP($A77,'FuturesInfo (3)'!$A$2:$O$80,15)*TP77</f>
        <v>79600</v>
      </c>
      <c r="TS77" s="196">
        <f t="shared" si="110"/>
        <v>0</v>
      </c>
      <c r="TT77" s="196">
        <f t="shared" si="111"/>
        <v>0</v>
      </c>
      <c r="TU77" s="196">
        <f t="shared" si="112"/>
        <v>0</v>
      </c>
      <c r="TV77" s="196">
        <f t="shared" si="113"/>
        <v>0</v>
      </c>
      <c r="TW77" s="196">
        <f t="shared" si="146"/>
        <v>0</v>
      </c>
      <c r="TX77" s="196">
        <f t="shared" si="115"/>
        <v>0</v>
      </c>
      <c r="TY77" s="196">
        <f t="shared" si="134"/>
        <v>0</v>
      </c>
      <c r="TZ77" s="196">
        <f>IF(IF(sym!$O66=TE77,1,0)=1,ABS(TQ77*TJ77),-ABS(TQ77*TJ77))</f>
        <v>0</v>
      </c>
      <c r="UA77" s="196">
        <f>IF(IF(sym!$N66=TE77,1,0)=1,ABS(TQ77*TJ77),-ABS(TQ77*TJ77))</f>
        <v>0</v>
      </c>
      <c r="UB77" s="196">
        <f t="shared" si="141"/>
        <v>0</v>
      </c>
      <c r="UC77" s="196">
        <f t="shared" si="117"/>
        <v>0</v>
      </c>
      <c r="UE77">
        <f t="shared" si="118"/>
        <v>0</v>
      </c>
      <c r="UF77" s="240"/>
      <c r="UG77" s="240"/>
      <c r="UH77" s="240"/>
      <c r="UI77" s="214"/>
      <c r="UJ77" s="241"/>
      <c r="UK77">
        <f t="shared" si="119"/>
        <v>1</v>
      </c>
      <c r="UL77">
        <f t="shared" si="120"/>
        <v>0</v>
      </c>
      <c r="UM77" s="214"/>
      <c r="UN77">
        <f t="shared" si="149"/>
        <v>1</v>
      </c>
      <c r="UO77">
        <f t="shared" si="148"/>
        <v>1</v>
      </c>
      <c r="UP77">
        <f t="shared" si="135"/>
        <v>0</v>
      </c>
      <c r="UQ77">
        <f t="shared" si="122"/>
        <v>1</v>
      </c>
      <c r="UR77" s="249"/>
      <c r="US77" s="202"/>
      <c r="UT77">
        <v>60</v>
      </c>
      <c r="UU77" t="str">
        <f t="shared" si="82"/>
        <v>FALSE</v>
      </c>
      <c r="UV77">
        <f>VLOOKUP($A77,'FuturesInfo (3)'!$A$2:$V$80,22)</f>
        <v>2</v>
      </c>
      <c r="UW77" s="253"/>
      <c r="UX77">
        <f t="shared" si="123"/>
        <v>2</v>
      </c>
      <c r="UY77" s="138">
        <f>VLOOKUP($A77,'FuturesInfo (3)'!$A$2:$O$80,15)*UV77</f>
        <v>79600</v>
      </c>
      <c r="UZ77" s="138">
        <f>VLOOKUP($A77,'FuturesInfo (3)'!$A$2:$O$80,15)*UX77</f>
        <v>79600</v>
      </c>
      <c r="VA77" s="196">
        <f t="shared" si="124"/>
        <v>0</v>
      </c>
      <c r="VB77" s="196">
        <f t="shared" si="125"/>
        <v>0</v>
      </c>
      <c r="VC77" s="196">
        <f t="shared" si="126"/>
        <v>0</v>
      </c>
      <c r="VD77" s="196">
        <f t="shared" si="127"/>
        <v>0</v>
      </c>
      <c r="VE77" s="196">
        <f t="shared" si="147"/>
        <v>0</v>
      </c>
      <c r="VF77" s="196">
        <f t="shared" si="129"/>
        <v>0</v>
      </c>
      <c r="VG77" s="196">
        <f t="shared" si="136"/>
        <v>0</v>
      </c>
      <c r="VH77" s="196">
        <f>IF(IF(sym!$O66=UM77,1,0)=1,ABS(UY77*UR77),-ABS(UY77*UR77))</f>
        <v>0</v>
      </c>
      <c r="VI77" s="196">
        <f>IF(IF(sym!$N66=UM77,1,0)=1,ABS(UY77*UR77),-ABS(UY77*UR77))</f>
        <v>0</v>
      </c>
      <c r="VJ77" s="196">
        <f t="shared" si="144"/>
        <v>0</v>
      </c>
      <c r="VK77" s="196">
        <f t="shared" si="131"/>
        <v>0</v>
      </c>
    </row>
    <row r="78" spans="1:583" x14ac:dyDescent="0.25">
      <c r="A78" s="1" t="s">
        <v>873</v>
      </c>
      <c r="B78" s="150" t="str">
        <f>'FuturesInfo (3)'!M66</f>
        <v>SW</v>
      </c>
      <c r="C78" s="200" t="str">
        <f>VLOOKUP(A78,'FuturesInfo (3)'!$A$2:$K$80,11)</f>
        <v>index</v>
      </c>
      <c r="F78" t="e">
        <f>#REF!</f>
        <v>#REF!</v>
      </c>
      <c r="G78">
        <v>1</v>
      </c>
      <c r="H78">
        <v>-1</v>
      </c>
      <c r="I78">
        <v>-1</v>
      </c>
      <c r="J78">
        <f t="shared" ref="J78:J92" si="159">IF(G78=I78,1,0)</f>
        <v>0</v>
      </c>
      <c r="K78">
        <f t="shared" ref="K78:K92" si="160">IF(I78=H78,1,0)</f>
        <v>1</v>
      </c>
      <c r="L78" s="184">
        <v>-9.0046239961099998E-3</v>
      </c>
      <c r="M78" s="2">
        <v>10</v>
      </c>
      <c r="N78">
        <v>60</v>
      </c>
      <c r="O78" t="str">
        <f t="shared" ref="O78:O92" si="161">IF(G78="","FALSE","TRUE")</f>
        <v>TRUE</v>
      </c>
      <c r="P78">
        <f>VLOOKUP($A78,'FuturesInfo (3)'!$A$2:$V$80,22)</f>
        <v>1</v>
      </c>
      <c r="Q78">
        <f t="shared" ref="Q78:R92" si="162">P78</f>
        <v>1</v>
      </c>
      <c r="R78">
        <f t="shared" si="162"/>
        <v>1</v>
      </c>
      <c r="S78" s="138">
        <f>VLOOKUP($A78,'FuturesInfo (3)'!$A$2:$O$80,15)*Q78</f>
        <v>82634.951934927289</v>
      </c>
      <c r="T78" s="144">
        <f t="shared" ref="T78:T92" si="163">IF(J78=1,ABS(S78*L78),-ABS(S78*L78))</f>
        <v>-744.09667111064277</v>
      </c>
      <c r="U78" s="144">
        <f t="shared" si="83"/>
        <v>744.09667111064277</v>
      </c>
      <c r="W78">
        <f t="shared" ref="W78:W92" si="164">G78</f>
        <v>1</v>
      </c>
      <c r="X78">
        <v>-1</v>
      </c>
      <c r="Y78">
        <v>-1</v>
      </c>
      <c r="Z78">
        <v>1</v>
      </c>
      <c r="AA78">
        <f t="shared" si="137"/>
        <v>0</v>
      </c>
      <c r="AB78">
        <f t="shared" ref="AB78:AB92" si="165">IF(Z78=Y78,1,0)</f>
        <v>0</v>
      </c>
      <c r="AC78" s="1">
        <v>4.0520628683700004E-3</v>
      </c>
      <c r="AD78" s="2">
        <v>10</v>
      </c>
      <c r="AE78">
        <v>60</v>
      </c>
      <c r="AF78" t="str">
        <f t="shared" ref="AF78:AF92" si="166">IF(X78="","FALSE","TRUE")</f>
        <v>TRUE</v>
      </c>
      <c r="AG78">
        <f>VLOOKUP($A78,'FuturesInfo (3)'!$A$2:$V$80,22)</f>
        <v>1</v>
      </c>
      <c r="AH78">
        <f t="shared" ref="AH78:AH92" si="167">ROUND(IF(X78=Y78,AG78*(1+$AH$95),AG78*(1-$AH$95)),0)</f>
        <v>1</v>
      </c>
      <c r="AI78">
        <f t="shared" si="84"/>
        <v>1</v>
      </c>
      <c r="AJ78" s="138">
        <f>VLOOKUP($A78,'FuturesInfo (3)'!$A$2:$O$80,15)*AI78</f>
        <v>82634.951934927289</v>
      </c>
      <c r="AK78" s="196">
        <f t="shared" ref="AK78:AK92" si="168">IF(AA78=1,ABS(AJ78*AC78),-ABS(AJ78*AC78))</f>
        <v>-334.8420203650586</v>
      </c>
      <c r="AL78" s="196">
        <f t="shared" si="86"/>
        <v>-334.8420203650586</v>
      </c>
      <c r="AN78">
        <f t="shared" ref="AN78:AN92" si="169">X78</f>
        <v>-1</v>
      </c>
      <c r="AO78">
        <v>-1</v>
      </c>
      <c r="AP78">
        <v>-1</v>
      </c>
      <c r="AQ78">
        <v>1</v>
      </c>
      <c r="AR78">
        <f t="shared" si="138"/>
        <v>0</v>
      </c>
      <c r="AS78">
        <f t="shared" ref="AS78:AS92" si="170">IF(AQ78=AP78,1,0)</f>
        <v>0</v>
      </c>
      <c r="AT78" s="1">
        <v>3.1796502384699998E-3</v>
      </c>
      <c r="AU78" s="2">
        <v>10</v>
      </c>
      <c r="AV78">
        <v>60</v>
      </c>
      <c r="AW78" t="str">
        <f t="shared" ref="AW78:AW92" si="171">IF(AO78="","FALSE","TRUE")</f>
        <v>TRUE</v>
      </c>
      <c r="AX78">
        <f>VLOOKUP($A78,'FuturesInfo (3)'!$A$2:$V$80,22)</f>
        <v>1</v>
      </c>
      <c r="AY78">
        <f t="shared" ref="AY78:AY92" si="172">ROUND(IF(AO78=AP78,AX78*(1+$AH$95),AX78*(1-$AH$95)),0)</f>
        <v>1</v>
      </c>
      <c r="AZ78">
        <f t="shared" si="87"/>
        <v>1</v>
      </c>
      <c r="BA78" s="138">
        <f>VLOOKUP($A78,'FuturesInfo (3)'!$A$2:$O$80,15)*AZ78</f>
        <v>82634.951934927289</v>
      </c>
      <c r="BB78" s="196">
        <f t="shared" ref="BB78:BB92" si="173">IF(AR78=1,ABS(BA78*AT78),-ABS(BA78*AT78))</f>
        <v>-262.75024462584855</v>
      </c>
      <c r="BC78" s="196">
        <f t="shared" si="88"/>
        <v>-262.75024462584855</v>
      </c>
      <c r="BE78">
        <v>-1</v>
      </c>
      <c r="BF78">
        <v>-1</v>
      </c>
      <c r="BG78">
        <v>-1</v>
      </c>
      <c r="BH78">
        <v>-1</v>
      </c>
      <c r="BI78">
        <v>1</v>
      </c>
      <c r="BJ78">
        <v>1</v>
      </c>
      <c r="BK78" s="1">
        <v>-9.1429964647100001E-3</v>
      </c>
      <c r="BL78" s="2">
        <v>10</v>
      </c>
      <c r="BM78">
        <v>60</v>
      </c>
      <c r="BN78" t="s">
        <v>1186</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1186</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1186</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1186</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1186</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1186</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1186</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1186</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1186</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1186</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1186</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1186</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1186</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1186</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1186</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1186</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40">
        <v>1</v>
      </c>
      <c r="QJ78" s="240">
        <v>1</v>
      </c>
      <c r="QK78" s="214">
        <v>1</v>
      </c>
      <c r="QL78" s="241">
        <v>-2</v>
      </c>
      <c r="QM78">
        <v>-1</v>
      </c>
      <c r="QN78">
        <v>-1</v>
      </c>
      <c r="QO78" s="214">
        <v>1</v>
      </c>
      <c r="QP78">
        <v>1</v>
      </c>
      <c r="QQ78">
        <v>1</v>
      </c>
      <c r="QR78">
        <v>0</v>
      </c>
      <c r="QS78">
        <v>0</v>
      </c>
      <c r="QT78" s="249">
        <v>7.5757575757600002E-3</v>
      </c>
      <c r="QU78" s="202">
        <v>42544</v>
      </c>
      <c r="QV78">
        <v>60</v>
      </c>
      <c r="QW78" t="s">
        <v>1186</v>
      </c>
      <c r="QX78">
        <v>1</v>
      </c>
      <c r="QY78" s="253">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f t="shared" si="89"/>
        <v>1</v>
      </c>
      <c r="RP78" s="240">
        <v>-1</v>
      </c>
      <c r="RQ78" s="240">
        <v>-1</v>
      </c>
      <c r="RR78" s="240">
        <v>-1</v>
      </c>
      <c r="RS78" s="214">
        <v>1</v>
      </c>
      <c r="RT78" s="241">
        <v>3</v>
      </c>
      <c r="RU78">
        <f t="shared" si="90"/>
        <v>-1</v>
      </c>
      <c r="RV78">
        <f t="shared" si="91"/>
        <v>1</v>
      </c>
      <c r="RW78" s="214">
        <v>1</v>
      </c>
      <c r="RX78">
        <f t="shared" si="139"/>
        <v>0</v>
      </c>
      <c r="RY78">
        <f t="shared" si="92"/>
        <v>1</v>
      </c>
      <c r="RZ78">
        <f t="shared" si="93"/>
        <v>0</v>
      </c>
      <c r="SA78">
        <f t="shared" si="94"/>
        <v>1</v>
      </c>
      <c r="SB78" s="249">
        <v>8.2706766917300008E-3</v>
      </c>
      <c r="SC78" s="202">
        <v>42545</v>
      </c>
      <c r="SD78">
        <v>60</v>
      </c>
      <c r="SE78" t="str">
        <f t="shared" ref="SE78:SE92" si="174">IF(RP78="","FALSE","TRUE")</f>
        <v>TRUE</v>
      </c>
      <c r="SF78">
        <f>VLOOKUP($A78,'FuturesInfo (3)'!$A$2:$V$80,22)</f>
        <v>1</v>
      </c>
      <c r="SG78" s="253">
        <v>1</v>
      </c>
      <c r="SH78">
        <f t="shared" si="95"/>
        <v>1</v>
      </c>
      <c r="SI78" s="138">
        <f>VLOOKUP($A78,'FuturesInfo (3)'!$A$2:$O$80,15)*SF78</f>
        <v>82634.951934927289</v>
      </c>
      <c r="SJ78" s="138">
        <f>VLOOKUP($A78,'FuturesInfo (3)'!$A$2:$O$80,15)*SH78</f>
        <v>82634.951934927289</v>
      </c>
      <c r="SK78" s="196">
        <f t="shared" si="96"/>
        <v>-683.446970890432</v>
      </c>
      <c r="SL78" s="196">
        <f t="shared" si="97"/>
        <v>-683.446970890432</v>
      </c>
      <c r="SM78" s="196">
        <f t="shared" si="98"/>
        <v>683.446970890432</v>
      </c>
      <c r="SN78" s="196">
        <f t="shared" si="99"/>
        <v>-683.446970890432</v>
      </c>
      <c r="SO78" s="196">
        <f t="shared" si="145"/>
        <v>683.446970890432</v>
      </c>
      <c r="SP78" s="196">
        <f t="shared" si="101"/>
        <v>-683.446970890432</v>
      </c>
      <c r="SQ78" s="196">
        <f t="shared" si="132"/>
        <v>-683.446970890432</v>
      </c>
      <c r="SR78" s="196">
        <f>IF(IF(sym!$O67=RW78,1,0)=1,ABS(SI78*SB78),-ABS(SI78*SB78))</f>
        <v>683.446970890432</v>
      </c>
      <c r="SS78" s="196">
        <f>IF(IF(sym!$N67=RW78,1,0)=1,ABS(SI78*SB78),-ABS(SI78*SB78))</f>
        <v>-683.446970890432</v>
      </c>
      <c r="ST78" s="196">
        <f t="shared" si="102"/>
        <v>-683.446970890432</v>
      </c>
      <c r="SU78" s="196">
        <f t="shared" si="103"/>
        <v>683.446970890432</v>
      </c>
      <c r="SW78">
        <f t="shared" si="104"/>
        <v>1</v>
      </c>
      <c r="SX78" s="240">
        <v>1</v>
      </c>
      <c r="SY78" s="240">
        <v>-1</v>
      </c>
      <c r="SZ78" s="240">
        <v>1</v>
      </c>
      <c r="TA78" s="214">
        <v>-1</v>
      </c>
      <c r="TB78" s="241">
        <v>4</v>
      </c>
      <c r="TC78">
        <f t="shared" si="105"/>
        <v>1</v>
      </c>
      <c r="TD78">
        <f t="shared" si="106"/>
        <v>-1</v>
      </c>
      <c r="TE78" s="214"/>
      <c r="TF78">
        <f t="shared" si="140"/>
        <v>0</v>
      </c>
      <c r="TG78">
        <f t="shared" si="107"/>
        <v>0</v>
      </c>
      <c r="TH78">
        <f t="shared" si="133"/>
        <v>0</v>
      </c>
      <c r="TI78">
        <f t="shared" si="108"/>
        <v>0</v>
      </c>
      <c r="TJ78" s="249"/>
      <c r="TK78" s="202">
        <v>42548</v>
      </c>
      <c r="TL78">
        <v>60</v>
      </c>
      <c r="TM78" t="str">
        <f t="shared" ref="TM78:TM92" si="175">IF(SX78="","FALSE","TRUE")</f>
        <v>TRUE</v>
      </c>
      <c r="TN78">
        <f>VLOOKUP($A78,'FuturesInfo (3)'!$A$2:$V$80,22)</f>
        <v>1</v>
      </c>
      <c r="TO78" s="253">
        <v>2</v>
      </c>
      <c r="TP78">
        <f t="shared" si="109"/>
        <v>1</v>
      </c>
      <c r="TQ78" s="138">
        <f>VLOOKUP($A78,'FuturesInfo (3)'!$A$2:$O$80,15)*TN78</f>
        <v>82634.951934927289</v>
      </c>
      <c r="TR78" s="138">
        <f>VLOOKUP($A78,'FuturesInfo (3)'!$A$2:$O$80,15)*TP78</f>
        <v>82634.951934927289</v>
      </c>
      <c r="TS78" s="196">
        <f t="shared" si="110"/>
        <v>0</v>
      </c>
      <c r="TT78" s="196">
        <f t="shared" si="111"/>
        <v>0</v>
      </c>
      <c r="TU78" s="196">
        <f t="shared" si="112"/>
        <v>0</v>
      </c>
      <c r="TV78" s="196">
        <f t="shared" si="113"/>
        <v>0</v>
      </c>
      <c r="TW78" s="196">
        <f t="shared" si="146"/>
        <v>0</v>
      </c>
      <c r="TX78" s="196">
        <f t="shared" si="115"/>
        <v>0</v>
      </c>
      <c r="TY78" s="196">
        <f t="shared" si="134"/>
        <v>0</v>
      </c>
      <c r="TZ78" s="196">
        <f>IF(IF(sym!$O67=TE78,1,0)=1,ABS(TQ78*TJ78),-ABS(TQ78*TJ78))</f>
        <v>0</v>
      </c>
      <c r="UA78" s="196">
        <f>IF(IF(sym!$N67=TE78,1,0)=1,ABS(TQ78*TJ78),-ABS(TQ78*TJ78))</f>
        <v>0</v>
      </c>
      <c r="UB78" s="196">
        <f t="shared" si="141"/>
        <v>0</v>
      </c>
      <c r="UC78" s="196">
        <f t="shared" si="117"/>
        <v>0</v>
      </c>
      <c r="UE78">
        <f t="shared" si="118"/>
        <v>0</v>
      </c>
      <c r="UF78" s="240"/>
      <c r="UG78" s="240"/>
      <c r="UH78" s="240"/>
      <c r="UI78" s="214"/>
      <c r="UJ78" s="241"/>
      <c r="UK78">
        <f t="shared" si="119"/>
        <v>1</v>
      </c>
      <c r="UL78">
        <f t="shared" si="120"/>
        <v>0</v>
      </c>
      <c r="UM78" s="214"/>
      <c r="UN78">
        <f t="shared" si="149"/>
        <v>1</v>
      </c>
      <c r="UO78">
        <f t="shared" si="148"/>
        <v>1</v>
      </c>
      <c r="UP78">
        <f t="shared" si="135"/>
        <v>0</v>
      </c>
      <c r="UQ78">
        <f t="shared" si="122"/>
        <v>1</v>
      </c>
      <c r="UR78" s="249"/>
      <c r="US78" s="202"/>
      <c r="UT78">
        <v>60</v>
      </c>
      <c r="UU78" t="str">
        <f t="shared" ref="UU78:UU92" si="176">IF(UF78="","FALSE","TRUE")</f>
        <v>FALSE</v>
      </c>
      <c r="UV78">
        <f>VLOOKUP($A78,'FuturesInfo (3)'!$A$2:$V$80,22)</f>
        <v>1</v>
      </c>
      <c r="UW78" s="253"/>
      <c r="UX78">
        <f t="shared" si="123"/>
        <v>1</v>
      </c>
      <c r="UY78" s="138">
        <f>VLOOKUP($A78,'FuturesInfo (3)'!$A$2:$O$80,15)*UV78</f>
        <v>82634.951934927289</v>
      </c>
      <c r="UZ78" s="138">
        <f>VLOOKUP($A78,'FuturesInfo (3)'!$A$2:$O$80,15)*UX78</f>
        <v>82634.951934927289</v>
      </c>
      <c r="VA78" s="196">
        <f t="shared" si="124"/>
        <v>0</v>
      </c>
      <c r="VB78" s="196">
        <f t="shared" si="125"/>
        <v>0</v>
      </c>
      <c r="VC78" s="196">
        <f t="shared" si="126"/>
        <v>0</v>
      </c>
      <c r="VD78" s="196">
        <f t="shared" si="127"/>
        <v>0</v>
      </c>
      <c r="VE78" s="196">
        <f t="shared" si="147"/>
        <v>0</v>
      </c>
      <c r="VF78" s="196">
        <f t="shared" si="129"/>
        <v>0</v>
      </c>
      <c r="VG78" s="196">
        <f t="shared" si="136"/>
        <v>0</v>
      </c>
      <c r="VH78" s="196">
        <f>IF(IF(sym!$O67=UM78,1,0)=1,ABS(UY78*UR78),-ABS(UY78*UR78))</f>
        <v>0</v>
      </c>
      <c r="VI78" s="196">
        <f>IF(IF(sym!$N67=UM78,1,0)=1,ABS(UY78*UR78),-ABS(UY78*UR78))</f>
        <v>0</v>
      </c>
      <c r="VJ78" s="196">
        <f t="shared" si="144"/>
        <v>0</v>
      </c>
      <c r="VK78" s="196">
        <f t="shared" si="131"/>
        <v>0</v>
      </c>
    </row>
    <row r="79" spans="1:583" x14ac:dyDescent="0.25">
      <c r="A79" s="1" t="s">
        <v>406</v>
      </c>
      <c r="B79" s="150" t="str">
        <f>'FuturesInfo (3)'!M67</f>
        <v>SS</v>
      </c>
      <c r="C79" s="200" t="str">
        <f>VLOOKUP(A79,'FuturesInfo (3)'!$A$2:$K$80,11)</f>
        <v>index</v>
      </c>
      <c r="F79" t="e">
        <f>#REF!</f>
        <v>#REF!</v>
      </c>
      <c r="G79">
        <v>-1</v>
      </c>
      <c r="H79">
        <v>-1</v>
      </c>
      <c r="I79">
        <v>1</v>
      </c>
      <c r="J79">
        <f t="shared" si="159"/>
        <v>0</v>
      </c>
      <c r="K79">
        <f t="shared" si="160"/>
        <v>0</v>
      </c>
      <c r="L79" s="184">
        <v>5.6333494286199999E-3</v>
      </c>
      <c r="M79" s="2">
        <v>10</v>
      </c>
      <c r="N79">
        <v>60</v>
      </c>
      <c r="O79" t="str">
        <f t="shared" si="161"/>
        <v>TRUE</v>
      </c>
      <c r="P79">
        <f>VLOOKUP($A79,'FuturesInfo (3)'!$A$2:$V$80,22)</f>
        <v>2</v>
      </c>
      <c r="Q79">
        <f t="shared" si="162"/>
        <v>2</v>
      </c>
      <c r="R79">
        <f t="shared" si="162"/>
        <v>2</v>
      </c>
      <c r="S79" s="138">
        <f>VLOOKUP($A79,'FuturesInfo (3)'!$A$2:$O$80,15)*Q79</f>
        <v>93058.823529411748</v>
      </c>
      <c r="T79" s="144">
        <f t="shared" si="163"/>
        <v>-524.23287035746102</v>
      </c>
      <c r="U79" s="144">
        <f t="shared" ref="U79:U92" si="177">IF(K79=1,ABS(S79*L79),-ABS(S79*L79))</f>
        <v>-524.23287035746102</v>
      </c>
      <c r="W79">
        <f t="shared" si="164"/>
        <v>-1</v>
      </c>
      <c r="X79">
        <v>1</v>
      </c>
      <c r="Y79">
        <v>-1</v>
      </c>
      <c r="Z79">
        <v>1</v>
      </c>
      <c r="AA79">
        <f t="shared" ref="AA79:AA92" si="178">IF(X79=Z79,1,0)</f>
        <v>1</v>
      </c>
      <c r="AB79">
        <f t="shared" si="165"/>
        <v>0</v>
      </c>
      <c r="AC79" s="1">
        <v>6.7221510883500001E-3</v>
      </c>
      <c r="AD79" s="2">
        <v>10</v>
      </c>
      <c r="AE79">
        <v>60</v>
      </c>
      <c r="AF79" t="str">
        <f t="shared" si="166"/>
        <v>TRUE</v>
      </c>
      <c r="AG79">
        <f>VLOOKUP($A79,'FuturesInfo (3)'!$A$2:$V$80,22)</f>
        <v>2</v>
      </c>
      <c r="AH79">
        <f t="shared" si="167"/>
        <v>2</v>
      </c>
      <c r="AI79">
        <f t="shared" ref="AI79:AI92" si="179">AG79</f>
        <v>2</v>
      </c>
      <c r="AJ79" s="138">
        <f>VLOOKUP($A79,'FuturesInfo (3)'!$A$2:$O$80,15)*AI79</f>
        <v>93058.823529411748</v>
      </c>
      <c r="AK79" s="196">
        <f t="shared" si="168"/>
        <v>625.55547186880574</v>
      </c>
      <c r="AL79" s="196">
        <f t="shared" ref="AL79:AL92" si="180">IF(AB79=1,ABS(AJ79*AC79),-ABS(AJ79*AC79))</f>
        <v>-625.55547186880574</v>
      </c>
      <c r="AN79">
        <f t="shared" si="169"/>
        <v>1</v>
      </c>
      <c r="AO79">
        <v>1</v>
      </c>
      <c r="AP79">
        <v>-1</v>
      </c>
      <c r="AQ79">
        <v>1</v>
      </c>
      <c r="AR79">
        <f t="shared" si="138"/>
        <v>1</v>
      </c>
      <c r="AS79">
        <f t="shared" si="170"/>
        <v>0</v>
      </c>
      <c r="AT79" s="1">
        <v>8.1081081081099994E-3</v>
      </c>
      <c r="AU79" s="2">
        <v>10</v>
      </c>
      <c r="AV79">
        <v>60</v>
      </c>
      <c r="AW79" t="str">
        <f t="shared" si="171"/>
        <v>TRUE</v>
      </c>
      <c r="AX79">
        <f>VLOOKUP($A79,'FuturesInfo (3)'!$A$2:$V$80,22)</f>
        <v>2</v>
      </c>
      <c r="AY79">
        <f t="shared" si="172"/>
        <v>2</v>
      </c>
      <c r="AZ79">
        <f t="shared" ref="AZ79:AZ92" si="181">AX79</f>
        <v>2</v>
      </c>
      <c r="BA79" s="138">
        <f>VLOOKUP($A79,'FuturesInfo (3)'!$A$2:$O$80,15)*AZ79</f>
        <v>93058.823529411748</v>
      </c>
      <c r="BB79" s="196">
        <f t="shared" si="173"/>
        <v>754.53100159000098</v>
      </c>
      <c r="BC79" s="196">
        <f t="shared" ref="BC79:BC92" si="182">IF(AS79=1,ABS(BA79*AT79),-ABS(BA79*AT79))</f>
        <v>-754.53100159000098</v>
      </c>
      <c r="BE79">
        <v>1</v>
      </c>
      <c r="BF79">
        <v>1</v>
      </c>
      <c r="BG79">
        <v>-1</v>
      </c>
      <c r="BH79">
        <v>1</v>
      </c>
      <c r="BI79">
        <v>1</v>
      </c>
      <c r="BJ79">
        <v>0</v>
      </c>
      <c r="BK79" s="1">
        <v>3.9425958050800002E-3</v>
      </c>
      <c r="BL79" s="2">
        <v>10</v>
      </c>
      <c r="BM79">
        <v>60</v>
      </c>
      <c r="BN79" t="s">
        <v>1186</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1186</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1186</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1186</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1186</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1186</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1186</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1186</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1186</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1186</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1186</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1186</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1186</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1186</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1186</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1186</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40">
        <v>-1</v>
      </c>
      <c r="QJ79" s="240">
        <v>1</v>
      </c>
      <c r="QK79" s="214">
        <v>1</v>
      </c>
      <c r="QL79" s="241">
        <v>2</v>
      </c>
      <c r="QM79">
        <v>-1</v>
      </c>
      <c r="QN79">
        <v>1</v>
      </c>
      <c r="QO79" s="214">
        <v>1</v>
      </c>
      <c r="QP79">
        <v>0</v>
      </c>
      <c r="QQ79">
        <v>1</v>
      </c>
      <c r="QR79">
        <v>0</v>
      </c>
      <c r="QS79">
        <v>1</v>
      </c>
      <c r="QT79" s="249">
        <v>2.0257234726700001E-2</v>
      </c>
      <c r="QU79" s="202">
        <v>42544</v>
      </c>
      <c r="QV79">
        <v>60</v>
      </c>
      <c r="QW79" t="s">
        <v>1186</v>
      </c>
      <c r="QX79">
        <v>2</v>
      </c>
      <c r="QY79" s="253">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f t="shared" ref="RO79:RO92" si="183">QO79</f>
        <v>1</v>
      </c>
      <c r="RP79" s="240">
        <v>-1</v>
      </c>
      <c r="RQ79" s="240">
        <v>1</v>
      </c>
      <c r="RR79" s="240">
        <v>-1</v>
      </c>
      <c r="RS79" s="214">
        <v>1</v>
      </c>
      <c r="RT79" s="241">
        <v>3</v>
      </c>
      <c r="RU79">
        <f t="shared" ref="RU79:RU92" si="184">IF(RS79=1,-1,1)</f>
        <v>-1</v>
      </c>
      <c r="RV79">
        <f t="shared" ref="RV79:RV92" si="185">IF(RT79&lt;0,RS79*-1,RS79)</f>
        <v>1</v>
      </c>
      <c r="RW79" s="214">
        <v>-1</v>
      </c>
      <c r="RX79">
        <f t="shared" si="139"/>
        <v>1</v>
      </c>
      <c r="RY79">
        <f t="shared" ref="RY79:RY92" si="186">IF(RW79=RS79,1,0)</f>
        <v>0</v>
      </c>
      <c r="RZ79">
        <f t="shared" ref="RZ79:RZ92" si="187">IF(RW79=RU79,1,0)</f>
        <v>1</v>
      </c>
      <c r="SA79">
        <f t="shared" ref="SA79:SA92" si="188">IF(RW79=RV79,1,0)</f>
        <v>0</v>
      </c>
      <c r="SB79" s="249">
        <v>-2.8364323983600002E-3</v>
      </c>
      <c r="SC79" s="202">
        <v>42544</v>
      </c>
      <c r="SD79">
        <v>60</v>
      </c>
      <c r="SE79" t="str">
        <f t="shared" si="174"/>
        <v>TRUE</v>
      </c>
      <c r="SF79">
        <f>VLOOKUP($A79,'FuturesInfo (3)'!$A$2:$V$80,22)</f>
        <v>2</v>
      </c>
      <c r="SG79" s="253">
        <v>2</v>
      </c>
      <c r="SH79">
        <f t="shared" ref="SH79:SH92" si="189">IF(SG79=1,ROUND(SF79*(1+SH$13),0),ROUND(SF79*(1-SH$13),0))</f>
        <v>2</v>
      </c>
      <c r="SI79" s="138">
        <f>VLOOKUP($A79,'FuturesInfo (3)'!$A$2:$O$80,15)*SF79</f>
        <v>93058.823529411748</v>
      </c>
      <c r="SJ79" s="138">
        <f>VLOOKUP($A79,'FuturesInfo (3)'!$A$2:$O$80,15)*SH79</f>
        <v>93058.823529411748</v>
      </c>
      <c r="SK79" s="196">
        <f t="shared" ref="SK79:SK92" si="190">IF(RX79=1,ABS(SI79*SB79),-ABS(SI79*SB79))</f>
        <v>263.9550620120894</v>
      </c>
      <c r="SL79" s="196">
        <f t="shared" ref="SL79:SL92" si="191">IF(RX79=1,ABS(SJ79*SB79),-ABS(SJ79*SB79))</f>
        <v>263.9550620120894</v>
      </c>
      <c r="SM79" s="196">
        <f t="shared" ref="SM79:SM92" si="192">IF(RY79=1,ABS(SI79*SB79),-ABS(SI79*SB79))</f>
        <v>-263.9550620120894</v>
      </c>
      <c r="SN79" s="196">
        <f t="shared" ref="SN79:SN92" si="193">IF(RZ79=1,ABS(SI79*SB79),-ABS(SI79*SB79))</f>
        <v>263.9550620120894</v>
      </c>
      <c r="SO79" s="196">
        <f t="shared" si="145"/>
        <v>-263.9550620120894</v>
      </c>
      <c r="SP79" s="196">
        <f t="shared" ref="SP79:SP92" si="194">IF(IF(RQ79=RW79,1,0)=1,ABS(SI79*SB79),-ABS(SI79*SB79))</f>
        <v>-263.9550620120894</v>
      </c>
      <c r="SQ79" s="196">
        <f t="shared" ref="SQ79:SQ92" si="195">IF(IF(RR79=RW79,1,0)=1,ABS(SI79*SB79),-ABS(SI79*SB79))</f>
        <v>263.9550620120894</v>
      </c>
      <c r="SR79" s="196">
        <f>IF(IF(sym!$O68=RW79,1,0)=1,ABS(SI79*SB79),-ABS(SI79*SB79))</f>
        <v>-263.9550620120894</v>
      </c>
      <c r="SS79" s="196">
        <f>IF(IF(sym!$N68=RW79,1,0)=1,ABS(SI79*SB79),-ABS(SI79*SB79))</f>
        <v>263.9550620120894</v>
      </c>
      <c r="ST79" s="196">
        <f t="shared" ref="ST79:ST92" si="196">IF(IF(RW79=RW79,0,1)=1,ABS(SI79*SB79),-ABS(SI79*SB79))</f>
        <v>-263.9550620120894</v>
      </c>
      <c r="SU79" s="196">
        <f t="shared" ref="SU79:SU92" si="197">ABS(SI79*SB79)</f>
        <v>263.9550620120894</v>
      </c>
      <c r="SW79">
        <f t="shared" ref="SW79:SW92" si="198">RW79</f>
        <v>-1</v>
      </c>
      <c r="SX79" s="240">
        <v>-1</v>
      </c>
      <c r="SY79" s="240">
        <v>1</v>
      </c>
      <c r="SZ79" s="240">
        <v>-1</v>
      </c>
      <c r="TA79" s="214">
        <v>1</v>
      </c>
      <c r="TB79" s="241">
        <v>4</v>
      </c>
      <c r="TC79">
        <f t="shared" ref="TC79:TC92" si="199">IF(TA79=1,-1,1)</f>
        <v>-1</v>
      </c>
      <c r="TD79">
        <f t="shared" ref="TD79:TD92" si="200">IF(TB79&lt;0,TA79*-1,TA79)</f>
        <v>1</v>
      </c>
      <c r="TE79" s="214"/>
      <c r="TF79">
        <f t="shared" si="140"/>
        <v>0</v>
      </c>
      <c r="TG79">
        <f t="shared" ref="TG79:TG92" si="201">IF(TE79=TA79,1,0)</f>
        <v>0</v>
      </c>
      <c r="TH79">
        <f t="shared" ref="TH79:TH92" si="202">IF(TE79=TC79,1,0)</f>
        <v>0</v>
      </c>
      <c r="TI79">
        <f t="shared" ref="TI79:TI92" si="203">IF(TE79=TD79,1,0)</f>
        <v>0</v>
      </c>
      <c r="TJ79" s="249"/>
      <c r="TK79" s="202">
        <v>42548</v>
      </c>
      <c r="TL79">
        <v>60</v>
      </c>
      <c r="TM79" t="str">
        <f t="shared" si="175"/>
        <v>TRUE</v>
      </c>
      <c r="TN79">
        <f>VLOOKUP($A79,'FuturesInfo (3)'!$A$2:$V$80,22)</f>
        <v>2</v>
      </c>
      <c r="TO79" s="253">
        <v>2</v>
      </c>
      <c r="TP79">
        <f t="shared" ref="TP79:TP92" si="204">IF(TO79=1,ROUND(TN79*(1+TP$13),0),ROUND(TN79*(1-TP$13),0))</f>
        <v>2</v>
      </c>
      <c r="TQ79" s="138">
        <f>VLOOKUP($A79,'FuturesInfo (3)'!$A$2:$O$80,15)*TN79</f>
        <v>93058.823529411748</v>
      </c>
      <c r="TR79" s="138">
        <f>VLOOKUP($A79,'FuturesInfo (3)'!$A$2:$O$80,15)*TP79</f>
        <v>93058.823529411748</v>
      </c>
      <c r="TS79" s="196">
        <f t="shared" ref="TS79:TS92" si="205">IF(TF79=1,ABS(TQ79*TJ79),-ABS(TQ79*TJ79))</f>
        <v>0</v>
      </c>
      <c r="TT79" s="196">
        <f t="shared" ref="TT79:TT92" si="206">IF(TF79=1,ABS(TR79*TJ79),-ABS(TR79*TJ79))</f>
        <v>0</v>
      </c>
      <c r="TU79" s="196">
        <f t="shared" ref="TU79:TU92" si="207">IF(TG79=1,ABS(TQ79*TJ79),-ABS(TQ79*TJ79))</f>
        <v>0</v>
      </c>
      <c r="TV79" s="196">
        <f t="shared" ref="TV79:TV92" si="208">IF(TH79=1,ABS(TQ79*TJ79),-ABS(TQ79*TJ79))</f>
        <v>0</v>
      </c>
      <c r="TW79" s="196">
        <f t="shared" si="146"/>
        <v>0</v>
      </c>
      <c r="TX79" s="196">
        <f t="shared" ref="TX79:TX92" si="209">IF(IF(SY79=TE79,1,0)=1,ABS(TQ79*TJ79),-ABS(TQ79*TJ79))</f>
        <v>0</v>
      </c>
      <c r="TY79" s="196">
        <f t="shared" si="134"/>
        <v>0</v>
      </c>
      <c r="TZ79" s="196">
        <f>IF(IF(sym!$O68=TE79,1,0)=1,ABS(TQ79*TJ79),-ABS(TQ79*TJ79))</f>
        <v>0</v>
      </c>
      <c r="UA79" s="196">
        <f>IF(IF(sym!$N68=TE79,1,0)=1,ABS(TQ79*TJ79),-ABS(TQ79*TJ79))</f>
        <v>0</v>
      </c>
      <c r="UB79" s="196">
        <f t="shared" si="141"/>
        <v>0</v>
      </c>
      <c r="UC79" s="196">
        <f t="shared" ref="UC79:UC92" si="210">ABS(TQ79*TJ79)</f>
        <v>0</v>
      </c>
      <c r="UE79">
        <f t="shared" ref="UE79:UE92" si="211">TE79</f>
        <v>0</v>
      </c>
      <c r="UF79" s="240"/>
      <c r="UG79" s="240"/>
      <c r="UH79" s="240"/>
      <c r="UI79" s="214"/>
      <c r="UJ79" s="241"/>
      <c r="UK79">
        <f t="shared" ref="UK79:UK92" si="212">IF(UI79=1,-1,1)</f>
        <v>1</v>
      </c>
      <c r="UL79">
        <f t="shared" ref="UL79:UL92" si="213">IF(UJ79&lt;0,UI79*-1,UI79)</f>
        <v>0</v>
      </c>
      <c r="UM79" s="214"/>
      <c r="UN79">
        <f t="shared" si="149"/>
        <v>1</v>
      </c>
      <c r="UO79">
        <f t="shared" si="148"/>
        <v>1</v>
      </c>
      <c r="UP79">
        <f t="shared" si="135"/>
        <v>0</v>
      </c>
      <c r="UQ79">
        <f t="shared" ref="UQ79:UQ92" si="214">IF(UM79=UL79,1,0)</f>
        <v>1</v>
      </c>
      <c r="UR79" s="249"/>
      <c r="US79" s="202"/>
      <c r="UT79">
        <v>60</v>
      </c>
      <c r="UU79" t="str">
        <f t="shared" si="176"/>
        <v>FALSE</v>
      </c>
      <c r="UV79">
        <f>VLOOKUP($A79,'FuturesInfo (3)'!$A$2:$V$80,22)</f>
        <v>2</v>
      </c>
      <c r="UW79" s="253"/>
      <c r="UX79">
        <f t="shared" ref="UX79:UX92" si="215">IF(UW79=1,ROUND(UV79*(1+UX$13),0),ROUND(UV79*(1-UX$13),0))</f>
        <v>2</v>
      </c>
      <c r="UY79" s="138">
        <f>VLOOKUP($A79,'FuturesInfo (3)'!$A$2:$O$80,15)*UV79</f>
        <v>93058.823529411748</v>
      </c>
      <c r="UZ79" s="138">
        <f>VLOOKUP($A79,'FuturesInfo (3)'!$A$2:$O$80,15)*UX79</f>
        <v>93058.823529411748</v>
      </c>
      <c r="VA79" s="196">
        <f t="shared" ref="VA79:VA92" si="216">IF(UN79=1,ABS(UY79*UR79),-ABS(UY79*UR79))</f>
        <v>0</v>
      </c>
      <c r="VB79" s="196">
        <f t="shared" ref="VB79:VB92" si="217">IF(UN79=1,ABS(UZ79*UR79),-ABS(UZ79*UR79))</f>
        <v>0</v>
      </c>
      <c r="VC79" s="196">
        <f t="shared" ref="VC79:VC92" si="218">IF(UO79=1,ABS(UY79*UR79),-ABS(UY79*UR79))</f>
        <v>0</v>
      </c>
      <c r="VD79" s="196">
        <f t="shared" ref="VD79:VD92" si="219">IF(UP79=1,ABS(UY79*UR79),-ABS(UY79*UR79))</f>
        <v>0</v>
      </c>
      <c r="VE79" s="196">
        <f t="shared" si="147"/>
        <v>0</v>
      </c>
      <c r="VF79" s="196">
        <f t="shared" ref="VF79:VF92" si="220">IF(IF(UG79=UM79,1,0)=1,ABS(UY79*UR79),-ABS(UY79*UR79))</f>
        <v>0</v>
      </c>
      <c r="VG79" s="196">
        <f t="shared" si="136"/>
        <v>0</v>
      </c>
      <c r="VH79" s="196">
        <f>IF(IF(sym!$O68=UM79,1,0)=1,ABS(UY79*UR79),-ABS(UY79*UR79))</f>
        <v>0</v>
      </c>
      <c r="VI79" s="196">
        <f>IF(IF(sym!$N68=UM79,1,0)=1,ABS(UY79*UR79),-ABS(UY79*UR79))</f>
        <v>0</v>
      </c>
      <c r="VJ79" s="196">
        <f t="shared" si="144"/>
        <v>0</v>
      </c>
      <c r="VK79" s="196">
        <f t="shared" ref="VK79:VK92" si="221">ABS(UY79*UR79)</f>
        <v>0</v>
      </c>
    </row>
    <row r="80" spans="1:583" x14ac:dyDescent="0.25">
      <c r="A80" s="1" t="s">
        <v>408</v>
      </c>
      <c r="B80" s="150" t="str">
        <f>'FuturesInfo (3)'!M68</f>
        <v>TW</v>
      </c>
      <c r="C80" s="200" t="str">
        <f>VLOOKUP(A80,'FuturesInfo (3)'!$A$2:$K$80,11)</f>
        <v>index</v>
      </c>
      <c r="F80" t="e">
        <f>#REF!</f>
        <v>#REF!</v>
      </c>
      <c r="G80">
        <v>1</v>
      </c>
      <c r="H80">
        <v>1</v>
      </c>
      <c r="I80">
        <v>1</v>
      </c>
      <c r="J80">
        <f t="shared" si="159"/>
        <v>1</v>
      </c>
      <c r="K80">
        <f t="shared" si="160"/>
        <v>1</v>
      </c>
      <c r="L80" s="184">
        <v>5.0890585241700004E-3</v>
      </c>
      <c r="M80" s="2">
        <v>10</v>
      </c>
      <c r="N80">
        <v>60</v>
      </c>
      <c r="O80" t="str">
        <f t="shared" si="161"/>
        <v>TRUE</v>
      </c>
      <c r="P80">
        <f>VLOOKUP($A80,'FuturesInfo (3)'!$A$2:$V$80,22)</f>
        <v>4</v>
      </c>
      <c r="Q80">
        <f t="shared" si="162"/>
        <v>4</v>
      </c>
      <c r="R80">
        <f t="shared" si="162"/>
        <v>4</v>
      </c>
      <c r="S80" s="138">
        <f>VLOOKUP($A80,'FuturesInfo (3)'!$A$2:$O$80,15)*Q80</f>
        <v>128600</v>
      </c>
      <c r="T80" s="144">
        <f t="shared" si="163"/>
        <v>654.45292620826206</v>
      </c>
      <c r="U80" s="144">
        <f t="shared" si="177"/>
        <v>654.45292620826206</v>
      </c>
      <c r="W80">
        <f t="shared" si="164"/>
        <v>1</v>
      </c>
      <c r="X80">
        <v>1</v>
      </c>
      <c r="Y80">
        <v>1</v>
      </c>
      <c r="Z80">
        <v>-1</v>
      </c>
      <c r="AA80">
        <f t="shared" si="178"/>
        <v>0</v>
      </c>
      <c r="AB80">
        <f t="shared" si="165"/>
        <v>0</v>
      </c>
      <c r="AC80" s="1">
        <v>-1.89873417722E-3</v>
      </c>
      <c r="AD80" s="2">
        <v>20</v>
      </c>
      <c r="AE80">
        <v>60</v>
      </c>
      <c r="AF80" t="str">
        <f t="shared" si="166"/>
        <v>TRUE</v>
      </c>
      <c r="AG80">
        <f>VLOOKUP($A80,'FuturesInfo (3)'!$A$2:$V$80,22)</f>
        <v>4</v>
      </c>
      <c r="AH80">
        <f t="shared" si="167"/>
        <v>5</v>
      </c>
      <c r="AI80">
        <f t="shared" si="179"/>
        <v>4</v>
      </c>
      <c r="AJ80" s="138">
        <f>VLOOKUP($A80,'FuturesInfo (3)'!$A$2:$O$80,15)*AI80</f>
        <v>128600</v>
      </c>
      <c r="AK80" s="196">
        <f t="shared" si="168"/>
        <v>-244.17721519049201</v>
      </c>
      <c r="AL80" s="196">
        <f t="shared" si="180"/>
        <v>-244.17721519049201</v>
      </c>
      <c r="AN80">
        <f t="shared" si="169"/>
        <v>1</v>
      </c>
      <c r="AO80">
        <v>1</v>
      </c>
      <c r="AP80">
        <v>-1</v>
      </c>
      <c r="AQ80">
        <v>1</v>
      </c>
      <c r="AR80">
        <f t="shared" si="138"/>
        <v>1</v>
      </c>
      <c r="AS80">
        <f t="shared" si="170"/>
        <v>0</v>
      </c>
      <c r="AT80" s="1">
        <v>1.2682308180100001E-2</v>
      </c>
      <c r="AU80" s="2">
        <v>20</v>
      </c>
      <c r="AV80">
        <v>60</v>
      </c>
      <c r="AW80" t="str">
        <f t="shared" si="171"/>
        <v>TRUE</v>
      </c>
      <c r="AX80">
        <f>VLOOKUP($A80,'FuturesInfo (3)'!$A$2:$V$80,22)</f>
        <v>4</v>
      </c>
      <c r="AY80">
        <f t="shared" si="172"/>
        <v>3</v>
      </c>
      <c r="AZ80">
        <f t="shared" si="181"/>
        <v>4</v>
      </c>
      <c r="BA80" s="138">
        <f>VLOOKUP($A80,'FuturesInfo (3)'!$A$2:$O$80,15)*AZ80</f>
        <v>128600</v>
      </c>
      <c r="BB80" s="196">
        <f t="shared" si="173"/>
        <v>1630.94483196086</v>
      </c>
      <c r="BC80" s="196">
        <f t="shared" si="182"/>
        <v>-1630.94483196086</v>
      </c>
      <c r="BE80">
        <v>1</v>
      </c>
      <c r="BF80">
        <v>1</v>
      </c>
      <c r="BG80">
        <v>-1</v>
      </c>
      <c r="BH80">
        <v>1</v>
      </c>
      <c r="BI80">
        <v>1</v>
      </c>
      <c r="BJ80">
        <v>0</v>
      </c>
      <c r="BK80" s="1">
        <v>5.3224796493399999E-3</v>
      </c>
      <c r="BL80" s="2">
        <v>20</v>
      </c>
      <c r="BM80">
        <v>60</v>
      </c>
      <c r="BN80" t="s">
        <v>1186</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1186</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1186</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1186</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1186</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1186</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1186</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1186</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1186</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1186</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1186</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1186</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1186</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1186</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1186</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1186</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40">
        <v>1</v>
      </c>
      <c r="QJ80" s="240">
        <v>1</v>
      </c>
      <c r="QK80" s="214">
        <v>1</v>
      </c>
      <c r="QL80" s="241">
        <v>-3</v>
      </c>
      <c r="QM80">
        <v>-1</v>
      </c>
      <c r="QN80">
        <v>-1</v>
      </c>
      <c r="QO80" s="214">
        <v>1</v>
      </c>
      <c r="QP80">
        <v>1</v>
      </c>
      <c r="QQ80">
        <v>1</v>
      </c>
      <c r="QR80">
        <v>0</v>
      </c>
      <c r="QS80">
        <v>0</v>
      </c>
      <c r="QT80" s="249">
        <v>1.4053018205E-2</v>
      </c>
      <c r="QU80" s="202">
        <v>42544</v>
      </c>
      <c r="QV80">
        <v>60</v>
      </c>
      <c r="QW80" t="s">
        <v>1186</v>
      </c>
      <c r="QX80">
        <v>4</v>
      </c>
      <c r="QY80" s="253">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f t="shared" si="183"/>
        <v>1</v>
      </c>
      <c r="RP80" s="240">
        <v>1</v>
      </c>
      <c r="RQ80" s="240">
        <v>1</v>
      </c>
      <c r="RR80" s="240">
        <v>1</v>
      </c>
      <c r="RS80" s="214">
        <v>1</v>
      </c>
      <c r="RT80" s="241">
        <v>-4</v>
      </c>
      <c r="RU80">
        <f t="shared" si="184"/>
        <v>-1</v>
      </c>
      <c r="RV80">
        <f t="shared" si="185"/>
        <v>-1</v>
      </c>
      <c r="RW80" s="214">
        <v>1</v>
      </c>
      <c r="RX80">
        <f t="shared" si="139"/>
        <v>1</v>
      </c>
      <c r="RY80">
        <f t="shared" si="186"/>
        <v>1</v>
      </c>
      <c r="RZ80">
        <f t="shared" si="187"/>
        <v>0</v>
      </c>
      <c r="SA80">
        <f t="shared" si="188"/>
        <v>0</v>
      </c>
      <c r="SB80" s="249">
        <v>1.25984251969E-2</v>
      </c>
      <c r="SC80" s="202">
        <v>42545</v>
      </c>
      <c r="SD80">
        <v>60</v>
      </c>
      <c r="SE80" t="str">
        <f t="shared" si="174"/>
        <v>TRUE</v>
      </c>
      <c r="SF80">
        <f>VLOOKUP($A80,'FuturesInfo (3)'!$A$2:$V$80,22)</f>
        <v>4</v>
      </c>
      <c r="SG80" s="253">
        <v>2</v>
      </c>
      <c r="SH80">
        <f t="shared" si="189"/>
        <v>3</v>
      </c>
      <c r="SI80" s="138">
        <f>VLOOKUP($A80,'FuturesInfo (3)'!$A$2:$O$80,15)*SF80</f>
        <v>128600</v>
      </c>
      <c r="SJ80" s="138">
        <f>VLOOKUP($A80,'FuturesInfo (3)'!$A$2:$O$80,15)*SH80</f>
        <v>96450</v>
      </c>
      <c r="SK80" s="196">
        <f t="shared" si="190"/>
        <v>1620.15748032134</v>
      </c>
      <c r="SL80" s="196">
        <f t="shared" si="191"/>
        <v>1215.1181102410051</v>
      </c>
      <c r="SM80" s="196">
        <f t="shared" si="192"/>
        <v>1620.15748032134</v>
      </c>
      <c r="SN80" s="196">
        <f t="shared" si="193"/>
        <v>-1620.15748032134</v>
      </c>
      <c r="SO80" s="196">
        <f t="shared" si="145"/>
        <v>-1620.15748032134</v>
      </c>
      <c r="SP80" s="196">
        <f t="shared" si="194"/>
        <v>1620.15748032134</v>
      </c>
      <c r="SQ80" s="196">
        <f t="shared" si="195"/>
        <v>1620.15748032134</v>
      </c>
      <c r="SR80" s="196">
        <f>IF(IF(sym!$O69=RW80,1,0)=1,ABS(SI80*SB80),-ABS(SI80*SB80))</f>
        <v>1620.15748032134</v>
      </c>
      <c r="SS80" s="196">
        <f>IF(IF(sym!$N69=RW80,1,0)=1,ABS(SI80*SB80),-ABS(SI80*SB80))</f>
        <v>-1620.15748032134</v>
      </c>
      <c r="ST80" s="196">
        <f t="shared" si="196"/>
        <v>-1620.15748032134</v>
      </c>
      <c r="SU80" s="196">
        <f t="shared" si="197"/>
        <v>1620.15748032134</v>
      </c>
      <c r="SW80">
        <f t="shared" si="198"/>
        <v>1</v>
      </c>
      <c r="SX80" s="240">
        <v>1</v>
      </c>
      <c r="SY80" s="240">
        <v>-1</v>
      </c>
      <c r="SZ80" s="240">
        <v>1</v>
      </c>
      <c r="TA80" s="214">
        <v>1</v>
      </c>
      <c r="TB80" s="241">
        <v>5</v>
      </c>
      <c r="TC80">
        <f t="shared" si="199"/>
        <v>-1</v>
      </c>
      <c r="TD80">
        <f t="shared" si="200"/>
        <v>1</v>
      </c>
      <c r="TE80" s="214"/>
      <c r="TF80">
        <f t="shared" si="140"/>
        <v>0</v>
      </c>
      <c r="TG80">
        <f t="shared" si="201"/>
        <v>0</v>
      </c>
      <c r="TH80">
        <f t="shared" si="202"/>
        <v>0</v>
      </c>
      <c r="TI80">
        <f t="shared" si="203"/>
        <v>0</v>
      </c>
      <c r="TJ80" s="249"/>
      <c r="TK80" s="202">
        <v>42545</v>
      </c>
      <c r="TL80">
        <v>60</v>
      </c>
      <c r="TM80" t="str">
        <f t="shared" si="175"/>
        <v>TRUE</v>
      </c>
      <c r="TN80">
        <f>VLOOKUP($A80,'FuturesInfo (3)'!$A$2:$V$80,22)</f>
        <v>4</v>
      </c>
      <c r="TO80" s="253">
        <v>2</v>
      </c>
      <c r="TP80">
        <f t="shared" si="204"/>
        <v>3</v>
      </c>
      <c r="TQ80" s="138">
        <f>VLOOKUP($A80,'FuturesInfo (3)'!$A$2:$O$80,15)*TN80</f>
        <v>128600</v>
      </c>
      <c r="TR80" s="138">
        <f>VLOOKUP($A80,'FuturesInfo (3)'!$A$2:$O$80,15)*TP80</f>
        <v>96450</v>
      </c>
      <c r="TS80" s="196">
        <f t="shared" si="205"/>
        <v>0</v>
      </c>
      <c r="TT80" s="196">
        <f t="shared" si="206"/>
        <v>0</v>
      </c>
      <c r="TU80" s="196">
        <f t="shared" si="207"/>
        <v>0</v>
      </c>
      <c r="TV80" s="196">
        <f t="shared" si="208"/>
        <v>0</v>
      </c>
      <c r="TW80" s="196">
        <f t="shared" si="146"/>
        <v>0</v>
      </c>
      <c r="TX80" s="196">
        <f t="shared" si="209"/>
        <v>0</v>
      </c>
      <c r="TY80" s="196">
        <f t="shared" ref="TY80:TY92" si="222">IF(IF(SZ80=TE80,1,0)=1,ABS(TQ80*TJ80),-ABS(TQ80*TJ80))</f>
        <v>0</v>
      </c>
      <c r="TZ80" s="196">
        <f>IF(IF(sym!$O69=TE80,1,0)=1,ABS(TQ80*TJ80),-ABS(TQ80*TJ80))</f>
        <v>0</v>
      </c>
      <c r="UA80" s="196">
        <f>IF(IF(sym!$N69=TE80,1,0)=1,ABS(TQ80*TJ80),-ABS(TQ80*TJ80))</f>
        <v>0</v>
      </c>
      <c r="UB80" s="196">
        <f t="shared" si="141"/>
        <v>0</v>
      </c>
      <c r="UC80" s="196">
        <f t="shared" si="210"/>
        <v>0</v>
      </c>
      <c r="UE80">
        <f t="shared" si="211"/>
        <v>0</v>
      </c>
      <c r="UF80" s="240"/>
      <c r="UG80" s="240"/>
      <c r="UH80" s="240"/>
      <c r="UI80" s="214"/>
      <c r="UJ80" s="241"/>
      <c r="UK80">
        <f t="shared" si="212"/>
        <v>1</v>
      </c>
      <c r="UL80">
        <f t="shared" si="213"/>
        <v>0</v>
      </c>
      <c r="UM80" s="214"/>
      <c r="UN80">
        <f t="shared" si="149"/>
        <v>1</v>
      </c>
      <c r="UO80">
        <f t="shared" si="148"/>
        <v>1</v>
      </c>
      <c r="UP80">
        <f t="shared" ref="UP80:UP92" si="223">IF(UM80=UK80,1,0)</f>
        <v>0</v>
      </c>
      <c r="UQ80">
        <f t="shared" si="214"/>
        <v>1</v>
      </c>
      <c r="UR80" s="249"/>
      <c r="US80" s="202"/>
      <c r="UT80">
        <v>60</v>
      </c>
      <c r="UU80" t="str">
        <f t="shared" si="176"/>
        <v>FALSE</v>
      </c>
      <c r="UV80">
        <f>VLOOKUP($A80,'FuturesInfo (3)'!$A$2:$V$80,22)</f>
        <v>4</v>
      </c>
      <c r="UW80" s="253"/>
      <c r="UX80">
        <f t="shared" si="215"/>
        <v>3</v>
      </c>
      <c r="UY80" s="138">
        <f>VLOOKUP($A80,'FuturesInfo (3)'!$A$2:$O$80,15)*UV80</f>
        <v>128600</v>
      </c>
      <c r="UZ80" s="138">
        <f>VLOOKUP($A80,'FuturesInfo (3)'!$A$2:$O$80,15)*UX80</f>
        <v>96450</v>
      </c>
      <c r="VA80" s="196">
        <f t="shared" si="216"/>
        <v>0</v>
      </c>
      <c r="VB80" s="196">
        <f t="shared" si="217"/>
        <v>0</v>
      </c>
      <c r="VC80" s="196">
        <f t="shared" si="218"/>
        <v>0</v>
      </c>
      <c r="VD80" s="196">
        <f t="shared" si="219"/>
        <v>0</v>
      </c>
      <c r="VE80" s="196">
        <f t="shared" si="147"/>
        <v>0</v>
      </c>
      <c r="VF80" s="196">
        <f t="shared" si="220"/>
        <v>0</v>
      </c>
      <c r="VG80" s="196">
        <f t="shared" ref="VG80:VG92" si="224">IF(IF(UH80=UM80,1,0)=1,ABS(UY80*UR80),-ABS(UY80*UR80))</f>
        <v>0</v>
      </c>
      <c r="VH80" s="196">
        <f>IF(IF(sym!$O69=UM80,1,0)=1,ABS(UY80*UR80),-ABS(UY80*UR80))</f>
        <v>0</v>
      </c>
      <c r="VI80" s="196">
        <f>IF(IF(sym!$N69=UM80,1,0)=1,ABS(UY80*UR80),-ABS(UY80*UR80))</f>
        <v>0</v>
      </c>
      <c r="VJ80" s="196">
        <f t="shared" si="144"/>
        <v>0</v>
      </c>
      <c r="VK80" s="196">
        <f t="shared" si="221"/>
        <v>0</v>
      </c>
    </row>
    <row r="81" spans="1:583" x14ac:dyDescent="0.25">
      <c r="A81" s="1" t="s">
        <v>411</v>
      </c>
      <c r="B81" s="150" t="str">
        <f>'FuturesInfo (3)'!M69</f>
        <v>EX</v>
      </c>
      <c r="C81" s="200" t="str">
        <f>VLOOKUP(A81,'FuturesInfo (3)'!$A$2:$K$80,11)</f>
        <v>index</v>
      </c>
      <c r="D81" s="3"/>
      <c r="F81" t="e">
        <f>#REF!</f>
        <v>#REF!</v>
      </c>
      <c r="G81">
        <v>-1</v>
      </c>
      <c r="H81">
        <v>-1</v>
      </c>
      <c r="I81">
        <v>-1</v>
      </c>
      <c r="J81">
        <f t="shared" si="159"/>
        <v>1</v>
      </c>
      <c r="K81">
        <f t="shared" si="160"/>
        <v>1</v>
      </c>
      <c r="L81" s="184">
        <v>-1.3856812933E-2</v>
      </c>
      <c r="M81" s="2">
        <v>10</v>
      </c>
      <c r="N81">
        <v>60</v>
      </c>
      <c r="O81" t="str">
        <f t="shared" si="161"/>
        <v>TRUE</v>
      </c>
      <c r="P81">
        <f>VLOOKUP($A81,'FuturesInfo (3)'!$A$2:$V$80,22)</f>
        <v>2</v>
      </c>
      <c r="Q81">
        <f t="shared" si="162"/>
        <v>2</v>
      </c>
      <c r="R81">
        <f t="shared" si="162"/>
        <v>2</v>
      </c>
      <c r="S81" s="138">
        <f>VLOOKUP($A81,'FuturesInfo (3)'!$A$2:$O$80,15)*Q81</f>
        <v>63956.568000000007</v>
      </c>
      <c r="T81" s="144">
        <f t="shared" si="163"/>
        <v>886.23419861269406</v>
      </c>
      <c r="U81" s="144">
        <f t="shared" si="177"/>
        <v>886.23419861269406</v>
      </c>
      <c r="W81">
        <f t="shared" si="164"/>
        <v>-1</v>
      </c>
      <c r="X81">
        <v>-1</v>
      </c>
      <c r="Y81">
        <v>-1</v>
      </c>
      <c r="Z81">
        <v>1</v>
      </c>
      <c r="AA81">
        <f t="shared" si="178"/>
        <v>0</v>
      </c>
      <c r="AB81">
        <f t="shared" si="165"/>
        <v>0</v>
      </c>
      <c r="AC81" s="1">
        <v>4.0147206423599997E-3</v>
      </c>
      <c r="AD81" s="2">
        <v>10</v>
      </c>
      <c r="AE81">
        <v>60</v>
      </c>
      <c r="AF81" t="str">
        <f t="shared" si="166"/>
        <v>TRUE</v>
      </c>
      <c r="AG81">
        <f>VLOOKUP($A81,'FuturesInfo (3)'!$A$2:$V$80,22)</f>
        <v>2</v>
      </c>
      <c r="AH81">
        <f t="shared" si="167"/>
        <v>3</v>
      </c>
      <c r="AI81">
        <f t="shared" si="179"/>
        <v>2</v>
      </c>
      <c r="AJ81" s="138">
        <f>VLOOKUP($A81,'FuturesInfo (3)'!$A$2:$O$80,15)*AI81</f>
        <v>63956.568000000007</v>
      </c>
      <c r="AK81" s="196">
        <f t="shared" si="168"/>
        <v>-256.76775376410103</v>
      </c>
      <c r="AL81" s="196">
        <f t="shared" si="180"/>
        <v>-256.76775376410103</v>
      </c>
      <c r="AN81">
        <f t="shared" si="169"/>
        <v>-1</v>
      </c>
      <c r="AO81">
        <v>1</v>
      </c>
      <c r="AP81">
        <v>-1</v>
      </c>
      <c r="AQ81">
        <v>1</v>
      </c>
      <c r="AR81">
        <f t="shared" ref="AR81:AR92" si="225">IF(AO81=AQ81,1,0)</f>
        <v>1</v>
      </c>
      <c r="AS81">
        <f t="shared" si="170"/>
        <v>0</v>
      </c>
      <c r="AT81" s="1">
        <v>1.26624458514E-2</v>
      </c>
      <c r="AU81" s="2">
        <v>10</v>
      </c>
      <c r="AV81">
        <v>60</v>
      </c>
      <c r="AW81" t="str">
        <f t="shared" si="171"/>
        <v>TRUE</v>
      </c>
      <c r="AX81">
        <f>VLOOKUP($A81,'FuturesInfo (3)'!$A$2:$V$80,22)</f>
        <v>2</v>
      </c>
      <c r="AY81">
        <f t="shared" si="172"/>
        <v>2</v>
      </c>
      <c r="AZ81">
        <f t="shared" si="181"/>
        <v>2</v>
      </c>
      <c r="BA81" s="138">
        <f>VLOOKUP($A81,'FuturesInfo (3)'!$A$2:$O$80,15)*AZ81</f>
        <v>63956.568000000007</v>
      </c>
      <c r="BB81" s="196">
        <f t="shared" si="173"/>
        <v>809.84657914138211</v>
      </c>
      <c r="BC81" s="196">
        <f t="shared" si="182"/>
        <v>-809.84657914138211</v>
      </c>
      <c r="BE81">
        <v>1</v>
      </c>
      <c r="BF81">
        <v>1</v>
      </c>
      <c r="BG81">
        <v>-1</v>
      </c>
      <c r="BH81">
        <v>-1</v>
      </c>
      <c r="BI81">
        <v>0</v>
      </c>
      <c r="BJ81">
        <v>1</v>
      </c>
      <c r="BK81" s="1">
        <v>-8.2263902599500009E-3</v>
      </c>
      <c r="BL81" s="2">
        <v>10</v>
      </c>
      <c r="BM81">
        <v>60</v>
      </c>
      <c r="BN81" t="s">
        <v>1186</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1186</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1186</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1186</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1186</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1186</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1186</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1186</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1186</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1186</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1186</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1186</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1186</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1186</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1186</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1186</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40">
        <v>1</v>
      </c>
      <c r="QJ81" s="240">
        <v>-1</v>
      </c>
      <c r="QK81" s="214">
        <v>1</v>
      </c>
      <c r="QL81" s="241">
        <v>4</v>
      </c>
      <c r="QM81">
        <v>-1</v>
      </c>
      <c r="QN81">
        <v>1</v>
      </c>
      <c r="QO81" s="214">
        <v>1</v>
      </c>
      <c r="QP81">
        <v>1</v>
      </c>
      <c r="QQ81">
        <v>1</v>
      </c>
      <c r="QR81">
        <v>0</v>
      </c>
      <c r="QS81">
        <v>1</v>
      </c>
      <c r="QT81" s="249">
        <v>1.2770485987899999E-2</v>
      </c>
      <c r="QU81" s="202">
        <v>42544</v>
      </c>
      <c r="QV81">
        <v>60</v>
      </c>
      <c r="QW81" t="s">
        <v>1186</v>
      </c>
      <c r="QX81">
        <v>2</v>
      </c>
      <c r="QY81" s="253">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f t="shared" si="183"/>
        <v>1</v>
      </c>
      <c r="RP81" s="240">
        <v>-1</v>
      </c>
      <c r="RQ81" s="240">
        <v>-1</v>
      </c>
      <c r="RR81" s="240">
        <v>-1</v>
      </c>
      <c r="RS81" s="214">
        <v>1</v>
      </c>
      <c r="RT81" s="241">
        <v>5</v>
      </c>
      <c r="RU81">
        <f t="shared" si="184"/>
        <v>-1</v>
      </c>
      <c r="RV81">
        <f t="shared" si="185"/>
        <v>1</v>
      </c>
      <c r="RW81" s="214">
        <v>1</v>
      </c>
      <c r="RX81">
        <f t="shared" ref="RX81:RX92" si="226">IF(RP81=RW81,1,0)</f>
        <v>0</v>
      </c>
      <c r="RY81">
        <f t="shared" si="186"/>
        <v>1</v>
      </c>
      <c r="RZ81">
        <f t="shared" si="187"/>
        <v>0</v>
      </c>
      <c r="SA81">
        <f t="shared" si="188"/>
        <v>1</v>
      </c>
      <c r="SB81" s="249">
        <v>5.9544658493900001E-3</v>
      </c>
      <c r="SC81" s="202">
        <v>42544</v>
      </c>
      <c r="SD81">
        <v>60</v>
      </c>
      <c r="SE81" t="str">
        <f t="shared" si="174"/>
        <v>TRUE</v>
      </c>
      <c r="SF81">
        <f>VLOOKUP($A81,'FuturesInfo (3)'!$A$2:$V$80,22)</f>
        <v>2</v>
      </c>
      <c r="SG81" s="253">
        <v>2</v>
      </c>
      <c r="SH81">
        <f t="shared" si="189"/>
        <v>2</v>
      </c>
      <c r="SI81" s="138">
        <f>VLOOKUP($A81,'FuturesInfo (3)'!$A$2:$O$80,15)*SF81</f>
        <v>63956.568000000007</v>
      </c>
      <c r="SJ81" s="138">
        <f>VLOOKUP($A81,'FuturesInfo (3)'!$A$2:$O$80,15)*SH81</f>
        <v>63956.568000000007</v>
      </c>
      <c r="SK81" s="196">
        <f t="shared" si="190"/>
        <v>-380.82720000018935</v>
      </c>
      <c r="SL81" s="196">
        <f t="shared" si="191"/>
        <v>-380.82720000018935</v>
      </c>
      <c r="SM81" s="196">
        <f t="shared" si="192"/>
        <v>380.82720000018935</v>
      </c>
      <c r="SN81" s="196">
        <f t="shared" si="193"/>
        <v>-380.82720000018935</v>
      </c>
      <c r="SO81" s="196">
        <f t="shared" si="145"/>
        <v>380.82720000018935</v>
      </c>
      <c r="SP81" s="196">
        <f t="shared" si="194"/>
        <v>-380.82720000018935</v>
      </c>
      <c r="SQ81" s="196">
        <f t="shared" si="195"/>
        <v>-380.82720000018935</v>
      </c>
      <c r="SR81" s="196">
        <f>IF(IF(sym!$O70=RW81,1,0)=1,ABS(SI81*SB81),-ABS(SI81*SB81))</f>
        <v>380.82720000018935</v>
      </c>
      <c r="SS81" s="196">
        <f>IF(IF(sym!$N70=RW81,1,0)=1,ABS(SI81*SB81),-ABS(SI81*SB81))</f>
        <v>-380.82720000018935</v>
      </c>
      <c r="ST81" s="196">
        <f t="shared" si="196"/>
        <v>-380.82720000018935</v>
      </c>
      <c r="SU81" s="196">
        <f t="shared" si="197"/>
        <v>380.82720000018935</v>
      </c>
      <c r="SW81">
        <f t="shared" si="198"/>
        <v>1</v>
      </c>
      <c r="SX81" s="240">
        <v>1</v>
      </c>
      <c r="SY81" s="240">
        <v>-1</v>
      </c>
      <c r="SZ81" s="240">
        <v>1</v>
      </c>
      <c r="TA81" s="214">
        <v>-1</v>
      </c>
      <c r="TB81" s="241">
        <v>6</v>
      </c>
      <c r="TC81">
        <f t="shared" si="199"/>
        <v>1</v>
      </c>
      <c r="TD81">
        <f t="shared" si="200"/>
        <v>-1</v>
      </c>
      <c r="TE81" s="214"/>
      <c r="TF81">
        <f t="shared" ref="TF81:TF92" si="227">IF(SX81=TE81,1,0)</f>
        <v>0</v>
      </c>
      <c r="TG81">
        <f t="shared" si="201"/>
        <v>0</v>
      </c>
      <c r="TH81">
        <f t="shared" si="202"/>
        <v>0</v>
      </c>
      <c r="TI81">
        <f t="shared" si="203"/>
        <v>0</v>
      </c>
      <c r="TJ81" s="249"/>
      <c r="TK81" s="202">
        <v>42548</v>
      </c>
      <c r="TL81">
        <v>60</v>
      </c>
      <c r="TM81" t="str">
        <f t="shared" si="175"/>
        <v>TRUE</v>
      </c>
      <c r="TN81">
        <f>VLOOKUP($A81,'FuturesInfo (3)'!$A$2:$V$80,22)</f>
        <v>2</v>
      </c>
      <c r="TO81" s="253">
        <v>2</v>
      </c>
      <c r="TP81">
        <f t="shared" si="204"/>
        <v>2</v>
      </c>
      <c r="TQ81" s="138">
        <f>VLOOKUP($A81,'FuturesInfo (3)'!$A$2:$O$80,15)*TN81</f>
        <v>63956.568000000007</v>
      </c>
      <c r="TR81" s="138">
        <f>VLOOKUP($A81,'FuturesInfo (3)'!$A$2:$O$80,15)*TP81</f>
        <v>63956.568000000007</v>
      </c>
      <c r="TS81" s="196">
        <f t="shared" si="205"/>
        <v>0</v>
      </c>
      <c r="TT81" s="196">
        <f t="shared" si="206"/>
        <v>0</v>
      </c>
      <c r="TU81" s="196">
        <f t="shared" si="207"/>
        <v>0</v>
      </c>
      <c r="TV81" s="196">
        <f t="shared" si="208"/>
        <v>0</v>
      </c>
      <c r="TW81" s="196">
        <f t="shared" si="146"/>
        <v>0</v>
      </c>
      <c r="TX81" s="196">
        <f t="shared" si="209"/>
        <v>0</v>
      </c>
      <c r="TY81" s="196">
        <f t="shared" si="222"/>
        <v>0</v>
      </c>
      <c r="TZ81" s="196">
        <f>IF(IF(sym!$O70=TE81,1,0)=1,ABS(TQ81*TJ81),-ABS(TQ81*TJ81))</f>
        <v>0</v>
      </c>
      <c r="UA81" s="196">
        <f>IF(IF(sym!$N70=TE81,1,0)=1,ABS(TQ81*TJ81),-ABS(TQ81*TJ81))</f>
        <v>0</v>
      </c>
      <c r="UB81" s="196">
        <f t="shared" ref="UB81:UB92" si="228">IF(IF(TE81=TE81,0,1)=1,ABS(TQ81*TJ81),-ABS(TQ81*TJ81))</f>
        <v>0</v>
      </c>
      <c r="UC81" s="196">
        <f t="shared" si="210"/>
        <v>0</v>
      </c>
      <c r="UE81">
        <f t="shared" si="211"/>
        <v>0</v>
      </c>
      <c r="UF81" s="240"/>
      <c r="UG81" s="240"/>
      <c r="UH81" s="240"/>
      <c r="UI81" s="214"/>
      <c r="UJ81" s="241"/>
      <c r="UK81">
        <f t="shared" si="212"/>
        <v>1</v>
      </c>
      <c r="UL81">
        <f t="shared" si="213"/>
        <v>0</v>
      </c>
      <c r="UM81" s="214"/>
      <c r="UN81">
        <f t="shared" si="149"/>
        <v>1</v>
      </c>
      <c r="UO81">
        <f t="shared" si="148"/>
        <v>1</v>
      </c>
      <c r="UP81">
        <f t="shared" si="223"/>
        <v>0</v>
      </c>
      <c r="UQ81">
        <f t="shared" si="214"/>
        <v>1</v>
      </c>
      <c r="UR81" s="249"/>
      <c r="US81" s="202"/>
      <c r="UT81">
        <v>60</v>
      </c>
      <c r="UU81" t="str">
        <f t="shared" si="176"/>
        <v>FALSE</v>
      </c>
      <c r="UV81">
        <f>VLOOKUP($A81,'FuturesInfo (3)'!$A$2:$V$80,22)</f>
        <v>2</v>
      </c>
      <c r="UW81" s="253"/>
      <c r="UX81">
        <f t="shared" si="215"/>
        <v>2</v>
      </c>
      <c r="UY81" s="138">
        <f>VLOOKUP($A81,'FuturesInfo (3)'!$A$2:$O$80,15)*UV81</f>
        <v>63956.568000000007</v>
      </c>
      <c r="UZ81" s="138">
        <f>VLOOKUP($A81,'FuturesInfo (3)'!$A$2:$O$80,15)*UX81</f>
        <v>63956.568000000007</v>
      </c>
      <c r="VA81" s="196">
        <f t="shared" si="216"/>
        <v>0</v>
      </c>
      <c r="VB81" s="196">
        <f t="shared" si="217"/>
        <v>0</v>
      </c>
      <c r="VC81" s="196">
        <f t="shared" si="218"/>
        <v>0</v>
      </c>
      <c r="VD81" s="196">
        <f t="shared" si="219"/>
        <v>0</v>
      </c>
      <c r="VE81" s="196">
        <f t="shared" si="147"/>
        <v>0</v>
      </c>
      <c r="VF81" s="196">
        <f t="shared" si="220"/>
        <v>0</v>
      </c>
      <c r="VG81" s="196">
        <f t="shared" si="224"/>
        <v>0</v>
      </c>
      <c r="VH81" s="196">
        <f>IF(IF(sym!$O70=UM81,1,0)=1,ABS(UY81*UR81),-ABS(UY81*UR81))</f>
        <v>0</v>
      </c>
      <c r="VI81" s="196">
        <f>IF(IF(sym!$N70=UM81,1,0)=1,ABS(UY81*UR81),-ABS(UY81*UR81))</f>
        <v>0</v>
      </c>
      <c r="VJ81" s="196">
        <f t="shared" ref="VJ81:VJ92" si="229">IF(IF(UM81=UM81,0,1)=1,ABS(UY81*UR81),-ABS(UY81*UR81))</f>
        <v>0</v>
      </c>
      <c r="VK81" s="196">
        <f t="shared" si="221"/>
        <v>0</v>
      </c>
    </row>
    <row r="82" spans="1:583" x14ac:dyDescent="0.25">
      <c r="A82" s="1" t="s">
        <v>413</v>
      </c>
      <c r="B82" s="150" t="str">
        <f>'FuturesInfo (3)'!M70</f>
        <v>@TFS</v>
      </c>
      <c r="C82" s="200" t="str">
        <f>VLOOKUP(A82,'FuturesInfo (3)'!$A$2:$K$80,11)</f>
        <v>index</v>
      </c>
      <c r="F82" t="e">
        <f>#REF!</f>
        <v>#REF!</v>
      </c>
      <c r="G82">
        <v>1</v>
      </c>
      <c r="H82">
        <v>-1</v>
      </c>
      <c r="I82">
        <v>-1</v>
      </c>
      <c r="J82">
        <f t="shared" si="159"/>
        <v>0</v>
      </c>
      <c r="K82">
        <f t="shared" si="160"/>
        <v>1</v>
      </c>
      <c r="L82" s="184">
        <v>-7.7704722056199998E-3</v>
      </c>
      <c r="M82" s="2">
        <v>10</v>
      </c>
      <c r="N82">
        <v>60</v>
      </c>
      <c r="O82" t="str">
        <f t="shared" si="161"/>
        <v>TRUE</v>
      </c>
      <c r="P82">
        <f>VLOOKUP($A82,'FuturesInfo (3)'!$A$2:$V$80,22)</f>
        <v>1</v>
      </c>
      <c r="Q82">
        <f t="shared" si="162"/>
        <v>1</v>
      </c>
      <c r="R82">
        <f t="shared" si="162"/>
        <v>1</v>
      </c>
      <c r="S82" s="138">
        <f>VLOOKUP($A82,'FuturesInfo (3)'!$A$2:$O$80,15)*Q82</f>
        <v>115420</v>
      </c>
      <c r="T82" s="144">
        <f t="shared" si="163"/>
        <v>-896.86790197266043</v>
      </c>
      <c r="U82" s="144">
        <f t="shared" si="177"/>
        <v>896.86790197266043</v>
      </c>
      <c r="W82">
        <f t="shared" si="164"/>
        <v>1</v>
      </c>
      <c r="X82">
        <v>1</v>
      </c>
      <c r="Y82">
        <v>-1</v>
      </c>
      <c r="Z82">
        <v>1</v>
      </c>
      <c r="AA82">
        <f t="shared" si="178"/>
        <v>1</v>
      </c>
      <c r="AB82">
        <f t="shared" si="165"/>
        <v>0</v>
      </c>
      <c r="AC82" s="1">
        <v>1.23063683305E-2</v>
      </c>
      <c r="AD82" s="2">
        <v>10</v>
      </c>
      <c r="AE82">
        <v>60</v>
      </c>
      <c r="AF82" t="str">
        <f t="shared" si="166"/>
        <v>TRUE</v>
      </c>
      <c r="AG82">
        <f>VLOOKUP($A82,'FuturesInfo (3)'!$A$2:$V$80,22)</f>
        <v>1</v>
      </c>
      <c r="AH82">
        <f t="shared" si="167"/>
        <v>1</v>
      </c>
      <c r="AI82">
        <f t="shared" si="179"/>
        <v>1</v>
      </c>
      <c r="AJ82" s="138">
        <f>VLOOKUP($A82,'FuturesInfo (3)'!$A$2:$O$80,15)*AI82</f>
        <v>115420</v>
      </c>
      <c r="AK82" s="196">
        <f t="shared" si="168"/>
        <v>1420.4010327063102</v>
      </c>
      <c r="AL82" s="196">
        <f t="shared" si="180"/>
        <v>-1420.4010327063102</v>
      </c>
      <c r="AN82">
        <f t="shared" si="169"/>
        <v>1</v>
      </c>
      <c r="AO82">
        <v>1</v>
      </c>
      <c r="AP82">
        <v>-1</v>
      </c>
      <c r="AQ82">
        <v>1</v>
      </c>
      <c r="AR82">
        <f t="shared" si="225"/>
        <v>1</v>
      </c>
      <c r="AS82">
        <f t="shared" si="170"/>
        <v>0</v>
      </c>
      <c r="AT82" s="1">
        <v>2.63538213041E-3</v>
      </c>
      <c r="AU82" s="2">
        <v>10</v>
      </c>
      <c r="AV82">
        <v>60</v>
      </c>
      <c r="AW82" t="str">
        <f t="shared" si="171"/>
        <v>TRUE</v>
      </c>
      <c r="AX82">
        <f>VLOOKUP($A82,'FuturesInfo (3)'!$A$2:$V$80,22)</f>
        <v>1</v>
      </c>
      <c r="AY82">
        <f t="shared" si="172"/>
        <v>1</v>
      </c>
      <c r="AZ82">
        <f t="shared" si="181"/>
        <v>1</v>
      </c>
      <c r="BA82" s="138">
        <f>VLOOKUP($A82,'FuturesInfo (3)'!$A$2:$O$80,15)*AZ82</f>
        <v>115420</v>
      </c>
      <c r="BB82" s="196">
        <f t="shared" si="173"/>
        <v>304.17580549192218</v>
      </c>
      <c r="BC82" s="196">
        <f t="shared" si="182"/>
        <v>-304.17580549192218</v>
      </c>
      <c r="BE82">
        <v>1</v>
      </c>
      <c r="BF82">
        <v>1</v>
      </c>
      <c r="BG82">
        <v>-1</v>
      </c>
      <c r="BH82">
        <v>1</v>
      </c>
      <c r="BI82">
        <v>1</v>
      </c>
      <c r="BJ82">
        <v>0</v>
      </c>
      <c r="BK82" s="1">
        <v>7.88536544005E-3</v>
      </c>
      <c r="BL82" s="2">
        <v>10</v>
      </c>
      <c r="BM82">
        <v>60</v>
      </c>
      <c r="BN82" t="s">
        <v>1186</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1186</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1186</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1186</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1186</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1186</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1186</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1186</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1186</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1186</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1186</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1186</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1186</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1186</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1186</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1186</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40">
        <v>1</v>
      </c>
      <c r="QJ82" s="240">
        <v>-1</v>
      </c>
      <c r="QK82" s="214">
        <v>1</v>
      </c>
      <c r="QL82" s="241">
        <v>-2</v>
      </c>
      <c r="QM82">
        <v>-1</v>
      </c>
      <c r="QN82">
        <v>-1</v>
      </c>
      <c r="QO82" s="214">
        <v>1</v>
      </c>
      <c r="QP82">
        <v>1</v>
      </c>
      <c r="QQ82">
        <v>1</v>
      </c>
      <c r="QR82">
        <v>0</v>
      </c>
      <c r="QS82">
        <v>0</v>
      </c>
      <c r="QT82" s="249">
        <v>1.6207598972600001E-2</v>
      </c>
      <c r="QU82" s="202">
        <v>42544</v>
      </c>
      <c r="QV82">
        <v>60</v>
      </c>
      <c r="QW82" t="s">
        <v>1186</v>
      </c>
      <c r="QX82">
        <v>1</v>
      </c>
      <c r="QY82" s="253">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f t="shared" si="183"/>
        <v>1</v>
      </c>
      <c r="RP82" s="240">
        <v>1</v>
      </c>
      <c r="RQ82" s="240">
        <v>-1</v>
      </c>
      <c r="RR82" s="240">
        <v>1</v>
      </c>
      <c r="RS82" s="214">
        <v>1</v>
      </c>
      <c r="RT82" s="241">
        <v>-3</v>
      </c>
      <c r="RU82">
        <f t="shared" si="184"/>
        <v>-1</v>
      </c>
      <c r="RV82">
        <f t="shared" si="185"/>
        <v>-1</v>
      </c>
      <c r="RW82" s="214">
        <v>1</v>
      </c>
      <c r="RX82">
        <f t="shared" si="226"/>
        <v>1</v>
      </c>
      <c r="RY82">
        <f t="shared" si="186"/>
        <v>1</v>
      </c>
      <c r="RZ82">
        <f t="shared" si="187"/>
        <v>0</v>
      </c>
      <c r="SA82">
        <f t="shared" si="188"/>
        <v>0</v>
      </c>
      <c r="SB82" s="249">
        <v>5.9264423914899998E-3</v>
      </c>
      <c r="SC82" s="202">
        <v>42544</v>
      </c>
      <c r="SD82">
        <v>60</v>
      </c>
      <c r="SE82" t="str">
        <f t="shared" si="174"/>
        <v>TRUE</v>
      </c>
      <c r="SF82">
        <f>VLOOKUP($A82,'FuturesInfo (3)'!$A$2:$V$80,22)</f>
        <v>1</v>
      </c>
      <c r="SG82" s="253">
        <v>2</v>
      </c>
      <c r="SH82">
        <f t="shared" si="189"/>
        <v>1</v>
      </c>
      <c r="SI82" s="138">
        <f>VLOOKUP($A82,'FuturesInfo (3)'!$A$2:$O$80,15)*SF82</f>
        <v>115420</v>
      </c>
      <c r="SJ82" s="138">
        <f>VLOOKUP($A82,'FuturesInfo (3)'!$A$2:$O$80,15)*SH82</f>
        <v>115420</v>
      </c>
      <c r="SK82" s="196">
        <f t="shared" si="190"/>
        <v>684.02998082577574</v>
      </c>
      <c r="SL82" s="196">
        <f t="shared" si="191"/>
        <v>684.02998082577574</v>
      </c>
      <c r="SM82" s="196">
        <f t="shared" si="192"/>
        <v>684.02998082577574</v>
      </c>
      <c r="SN82" s="196">
        <f t="shared" si="193"/>
        <v>-684.02998082577574</v>
      </c>
      <c r="SO82" s="196">
        <f t="shared" si="145"/>
        <v>-684.02998082577574</v>
      </c>
      <c r="SP82" s="196">
        <f t="shared" si="194"/>
        <v>-684.02998082577574</v>
      </c>
      <c r="SQ82" s="196">
        <f t="shared" si="195"/>
        <v>684.02998082577574</v>
      </c>
      <c r="SR82" s="196">
        <f>IF(IF(sym!$O71=RW82,1,0)=1,ABS(SI82*SB82),-ABS(SI82*SB82))</f>
        <v>684.02998082577574</v>
      </c>
      <c r="SS82" s="196">
        <f>IF(IF(sym!$N71=RW82,1,0)=1,ABS(SI82*SB82),-ABS(SI82*SB82))</f>
        <v>-684.02998082577574</v>
      </c>
      <c r="ST82" s="196">
        <f t="shared" si="196"/>
        <v>-684.02998082577574</v>
      </c>
      <c r="SU82" s="196">
        <f t="shared" si="197"/>
        <v>684.02998082577574</v>
      </c>
      <c r="SW82">
        <f t="shared" si="198"/>
        <v>1</v>
      </c>
      <c r="SX82" s="240">
        <v>1</v>
      </c>
      <c r="SY82" s="240">
        <v>-1</v>
      </c>
      <c r="SZ82" s="240">
        <v>1</v>
      </c>
      <c r="TA82" s="214">
        <v>1</v>
      </c>
      <c r="TB82" s="241">
        <v>-4</v>
      </c>
      <c r="TC82">
        <f t="shared" si="199"/>
        <v>-1</v>
      </c>
      <c r="TD82">
        <f t="shared" si="200"/>
        <v>-1</v>
      </c>
      <c r="TE82" s="214"/>
      <c r="TF82">
        <f t="shared" si="227"/>
        <v>0</v>
      </c>
      <c r="TG82">
        <f t="shared" si="201"/>
        <v>0</v>
      </c>
      <c r="TH82">
        <f t="shared" si="202"/>
        <v>0</v>
      </c>
      <c r="TI82">
        <f t="shared" si="203"/>
        <v>0</v>
      </c>
      <c r="TJ82" s="249"/>
      <c r="TK82" s="202">
        <v>42548</v>
      </c>
      <c r="TL82">
        <v>60</v>
      </c>
      <c r="TM82" t="str">
        <f t="shared" si="175"/>
        <v>TRUE</v>
      </c>
      <c r="TN82">
        <f>VLOOKUP($A82,'FuturesInfo (3)'!$A$2:$V$80,22)</f>
        <v>1</v>
      </c>
      <c r="TO82" s="253">
        <v>2</v>
      </c>
      <c r="TP82">
        <f t="shared" si="204"/>
        <v>1</v>
      </c>
      <c r="TQ82" s="138">
        <f>VLOOKUP($A82,'FuturesInfo (3)'!$A$2:$O$80,15)*TN82</f>
        <v>115420</v>
      </c>
      <c r="TR82" s="138">
        <f>VLOOKUP($A82,'FuturesInfo (3)'!$A$2:$O$80,15)*TP82</f>
        <v>115420</v>
      </c>
      <c r="TS82" s="196">
        <f t="shared" si="205"/>
        <v>0</v>
      </c>
      <c r="TT82" s="196">
        <f t="shared" si="206"/>
        <v>0</v>
      </c>
      <c r="TU82" s="196">
        <f t="shared" si="207"/>
        <v>0</v>
      </c>
      <c r="TV82" s="196">
        <f t="shared" si="208"/>
        <v>0</v>
      </c>
      <c r="TW82" s="196">
        <f t="shared" si="146"/>
        <v>0</v>
      </c>
      <c r="TX82" s="196">
        <f t="shared" si="209"/>
        <v>0</v>
      </c>
      <c r="TY82" s="196">
        <f t="shared" si="222"/>
        <v>0</v>
      </c>
      <c r="TZ82" s="196">
        <f>IF(IF(sym!$O71=TE82,1,0)=1,ABS(TQ82*TJ82),-ABS(TQ82*TJ82))</f>
        <v>0</v>
      </c>
      <c r="UA82" s="196">
        <f>IF(IF(sym!$N71=TE82,1,0)=1,ABS(TQ82*TJ82),-ABS(TQ82*TJ82))</f>
        <v>0</v>
      </c>
      <c r="UB82" s="196">
        <f t="shared" si="228"/>
        <v>0</v>
      </c>
      <c r="UC82" s="196">
        <f t="shared" si="210"/>
        <v>0</v>
      </c>
      <c r="UE82">
        <f t="shared" si="211"/>
        <v>0</v>
      </c>
      <c r="UF82" s="240"/>
      <c r="UG82" s="240"/>
      <c r="UH82" s="240"/>
      <c r="UI82" s="214"/>
      <c r="UJ82" s="241"/>
      <c r="UK82">
        <f t="shared" si="212"/>
        <v>1</v>
      </c>
      <c r="UL82">
        <f t="shared" si="213"/>
        <v>0</v>
      </c>
      <c r="UM82" s="214"/>
      <c r="UN82">
        <f t="shared" si="149"/>
        <v>1</v>
      </c>
      <c r="UO82">
        <f t="shared" si="148"/>
        <v>1</v>
      </c>
      <c r="UP82">
        <f t="shared" si="223"/>
        <v>0</v>
      </c>
      <c r="UQ82">
        <f t="shared" si="214"/>
        <v>1</v>
      </c>
      <c r="UR82" s="249"/>
      <c r="US82" s="202"/>
      <c r="UT82">
        <v>60</v>
      </c>
      <c r="UU82" t="str">
        <f t="shared" si="176"/>
        <v>FALSE</v>
      </c>
      <c r="UV82">
        <f>VLOOKUP($A82,'FuturesInfo (3)'!$A$2:$V$80,22)</f>
        <v>1</v>
      </c>
      <c r="UW82" s="253"/>
      <c r="UX82">
        <f t="shared" si="215"/>
        <v>1</v>
      </c>
      <c r="UY82" s="138">
        <f>VLOOKUP($A82,'FuturesInfo (3)'!$A$2:$O$80,15)*UV82</f>
        <v>115420</v>
      </c>
      <c r="UZ82" s="138">
        <f>VLOOKUP($A82,'FuturesInfo (3)'!$A$2:$O$80,15)*UX82</f>
        <v>115420</v>
      </c>
      <c r="VA82" s="196">
        <f t="shared" si="216"/>
        <v>0</v>
      </c>
      <c r="VB82" s="196">
        <f t="shared" si="217"/>
        <v>0</v>
      </c>
      <c r="VC82" s="196">
        <f t="shared" si="218"/>
        <v>0</v>
      </c>
      <c r="VD82" s="196">
        <f t="shared" si="219"/>
        <v>0</v>
      </c>
      <c r="VE82" s="196">
        <f t="shared" si="147"/>
        <v>0</v>
      </c>
      <c r="VF82" s="196">
        <f t="shared" si="220"/>
        <v>0</v>
      </c>
      <c r="VG82" s="196">
        <f t="shared" si="224"/>
        <v>0</v>
      </c>
      <c r="VH82" s="196">
        <f>IF(IF(sym!$O71=UM82,1,0)=1,ABS(UY82*UR82),-ABS(UY82*UR82))</f>
        <v>0</v>
      </c>
      <c r="VI82" s="196">
        <f>IF(IF(sym!$N71=UM82,1,0)=1,ABS(UY82*UR82),-ABS(UY82*UR82))</f>
        <v>0</v>
      </c>
      <c r="VJ82" s="196">
        <f t="shared" si="229"/>
        <v>0</v>
      </c>
      <c r="VK82" s="196">
        <f t="shared" si="221"/>
        <v>0</v>
      </c>
    </row>
    <row r="83" spans="1:583" x14ac:dyDescent="0.25">
      <c r="A83" s="1" t="s">
        <v>415</v>
      </c>
      <c r="B83" s="150" t="str">
        <f>'FuturesInfo (3)'!M71</f>
        <v>@TU</v>
      </c>
      <c r="C83" s="200" t="str">
        <f>VLOOKUP(A83,'FuturesInfo (3)'!$A$2:$K$80,11)</f>
        <v>rates</v>
      </c>
      <c r="F83" t="e">
        <f>#REF!</f>
        <v>#REF!</v>
      </c>
      <c r="G83">
        <v>-1</v>
      </c>
      <c r="H83">
        <v>1</v>
      </c>
      <c r="I83">
        <v>1</v>
      </c>
      <c r="J83">
        <f t="shared" si="159"/>
        <v>0</v>
      </c>
      <c r="K83">
        <f t="shared" si="160"/>
        <v>1</v>
      </c>
      <c r="L83" s="184">
        <v>2.3669487878400001E-3</v>
      </c>
      <c r="M83" s="2">
        <v>10</v>
      </c>
      <c r="N83">
        <v>60</v>
      </c>
      <c r="O83" t="str">
        <f t="shared" si="161"/>
        <v>TRUE</v>
      </c>
      <c r="P83">
        <f>VLOOKUP($A83,'FuturesInfo (3)'!$A$2:$V$80,22)</f>
        <v>7</v>
      </c>
      <c r="Q83">
        <f t="shared" si="162"/>
        <v>7</v>
      </c>
      <c r="R83">
        <f t="shared" si="162"/>
        <v>7</v>
      </c>
      <c r="S83" s="138">
        <f>VLOOKUP($A83,'FuturesInfo (3)'!$A$2:$O$80,15)*Q83</f>
        <v>1534859.375</v>
      </c>
      <c r="T83" s="144">
        <f t="shared" si="163"/>
        <v>-3632.9335371611101</v>
      </c>
      <c r="U83" s="144">
        <f t="shared" si="177"/>
        <v>3632.9335371611101</v>
      </c>
      <c r="W83">
        <f t="shared" si="164"/>
        <v>-1</v>
      </c>
      <c r="X83">
        <v>1</v>
      </c>
      <c r="Y83">
        <v>1</v>
      </c>
      <c r="Z83">
        <v>-1</v>
      </c>
      <c r="AA83">
        <f t="shared" si="178"/>
        <v>0</v>
      </c>
      <c r="AB83">
        <f t="shared" si="165"/>
        <v>0</v>
      </c>
      <c r="AC83" s="1">
        <v>-2.86225402504E-4</v>
      </c>
      <c r="AD83" s="2">
        <v>10</v>
      </c>
      <c r="AE83">
        <v>60</v>
      </c>
      <c r="AF83" t="str">
        <f t="shared" si="166"/>
        <v>TRUE</v>
      </c>
      <c r="AG83">
        <f>VLOOKUP($A83,'FuturesInfo (3)'!$A$2:$V$80,22)</f>
        <v>7</v>
      </c>
      <c r="AH83">
        <f t="shared" si="167"/>
        <v>9</v>
      </c>
      <c r="AI83">
        <f t="shared" si="179"/>
        <v>7</v>
      </c>
      <c r="AJ83" s="138">
        <f>VLOOKUP($A83,'FuturesInfo (3)'!$A$2:$O$80,15)*AI83</f>
        <v>1534859.375</v>
      </c>
      <c r="AK83" s="196">
        <f t="shared" si="168"/>
        <v>-439.31574239641287</v>
      </c>
      <c r="AL83" s="196">
        <f t="shared" si="180"/>
        <v>-439.31574239641287</v>
      </c>
      <c r="AN83">
        <f t="shared" si="169"/>
        <v>1</v>
      </c>
      <c r="AO83">
        <v>-1</v>
      </c>
      <c r="AP83">
        <v>1</v>
      </c>
      <c r="AQ83">
        <v>1</v>
      </c>
      <c r="AR83">
        <f t="shared" si="225"/>
        <v>0</v>
      </c>
      <c r="AS83">
        <f t="shared" si="170"/>
        <v>1</v>
      </c>
      <c r="AT83" s="1">
        <v>2.8630735094100002E-4</v>
      </c>
      <c r="AU83" s="2">
        <v>10</v>
      </c>
      <c r="AV83">
        <v>60</v>
      </c>
      <c r="AW83" t="str">
        <f t="shared" si="171"/>
        <v>TRUE</v>
      </c>
      <c r="AX83">
        <f>VLOOKUP($A83,'FuturesInfo (3)'!$A$2:$V$80,22)</f>
        <v>7</v>
      </c>
      <c r="AY83">
        <f t="shared" si="172"/>
        <v>5</v>
      </c>
      <c r="AZ83">
        <f t="shared" si="181"/>
        <v>7</v>
      </c>
      <c r="BA83" s="138">
        <f>VLOOKUP($A83,'FuturesInfo (3)'!$A$2:$O$80,15)*AZ83</f>
        <v>1534859.375</v>
      </c>
      <c r="BB83" s="196">
        <f t="shared" si="173"/>
        <v>-439.44152172320895</v>
      </c>
      <c r="BC83" s="196">
        <f t="shared" si="182"/>
        <v>439.44152172320895</v>
      </c>
      <c r="BE83">
        <v>-1</v>
      </c>
      <c r="BF83">
        <v>1</v>
      </c>
      <c r="BG83">
        <v>1</v>
      </c>
      <c r="BH83">
        <v>1</v>
      </c>
      <c r="BI83">
        <v>1</v>
      </c>
      <c r="BJ83">
        <v>1</v>
      </c>
      <c r="BK83" s="1">
        <v>7.1556350626199994E-5</v>
      </c>
      <c r="BL83" s="2">
        <v>10</v>
      </c>
      <c r="BM83">
        <v>60</v>
      </c>
      <c r="BN83" t="s">
        <v>1186</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1186</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1186</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1186</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1186</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1186</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1186</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1186</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1186</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1186</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1186</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1186</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1186</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1186</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1186</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1186</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40">
        <v>1</v>
      </c>
      <c r="QJ83" s="240">
        <v>1</v>
      </c>
      <c r="QK83" s="214">
        <v>1</v>
      </c>
      <c r="QL83" s="241">
        <v>8</v>
      </c>
      <c r="QM83">
        <v>-1</v>
      </c>
      <c r="QN83">
        <v>1</v>
      </c>
      <c r="QO83" s="214">
        <v>1</v>
      </c>
      <c r="QP83">
        <v>1</v>
      </c>
      <c r="QQ83">
        <v>1</v>
      </c>
      <c r="QR83">
        <v>0</v>
      </c>
      <c r="QS83">
        <v>1</v>
      </c>
      <c r="QT83" s="249">
        <v>6.4157399486699997E-4</v>
      </c>
      <c r="QU83" s="202">
        <v>42544</v>
      </c>
      <c r="QV83">
        <v>60</v>
      </c>
      <c r="QW83" t="s">
        <v>1186</v>
      </c>
      <c r="QX83">
        <v>7</v>
      </c>
      <c r="QY83" s="253">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f t="shared" si="183"/>
        <v>1</v>
      </c>
      <c r="RP83" s="240">
        <v>1</v>
      </c>
      <c r="RQ83" s="240">
        <v>1</v>
      </c>
      <c r="RR83" s="240">
        <v>1</v>
      </c>
      <c r="RS83" s="214">
        <v>1</v>
      </c>
      <c r="RT83" s="241">
        <v>9</v>
      </c>
      <c r="RU83">
        <f t="shared" si="184"/>
        <v>-1</v>
      </c>
      <c r="RV83">
        <f t="shared" si="185"/>
        <v>1</v>
      </c>
      <c r="RW83" s="214">
        <v>-1</v>
      </c>
      <c r="RX83">
        <f t="shared" si="226"/>
        <v>0</v>
      </c>
      <c r="RY83">
        <f t="shared" si="186"/>
        <v>0</v>
      </c>
      <c r="RZ83">
        <f t="shared" si="187"/>
        <v>1</v>
      </c>
      <c r="SA83">
        <f t="shared" si="188"/>
        <v>0</v>
      </c>
      <c r="SB83" s="249">
        <v>-2.8496117403999999E-4</v>
      </c>
      <c r="SC83" s="202">
        <v>42544</v>
      </c>
      <c r="SD83">
        <v>60</v>
      </c>
      <c r="SE83" t="str">
        <f t="shared" si="174"/>
        <v>TRUE</v>
      </c>
      <c r="SF83">
        <f>VLOOKUP($A83,'FuturesInfo (3)'!$A$2:$V$80,22)</f>
        <v>7</v>
      </c>
      <c r="SG83" s="253">
        <v>2</v>
      </c>
      <c r="SH83">
        <f t="shared" si="189"/>
        <v>5</v>
      </c>
      <c r="SI83" s="138">
        <f>VLOOKUP($A83,'FuturesInfo (3)'!$A$2:$O$80,15)*SF83</f>
        <v>1534859.375</v>
      </c>
      <c r="SJ83" s="138">
        <f>VLOOKUP($A83,'FuturesInfo (3)'!$A$2:$O$80,15)*SH83</f>
        <v>1096328.125</v>
      </c>
      <c r="SK83" s="196">
        <f t="shared" si="190"/>
        <v>-437.37532948630059</v>
      </c>
      <c r="SL83" s="196">
        <f t="shared" si="191"/>
        <v>-312.41094963307188</v>
      </c>
      <c r="SM83" s="196">
        <f t="shared" si="192"/>
        <v>-437.37532948630059</v>
      </c>
      <c r="SN83" s="196">
        <f t="shared" si="193"/>
        <v>437.37532948630059</v>
      </c>
      <c r="SO83" s="196">
        <f t="shared" si="145"/>
        <v>-437.37532948630059</v>
      </c>
      <c r="SP83" s="196">
        <f t="shared" si="194"/>
        <v>-437.37532948630059</v>
      </c>
      <c r="SQ83" s="196">
        <f t="shared" si="195"/>
        <v>-437.37532948630059</v>
      </c>
      <c r="SR83" s="196">
        <f>IF(IF(sym!$O72=RW83,1,0)=1,ABS(SI83*SB83),-ABS(SI83*SB83))</f>
        <v>437.37532948630059</v>
      </c>
      <c r="SS83" s="196">
        <f>IF(IF(sym!$N72=RW83,1,0)=1,ABS(SI83*SB83),-ABS(SI83*SB83))</f>
        <v>-437.37532948630059</v>
      </c>
      <c r="ST83" s="196">
        <f t="shared" si="196"/>
        <v>-437.37532948630059</v>
      </c>
      <c r="SU83" s="196">
        <f t="shared" si="197"/>
        <v>437.37532948630059</v>
      </c>
      <c r="SW83">
        <f t="shared" si="198"/>
        <v>-1</v>
      </c>
      <c r="SX83" s="240">
        <v>1</v>
      </c>
      <c r="SY83" s="240">
        <v>1</v>
      </c>
      <c r="SZ83" s="240">
        <v>1</v>
      </c>
      <c r="TA83" s="214">
        <v>1</v>
      </c>
      <c r="TB83" s="241">
        <v>10</v>
      </c>
      <c r="TC83">
        <f t="shared" si="199"/>
        <v>-1</v>
      </c>
      <c r="TD83">
        <f t="shared" si="200"/>
        <v>1</v>
      </c>
      <c r="TE83" s="214"/>
      <c r="TF83">
        <f t="shared" si="227"/>
        <v>0</v>
      </c>
      <c r="TG83">
        <f t="shared" si="201"/>
        <v>0</v>
      </c>
      <c r="TH83">
        <f t="shared" si="202"/>
        <v>0</v>
      </c>
      <c r="TI83">
        <f t="shared" si="203"/>
        <v>0</v>
      </c>
      <c r="TJ83" s="249"/>
      <c r="TK83" s="202">
        <v>42544</v>
      </c>
      <c r="TL83">
        <v>60</v>
      </c>
      <c r="TM83" t="str">
        <f t="shared" si="175"/>
        <v>TRUE</v>
      </c>
      <c r="TN83">
        <f>VLOOKUP($A83,'FuturesInfo (3)'!$A$2:$V$80,22)</f>
        <v>7</v>
      </c>
      <c r="TO83" s="253">
        <v>1</v>
      </c>
      <c r="TP83">
        <f t="shared" si="204"/>
        <v>9</v>
      </c>
      <c r="TQ83" s="138">
        <f>VLOOKUP($A83,'FuturesInfo (3)'!$A$2:$O$80,15)*TN83</f>
        <v>1534859.375</v>
      </c>
      <c r="TR83" s="138">
        <f>VLOOKUP($A83,'FuturesInfo (3)'!$A$2:$O$80,15)*TP83</f>
        <v>1973390.625</v>
      </c>
      <c r="TS83" s="196">
        <f t="shared" si="205"/>
        <v>0</v>
      </c>
      <c r="TT83" s="196">
        <f t="shared" si="206"/>
        <v>0</v>
      </c>
      <c r="TU83" s="196">
        <f t="shared" si="207"/>
        <v>0</v>
      </c>
      <c r="TV83" s="196">
        <f t="shared" si="208"/>
        <v>0</v>
      </c>
      <c r="TW83" s="196">
        <f t="shared" si="146"/>
        <v>0</v>
      </c>
      <c r="TX83" s="196">
        <f t="shared" si="209"/>
        <v>0</v>
      </c>
      <c r="TY83" s="196">
        <f t="shared" si="222"/>
        <v>0</v>
      </c>
      <c r="TZ83" s="196">
        <f>IF(IF(sym!$O72=TE83,1,0)=1,ABS(TQ83*TJ83),-ABS(TQ83*TJ83))</f>
        <v>0</v>
      </c>
      <c r="UA83" s="196">
        <f>IF(IF(sym!$N72=TE83,1,0)=1,ABS(TQ83*TJ83),-ABS(TQ83*TJ83))</f>
        <v>0</v>
      </c>
      <c r="UB83" s="196">
        <f t="shared" si="228"/>
        <v>0</v>
      </c>
      <c r="UC83" s="196">
        <f t="shared" si="210"/>
        <v>0</v>
      </c>
      <c r="UE83">
        <f t="shared" si="211"/>
        <v>0</v>
      </c>
      <c r="UF83" s="240"/>
      <c r="UG83" s="240"/>
      <c r="UH83" s="240"/>
      <c r="UI83" s="214"/>
      <c r="UJ83" s="241"/>
      <c r="UK83">
        <f t="shared" si="212"/>
        <v>1</v>
      </c>
      <c r="UL83">
        <f t="shared" si="213"/>
        <v>0</v>
      </c>
      <c r="UM83" s="214"/>
      <c r="UN83">
        <f t="shared" si="149"/>
        <v>1</v>
      </c>
      <c r="UO83">
        <f t="shared" si="148"/>
        <v>1</v>
      </c>
      <c r="UP83">
        <f t="shared" si="223"/>
        <v>0</v>
      </c>
      <c r="UQ83">
        <f t="shared" si="214"/>
        <v>1</v>
      </c>
      <c r="UR83" s="249"/>
      <c r="US83" s="202"/>
      <c r="UT83">
        <v>60</v>
      </c>
      <c r="UU83" t="str">
        <f t="shared" si="176"/>
        <v>FALSE</v>
      </c>
      <c r="UV83">
        <f>VLOOKUP($A83,'FuturesInfo (3)'!$A$2:$V$80,22)</f>
        <v>7</v>
      </c>
      <c r="UW83" s="253"/>
      <c r="UX83">
        <f t="shared" si="215"/>
        <v>5</v>
      </c>
      <c r="UY83" s="138">
        <f>VLOOKUP($A83,'FuturesInfo (3)'!$A$2:$O$80,15)*UV83</f>
        <v>1534859.375</v>
      </c>
      <c r="UZ83" s="138">
        <f>VLOOKUP($A83,'FuturesInfo (3)'!$A$2:$O$80,15)*UX83</f>
        <v>1096328.125</v>
      </c>
      <c r="VA83" s="196">
        <f t="shared" si="216"/>
        <v>0</v>
      </c>
      <c r="VB83" s="196">
        <f t="shared" si="217"/>
        <v>0</v>
      </c>
      <c r="VC83" s="196">
        <f t="shared" si="218"/>
        <v>0</v>
      </c>
      <c r="VD83" s="196">
        <f t="shared" si="219"/>
        <v>0</v>
      </c>
      <c r="VE83" s="196">
        <f t="shared" si="147"/>
        <v>0</v>
      </c>
      <c r="VF83" s="196">
        <f t="shared" si="220"/>
        <v>0</v>
      </c>
      <c r="VG83" s="196">
        <f t="shared" si="224"/>
        <v>0</v>
      </c>
      <c r="VH83" s="196">
        <f>IF(IF(sym!$O72=UM83,1,0)=1,ABS(UY83*UR83),-ABS(UY83*UR83))</f>
        <v>0</v>
      </c>
      <c r="VI83" s="196">
        <f>IF(IF(sym!$N72=UM83,1,0)=1,ABS(UY83*UR83),-ABS(UY83*UR83))</f>
        <v>0</v>
      </c>
      <c r="VJ83" s="196">
        <f t="shared" si="229"/>
        <v>0</v>
      </c>
      <c r="VK83" s="196">
        <f t="shared" si="221"/>
        <v>0</v>
      </c>
    </row>
    <row r="84" spans="1:583" x14ac:dyDescent="0.25">
      <c r="A84" s="1" t="s">
        <v>416</v>
      </c>
      <c r="B84" s="150" t="str">
        <f>'FuturesInfo (3)'!M72</f>
        <v>@TY</v>
      </c>
      <c r="C84" s="200" t="str">
        <f>VLOOKUP(A84,'FuturesInfo (3)'!$A$2:$K$80,11)</f>
        <v>rates</v>
      </c>
      <c r="F84" t="e">
        <f>#REF!</f>
        <v>#REF!</v>
      </c>
      <c r="G84">
        <v>-1</v>
      </c>
      <c r="H84">
        <v>1</v>
      </c>
      <c r="I84">
        <v>1</v>
      </c>
      <c r="J84">
        <f t="shared" si="159"/>
        <v>0</v>
      </c>
      <c r="K84">
        <f t="shared" si="160"/>
        <v>1</v>
      </c>
      <c r="L84" s="184">
        <v>8.4215591915300005E-3</v>
      </c>
      <c r="M84" s="2">
        <v>10</v>
      </c>
      <c r="N84">
        <v>60</v>
      </c>
      <c r="O84" t="str">
        <f t="shared" si="161"/>
        <v>TRUE</v>
      </c>
      <c r="P84">
        <f>VLOOKUP($A84,'FuturesInfo (3)'!$A$2:$V$80,22)</f>
        <v>3</v>
      </c>
      <c r="Q84">
        <f t="shared" si="162"/>
        <v>3</v>
      </c>
      <c r="R84">
        <f t="shared" si="162"/>
        <v>3</v>
      </c>
      <c r="S84" s="138">
        <f>VLOOKUP($A84,'FuturesInfo (3)'!$A$2:$O$80,15)*Q84</f>
        <v>399234.375</v>
      </c>
      <c r="T84" s="144">
        <f t="shared" si="163"/>
        <v>-3362.175920355985</v>
      </c>
      <c r="U84" s="144">
        <f t="shared" si="177"/>
        <v>3362.175920355985</v>
      </c>
      <c r="W84">
        <f t="shared" si="164"/>
        <v>-1</v>
      </c>
      <c r="X84">
        <v>1</v>
      </c>
      <c r="Y84">
        <v>1</v>
      </c>
      <c r="Z84">
        <v>-1</v>
      </c>
      <c r="AA84">
        <f t="shared" si="178"/>
        <v>0</v>
      </c>
      <c r="AB84">
        <f t="shared" si="165"/>
        <v>0</v>
      </c>
      <c r="AC84" s="1">
        <v>-7.1581961345699996E-4</v>
      </c>
      <c r="AD84" s="2">
        <v>10</v>
      </c>
      <c r="AE84">
        <v>60</v>
      </c>
      <c r="AF84" t="str">
        <f t="shared" si="166"/>
        <v>TRUE</v>
      </c>
      <c r="AG84">
        <f>VLOOKUP($A84,'FuturesInfo (3)'!$A$2:$V$80,22)</f>
        <v>3</v>
      </c>
      <c r="AH84">
        <f t="shared" si="167"/>
        <v>4</v>
      </c>
      <c r="AI84">
        <f t="shared" si="179"/>
        <v>3</v>
      </c>
      <c r="AJ84" s="138">
        <f>VLOOKUP($A84,'FuturesInfo (3)'!$A$2:$O$80,15)*AI84</f>
        <v>399234.375</v>
      </c>
      <c r="AK84" s="196">
        <f t="shared" si="168"/>
        <v>-285.77979599124694</v>
      </c>
      <c r="AL84" s="196">
        <f t="shared" si="180"/>
        <v>-285.77979599124694</v>
      </c>
      <c r="AN84">
        <f t="shared" si="169"/>
        <v>1</v>
      </c>
      <c r="AO84">
        <v>1</v>
      </c>
      <c r="AP84">
        <v>1</v>
      </c>
      <c r="AQ84">
        <v>1</v>
      </c>
      <c r="AR84">
        <f t="shared" si="225"/>
        <v>1</v>
      </c>
      <c r="AS84">
        <f t="shared" si="170"/>
        <v>1</v>
      </c>
      <c r="AT84" s="1">
        <v>5.9694364852000002E-4</v>
      </c>
      <c r="AU84" s="2">
        <v>10</v>
      </c>
      <c r="AV84">
        <v>60</v>
      </c>
      <c r="AW84" t="str">
        <f t="shared" si="171"/>
        <v>TRUE</v>
      </c>
      <c r="AX84">
        <f>VLOOKUP($A84,'FuturesInfo (3)'!$A$2:$V$80,22)</f>
        <v>3</v>
      </c>
      <c r="AY84">
        <f t="shared" si="172"/>
        <v>4</v>
      </c>
      <c r="AZ84">
        <f t="shared" si="181"/>
        <v>3</v>
      </c>
      <c r="BA84" s="138">
        <f>VLOOKUP($A84,'FuturesInfo (3)'!$A$2:$O$80,15)*AZ84</f>
        <v>399234.375</v>
      </c>
      <c r="BB84" s="196">
        <f t="shared" si="173"/>
        <v>238.3204244271019</v>
      </c>
      <c r="BC84" s="196">
        <f t="shared" si="182"/>
        <v>238.3204244271019</v>
      </c>
      <c r="BE84">
        <v>1</v>
      </c>
      <c r="BF84">
        <v>1</v>
      </c>
      <c r="BG84">
        <v>1</v>
      </c>
      <c r="BH84">
        <v>-1</v>
      </c>
      <c r="BI84">
        <v>0</v>
      </c>
      <c r="BJ84">
        <v>0</v>
      </c>
      <c r="BK84" s="1">
        <v>-3.5795251163400001E-4</v>
      </c>
      <c r="BL84" s="2">
        <v>10</v>
      </c>
      <c r="BM84">
        <v>60</v>
      </c>
      <c r="BN84" t="s">
        <v>1186</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1186</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1186</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1186</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1186</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1186</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1186</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1186</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1186</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1186</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1186</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1186</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1186</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1186</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1186</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1186</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40">
        <v>1</v>
      </c>
      <c r="QJ84" s="240">
        <v>1</v>
      </c>
      <c r="QK84" s="214">
        <v>1</v>
      </c>
      <c r="QL84" s="241">
        <v>4</v>
      </c>
      <c r="QM84">
        <v>-1</v>
      </c>
      <c r="QN84">
        <v>1</v>
      </c>
      <c r="QO84" s="214">
        <v>-1</v>
      </c>
      <c r="QP84">
        <v>0</v>
      </c>
      <c r="QQ84">
        <v>0</v>
      </c>
      <c r="QR84">
        <v>1</v>
      </c>
      <c r="QS84">
        <v>0</v>
      </c>
      <c r="QT84" s="249">
        <v>-5.8713010803199996E-4</v>
      </c>
      <c r="QU84" s="202">
        <v>42544</v>
      </c>
      <c r="QV84">
        <v>60</v>
      </c>
      <c r="QW84" t="s">
        <v>1186</v>
      </c>
      <c r="QX84">
        <v>3</v>
      </c>
      <c r="QY84" s="253">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f t="shared" si="183"/>
        <v>-1</v>
      </c>
      <c r="RP84" s="240">
        <v>1</v>
      </c>
      <c r="RQ84" s="240">
        <v>1</v>
      </c>
      <c r="RR84" s="240">
        <v>1</v>
      </c>
      <c r="RS84" s="214">
        <v>1</v>
      </c>
      <c r="RT84" s="241">
        <v>5</v>
      </c>
      <c r="RU84">
        <f t="shared" si="184"/>
        <v>-1</v>
      </c>
      <c r="RV84">
        <f t="shared" si="185"/>
        <v>1</v>
      </c>
      <c r="RW84" s="214">
        <v>1</v>
      </c>
      <c r="RX84">
        <f t="shared" si="226"/>
        <v>1</v>
      </c>
      <c r="RY84">
        <f t="shared" si="186"/>
        <v>1</v>
      </c>
      <c r="RZ84">
        <f t="shared" si="187"/>
        <v>0</v>
      </c>
      <c r="SA84">
        <f t="shared" si="188"/>
        <v>1</v>
      </c>
      <c r="SB84" s="249">
        <v>7.0497003877299997E-4</v>
      </c>
      <c r="SC84" s="202">
        <v>42544</v>
      </c>
      <c r="SD84">
        <v>60</v>
      </c>
      <c r="SE84" t="str">
        <f t="shared" si="174"/>
        <v>TRUE</v>
      </c>
      <c r="SF84">
        <f>VLOOKUP($A84,'FuturesInfo (3)'!$A$2:$V$80,22)</f>
        <v>3</v>
      </c>
      <c r="SG84" s="253">
        <v>1</v>
      </c>
      <c r="SH84">
        <f t="shared" si="189"/>
        <v>4</v>
      </c>
      <c r="SI84" s="138">
        <f>VLOOKUP($A84,'FuturesInfo (3)'!$A$2:$O$80,15)*SF84</f>
        <v>399234.375</v>
      </c>
      <c r="SJ84" s="138">
        <f>VLOOKUP($A84,'FuturesInfo (3)'!$A$2:$O$80,15)*SH84</f>
        <v>532312.5</v>
      </c>
      <c r="SK84" s="196">
        <f t="shared" si="190"/>
        <v>281.4482728232644</v>
      </c>
      <c r="SL84" s="196">
        <f t="shared" si="191"/>
        <v>375.26436376435254</v>
      </c>
      <c r="SM84" s="196">
        <f t="shared" si="192"/>
        <v>281.4482728232644</v>
      </c>
      <c r="SN84" s="196">
        <f t="shared" si="193"/>
        <v>-281.4482728232644</v>
      </c>
      <c r="SO84" s="196">
        <f t="shared" si="145"/>
        <v>281.4482728232644</v>
      </c>
      <c r="SP84" s="196">
        <f t="shared" si="194"/>
        <v>281.4482728232644</v>
      </c>
      <c r="SQ84" s="196">
        <f t="shared" si="195"/>
        <v>281.4482728232644</v>
      </c>
      <c r="SR84" s="196">
        <f>IF(IF(sym!$O73=RW84,1,0)=1,ABS(SI84*SB84),-ABS(SI84*SB84))</f>
        <v>-281.4482728232644</v>
      </c>
      <c r="SS84" s="196">
        <f>IF(IF(sym!$N73=RW84,1,0)=1,ABS(SI84*SB84),-ABS(SI84*SB84))</f>
        <v>281.4482728232644</v>
      </c>
      <c r="ST84" s="196">
        <f t="shared" si="196"/>
        <v>-281.4482728232644</v>
      </c>
      <c r="SU84" s="196">
        <f t="shared" si="197"/>
        <v>281.4482728232644</v>
      </c>
      <c r="SW84">
        <f t="shared" si="198"/>
        <v>1</v>
      </c>
      <c r="SX84" s="240">
        <v>1</v>
      </c>
      <c r="SY84" s="240">
        <v>1</v>
      </c>
      <c r="SZ84" s="240">
        <v>1</v>
      </c>
      <c r="TA84" s="214">
        <v>1</v>
      </c>
      <c r="TB84" s="241">
        <v>6</v>
      </c>
      <c r="TC84">
        <f t="shared" si="199"/>
        <v>-1</v>
      </c>
      <c r="TD84">
        <f t="shared" si="200"/>
        <v>1</v>
      </c>
      <c r="TE84" s="214"/>
      <c r="TF84">
        <f t="shared" si="227"/>
        <v>0</v>
      </c>
      <c r="TG84">
        <f t="shared" si="201"/>
        <v>0</v>
      </c>
      <c r="TH84">
        <f t="shared" si="202"/>
        <v>0</v>
      </c>
      <c r="TI84">
        <f t="shared" si="203"/>
        <v>0</v>
      </c>
      <c r="TJ84" s="249"/>
      <c r="TK84" s="202">
        <v>42544</v>
      </c>
      <c r="TL84">
        <v>60</v>
      </c>
      <c r="TM84" t="str">
        <f t="shared" si="175"/>
        <v>TRUE</v>
      </c>
      <c r="TN84">
        <f>VLOOKUP($A84,'FuturesInfo (3)'!$A$2:$V$80,22)</f>
        <v>3</v>
      </c>
      <c r="TO84" s="253">
        <v>1</v>
      </c>
      <c r="TP84">
        <f t="shared" si="204"/>
        <v>4</v>
      </c>
      <c r="TQ84" s="138">
        <f>VLOOKUP($A84,'FuturesInfo (3)'!$A$2:$O$80,15)*TN84</f>
        <v>399234.375</v>
      </c>
      <c r="TR84" s="138">
        <f>VLOOKUP($A84,'FuturesInfo (3)'!$A$2:$O$80,15)*TP84</f>
        <v>532312.5</v>
      </c>
      <c r="TS84" s="196">
        <f t="shared" si="205"/>
        <v>0</v>
      </c>
      <c r="TT84" s="196">
        <f t="shared" si="206"/>
        <v>0</v>
      </c>
      <c r="TU84" s="196">
        <f t="shared" si="207"/>
        <v>0</v>
      </c>
      <c r="TV84" s="196">
        <f t="shared" si="208"/>
        <v>0</v>
      </c>
      <c r="TW84" s="196">
        <f t="shared" si="146"/>
        <v>0</v>
      </c>
      <c r="TX84" s="196">
        <f t="shared" si="209"/>
        <v>0</v>
      </c>
      <c r="TY84" s="196">
        <f t="shared" si="222"/>
        <v>0</v>
      </c>
      <c r="TZ84" s="196">
        <f>IF(IF(sym!$O73=TE84,1,0)=1,ABS(TQ84*TJ84),-ABS(TQ84*TJ84))</f>
        <v>0</v>
      </c>
      <c r="UA84" s="196">
        <f>IF(IF(sym!$N73=TE84,1,0)=1,ABS(TQ84*TJ84),-ABS(TQ84*TJ84))</f>
        <v>0</v>
      </c>
      <c r="UB84" s="196">
        <f t="shared" si="228"/>
        <v>0</v>
      </c>
      <c r="UC84" s="196">
        <f t="shared" si="210"/>
        <v>0</v>
      </c>
      <c r="UE84">
        <f t="shared" si="211"/>
        <v>0</v>
      </c>
      <c r="UF84" s="240"/>
      <c r="UG84" s="240"/>
      <c r="UH84" s="240"/>
      <c r="UI84" s="214"/>
      <c r="UJ84" s="241"/>
      <c r="UK84">
        <f t="shared" si="212"/>
        <v>1</v>
      </c>
      <c r="UL84">
        <f t="shared" si="213"/>
        <v>0</v>
      </c>
      <c r="UM84" s="214"/>
      <c r="UN84">
        <f t="shared" si="149"/>
        <v>1</v>
      </c>
      <c r="UO84">
        <f t="shared" si="148"/>
        <v>1</v>
      </c>
      <c r="UP84">
        <f t="shared" si="223"/>
        <v>0</v>
      </c>
      <c r="UQ84">
        <f t="shared" si="214"/>
        <v>1</v>
      </c>
      <c r="UR84" s="249"/>
      <c r="US84" s="202"/>
      <c r="UT84">
        <v>60</v>
      </c>
      <c r="UU84" t="str">
        <f t="shared" si="176"/>
        <v>FALSE</v>
      </c>
      <c r="UV84">
        <f>VLOOKUP($A84,'FuturesInfo (3)'!$A$2:$V$80,22)</f>
        <v>3</v>
      </c>
      <c r="UW84" s="253"/>
      <c r="UX84">
        <f t="shared" si="215"/>
        <v>2</v>
      </c>
      <c r="UY84" s="138">
        <f>VLOOKUP($A84,'FuturesInfo (3)'!$A$2:$O$80,15)*UV84</f>
        <v>399234.375</v>
      </c>
      <c r="UZ84" s="138">
        <f>VLOOKUP($A84,'FuturesInfo (3)'!$A$2:$O$80,15)*UX84</f>
        <v>266156.25</v>
      </c>
      <c r="VA84" s="196">
        <f t="shared" si="216"/>
        <v>0</v>
      </c>
      <c r="VB84" s="196">
        <f t="shared" si="217"/>
        <v>0</v>
      </c>
      <c r="VC84" s="196">
        <f t="shared" si="218"/>
        <v>0</v>
      </c>
      <c r="VD84" s="196">
        <f t="shared" si="219"/>
        <v>0</v>
      </c>
      <c r="VE84" s="196">
        <f t="shared" si="147"/>
        <v>0</v>
      </c>
      <c r="VF84" s="196">
        <f t="shared" si="220"/>
        <v>0</v>
      </c>
      <c r="VG84" s="196">
        <f t="shared" si="224"/>
        <v>0</v>
      </c>
      <c r="VH84" s="196">
        <f>IF(IF(sym!$O73=UM84,1,0)=1,ABS(UY84*UR84),-ABS(UY84*UR84))</f>
        <v>0</v>
      </c>
      <c r="VI84" s="196">
        <f>IF(IF(sym!$N73=UM84,1,0)=1,ABS(UY84*UR84),-ABS(UY84*UR84))</f>
        <v>0</v>
      </c>
      <c r="VJ84" s="196">
        <f t="shared" si="229"/>
        <v>0</v>
      </c>
      <c r="VK84" s="196">
        <f t="shared" si="221"/>
        <v>0</v>
      </c>
    </row>
    <row r="85" spans="1:583" x14ac:dyDescent="0.25">
      <c r="A85" s="1" t="s">
        <v>417</v>
      </c>
      <c r="B85" s="150" t="str">
        <f>'FuturesInfo (3)'!M73</f>
        <v>@US</v>
      </c>
      <c r="C85" s="200" t="str">
        <f>VLOOKUP(A85,'FuturesInfo (3)'!$A$2:$K$80,11)</f>
        <v>rates</v>
      </c>
      <c r="F85" t="e">
        <f>#REF!</f>
        <v>#REF!</v>
      </c>
      <c r="G85">
        <v>1</v>
      </c>
      <c r="H85">
        <v>1</v>
      </c>
      <c r="I85">
        <v>1</v>
      </c>
      <c r="J85">
        <f t="shared" si="159"/>
        <v>1</v>
      </c>
      <c r="K85">
        <f t="shared" si="160"/>
        <v>1</v>
      </c>
      <c r="L85" s="184">
        <v>1.1766938697999999E-2</v>
      </c>
      <c r="M85" s="2">
        <v>10</v>
      </c>
      <c r="N85">
        <v>60</v>
      </c>
      <c r="O85" t="str">
        <f t="shared" si="161"/>
        <v>TRUE</v>
      </c>
      <c r="P85">
        <f>VLOOKUP($A85,'FuturesInfo (3)'!$A$2:$V$80,22)</f>
        <v>1</v>
      </c>
      <c r="Q85">
        <f t="shared" si="162"/>
        <v>1</v>
      </c>
      <c r="R85">
        <f t="shared" si="162"/>
        <v>1</v>
      </c>
      <c r="S85" s="138">
        <f>VLOOKUP($A85,'FuturesInfo (3)'!$A$2:$O$80,15)*Q85</f>
        <v>173687.5</v>
      </c>
      <c r="T85" s="144">
        <f t="shared" si="163"/>
        <v>2043.7701651088748</v>
      </c>
      <c r="U85" s="144">
        <f t="shared" si="177"/>
        <v>2043.7701651088748</v>
      </c>
      <c r="W85">
        <f t="shared" si="164"/>
        <v>1</v>
      </c>
      <c r="X85">
        <v>1</v>
      </c>
      <c r="Y85">
        <v>1</v>
      </c>
      <c r="Z85">
        <v>-1</v>
      </c>
      <c r="AA85">
        <f t="shared" si="178"/>
        <v>0</v>
      </c>
      <c r="AB85">
        <f t="shared" si="165"/>
        <v>0</v>
      </c>
      <c r="AC85" s="1">
        <v>-3.0013130744699999E-3</v>
      </c>
      <c r="AD85" s="2">
        <v>10</v>
      </c>
      <c r="AE85">
        <v>60</v>
      </c>
      <c r="AF85" t="str">
        <f t="shared" si="166"/>
        <v>TRUE</v>
      </c>
      <c r="AG85">
        <f>VLOOKUP($A85,'FuturesInfo (3)'!$A$2:$V$80,22)</f>
        <v>1</v>
      </c>
      <c r="AH85">
        <f t="shared" si="167"/>
        <v>1</v>
      </c>
      <c r="AI85">
        <f t="shared" si="179"/>
        <v>1</v>
      </c>
      <c r="AJ85" s="138">
        <f>VLOOKUP($A85,'FuturesInfo (3)'!$A$2:$O$80,15)*AI85</f>
        <v>173687.5</v>
      </c>
      <c r="AK85" s="196">
        <f t="shared" si="168"/>
        <v>-521.29056462200811</v>
      </c>
      <c r="AL85" s="196">
        <f t="shared" si="180"/>
        <v>-521.29056462200811</v>
      </c>
      <c r="AN85">
        <f t="shared" si="169"/>
        <v>1</v>
      </c>
      <c r="AO85">
        <v>-1</v>
      </c>
      <c r="AP85">
        <v>1</v>
      </c>
      <c r="AQ85">
        <v>1</v>
      </c>
      <c r="AR85">
        <f t="shared" si="225"/>
        <v>0</v>
      </c>
      <c r="AS85">
        <f t="shared" si="170"/>
        <v>1</v>
      </c>
      <c r="AT85" s="1">
        <v>2.25776105362E-3</v>
      </c>
      <c r="AU85" s="2">
        <v>10</v>
      </c>
      <c r="AV85">
        <v>60</v>
      </c>
      <c r="AW85" t="str">
        <f t="shared" si="171"/>
        <v>TRUE</v>
      </c>
      <c r="AX85">
        <f>VLOOKUP($A85,'FuturesInfo (3)'!$A$2:$V$80,22)</f>
        <v>1</v>
      </c>
      <c r="AY85">
        <f t="shared" si="172"/>
        <v>1</v>
      </c>
      <c r="AZ85">
        <f t="shared" si="181"/>
        <v>1</v>
      </c>
      <c r="BA85" s="138">
        <f>VLOOKUP($A85,'FuturesInfo (3)'!$A$2:$O$80,15)*AZ85</f>
        <v>173687.5</v>
      </c>
      <c r="BB85" s="196">
        <f t="shared" si="173"/>
        <v>-392.14487300062376</v>
      </c>
      <c r="BC85" s="196">
        <f t="shared" si="182"/>
        <v>392.14487300062376</v>
      </c>
      <c r="BE85">
        <v>-1</v>
      </c>
      <c r="BF85">
        <v>-1</v>
      </c>
      <c r="BG85">
        <v>1</v>
      </c>
      <c r="BH85">
        <v>1</v>
      </c>
      <c r="BI85">
        <v>0</v>
      </c>
      <c r="BJ85">
        <v>1</v>
      </c>
      <c r="BK85" s="1">
        <v>2.2526750516199999E-3</v>
      </c>
      <c r="BL85" s="2">
        <v>10</v>
      </c>
      <c r="BM85">
        <v>60</v>
      </c>
      <c r="BN85" t="s">
        <v>1186</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1186</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1186</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1186</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1186</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1186</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1186</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1186</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1186</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1186</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1186</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1186</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1186</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1186</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1186</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1186</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40">
        <v>1</v>
      </c>
      <c r="QJ85" s="240">
        <v>1</v>
      </c>
      <c r="QK85" s="214">
        <v>1</v>
      </c>
      <c r="QL85" s="241">
        <v>4</v>
      </c>
      <c r="QM85">
        <v>-1</v>
      </c>
      <c r="QN85">
        <v>1</v>
      </c>
      <c r="QO85" s="214">
        <v>-1</v>
      </c>
      <c r="QP85">
        <v>0</v>
      </c>
      <c r="QQ85">
        <v>0</v>
      </c>
      <c r="QR85">
        <v>1</v>
      </c>
      <c r="QS85">
        <v>0</v>
      </c>
      <c r="QT85" s="249">
        <v>-3.7933526011600001E-3</v>
      </c>
      <c r="QU85" s="202">
        <v>42544</v>
      </c>
      <c r="QV85">
        <v>60</v>
      </c>
      <c r="QW85" t="s">
        <v>1186</v>
      </c>
      <c r="QX85">
        <v>1</v>
      </c>
      <c r="QY85" s="253">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f t="shared" si="183"/>
        <v>-1</v>
      </c>
      <c r="RP85" s="240">
        <v>1</v>
      </c>
      <c r="RQ85" s="240">
        <v>1</v>
      </c>
      <c r="RR85" s="240">
        <v>1</v>
      </c>
      <c r="RS85" s="214">
        <v>1</v>
      </c>
      <c r="RT85" s="241">
        <v>5</v>
      </c>
      <c r="RU85">
        <f t="shared" si="184"/>
        <v>-1</v>
      </c>
      <c r="RV85">
        <f t="shared" si="185"/>
        <v>1</v>
      </c>
      <c r="RW85" s="214">
        <v>1</v>
      </c>
      <c r="RX85">
        <f t="shared" si="226"/>
        <v>1</v>
      </c>
      <c r="RY85">
        <f t="shared" si="186"/>
        <v>1</v>
      </c>
      <c r="RZ85">
        <f t="shared" si="187"/>
        <v>0</v>
      </c>
      <c r="SA85">
        <f t="shared" si="188"/>
        <v>1</v>
      </c>
      <c r="SB85" s="249">
        <v>7.79691749773E-3</v>
      </c>
      <c r="SC85" s="202">
        <v>42544</v>
      </c>
      <c r="SD85">
        <v>60</v>
      </c>
      <c r="SE85" t="str">
        <f t="shared" si="174"/>
        <v>TRUE</v>
      </c>
      <c r="SF85">
        <f>VLOOKUP($A85,'FuturesInfo (3)'!$A$2:$V$80,22)</f>
        <v>1</v>
      </c>
      <c r="SG85" s="253">
        <v>1</v>
      </c>
      <c r="SH85">
        <f t="shared" si="189"/>
        <v>1</v>
      </c>
      <c r="SI85" s="138">
        <f>VLOOKUP($A85,'FuturesInfo (3)'!$A$2:$O$80,15)*SF85</f>
        <v>173687.5</v>
      </c>
      <c r="SJ85" s="138">
        <f>VLOOKUP($A85,'FuturesInfo (3)'!$A$2:$O$80,15)*SH85</f>
        <v>173687.5</v>
      </c>
      <c r="SK85" s="196">
        <f t="shared" si="190"/>
        <v>1354.2271078869794</v>
      </c>
      <c r="SL85" s="196">
        <f t="shared" si="191"/>
        <v>1354.2271078869794</v>
      </c>
      <c r="SM85" s="196">
        <f t="shared" si="192"/>
        <v>1354.2271078869794</v>
      </c>
      <c r="SN85" s="196">
        <f t="shared" si="193"/>
        <v>-1354.2271078869794</v>
      </c>
      <c r="SO85" s="196">
        <f t="shared" si="145"/>
        <v>1354.2271078869794</v>
      </c>
      <c r="SP85" s="196">
        <f t="shared" si="194"/>
        <v>1354.2271078869794</v>
      </c>
      <c r="SQ85" s="196">
        <f t="shared" si="195"/>
        <v>1354.2271078869794</v>
      </c>
      <c r="SR85" s="196">
        <f>IF(IF(sym!$O74=RW85,1,0)=1,ABS(SI85*SB85),-ABS(SI85*SB85))</f>
        <v>-1354.2271078869794</v>
      </c>
      <c r="SS85" s="196">
        <f>IF(IF(sym!$N74=RW85,1,0)=1,ABS(SI85*SB85),-ABS(SI85*SB85))</f>
        <v>1354.2271078869794</v>
      </c>
      <c r="ST85" s="196">
        <f t="shared" si="196"/>
        <v>-1354.2271078869794</v>
      </c>
      <c r="SU85" s="196">
        <f t="shared" si="197"/>
        <v>1354.2271078869794</v>
      </c>
      <c r="SW85">
        <f t="shared" si="198"/>
        <v>1</v>
      </c>
      <c r="SX85" s="240">
        <v>1</v>
      </c>
      <c r="SY85" s="240">
        <v>1</v>
      </c>
      <c r="SZ85" s="240">
        <v>1</v>
      </c>
      <c r="TA85" s="214">
        <v>1</v>
      </c>
      <c r="TB85" s="241">
        <v>6</v>
      </c>
      <c r="TC85">
        <f t="shared" si="199"/>
        <v>-1</v>
      </c>
      <c r="TD85">
        <f t="shared" si="200"/>
        <v>1</v>
      </c>
      <c r="TE85" s="214"/>
      <c r="TF85">
        <f t="shared" si="227"/>
        <v>0</v>
      </c>
      <c r="TG85">
        <f t="shared" si="201"/>
        <v>0</v>
      </c>
      <c r="TH85">
        <f t="shared" si="202"/>
        <v>0</v>
      </c>
      <c r="TI85">
        <f t="shared" si="203"/>
        <v>0</v>
      </c>
      <c r="TJ85" s="249"/>
      <c r="TK85" s="202">
        <v>42544</v>
      </c>
      <c r="TL85">
        <v>60</v>
      </c>
      <c r="TM85" t="str">
        <f t="shared" si="175"/>
        <v>TRUE</v>
      </c>
      <c r="TN85">
        <f>VLOOKUP($A85,'FuturesInfo (3)'!$A$2:$V$80,22)</f>
        <v>1</v>
      </c>
      <c r="TO85" s="253">
        <v>1</v>
      </c>
      <c r="TP85">
        <f t="shared" si="204"/>
        <v>1</v>
      </c>
      <c r="TQ85" s="138">
        <f>VLOOKUP($A85,'FuturesInfo (3)'!$A$2:$O$80,15)*TN85</f>
        <v>173687.5</v>
      </c>
      <c r="TR85" s="138">
        <f>VLOOKUP($A85,'FuturesInfo (3)'!$A$2:$O$80,15)*TP85</f>
        <v>173687.5</v>
      </c>
      <c r="TS85" s="196">
        <f t="shared" si="205"/>
        <v>0</v>
      </c>
      <c r="TT85" s="196">
        <f t="shared" si="206"/>
        <v>0</v>
      </c>
      <c r="TU85" s="196">
        <f t="shared" si="207"/>
        <v>0</v>
      </c>
      <c r="TV85" s="196">
        <f t="shared" si="208"/>
        <v>0</v>
      </c>
      <c r="TW85" s="196">
        <f t="shared" si="146"/>
        <v>0</v>
      </c>
      <c r="TX85" s="196">
        <f t="shared" si="209"/>
        <v>0</v>
      </c>
      <c r="TY85" s="196">
        <f t="shared" si="222"/>
        <v>0</v>
      </c>
      <c r="TZ85" s="196">
        <f>IF(IF(sym!$O74=TE85,1,0)=1,ABS(TQ85*TJ85),-ABS(TQ85*TJ85))</f>
        <v>0</v>
      </c>
      <c r="UA85" s="196">
        <f>IF(IF(sym!$N74=TE85,1,0)=1,ABS(TQ85*TJ85),-ABS(TQ85*TJ85))</f>
        <v>0</v>
      </c>
      <c r="UB85" s="196">
        <f t="shared" si="228"/>
        <v>0</v>
      </c>
      <c r="UC85" s="196">
        <f t="shared" si="210"/>
        <v>0</v>
      </c>
      <c r="UE85">
        <f t="shared" si="211"/>
        <v>0</v>
      </c>
      <c r="UF85" s="240"/>
      <c r="UG85" s="240"/>
      <c r="UH85" s="240"/>
      <c r="UI85" s="214"/>
      <c r="UJ85" s="241"/>
      <c r="UK85">
        <f t="shared" si="212"/>
        <v>1</v>
      </c>
      <c r="UL85">
        <f t="shared" si="213"/>
        <v>0</v>
      </c>
      <c r="UM85" s="214"/>
      <c r="UN85">
        <f t="shared" si="149"/>
        <v>1</v>
      </c>
      <c r="UO85">
        <f t="shared" si="148"/>
        <v>1</v>
      </c>
      <c r="UP85">
        <f t="shared" si="223"/>
        <v>0</v>
      </c>
      <c r="UQ85">
        <f t="shared" si="214"/>
        <v>1</v>
      </c>
      <c r="UR85" s="249"/>
      <c r="US85" s="202"/>
      <c r="UT85">
        <v>60</v>
      </c>
      <c r="UU85" t="str">
        <f t="shared" si="176"/>
        <v>FALSE</v>
      </c>
      <c r="UV85">
        <f>VLOOKUP($A85,'FuturesInfo (3)'!$A$2:$V$80,22)</f>
        <v>1</v>
      </c>
      <c r="UW85" s="253"/>
      <c r="UX85">
        <f t="shared" si="215"/>
        <v>1</v>
      </c>
      <c r="UY85" s="138">
        <f>VLOOKUP($A85,'FuturesInfo (3)'!$A$2:$O$80,15)*UV85</f>
        <v>173687.5</v>
      </c>
      <c r="UZ85" s="138">
        <f>VLOOKUP($A85,'FuturesInfo (3)'!$A$2:$O$80,15)*UX85</f>
        <v>173687.5</v>
      </c>
      <c r="VA85" s="196">
        <f t="shared" si="216"/>
        <v>0</v>
      </c>
      <c r="VB85" s="196">
        <f t="shared" si="217"/>
        <v>0</v>
      </c>
      <c r="VC85" s="196">
        <f t="shared" si="218"/>
        <v>0</v>
      </c>
      <c r="VD85" s="196">
        <f t="shared" si="219"/>
        <v>0</v>
      </c>
      <c r="VE85" s="196">
        <f t="shared" si="147"/>
        <v>0</v>
      </c>
      <c r="VF85" s="196">
        <f t="shared" si="220"/>
        <v>0</v>
      </c>
      <c r="VG85" s="196">
        <f t="shared" si="224"/>
        <v>0</v>
      </c>
      <c r="VH85" s="196">
        <f>IF(IF(sym!$O74=UM85,1,0)=1,ABS(UY85*UR85),-ABS(UY85*UR85))</f>
        <v>0</v>
      </c>
      <c r="VI85" s="196">
        <f>IF(IF(sym!$N74=UM85,1,0)=1,ABS(UY85*UR85),-ABS(UY85*UR85))</f>
        <v>0</v>
      </c>
      <c r="VJ85" s="196">
        <f t="shared" si="229"/>
        <v>0</v>
      </c>
      <c r="VK85" s="196">
        <f t="shared" si="221"/>
        <v>0</v>
      </c>
    </row>
    <row r="86" spans="1:583" x14ac:dyDescent="0.25">
      <c r="A86" s="1" t="s">
        <v>419</v>
      </c>
      <c r="B86" s="150" t="str">
        <f>'FuturesInfo (3)'!M74</f>
        <v>@VX</v>
      </c>
      <c r="C86" s="200" t="str">
        <f>VLOOKUP(A86,'FuturesInfo (3)'!$A$2:$K$80,11)</f>
        <v>index</v>
      </c>
      <c r="F86" t="e">
        <f>#REF!</f>
        <v>#REF!</v>
      </c>
      <c r="G86">
        <v>-1</v>
      </c>
      <c r="H86">
        <v>1</v>
      </c>
      <c r="I86">
        <v>-1</v>
      </c>
      <c r="J86">
        <f t="shared" si="159"/>
        <v>1</v>
      </c>
      <c r="K86">
        <f t="shared" si="160"/>
        <v>0</v>
      </c>
      <c r="L86" s="184">
        <v>-6.7453625632400002E-3</v>
      </c>
      <c r="M86" s="2">
        <v>10</v>
      </c>
      <c r="N86">
        <v>60</v>
      </c>
      <c r="O86" t="str">
        <f t="shared" si="161"/>
        <v>TRUE</v>
      </c>
      <c r="P86">
        <f>VLOOKUP($A86,'FuturesInfo (3)'!$A$2:$V$80,22)</f>
        <v>1</v>
      </c>
      <c r="Q86">
        <f t="shared" si="162"/>
        <v>1</v>
      </c>
      <c r="R86">
        <f t="shared" si="162"/>
        <v>1</v>
      </c>
      <c r="S86" s="138">
        <f>VLOOKUP($A86,'FuturesInfo (3)'!$A$2:$O$80,15)*Q86</f>
        <v>16775</v>
      </c>
      <c r="T86" s="144">
        <f t="shared" si="163"/>
        <v>113.153456998351</v>
      </c>
      <c r="U86" s="144">
        <f t="shared" si="177"/>
        <v>-113.153456998351</v>
      </c>
      <c r="W86">
        <f t="shared" si="164"/>
        <v>-1</v>
      </c>
      <c r="X86">
        <v>-1</v>
      </c>
      <c r="Y86">
        <v>1</v>
      </c>
      <c r="Z86">
        <v>-1</v>
      </c>
      <c r="AA86">
        <f t="shared" si="178"/>
        <v>1</v>
      </c>
      <c r="AB86">
        <f t="shared" si="165"/>
        <v>0</v>
      </c>
      <c r="AC86" s="1">
        <v>-1.6977928692700001E-2</v>
      </c>
      <c r="AD86" s="2">
        <v>10</v>
      </c>
      <c r="AE86">
        <v>60</v>
      </c>
      <c r="AF86" t="str">
        <f t="shared" si="166"/>
        <v>TRUE</v>
      </c>
      <c r="AG86">
        <f>VLOOKUP($A86,'FuturesInfo (3)'!$A$2:$V$80,22)</f>
        <v>1</v>
      </c>
      <c r="AH86">
        <f t="shared" si="167"/>
        <v>1</v>
      </c>
      <c r="AI86">
        <f t="shared" si="179"/>
        <v>1</v>
      </c>
      <c r="AJ86" s="138">
        <f>VLOOKUP($A86,'FuturesInfo (3)'!$A$2:$O$80,15)*AI86</f>
        <v>16775</v>
      </c>
      <c r="AK86" s="196">
        <f t="shared" si="168"/>
        <v>284.80475382004255</v>
      </c>
      <c r="AL86" s="196">
        <f t="shared" si="180"/>
        <v>-284.80475382004255</v>
      </c>
      <c r="AN86">
        <f t="shared" si="169"/>
        <v>-1</v>
      </c>
      <c r="AO86">
        <v>-1</v>
      </c>
      <c r="AP86">
        <v>1</v>
      </c>
      <c r="AQ86">
        <v>1</v>
      </c>
      <c r="AR86">
        <f t="shared" si="225"/>
        <v>0</v>
      </c>
      <c r="AS86">
        <f t="shared" si="170"/>
        <v>1</v>
      </c>
      <c r="AT86" s="1">
        <v>1.7271157167499999E-2</v>
      </c>
      <c r="AU86" s="2">
        <v>10</v>
      </c>
      <c r="AV86">
        <v>60</v>
      </c>
      <c r="AW86" t="str">
        <f t="shared" si="171"/>
        <v>TRUE</v>
      </c>
      <c r="AX86">
        <f>VLOOKUP($A86,'FuturesInfo (3)'!$A$2:$V$80,22)</f>
        <v>1</v>
      </c>
      <c r="AY86">
        <f t="shared" si="172"/>
        <v>1</v>
      </c>
      <c r="AZ86">
        <f t="shared" si="181"/>
        <v>1</v>
      </c>
      <c r="BA86" s="138">
        <f>VLOOKUP($A86,'FuturesInfo (3)'!$A$2:$O$80,15)*AZ86</f>
        <v>16775</v>
      </c>
      <c r="BB86" s="196">
        <f t="shared" si="173"/>
        <v>-289.72366148481245</v>
      </c>
      <c r="BC86" s="196">
        <f t="shared" si="182"/>
        <v>289.72366148481245</v>
      </c>
      <c r="BE86">
        <v>-1</v>
      </c>
      <c r="BF86">
        <v>1</v>
      </c>
      <c r="BG86">
        <v>1</v>
      </c>
      <c r="BH86">
        <v>1</v>
      </c>
      <c r="BI86">
        <v>1</v>
      </c>
      <c r="BJ86">
        <v>1</v>
      </c>
      <c r="BK86" s="1">
        <v>1.6977928536200001E-2</v>
      </c>
      <c r="BL86" s="2">
        <v>10</v>
      </c>
      <c r="BM86">
        <v>60</v>
      </c>
      <c r="BN86" t="s">
        <v>1186</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1186</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1186</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1186</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1186</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1186</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1186</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1186</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1186</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1186</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1186</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1186</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1186</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1186</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1186</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1186</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40">
        <v>1</v>
      </c>
      <c r="QJ86" s="240">
        <v>-1</v>
      </c>
      <c r="QK86" s="214">
        <v>-1</v>
      </c>
      <c r="QL86" s="241">
        <v>-2</v>
      </c>
      <c r="QM86">
        <v>1</v>
      </c>
      <c r="QN86">
        <v>1</v>
      </c>
      <c r="QO86" s="214">
        <v>-1</v>
      </c>
      <c r="QP86">
        <v>0</v>
      </c>
      <c r="QQ86">
        <v>1</v>
      </c>
      <c r="QR86">
        <v>0</v>
      </c>
      <c r="QS86">
        <v>0</v>
      </c>
      <c r="QT86" s="249">
        <v>-2.8612303290400001E-2</v>
      </c>
      <c r="QU86" s="202">
        <v>42544</v>
      </c>
      <c r="QV86">
        <v>60</v>
      </c>
      <c r="QW86" t="s">
        <v>1186</v>
      </c>
      <c r="QX86">
        <v>1</v>
      </c>
      <c r="QY86" s="253">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f t="shared" si="183"/>
        <v>-1</v>
      </c>
      <c r="RP86" s="240">
        <v>1</v>
      </c>
      <c r="RQ86" s="240">
        <v>1</v>
      </c>
      <c r="RR86" s="240">
        <v>1</v>
      </c>
      <c r="RS86" s="214">
        <v>-1</v>
      </c>
      <c r="RT86" s="241">
        <v>-3</v>
      </c>
      <c r="RU86">
        <f t="shared" si="184"/>
        <v>1</v>
      </c>
      <c r="RV86">
        <f t="shared" si="185"/>
        <v>1</v>
      </c>
      <c r="RW86" s="214">
        <v>-1</v>
      </c>
      <c r="RX86">
        <f t="shared" si="226"/>
        <v>0</v>
      </c>
      <c r="RY86">
        <f t="shared" si="186"/>
        <v>1</v>
      </c>
      <c r="RZ86">
        <f t="shared" si="187"/>
        <v>0</v>
      </c>
      <c r="SA86">
        <f t="shared" si="188"/>
        <v>0</v>
      </c>
      <c r="SB86" s="249">
        <v>-1.1782032400600001E-2</v>
      </c>
      <c r="SC86" s="202">
        <v>42544</v>
      </c>
      <c r="SD86">
        <v>60</v>
      </c>
      <c r="SE86" t="str">
        <f t="shared" si="174"/>
        <v>TRUE</v>
      </c>
      <c r="SF86">
        <f>VLOOKUP($A86,'FuturesInfo (3)'!$A$2:$V$80,22)</f>
        <v>1</v>
      </c>
      <c r="SG86" s="253">
        <v>1</v>
      </c>
      <c r="SH86">
        <f t="shared" si="189"/>
        <v>1</v>
      </c>
      <c r="SI86" s="138">
        <f>VLOOKUP($A86,'FuturesInfo (3)'!$A$2:$O$80,15)*SF86</f>
        <v>16775</v>
      </c>
      <c r="SJ86" s="138">
        <f>VLOOKUP($A86,'FuturesInfo (3)'!$A$2:$O$80,15)*SH86</f>
        <v>16775</v>
      </c>
      <c r="SK86" s="196">
        <f t="shared" si="190"/>
        <v>-197.64359352006502</v>
      </c>
      <c r="SL86" s="196">
        <f t="shared" si="191"/>
        <v>-197.64359352006502</v>
      </c>
      <c r="SM86" s="196">
        <f t="shared" si="192"/>
        <v>197.64359352006502</v>
      </c>
      <c r="SN86" s="196">
        <f t="shared" si="193"/>
        <v>-197.64359352006502</v>
      </c>
      <c r="SO86" s="196">
        <f t="shared" ref="SO86:SO92" si="230">IF(SA86=1,ABS(SI86*SB86),-ABS(SI86*SB86))</f>
        <v>-197.64359352006502</v>
      </c>
      <c r="SP86" s="196">
        <f t="shared" si="194"/>
        <v>-197.64359352006502</v>
      </c>
      <c r="SQ86" s="196">
        <f t="shared" si="195"/>
        <v>-197.64359352006502</v>
      </c>
      <c r="SR86" s="196">
        <f>IF(IF(sym!$O75=RW86,1,0)=1,ABS(SI86*SB86),-ABS(SI86*SB86))</f>
        <v>197.64359352006502</v>
      </c>
      <c r="SS86" s="196">
        <f>IF(IF(sym!$N75=RW86,1,0)=1,ABS(SI86*SB86),-ABS(SI86*SB86))</f>
        <v>-197.64359352006502</v>
      </c>
      <c r="ST86" s="196">
        <f t="shared" si="196"/>
        <v>-197.64359352006502</v>
      </c>
      <c r="SU86" s="196">
        <f t="shared" si="197"/>
        <v>197.64359352006502</v>
      </c>
      <c r="SW86">
        <f t="shared" si="198"/>
        <v>-1</v>
      </c>
      <c r="SX86" s="240">
        <v>-1</v>
      </c>
      <c r="SY86" s="240">
        <v>1</v>
      </c>
      <c r="SZ86" s="240">
        <v>-1</v>
      </c>
      <c r="TA86" s="214">
        <v>-1</v>
      </c>
      <c r="TB86" s="241">
        <v>-4</v>
      </c>
      <c r="TC86">
        <f t="shared" si="199"/>
        <v>1</v>
      </c>
      <c r="TD86">
        <f t="shared" si="200"/>
        <v>1</v>
      </c>
      <c r="TE86" s="214"/>
      <c r="TF86">
        <f t="shared" si="227"/>
        <v>0</v>
      </c>
      <c r="TG86">
        <f t="shared" si="201"/>
        <v>0</v>
      </c>
      <c r="TH86">
        <f t="shared" si="202"/>
        <v>0</v>
      </c>
      <c r="TI86">
        <f t="shared" si="203"/>
        <v>0</v>
      </c>
      <c r="TJ86" s="249"/>
      <c r="TK86" s="202">
        <v>42548</v>
      </c>
      <c r="TL86">
        <v>60</v>
      </c>
      <c r="TM86" t="str">
        <f t="shared" si="175"/>
        <v>TRUE</v>
      </c>
      <c r="TN86">
        <f>VLOOKUP($A86,'FuturesInfo (3)'!$A$2:$V$80,22)</f>
        <v>1</v>
      </c>
      <c r="TO86" s="253">
        <v>2</v>
      </c>
      <c r="TP86">
        <f t="shared" si="204"/>
        <v>1</v>
      </c>
      <c r="TQ86" s="138">
        <f>VLOOKUP($A86,'FuturesInfo (3)'!$A$2:$O$80,15)*TN86</f>
        <v>16775</v>
      </c>
      <c r="TR86" s="138">
        <f>VLOOKUP($A86,'FuturesInfo (3)'!$A$2:$O$80,15)*TP86</f>
        <v>16775</v>
      </c>
      <c r="TS86" s="196">
        <f t="shared" si="205"/>
        <v>0</v>
      </c>
      <c r="TT86" s="196">
        <f t="shared" si="206"/>
        <v>0</v>
      </c>
      <c r="TU86" s="196">
        <f t="shared" si="207"/>
        <v>0</v>
      </c>
      <c r="TV86" s="196">
        <f t="shared" si="208"/>
        <v>0</v>
      </c>
      <c r="TW86" s="196">
        <f t="shared" ref="TW86:TW92" si="231">IF(TI86=1,ABS(TQ86*TJ86),-ABS(TQ86*TJ86))</f>
        <v>0</v>
      </c>
      <c r="TX86" s="196">
        <f t="shared" si="209"/>
        <v>0</v>
      </c>
      <c r="TY86" s="196">
        <f t="shared" si="222"/>
        <v>0</v>
      </c>
      <c r="TZ86" s="196">
        <f>IF(IF(sym!$O75=TE86,1,0)=1,ABS(TQ86*TJ86),-ABS(TQ86*TJ86))</f>
        <v>0</v>
      </c>
      <c r="UA86" s="196">
        <f>IF(IF(sym!$N75=TE86,1,0)=1,ABS(TQ86*TJ86),-ABS(TQ86*TJ86))</f>
        <v>0</v>
      </c>
      <c r="UB86" s="196">
        <f t="shared" si="228"/>
        <v>0</v>
      </c>
      <c r="UC86" s="196">
        <f t="shared" si="210"/>
        <v>0</v>
      </c>
      <c r="UE86">
        <f t="shared" si="211"/>
        <v>0</v>
      </c>
      <c r="UF86" s="240"/>
      <c r="UG86" s="240"/>
      <c r="UH86" s="240"/>
      <c r="UI86" s="214"/>
      <c r="UJ86" s="241"/>
      <c r="UK86">
        <f t="shared" si="212"/>
        <v>1</v>
      </c>
      <c r="UL86">
        <f t="shared" si="213"/>
        <v>0</v>
      </c>
      <c r="UM86" s="214"/>
      <c r="UN86">
        <f t="shared" si="149"/>
        <v>1</v>
      </c>
      <c r="UO86">
        <f t="shared" si="148"/>
        <v>1</v>
      </c>
      <c r="UP86">
        <f t="shared" si="223"/>
        <v>0</v>
      </c>
      <c r="UQ86">
        <f t="shared" si="214"/>
        <v>1</v>
      </c>
      <c r="UR86" s="249"/>
      <c r="US86" s="202"/>
      <c r="UT86">
        <v>60</v>
      </c>
      <c r="UU86" t="str">
        <f t="shared" si="176"/>
        <v>FALSE</v>
      </c>
      <c r="UV86">
        <f>VLOOKUP($A86,'FuturesInfo (3)'!$A$2:$V$80,22)</f>
        <v>1</v>
      </c>
      <c r="UW86" s="253"/>
      <c r="UX86">
        <f t="shared" si="215"/>
        <v>1</v>
      </c>
      <c r="UY86" s="138">
        <f>VLOOKUP($A86,'FuturesInfo (3)'!$A$2:$O$80,15)*UV86</f>
        <v>16775</v>
      </c>
      <c r="UZ86" s="138">
        <f>VLOOKUP($A86,'FuturesInfo (3)'!$A$2:$O$80,15)*UX86</f>
        <v>16775</v>
      </c>
      <c r="VA86" s="196">
        <f t="shared" si="216"/>
        <v>0</v>
      </c>
      <c r="VB86" s="196">
        <f t="shared" si="217"/>
        <v>0</v>
      </c>
      <c r="VC86" s="196">
        <f t="shared" si="218"/>
        <v>0</v>
      </c>
      <c r="VD86" s="196">
        <f t="shared" si="219"/>
        <v>0</v>
      </c>
      <c r="VE86" s="196">
        <f t="shared" ref="VE86:VE92" si="232">IF(UQ86=1,ABS(UY86*UR86),-ABS(UY86*UR86))</f>
        <v>0</v>
      </c>
      <c r="VF86" s="196">
        <f t="shared" si="220"/>
        <v>0</v>
      </c>
      <c r="VG86" s="196">
        <f t="shared" si="224"/>
        <v>0</v>
      </c>
      <c r="VH86" s="196">
        <f>IF(IF(sym!$O75=UM86,1,0)=1,ABS(UY86*UR86),-ABS(UY86*UR86))</f>
        <v>0</v>
      </c>
      <c r="VI86" s="196">
        <f>IF(IF(sym!$N75=UM86,1,0)=1,ABS(UY86*UR86),-ABS(UY86*UR86))</f>
        <v>0</v>
      </c>
      <c r="VJ86" s="196">
        <f t="shared" si="229"/>
        <v>0</v>
      </c>
      <c r="VK86" s="196">
        <f t="shared" si="221"/>
        <v>0</v>
      </c>
    </row>
    <row r="87" spans="1:583" s="3" customFormat="1" x14ac:dyDescent="0.25">
      <c r="A87" s="1" t="s">
        <v>421</v>
      </c>
      <c r="B87" s="150" t="str">
        <f>'FuturesInfo (3)'!M75</f>
        <v>@W</v>
      </c>
      <c r="C87" s="200" t="str">
        <f>VLOOKUP(A87,'FuturesInfo (3)'!$A$2:$K$80,11)</f>
        <v>grain</v>
      </c>
      <c r="D87"/>
      <c r="F87" t="e">
        <f>#REF!</f>
        <v>#REF!</v>
      </c>
      <c r="G87">
        <v>1</v>
      </c>
      <c r="H87">
        <v>1</v>
      </c>
      <c r="I87">
        <v>1</v>
      </c>
      <c r="J87">
        <f t="shared" si="159"/>
        <v>1</v>
      </c>
      <c r="K87">
        <f t="shared" si="160"/>
        <v>1</v>
      </c>
      <c r="L87" s="184">
        <v>2.4201853759000001E-2</v>
      </c>
      <c r="M87" s="2">
        <v>10</v>
      </c>
      <c r="N87">
        <v>60</v>
      </c>
      <c r="O87" t="str">
        <f t="shared" si="161"/>
        <v>TRUE</v>
      </c>
      <c r="P87">
        <f>VLOOKUP($A87,'FuturesInfo (3)'!$A$2:$V$80,22)</f>
        <v>3</v>
      </c>
      <c r="Q87">
        <f t="shared" si="162"/>
        <v>3</v>
      </c>
      <c r="R87">
        <f t="shared" si="162"/>
        <v>3</v>
      </c>
      <c r="S87" s="138">
        <f>VLOOKUP($A87,'FuturesInfo (3)'!$A$2:$O$80,15)*Q87</f>
        <v>64537.5</v>
      </c>
      <c r="T87" s="144">
        <f t="shared" si="163"/>
        <v>1561.9271369714625</v>
      </c>
      <c r="U87" s="144">
        <f t="shared" si="177"/>
        <v>1561.9271369714625</v>
      </c>
      <c r="W87">
        <f t="shared" si="164"/>
        <v>1</v>
      </c>
      <c r="X87">
        <v>-1</v>
      </c>
      <c r="Y87">
        <v>1</v>
      </c>
      <c r="Z87">
        <v>1</v>
      </c>
      <c r="AA87">
        <f t="shared" si="178"/>
        <v>0</v>
      </c>
      <c r="AB87">
        <f t="shared" si="165"/>
        <v>1</v>
      </c>
      <c r="AC87" s="1">
        <v>2.0613373554499999E-2</v>
      </c>
      <c r="AD87" s="2">
        <v>10</v>
      </c>
      <c r="AE87">
        <v>60</v>
      </c>
      <c r="AF87" t="str">
        <f t="shared" si="166"/>
        <v>TRUE</v>
      </c>
      <c r="AG87">
        <f>VLOOKUP($A87,'FuturesInfo (3)'!$A$2:$V$80,22)</f>
        <v>3</v>
      </c>
      <c r="AH87">
        <f t="shared" si="167"/>
        <v>2</v>
      </c>
      <c r="AI87">
        <f t="shared" si="179"/>
        <v>3</v>
      </c>
      <c r="AJ87" s="138">
        <f>VLOOKUP($A87,'FuturesInfo (3)'!$A$2:$O$80,15)*AI87</f>
        <v>64537.5</v>
      </c>
      <c r="AK87" s="196">
        <f t="shared" si="168"/>
        <v>-1330.3355957735437</v>
      </c>
      <c r="AL87" s="196">
        <f t="shared" si="180"/>
        <v>1330.3355957735437</v>
      </c>
      <c r="AN87">
        <f t="shared" si="169"/>
        <v>-1</v>
      </c>
      <c r="AO87">
        <v>1</v>
      </c>
      <c r="AP87">
        <v>1</v>
      </c>
      <c r="AQ87">
        <v>1</v>
      </c>
      <c r="AR87">
        <f t="shared" si="225"/>
        <v>1</v>
      </c>
      <c r="AS87">
        <f t="shared" si="170"/>
        <v>1</v>
      </c>
      <c r="AT87" s="1">
        <v>2.95566502463E-3</v>
      </c>
      <c r="AU87" s="2">
        <v>10</v>
      </c>
      <c r="AV87">
        <v>60</v>
      </c>
      <c r="AW87" t="str">
        <f t="shared" si="171"/>
        <v>TRUE</v>
      </c>
      <c r="AX87">
        <f>VLOOKUP($A87,'FuturesInfo (3)'!$A$2:$V$80,22)</f>
        <v>3</v>
      </c>
      <c r="AY87">
        <f t="shared" si="172"/>
        <v>4</v>
      </c>
      <c r="AZ87">
        <f t="shared" si="181"/>
        <v>3</v>
      </c>
      <c r="BA87" s="138">
        <f>VLOOKUP($A87,'FuturesInfo (3)'!$A$2:$O$80,15)*AZ87</f>
        <v>64537.5</v>
      </c>
      <c r="BB87" s="196">
        <f t="shared" si="173"/>
        <v>190.75123152705862</v>
      </c>
      <c r="BC87" s="196">
        <f t="shared" si="182"/>
        <v>190.75123152705862</v>
      </c>
      <c r="BE87">
        <v>1</v>
      </c>
      <c r="BF87">
        <v>1</v>
      </c>
      <c r="BG87">
        <v>1</v>
      </c>
      <c r="BH87">
        <v>1</v>
      </c>
      <c r="BI87">
        <v>1</v>
      </c>
      <c r="BJ87">
        <v>1</v>
      </c>
      <c r="BK87" s="1">
        <v>2.0628683693499999E-2</v>
      </c>
      <c r="BL87" s="2">
        <v>10</v>
      </c>
      <c r="BM87">
        <v>60</v>
      </c>
      <c r="BN87" t="s">
        <v>1186</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1186</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1186</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1186</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1186</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1186</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1186</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1186</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1186</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1186</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1186</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1186</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1186</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1186</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1186</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1186</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40">
        <v>-1</v>
      </c>
      <c r="QJ87" s="240">
        <v>1</v>
      </c>
      <c r="QK87" s="214">
        <v>1</v>
      </c>
      <c r="QL87" s="241">
        <v>1</v>
      </c>
      <c r="QM87">
        <v>-1</v>
      </c>
      <c r="QN87">
        <v>1</v>
      </c>
      <c r="QO87" s="214">
        <v>1</v>
      </c>
      <c r="QP87">
        <v>0</v>
      </c>
      <c r="QQ87">
        <v>1</v>
      </c>
      <c r="QR87">
        <v>0</v>
      </c>
      <c r="QS87">
        <v>1</v>
      </c>
      <c r="QT87" s="249">
        <v>2.2497187851500001E-3</v>
      </c>
      <c r="QU87" s="202">
        <v>42537</v>
      </c>
      <c r="QV87">
        <v>60</v>
      </c>
      <c r="QW87" t="s">
        <v>1186</v>
      </c>
      <c r="QX87">
        <v>3</v>
      </c>
      <c r="QY87" s="253">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f t="shared" si="183"/>
        <v>1</v>
      </c>
      <c r="RP87" s="240">
        <v>-1</v>
      </c>
      <c r="RQ87" s="240">
        <v>1</v>
      </c>
      <c r="RR87" s="240">
        <v>-1</v>
      </c>
      <c r="RS87" s="214">
        <v>-1</v>
      </c>
      <c r="RT87" s="241">
        <v>-10</v>
      </c>
      <c r="RU87">
        <f t="shared" si="184"/>
        <v>1</v>
      </c>
      <c r="RV87">
        <f t="shared" si="185"/>
        <v>1</v>
      </c>
      <c r="RW87" s="214">
        <v>-1</v>
      </c>
      <c r="RX87">
        <f t="shared" si="226"/>
        <v>1</v>
      </c>
      <c r="RY87">
        <f t="shared" si="186"/>
        <v>1</v>
      </c>
      <c r="RZ87">
        <f t="shared" si="187"/>
        <v>0</v>
      </c>
      <c r="SA87">
        <f t="shared" si="188"/>
        <v>0</v>
      </c>
      <c r="SB87" s="249">
        <v>-3.4231200897900001E-2</v>
      </c>
      <c r="SC87" s="202">
        <v>42537</v>
      </c>
      <c r="SD87">
        <v>60</v>
      </c>
      <c r="SE87" t="str">
        <f t="shared" si="174"/>
        <v>TRUE</v>
      </c>
      <c r="SF87">
        <f>VLOOKUP($A87,'FuturesInfo (3)'!$A$2:$V$80,22)</f>
        <v>3</v>
      </c>
      <c r="SG87" s="253">
        <v>2</v>
      </c>
      <c r="SH87">
        <f t="shared" si="189"/>
        <v>2</v>
      </c>
      <c r="SI87" s="138">
        <f>VLOOKUP($A87,'FuturesInfo (3)'!$A$2:$O$80,15)*SF87</f>
        <v>64537.5</v>
      </c>
      <c r="SJ87" s="138">
        <f>VLOOKUP($A87,'FuturesInfo (3)'!$A$2:$O$80,15)*SH87</f>
        <v>43025</v>
      </c>
      <c r="SK87" s="196">
        <f t="shared" si="190"/>
        <v>2209.1961279482211</v>
      </c>
      <c r="SL87" s="196">
        <f t="shared" si="191"/>
        <v>1472.7974186321476</v>
      </c>
      <c r="SM87" s="196">
        <f t="shared" si="192"/>
        <v>2209.1961279482211</v>
      </c>
      <c r="SN87" s="196">
        <f t="shared" si="193"/>
        <v>-2209.1961279482211</v>
      </c>
      <c r="SO87" s="196">
        <f t="shared" si="230"/>
        <v>-2209.1961279482211</v>
      </c>
      <c r="SP87" s="196">
        <f t="shared" si="194"/>
        <v>-2209.1961279482211</v>
      </c>
      <c r="SQ87" s="196">
        <f t="shared" si="195"/>
        <v>2209.1961279482211</v>
      </c>
      <c r="SR87" s="196">
        <f>IF(IF(sym!$O76=RW87,1,0)=1,ABS(SI87*SB87),-ABS(SI87*SB87))</f>
        <v>-2209.1961279482211</v>
      </c>
      <c r="SS87" s="196">
        <f>IF(IF(sym!$N76=RW87,1,0)=1,ABS(SI87*SB87),-ABS(SI87*SB87))</f>
        <v>2209.1961279482211</v>
      </c>
      <c r="ST87" s="196">
        <f t="shared" si="196"/>
        <v>-2209.1961279482211</v>
      </c>
      <c r="SU87" s="196">
        <f t="shared" si="197"/>
        <v>2209.1961279482211</v>
      </c>
      <c r="SW87">
        <f t="shared" si="198"/>
        <v>-1</v>
      </c>
      <c r="SX87" s="240">
        <v>-1</v>
      </c>
      <c r="SY87" s="240">
        <v>1</v>
      </c>
      <c r="SZ87" s="240">
        <v>-1</v>
      </c>
      <c r="TA87" s="214">
        <v>1</v>
      </c>
      <c r="TB87" s="241">
        <v>-1</v>
      </c>
      <c r="TC87">
        <f t="shared" si="199"/>
        <v>-1</v>
      </c>
      <c r="TD87">
        <f t="shared" si="200"/>
        <v>-1</v>
      </c>
      <c r="TE87" s="214"/>
      <c r="TF87">
        <f t="shared" si="227"/>
        <v>0</v>
      </c>
      <c r="TG87">
        <f t="shared" si="201"/>
        <v>0</v>
      </c>
      <c r="TH87">
        <f t="shared" si="202"/>
        <v>0</v>
      </c>
      <c r="TI87">
        <f t="shared" si="203"/>
        <v>0</v>
      </c>
      <c r="TJ87" s="249"/>
      <c r="TK87" s="202">
        <v>42537</v>
      </c>
      <c r="TL87">
        <v>60</v>
      </c>
      <c r="TM87" t="str">
        <f t="shared" si="175"/>
        <v>TRUE</v>
      </c>
      <c r="TN87">
        <f>VLOOKUP($A87,'FuturesInfo (3)'!$A$2:$V$80,22)</f>
        <v>3</v>
      </c>
      <c r="TO87" s="253">
        <v>2</v>
      </c>
      <c r="TP87">
        <f t="shared" si="204"/>
        <v>2</v>
      </c>
      <c r="TQ87" s="138">
        <f>VLOOKUP($A87,'FuturesInfo (3)'!$A$2:$O$80,15)*TN87</f>
        <v>64537.5</v>
      </c>
      <c r="TR87" s="138">
        <f>VLOOKUP($A87,'FuturesInfo (3)'!$A$2:$O$80,15)*TP87</f>
        <v>43025</v>
      </c>
      <c r="TS87" s="196">
        <f t="shared" si="205"/>
        <v>0</v>
      </c>
      <c r="TT87" s="196">
        <f t="shared" si="206"/>
        <v>0</v>
      </c>
      <c r="TU87" s="196">
        <f t="shared" si="207"/>
        <v>0</v>
      </c>
      <c r="TV87" s="196">
        <f t="shared" si="208"/>
        <v>0</v>
      </c>
      <c r="TW87" s="196">
        <f t="shared" si="231"/>
        <v>0</v>
      </c>
      <c r="TX87" s="196">
        <f t="shared" si="209"/>
        <v>0</v>
      </c>
      <c r="TY87" s="196">
        <f t="shared" si="222"/>
        <v>0</v>
      </c>
      <c r="TZ87" s="196">
        <f>IF(IF(sym!$O76=TE87,1,0)=1,ABS(TQ87*TJ87),-ABS(TQ87*TJ87))</f>
        <v>0</v>
      </c>
      <c r="UA87" s="196">
        <f>IF(IF(sym!$N76=TE87,1,0)=1,ABS(TQ87*TJ87),-ABS(TQ87*TJ87))</f>
        <v>0</v>
      </c>
      <c r="UB87" s="196">
        <f t="shared" si="228"/>
        <v>0</v>
      </c>
      <c r="UC87" s="196">
        <f t="shared" si="210"/>
        <v>0</v>
      </c>
      <c r="UE87">
        <f t="shared" si="211"/>
        <v>0</v>
      </c>
      <c r="UF87" s="240"/>
      <c r="UG87" s="240"/>
      <c r="UH87" s="240"/>
      <c r="UI87" s="214"/>
      <c r="UJ87" s="241"/>
      <c r="UK87">
        <f t="shared" si="212"/>
        <v>1</v>
      </c>
      <c r="UL87">
        <f t="shared" si="213"/>
        <v>0</v>
      </c>
      <c r="UM87" s="214"/>
      <c r="UN87">
        <f t="shared" si="149"/>
        <v>1</v>
      </c>
      <c r="UO87">
        <f t="shared" ref="UO87:UO92" si="233">IF(UM87=UI87,1,0)</f>
        <v>1</v>
      </c>
      <c r="UP87">
        <f t="shared" si="223"/>
        <v>0</v>
      </c>
      <c r="UQ87">
        <f t="shared" si="214"/>
        <v>1</v>
      </c>
      <c r="UR87" s="249"/>
      <c r="US87" s="202"/>
      <c r="UT87">
        <v>60</v>
      </c>
      <c r="UU87" t="str">
        <f t="shared" si="176"/>
        <v>FALSE</v>
      </c>
      <c r="UV87">
        <f>VLOOKUP($A87,'FuturesInfo (3)'!$A$2:$V$80,22)</f>
        <v>3</v>
      </c>
      <c r="UW87" s="253"/>
      <c r="UX87">
        <f t="shared" si="215"/>
        <v>2</v>
      </c>
      <c r="UY87" s="138">
        <f>VLOOKUP($A87,'FuturesInfo (3)'!$A$2:$O$80,15)*UV87</f>
        <v>64537.5</v>
      </c>
      <c r="UZ87" s="138">
        <f>VLOOKUP($A87,'FuturesInfo (3)'!$A$2:$O$80,15)*UX87</f>
        <v>43025</v>
      </c>
      <c r="VA87" s="196">
        <f t="shared" si="216"/>
        <v>0</v>
      </c>
      <c r="VB87" s="196">
        <f t="shared" si="217"/>
        <v>0</v>
      </c>
      <c r="VC87" s="196">
        <f t="shared" si="218"/>
        <v>0</v>
      </c>
      <c r="VD87" s="196">
        <f t="shared" si="219"/>
        <v>0</v>
      </c>
      <c r="VE87" s="196">
        <f t="shared" si="232"/>
        <v>0</v>
      </c>
      <c r="VF87" s="196">
        <f t="shared" si="220"/>
        <v>0</v>
      </c>
      <c r="VG87" s="196">
        <f t="shared" si="224"/>
        <v>0</v>
      </c>
      <c r="VH87" s="196">
        <f>IF(IF(sym!$O76=UM87,1,0)=1,ABS(UY87*UR87),-ABS(UY87*UR87))</f>
        <v>0</v>
      </c>
      <c r="VI87" s="196">
        <f>IF(IF(sym!$N76=UM87,1,0)=1,ABS(UY87*UR87),-ABS(UY87*UR87))</f>
        <v>0</v>
      </c>
      <c r="VJ87" s="196">
        <f t="shared" si="229"/>
        <v>0</v>
      </c>
      <c r="VK87" s="196">
        <f t="shared" si="221"/>
        <v>0</v>
      </c>
    </row>
    <row r="88" spans="1:583" s="3" customFormat="1" x14ac:dyDescent="0.25">
      <c r="A88" s="1" t="s">
        <v>1062</v>
      </c>
      <c r="B88" s="150" t="str">
        <f>'FuturesInfo (3)'!M76</f>
        <v>AP</v>
      </c>
      <c r="C88" s="200" t="str">
        <f>VLOOKUP(A88,'FuturesInfo (3)'!$A$2:$K$80,11)</f>
        <v>index</v>
      </c>
      <c r="D88"/>
      <c r="F88" t="e">
        <f>#REF!</f>
        <v>#REF!</v>
      </c>
      <c r="G88">
        <v>1</v>
      </c>
      <c r="H88">
        <v>-1</v>
      </c>
      <c r="I88">
        <v>1</v>
      </c>
      <c r="J88">
        <f t="shared" si="159"/>
        <v>1</v>
      </c>
      <c r="K88">
        <f t="shared" si="160"/>
        <v>0</v>
      </c>
      <c r="L88" s="184">
        <v>8.3349119151400006E-3</v>
      </c>
      <c r="M88" s="2">
        <v>10</v>
      </c>
      <c r="N88">
        <v>60</v>
      </c>
      <c r="O88" t="str">
        <f t="shared" si="161"/>
        <v>TRUE</v>
      </c>
      <c r="P88">
        <f>VLOOKUP($A88,'FuturesInfo (3)'!$A$2:$V$80,22)</f>
        <v>1</v>
      </c>
      <c r="Q88">
        <f t="shared" si="162"/>
        <v>1</v>
      </c>
      <c r="R88">
        <f t="shared" si="162"/>
        <v>1</v>
      </c>
      <c r="S88" s="138">
        <f>VLOOKUP($A88,'FuturesInfo (3)'!$A$2:$O$80,15)*Q88</f>
        <v>97332.520999999993</v>
      </c>
      <c r="T88" s="144">
        <f t="shared" si="163"/>
        <v>811.25798901351425</v>
      </c>
      <c r="U88" s="144">
        <f t="shared" si="177"/>
        <v>-811.25798901351425</v>
      </c>
      <c r="W88">
        <f t="shared" si="164"/>
        <v>1</v>
      </c>
      <c r="X88">
        <v>1</v>
      </c>
      <c r="Y88">
        <v>-1</v>
      </c>
      <c r="Z88">
        <v>1</v>
      </c>
      <c r="AA88">
        <f t="shared" si="178"/>
        <v>1</v>
      </c>
      <c r="AB88">
        <f t="shared" si="165"/>
        <v>0</v>
      </c>
      <c r="AC88" s="1">
        <v>7.51455945895E-3</v>
      </c>
      <c r="AD88" s="2">
        <v>10</v>
      </c>
      <c r="AE88">
        <v>60</v>
      </c>
      <c r="AF88" t="str">
        <f t="shared" si="166"/>
        <v>TRUE</v>
      </c>
      <c r="AG88">
        <f>VLOOKUP($A88,'FuturesInfo (3)'!$A$2:$V$80,22)</f>
        <v>1</v>
      </c>
      <c r="AH88">
        <f t="shared" si="167"/>
        <v>1</v>
      </c>
      <c r="AI88">
        <f t="shared" si="179"/>
        <v>1</v>
      </c>
      <c r="AJ88" s="138">
        <f>VLOOKUP($A88,'FuturesInfo (3)'!$A$2:$O$80,15)*AI88</f>
        <v>97332.520999999993</v>
      </c>
      <c r="AK88" s="196">
        <f t="shared" si="168"/>
        <v>731.41101634399945</v>
      </c>
      <c r="AL88" s="196">
        <f t="shared" si="180"/>
        <v>-731.41101634399945</v>
      </c>
      <c r="AN88">
        <f t="shared" si="169"/>
        <v>1</v>
      </c>
      <c r="AO88">
        <v>-1</v>
      </c>
      <c r="AP88">
        <v>1</v>
      </c>
      <c r="AQ88">
        <v>1</v>
      </c>
      <c r="AR88">
        <f t="shared" si="225"/>
        <v>0</v>
      </c>
      <c r="AS88">
        <f t="shared" si="170"/>
        <v>1</v>
      </c>
      <c r="AT88" s="1">
        <v>2.7969420100700001E-3</v>
      </c>
      <c r="AU88" s="2">
        <v>10</v>
      </c>
      <c r="AV88">
        <v>60</v>
      </c>
      <c r="AW88" t="str">
        <f t="shared" si="171"/>
        <v>TRUE</v>
      </c>
      <c r="AX88">
        <f>VLOOKUP($A88,'FuturesInfo (3)'!$A$2:$V$80,22)</f>
        <v>1</v>
      </c>
      <c r="AY88">
        <f t="shared" si="172"/>
        <v>1</v>
      </c>
      <c r="AZ88">
        <f t="shared" si="181"/>
        <v>1</v>
      </c>
      <c r="BA88" s="138">
        <f>VLOOKUP($A88,'FuturesInfo (3)'!$A$2:$O$80,15)*AZ88</f>
        <v>97332.520999999993</v>
      </c>
      <c r="BB88" s="196">
        <f t="shared" si="173"/>
        <v>-272.2334169309205</v>
      </c>
      <c r="BC88" s="196">
        <f t="shared" si="182"/>
        <v>272.2334169309205</v>
      </c>
      <c r="BE88">
        <v>-1</v>
      </c>
      <c r="BF88">
        <v>-1</v>
      </c>
      <c r="BG88">
        <v>1</v>
      </c>
      <c r="BH88">
        <v>-1</v>
      </c>
      <c r="BI88">
        <v>1</v>
      </c>
      <c r="BJ88">
        <v>0</v>
      </c>
      <c r="BK88" s="1">
        <v>-7.4377091855700004E-4</v>
      </c>
      <c r="BL88" s="2">
        <v>10</v>
      </c>
      <c r="BM88">
        <v>60</v>
      </c>
      <c r="BN88" t="s">
        <v>1186</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1186</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1186</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1186</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1186</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1186</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1186</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1186</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1186</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1186</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1186</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1186</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1186</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1186</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1186</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1186</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40">
        <v>1</v>
      </c>
      <c r="QJ88" s="240">
        <v>-1</v>
      </c>
      <c r="QK88" s="214">
        <v>1</v>
      </c>
      <c r="QL88" s="241">
        <v>-4</v>
      </c>
      <c r="QM88">
        <v>-1</v>
      </c>
      <c r="QN88">
        <v>-1</v>
      </c>
      <c r="QO88" s="214">
        <v>1</v>
      </c>
      <c r="QP88">
        <v>1</v>
      </c>
      <c r="QQ88">
        <v>1</v>
      </c>
      <c r="QR88">
        <v>0</v>
      </c>
      <c r="QS88">
        <v>0</v>
      </c>
      <c r="QT88" s="249">
        <v>1.6296878067899999E-2</v>
      </c>
      <c r="QU88" s="202">
        <v>42544</v>
      </c>
      <c r="QV88">
        <v>60</v>
      </c>
      <c r="QW88" t="s">
        <v>1186</v>
      </c>
      <c r="QX88">
        <v>1</v>
      </c>
      <c r="QY88" s="253">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f t="shared" si="183"/>
        <v>1</v>
      </c>
      <c r="RP88" s="240">
        <v>1</v>
      </c>
      <c r="RQ88" s="240">
        <v>-1</v>
      </c>
      <c r="RR88" s="240">
        <v>1</v>
      </c>
      <c r="RS88" s="214">
        <v>1</v>
      </c>
      <c r="RT88" s="241">
        <v>2</v>
      </c>
      <c r="RU88">
        <f t="shared" si="184"/>
        <v>-1</v>
      </c>
      <c r="RV88">
        <f t="shared" si="185"/>
        <v>1</v>
      </c>
      <c r="RW88" s="214">
        <v>1</v>
      </c>
      <c r="RX88">
        <f t="shared" si="226"/>
        <v>1</v>
      </c>
      <c r="RY88">
        <f t="shared" si="186"/>
        <v>1</v>
      </c>
      <c r="RZ88">
        <f t="shared" si="187"/>
        <v>0</v>
      </c>
      <c r="SA88">
        <f t="shared" si="188"/>
        <v>1</v>
      </c>
      <c r="SB88" s="249">
        <v>5.2163833075699996E-3</v>
      </c>
      <c r="SC88" s="202">
        <v>42544</v>
      </c>
      <c r="SD88">
        <v>60</v>
      </c>
      <c r="SE88" t="str">
        <f t="shared" si="174"/>
        <v>TRUE</v>
      </c>
      <c r="SF88">
        <f>VLOOKUP($A88,'FuturesInfo (3)'!$A$2:$V$80,22)</f>
        <v>1</v>
      </c>
      <c r="SG88" s="253">
        <v>2</v>
      </c>
      <c r="SH88">
        <f t="shared" si="189"/>
        <v>1</v>
      </c>
      <c r="SI88" s="138">
        <f>VLOOKUP($A88,'FuturesInfo (3)'!$A$2:$O$80,15)*SF88</f>
        <v>97332.520999999993</v>
      </c>
      <c r="SJ88" s="138">
        <f>VLOOKUP($A88,'FuturesInfo (3)'!$A$2:$O$80,15)*SH88</f>
        <v>97332.520999999993</v>
      </c>
      <c r="SK88" s="196">
        <f t="shared" si="190"/>
        <v>507.72373782810644</v>
      </c>
      <c r="SL88" s="196">
        <f t="shared" si="191"/>
        <v>507.72373782810644</v>
      </c>
      <c r="SM88" s="196">
        <f t="shared" si="192"/>
        <v>507.72373782810644</v>
      </c>
      <c r="SN88" s="196">
        <f t="shared" si="193"/>
        <v>-507.72373782810644</v>
      </c>
      <c r="SO88" s="196">
        <f t="shared" si="230"/>
        <v>507.72373782810644</v>
      </c>
      <c r="SP88" s="196">
        <f t="shared" si="194"/>
        <v>-507.72373782810644</v>
      </c>
      <c r="SQ88" s="196">
        <f t="shared" si="195"/>
        <v>507.72373782810644</v>
      </c>
      <c r="SR88" s="196">
        <f>IF(IF(sym!$O77=RW88,1,0)=1,ABS(SI88*SB88),-ABS(SI88*SB88))</f>
        <v>507.72373782810644</v>
      </c>
      <c r="SS88" s="196">
        <f>IF(IF(sym!$N77=RW88,1,0)=1,ABS(SI88*SB88),-ABS(SI88*SB88))</f>
        <v>-507.72373782810644</v>
      </c>
      <c r="ST88" s="196">
        <f t="shared" si="196"/>
        <v>-507.72373782810644</v>
      </c>
      <c r="SU88" s="196">
        <f t="shared" si="197"/>
        <v>507.72373782810644</v>
      </c>
      <c r="SW88">
        <f t="shared" si="198"/>
        <v>1</v>
      </c>
      <c r="SX88" s="240">
        <v>1</v>
      </c>
      <c r="SY88" s="240">
        <v>1</v>
      </c>
      <c r="SZ88" s="240">
        <v>1</v>
      </c>
      <c r="TA88" s="214">
        <v>1</v>
      </c>
      <c r="TB88" s="241">
        <v>3</v>
      </c>
      <c r="TC88">
        <f t="shared" si="199"/>
        <v>-1</v>
      </c>
      <c r="TD88">
        <f t="shared" si="200"/>
        <v>1</v>
      </c>
      <c r="TE88" s="214"/>
      <c r="TF88">
        <f t="shared" si="227"/>
        <v>0</v>
      </c>
      <c r="TG88">
        <f t="shared" si="201"/>
        <v>0</v>
      </c>
      <c r="TH88">
        <f t="shared" si="202"/>
        <v>0</v>
      </c>
      <c r="TI88">
        <f t="shared" si="203"/>
        <v>0</v>
      </c>
      <c r="TJ88" s="249"/>
      <c r="TK88" s="202">
        <v>42544</v>
      </c>
      <c r="TL88">
        <v>60</v>
      </c>
      <c r="TM88" t="str">
        <f t="shared" si="175"/>
        <v>TRUE</v>
      </c>
      <c r="TN88">
        <f>VLOOKUP($A88,'FuturesInfo (3)'!$A$2:$V$80,22)</f>
        <v>1</v>
      </c>
      <c r="TO88" s="253">
        <v>2</v>
      </c>
      <c r="TP88">
        <f t="shared" si="204"/>
        <v>1</v>
      </c>
      <c r="TQ88" s="138">
        <f>VLOOKUP($A88,'FuturesInfo (3)'!$A$2:$O$80,15)*TN88</f>
        <v>97332.520999999993</v>
      </c>
      <c r="TR88" s="138">
        <f>VLOOKUP($A88,'FuturesInfo (3)'!$A$2:$O$80,15)*TP88</f>
        <v>97332.520999999993</v>
      </c>
      <c r="TS88" s="196">
        <f t="shared" si="205"/>
        <v>0</v>
      </c>
      <c r="TT88" s="196">
        <f t="shared" si="206"/>
        <v>0</v>
      </c>
      <c r="TU88" s="196">
        <f t="shared" si="207"/>
        <v>0</v>
      </c>
      <c r="TV88" s="196">
        <f t="shared" si="208"/>
        <v>0</v>
      </c>
      <c r="TW88" s="196">
        <f t="shared" si="231"/>
        <v>0</v>
      </c>
      <c r="TX88" s="196">
        <f t="shared" si="209"/>
        <v>0</v>
      </c>
      <c r="TY88" s="196">
        <f t="shared" si="222"/>
        <v>0</v>
      </c>
      <c r="TZ88" s="196">
        <f>IF(IF(sym!$O77=TE88,1,0)=1,ABS(TQ88*TJ88),-ABS(TQ88*TJ88))</f>
        <v>0</v>
      </c>
      <c r="UA88" s="196">
        <f>IF(IF(sym!$N77=TE88,1,0)=1,ABS(TQ88*TJ88),-ABS(TQ88*TJ88))</f>
        <v>0</v>
      </c>
      <c r="UB88" s="196">
        <f t="shared" si="228"/>
        <v>0</v>
      </c>
      <c r="UC88" s="196">
        <f t="shared" si="210"/>
        <v>0</v>
      </c>
      <c r="UE88">
        <f t="shared" si="211"/>
        <v>0</v>
      </c>
      <c r="UF88" s="240"/>
      <c r="UG88" s="240"/>
      <c r="UH88" s="240"/>
      <c r="UI88" s="214"/>
      <c r="UJ88" s="241"/>
      <c r="UK88">
        <f t="shared" si="212"/>
        <v>1</v>
      </c>
      <c r="UL88">
        <f t="shared" si="213"/>
        <v>0</v>
      </c>
      <c r="UM88" s="214"/>
      <c r="UN88">
        <f t="shared" si="149"/>
        <v>1</v>
      </c>
      <c r="UO88">
        <f t="shared" si="233"/>
        <v>1</v>
      </c>
      <c r="UP88">
        <f t="shared" si="223"/>
        <v>0</v>
      </c>
      <c r="UQ88">
        <f t="shared" si="214"/>
        <v>1</v>
      </c>
      <c r="UR88" s="249"/>
      <c r="US88" s="202"/>
      <c r="UT88">
        <v>60</v>
      </c>
      <c r="UU88" t="str">
        <f t="shared" si="176"/>
        <v>FALSE</v>
      </c>
      <c r="UV88">
        <f>VLOOKUP($A88,'FuturesInfo (3)'!$A$2:$V$80,22)</f>
        <v>1</v>
      </c>
      <c r="UW88" s="253"/>
      <c r="UX88">
        <f t="shared" si="215"/>
        <v>1</v>
      </c>
      <c r="UY88" s="138">
        <f>VLOOKUP($A88,'FuturesInfo (3)'!$A$2:$O$80,15)*UV88</f>
        <v>97332.520999999993</v>
      </c>
      <c r="UZ88" s="138">
        <f>VLOOKUP($A88,'FuturesInfo (3)'!$A$2:$O$80,15)*UX88</f>
        <v>97332.520999999993</v>
      </c>
      <c r="VA88" s="196">
        <f t="shared" si="216"/>
        <v>0</v>
      </c>
      <c r="VB88" s="196">
        <f t="shared" si="217"/>
        <v>0</v>
      </c>
      <c r="VC88" s="196">
        <f t="shared" si="218"/>
        <v>0</v>
      </c>
      <c r="VD88" s="196">
        <f t="shared" si="219"/>
        <v>0</v>
      </c>
      <c r="VE88" s="196">
        <f t="shared" si="232"/>
        <v>0</v>
      </c>
      <c r="VF88" s="196">
        <f t="shared" si="220"/>
        <v>0</v>
      </c>
      <c r="VG88" s="196">
        <f t="shared" si="224"/>
        <v>0</v>
      </c>
      <c r="VH88" s="196">
        <f>IF(IF(sym!$O77=UM88,1,0)=1,ABS(UY88*UR88),-ABS(UY88*UR88))</f>
        <v>0</v>
      </c>
      <c r="VI88" s="196">
        <f>IF(IF(sym!$N77=UM88,1,0)=1,ABS(UY88*UR88),-ABS(UY88*UR88))</f>
        <v>0</v>
      </c>
      <c r="VJ88" s="196">
        <f t="shared" si="229"/>
        <v>0</v>
      </c>
      <c r="VK88" s="196">
        <f t="shared" si="221"/>
        <v>0</v>
      </c>
    </row>
    <row r="89" spans="1:583" s="3" customFormat="1" x14ac:dyDescent="0.25">
      <c r="A89" s="1" t="s">
        <v>1063</v>
      </c>
      <c r="B89" s="150" t="str">
        <f>'FuturesInfo (3)'!M77</f>
        <v>HBS</v>
      </c>
      <c r="C89" s="200" t="str">
        <f>VLOOKUP(A89,'FuturesInfo (3)'!$A$2:$K$80,11)</f>
        <v>rates</v>
      </c>
      <c r="D89"/>
      <c r="F89" t="e">
        <f>#REF!</f>
        <v>#REF!</v>
      </c>
      <c r="G89">
        <v>-1</v>
      </c>
      <c r="H89">
        <v>1</v>
      </c>
      <c r="I89">
        <v>1</v>
      </c>
      <c r="J89">
        <f t="shared" si="159"/>
        <v>0</v>
      </c>
      <c r="K89">
        <f t="shared" si="160"/>
        <v>1</v>
      </c>
      <c r="L89" s="184">
        <v>0</v>
      </c>
      <c r="M89" s="2">
        <v>10</v>
      </c>
      <c r="N89">
        <v>60</v>
      </c>
      <c r="O89" t="str">
        <f t="shared" si="161"/>
        <v>TRUE</v>
      </c>
      <c r="P89">
        <f>VLOOKUP($A89,'FuturesInfo (3)'!$A$2:$V$80,22)</f>
        <v>0</v>
      </c>
      <c r="Q89">
        <f t="shared" si="162"/>
        <v>0</v>
      </c>
      <c r="R89">
        <f t="shared" si="162"/>
        <v>0</v>
      </c>
      <c r="S89" s="138">
        <f>VLOOKUP($A89,'FuturesInfo (3)'!$A$2:$O$80,15)*Q89</f>
        <v>0</v>
      </c>
      <c r="T89" s="144">
        <f t="shared" si="163"/>
        <v>0</v>
      </c>
      <c r="U89" s="144">
        <f t="shared" si="177"/>
        <v>0</v>
      </c>
      <c r="W89">
        <f t="shared" si="164"/>
        <v>-1</v>
      </c>
      <c r="X89">
        <v>-1</v>
      </c>
      <c r="Y89">
        <v>1</v>
      </c>
      <c r="Z89">
        <v>1</v>
      </c>
      <c r="AA89">
        <f t="shared" si="178"/>
        <v>0</v>
      </c>
      <c r="AB89">
        <f t="shared" si="165"/>
        <v>1</v>
      </c>
      <c r="AC89" s="1">
        <v>2.03873598369E-4</v>
      </c>
      <c r="AD89" s="2">
        <v>10</v>
      </c>
      <c r="AE89">
        <v>60</v>
      </c>
      <c r="AF89" t="str">
        <f t="shared" si="166"/>
        <v>TRUE</v>
      </c>
      <c r="AG89">
        <f>VLOOKUP($A89,'FuturesInfo (3)'!$A$2:$V$80,22)</f>
        <v>0</v>
      </c>
      <c r="AH89">
        <f t="shared" si="167"/>
        <v>0</v>
      </c>
      <c r="AI89">
        <f t="shared" si="179"/>
        <v>0</v>
      </c>
      <c r="AJ89" s="138">
        <f>VLOOKUP($A89,'FuturesInfo (3)'!$A$2:$O$80,15)*AI89</f>
        <v>0</v>
      </c>
      <c r="AK89" s="196">
        <f t="shared" si="168"/>
        <v>0</v>
      </c>
      <c r="AL89" s="196">
        <f t="shared" si="180"/>
        <v>0</v>
      </c>
      <c r="AN89">
        <f t="shared" si="169"/>
        <v>-1</v>
      </c>
      <c r="AO89">
        <v>-1</v>
      </c>
      <c r="AP89">
        <v>1</v>
      </c>
      <c r="AQ89">
        <v>-1</v>
      </c>
      <c r="AR89">
        <f t="shared" si="225"/>
        <v>1</v>
      </c>
      <c r="AS89">
        <f t="shared" si="170"/>
        <v>0</v>
      </c>
      <c r="AT89" s="1">
        <v>-4.0766408479400002E-4</v>
      </c>
      <c r="AU89" s="2">
        <v>10</v>
      </c>
      <c r="AV89">
        <v>60</v>
      </c>
      <c r="AW89" t="str">
        <f t="shared" si="171"/>
        <v>TRUE</v>
      </c>
      <c r="AX89">
        <f>VLOOKUP($A89,'FuturesInfo (3)'!$A$2:$V$80,22)</f>
        <v>0</v>
      </c>
      <c r="AY89">
        <f t="shared" si="172"/>
        <v>0</v>
      </c>
      <c r="AZ89">
        <f t="shared" si="181"/>
        <v>0</v>
      </c>
      <c r="BA89" s="138">
        <f>VLOOKUP($A89,'FuturesInfo (3)'!$A$2:$O$80,15)*AZ89</f>
        <v>0</v>
      </c>
      <c r="BB89" s="196">
        <f t="shared" si="173"/>
        <v>0</v>
      </c>
      <c r="BC89" s="196">
        <f t="shared" si="182"/>
        <v>0</v>
      </c>
      <c r="BE89">
        <v>-1</v>
      </c>
      <c r="BF89">
        <v>-1</v>
      </c>
      <c r="BG89">
        <v>1</v>
      </c>
      <c r="BH89">
        <v>1</v>
      </c>
      <c r="BI89">
        <v>0</v>
      </c>
      <c r="BJ89">
        <v>1</v>
      </c>
      <c r="BK89" s="1">
        <v>0</v>
      </c>
      <c r="BL89" s="2">
        <v>10</v>
      </c>
      <c r="BM89">
        <v>60</v>
      </c>
      <c r="BN89" t="s">
        <v>1186</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1186</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1186</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1186</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1186</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1186</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1186</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1186</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1186</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1186</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1186</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1186</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1186</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1186</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1186</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1186</v>
      </c>
      <c r="PV89">
        <v>0</v>
      </c>
      <c r="PW89" s="253">
        <v>1</v>
      </c>
      <c r="PX89">
        <v>0</v>
      </c>
      <c r="PY89" s="138">
        <v>0</v>
      </c>
      <c r="PZ89" s="138">
        <v>0</v>
      </c>
      <c r="QA89" s="196">
        <v>0</v>
      </c>
      <c r="QB89" s="196">
        <v>0</v>
      </c>
      <c r="QC89" s="196">
        <v>0</v>
      </c>
      <c r="QD89" s="196">
        <v>0</v>
      </c>
      <c r="QE89" s="196">
        <v>0</v>
      </c>
      <c r="QF89" s="196">
        <v>0</v>
      </c>
      <c r="QH89">
        <v>1</v>
      </c>
      <c r="QI89" s="240">
        <v>1</v>
      </c>
      <c r="QJ89" s="240">
        <v>-1</v>
      </c>
      <c r="QK89" s="214">
        <v>1</v>
      </c>
      <c r="QL89" s="241">
        <v>5</v>
      </c>
      <c r="QM89">
        <v>-1</v>
      </c>
      <c r="QN89">
        <v>1</v>
      </c>
      <c r="QO89" s="214">
        <v>1</v>
      </c>
      <c r="QP89">
        <v>1</v>
      </c>
      <c r="QQ89">
        <v>1</v>
      </c>
      <c r="QR89">
        <v>0</v>
      </c>
      <c r="QS89">
        <v>1</v>
      </c>
      <c r="QT89" s="249">
        <v>0</v>
      </c>
      <c r="QU89" s="202">
        <v>42543</v>
      </c>
      <c r="QV89">
        <v>60</v>
      </c>
      <c r="QW89" t="s">
        <v>1186</v>
      </c>
      <c r="QX89">
        <v>0</v>
      </c>
      <c r="QY89" s="253">
        <v>1</v>
      </c>
      <c r="QZ89">
        <v>0</v>
      </c>
      <c r="RA89" s="138">
        <v>0</v>
      </c>
      <c r="RB89" s="138">
        <v>0</v>
      </c>
      <c r="RC89" s="196">
        <v>0</v>
      </c>
      <c r="RD89" s="196">
        <v>0</v>
      </c>
      <c r="RE89" s="196">
        <v>0</v>
      </c>
      <c r="RF89" s="196">
        <v>0</v>
      </c>
      <c r="RG89" s="196">
        <v>0</v>
      </c>
      <c r="RH89" s="196">
        <v>0</v>
      </c>
      <c r="RI89" s="196"/>
      <c r="RJ89" s="196">
        <v>0</v>
      </c>
      <c r="RK89" s="196">
        <v>0</v>
      </c>
      <c r="RL89" s="196">
        <v>0</v>
      </c>
      <c r="RM89" s="196">
        <v>0</v>
      </c>
      <c r="RO89">
        <f t="shared" si="183"/>
        <v>1</v>
      </c>
      <c r="RP89" s="240">
        <v>1</v>
      </c>
      <c r="RQ89" s="240">
        <v>-1</v>
      </c>
      <c r="RR89" s="240">
        <v>1</v>
      </c>
      <c r="RS89" s="214">
        <v>1</v>
      </c>
      <c r="RT89" s="241">
        <v>6</v>
      </c>
      <c r="RU89">
        <f t="shared" si="184"/>
        <v>-1</v>
      </c>
      <c r="RV89">
        <f t="shared" si="185"/>
        <v>1</v>
      </c>
      <c r="RW89" s="214">
        <v>1</v>
      </c>
      <c r="RX89">
        <f t="shared" si="226"/>
        <v>1</v>
      </c>
      <c r="RY89">
        <f t="shared" si="186"/>
        <v>1</v>
      </c>
      <c r="RZ89">
        <f t="shared" si="187"/>
        <v>0</v>
      </c>
      <c r="SA89">
        <f t="shared" si="188"/>
        <v>1</v>
      </c>
      <c r="SB89" s="249">
        <v>0</v>
      </c>
      <c r="SC89" s="202">
        <v>42543</v>
      </c>
      <c r="SD89">
        <v>60</v>
      </c>
      <c r="SE89" t="str">
        <f t="shared" si="174"/>
        <v>TRUE</v>
      </c>
      <c r="SF89">
        <f>VLOOKUP($A89,'FuturesInfo (3)'!$A$2:$V$80,22)</f>
        <v>0</v>
      </c>
      <c r="SG89" s="253">
        <v>1</v>
      </c>
      <c r="SH89">
        <f t="shared" si="189"/>
        <v>0</v>
      </c>
      <c r="SI89" s="138">
        <f>VLOOKUP($A89,'FuturesInfo (3)'!$A$2:$O$80,15)*SF89</f>
        <v>0</v>
      </c>
      <c r="SJ89" s="138">
        <f>VLOOKUP($A89,'FuturesInfo (3)'!$A$2:$O$80,15)*SH89</f>
        <v>0</v>
      </c>
      <c r="SK89" s="196">
        <f t="shared" si="190"/>
        <v>0</v>
      </c>
      <c r="SL89" s="196">
        <f t="shared" si="191"/>
        <v>0</v>
      </c>
      <c r="SM89" s="196">
        <f t="shared" si="192"/>
        <v>0</v>
      </c>
      <c r="SN89" s="196">
        <f t="shared" si="193"/>
        <v>0</v>
      </c>
      <c r="SO89" s="196">
        <f t="shared" si="230"/>
        <v>0</v>
      </c>
      <c r="SP89" s="196">
        <f t="shared" si="194"/>
        <v>0</v>
      </c>
      <c r="SQ89" s="196">
        <f t="shared" si="195"/>
        <v>0</v>
      </c>
      <c r="SR89" s="196">
        <f>IF(IF(sym!$O78=RW89,1,0)=1,ABS(SI89*SB89),-ABS(SI89*SB89))</f>
        <v>0</v>
      </c>
      <c r="SS89" s="196">
        <f>IF(IF(sym!$N78=RW89,1,0)=1,ABS(SI89*SB89),-ABS(SI89*SB89))</f>
        <v>0</v>
      </c>
      <c r="ST89" s="196">
        <f t="shared" si="196"/>
        <v>0</v>
      </c>
      <c r="SU89" s="196">
        <f t="shared" si="197"/>
        <v>0</v>
      </c>
      <c r="SW89">
        <f t="shared" si="198"/>
        <v>1</v>
      </c>
      <c r="SX89" s="240">
        <v>1</v>
      </c>
      <c r="SY89" s="240">
        <v>-1</v>
      </c>
      <c r="SZ89" s="240">
        <v>1</v>
      </c>
      <c r="TA89" s="214">
        <v>1</v>
      </c>
      <c r="TB89" s="241">
        <v>7</v>
      </c>
      <c r="TC89">
        <f t="shared" si="199"/>
        <v>-1</v>
      </c>
      <c r="TD89">
        <f t="shared" si="200"/>
        <v>1</v>
      </c>
      <c r="TE89" s="214"/>
      <c r="TF89">
        <f t="shared" si="227"/>
        <v>0</v>
      </c>
      <c r="TG89">
        <f t="shared" si="201"/>
        <v>0</v>
      </c>
      <c r="TH89">
        <f t="shared" si="202"/>
        <v>0</v>
      </c>
      <c r="TI89">
        <f t="shared" si="203"/>
        <v>0</v>
      </c>
      <c r="TJ89" s="249"/>
      <c r="TK89" s="202">
        <v>42543</v>
      </c>
      <c r="TL89">
        <v>60</v>
      </c>
      <c r="TM89" t="str">
        <f t="shared" si="175"/>
        <v>TRUE</v>
      </c>
      <c r="TN89">
        <f>VLOOKUP($A89,'FuturesInfo (3)'!$A$2:$V$80,22)</f>
        <v>0</v>
      </c>
      <c r="TO89" s="253">
        <v>1</v>
      </c>
      <c r="TP89">
        <f t="shared" si="204"/>
        <v>0</v>
      </c>
      <c r="TQ89" s="138">
        <f>VLOOKUP($A89,'FuturesInfo (3)'!$A$2:$O$80,15)*TN89</f>
        <v>0</v>
      </c>
      <c r="TR89" s="138">
        <f>VLOOKUP($A89,'FuturesInfo (3)'!$A$2:$O$80,15)*TP89</f>
        <v>0</v>
      </c>
      <c r="TS89" s="196">
        <f t="shared" si="205"/>
        <v>0</v>
      </c>
      <c r="TT89" s="196">
        <f t="shared" si="206"/>
        <v>0</v>
      </c>
      <c r="TU89" s="196">
        <f t="shared" si="207"/>
        <v>0</v>
      </c>
      <c r="TV89" s="196">
        <f t="shared" si="208"/>
        <v>0</v>
      </c>
      <c r="TW89" s="196">
        <f t="shared" si="231"/>
        <v>0</v>
      </c>
      <c r="TX89" s="196">
        <f t="shared" si="209"/>
        <v>0</v>
      </c>
      <c r="TY89" s="196">
        <f t="shared" si="222"/>
        <v>0</v>
      </c>
      <c r="TZ89" s="196">
        <f>IF(IF(sym!$O78=TE89,1,0)=1,ABS(TQ89*TJ89),-ABS(TQ89*TJ89))</f>
        <v>0</v>
      </c>
      <c r="UA89" s="196">
        <f>IF(IF(sym!$N78=TE89,1,0)=1,ABS(TQ89*TJ89),-ABS(TQ89*TJ89))</f>
        <v>0</v>
      </c>
      <c r="UB89" s="196">
        <f t="shared" si="228"/>
        <v>0</v>
      </c>
      <c r="UC89" s="196">
        <f t="shared" si="210"/>
        <v>0</v>
      </c>
      <c r="UE89">
        <f t="shared" si="211"/>
        <v>0</v>
      </c>
      <c r="UF89" s="240"/>
      <c r="UG89" s="240"/>
      <c r="UH89" s="240"/>
      <c r="UI89" s="214"/>
      <c r="UJ89" s="241"/>
      <c r="UK89">
        <f t="shared" si="212"/>
        <v>1</v>
      </c>
      <c r="UL89">
        <f t="shared" si="213"/>
        <v>0</v>
      </c>
      <c r="UM89" s="214"/>
      <c r="UN89">
        <f t="shared" si="149"/>
        <v>1</v>
      </c>
      <c r="UO89">
        <f t="shared" si="233"/>
        <v>1</v>
      </c>
      <c r="UP89">
        <f t="shared" si="223"/>
        <v>0</v>
      </c>
      <c r="UQ89">
        <f t="shared" si="214"/>
        <v>1</v>
      </c>
      <c r="UR89" s="249"/>
      <c r="US89" s="202"/>
      <c r="UT89">
        <v>60</v>
      </c>
      <c r="UU89" t="str">
        <f t="shared" si="176"/>
        <v>FALSE</v>
      </c>
      <c r="UV89">
        <f>VLOOKUP($A89,'FuturesInfo (3)'!$A$2:$V$80,22)</f>
        <v>0</v>
      </c>
      <c r="UW89" s="253"/>
      <c r="UX89">
        <f t="shared" si="215"/>
        <v>0</v>
      </c>
      <c r="UY89" s="138">
        <f>VLOOKUP($A89,'FuturesInfo (3)'!$A$2:$O$80,15)*UV89</f>
        <v>0</v>
      </c>
      <c r="UZ89" s="138">
        <f>VLOOKUP($A89,'FuturesInfo (3)'!$A$2:$O$80,15)*UX89</f>
        <v>0</v>
      </c>
      <c r="VA89" s="196">
        <f t="shared" si="216"/>
        <v>0</v>
      </c>
      <c r="VB89" s="196">
        <f t="shared" si="217"/>
        <v>0</v>
      </c>
      <c r="VC89" s="196">
        <f t="shared" si="218"/>
        <v>0</v>
      </c>
      <c r="VD89" s="196">
        <f t="shared" si="219"/>
        <v>0</v>
      </c>
      <c r="VE89" s="196">
        <f t="shared" si="232"/>
        <v>0</v>
      </c>
      <c r="VF89" s="196">
        <f t="shared" si="220"/>
        <v>0</v>
      </c>
      <c r="VG89" s="196">
        <f t="shared" si="224"/>
        <v>0</v>
      </c>
      <c r="VH89" s="196">
        <f>IF(IF(sym!$O78=UM89,1,0)=1,ABS(UY89*UR89),-ABS(UY89*UR89))</f>
        <v>0</v>
      </c>
      <c r="VI89" s="196">
        <f>IF(IF(sym!$N78=UM89,1,0)=1,ABS(UY89*UR89),-ABS(UY89*UR89))</f>
        <v>0</v>
      </c>
      <c r="VJ89" s="196">
        <f t="shared" si="229"/>
        <v>0</v>
      </c>
      <c r="VK89" s="196">
        <f t="shared" si="221"/>
        <v>0</v>
      </c>
    </row>
    <row r="90" spans="1:583" s="5" customFormat="1" x14ac:dyDescent="0.25">
      <c r="A90" s="1" t="s">
        <v>425</v>
      </c>
      <c r="B90" s="150" t="str">
        <f>'FuturesInfo (3)'!M78</f>
        <v>@YM</v>
      </c>
      <c r="C90" s="200" t="str">
        <f>VLOOKUP(A90,'FuturesInfo (3)'!$A$2:$K$80,11)</f>
        <v>index</v>
      </c>
      <c r="F90" t="e">
        <f>#REF!</f>
        <v>#REF!</v>
      </c>
      <c r="G90">
        <v>1</v>
      </c>
      <c r="H90">
        <v>-1</v>
      </c>
      <c r="I90">
        <v>-1</v>
      </c>
      <c r="J90">
        <f t="shared" si="159"/>
        <v>0</v>
      </c>
      <c r="K90">
        <f t="shared" si="160"/>
        <v>1</v>
      </c>
      <c r="L90" s="184">
        <v>-1.4025245441799999E-3</v>
      </c>
      <c r="M90" s="2">
        <v>10</v>
      </c>
      <c r="N90">
        <v>60</v>
      </c>
      <c r="O90" t="str">
        <f t="shared" si="161"/>
        <v>TRUE</v>
      </c>
      <c r="P90">
        <f>VLOOKUP($A90,'FuturesInfo (3)'!$A$2:$V$80,22)</f>
        <v>2</v>
      </c>
      <c r="Q90">
        <f t="shared" si="162"/>
        <v>2</v>
      </c>
      <c r="R90">
        <f t="shared" si="162"/>
        <v>2</v>
      </c>
      <c r="S90" s="138">
        <f>VLOOKUP($A90,'FuturesInfo (3)'!$A$2:$O$80,15)*Q90</f>
        <v>178660</v>
      </c>
      <c r="T90" s="144">
        <f t="shared" si="163"/>
        <v>-250.57503506319878</v>
      </c>
      <c r="U90" s="144">
        <f t="shared" si="177"/>
        <v>250.57503506319878</v>
      </c>
      <c r="W90">
        <f t="shared" si="164"/>
        <v>1</v>
      </c>
      <c r="X90">
        <v>-1</v>
      </c>
      <c r="Y90">
        <v>-1</v>
      </c>
      <c r="Z90">
        <v>1</v>
      </c>
      <c r="AA90">
        <f t="shared" si="178"/>
        <v>0</v>
      </c>
      <c r="AB90">
        <f t="shared" si="165"/>
        <v>0</v>
      </c>
      <c r="AC90" s="1">
        <v>6.4606741572999999E-3</v>
      </c>
      <c r="AD90" s="2">
        <v>10</v>
      </c>
      <c r="AE90">
        <v>60</v>
      </c>
      <c r="AF90" t="str">
        <f t="shared" si="166"/>
        <v>TRUE</v>
      </c>
      <c r="AG90">
        <f>VLOOKUP($A90,'FuturesInfo (3)'!$A$2:$V$80,22)</f>
        <v>2</v>
      </c>
      <c r="AH90">
        <f t="shared" si="167"/>
        <v>3</v>
      </c>
      <c r="AI90">
        <f t="shared" si="179"/>
        <v>2</v>
      </c>
      <c r="AJ90" s="138">
        <f>VLOOKUP($A90,'FuturesInfo (3)'!$A$2:$O$80,15)*AI90</f>
        <v>178660</v>
      </c>
      <c r="AK90" s="196">
        <f t="shared" si="168"/>
        <v>-1154.2640449432179</v>
      </c>
      <c r="AL90" s="196">
        <f t="shared" si="180"/>
        <v>-1154.2640449432179</v>
      </c>
      <c r="AN90">
        <f t="shared" si="169"/>
        <v>-1</v>
      </c>
      <c r="AO90">
        <v>1</v>
      </c>
      <c r="AP90">
        <v>-1</v>
      </c>
      <c r="AQ90">
        <v>1</v>
      </c>
      <c r="AR90">
        <f t="shared" si="225"/>
        <v>1</v>
      </c>
      <c r="AS90">
        <f t="shared" si="170"/>
        <v>0</v>
      </c>
      <c r="AT90" s="1">
        <v>1.0047446274099999E-3</v>
      </c>
      <c r="AU90" s="2">
        <v>10</v>
      </c>
      <c r="AV90">
        <v>60</v>
      </c>
      <c r="AW90" t="str">
        <f t="shared" si="171"/>
        <v>TRUE</v>
      </c>
      <c r="AX90">
        <f>VLOOKUP($A90,'FuturesInfo (3)'!$A$2:$V$80,22)</f>
        <v>2</v>
      </c>
      <c r="AY90">
        <f t="shared" si="172"/>
        <v>2</v>
      </c>
      <c r="AZ90">
        <f t="shared" si="181"/>
        <v>2</v>
      </c>
      <c r="BA90" s="138">
        <f>VLOOKUP($A90,'FuturesInfo (3)'!$A$2:$O$80,15)*AZ90</f>
        <v>178660</v>
      </c>
      <c r="BB90" s="196">
        <f t="shared" si="173"/>
        <v>179.50767513307059</v>
      </c>
      <c r="BC90" s="196">
        <f t="shared" si="182"/>
        <v>-179.50767513307059</v>
      </c>
      <c r="BE90">
        <v>1</v>
      </c>
      <c r="BF90">
        <v>1</v>
      </c>
      <c r="BG90">
        <v>-1</v>
      </c>
      <c r="BH90">
        <v>1</v>
      </c>
      <c r="BI90">
        <v>1</v>
      </c>
      <c r="BJ90">
        <v>0</v>
      </c>
      <c r="BK90" s="1">
        <v>3.4573133329599999E-3</v>
      </c>
      <c r="BL90" s="2">
        <v>10</v>
      </c>
      <c r="BM90">
        <v>60</v>
      </c>
      <c r="BN90" t="s">
        <v>1186</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1186</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1186</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1186</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1186</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1186</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1186</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1186</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1186</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1186</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1186</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1186</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1186</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1186</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1186</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1186</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40">
        <v>1</v>
      </c>
      <c r="QJ90" s="240">
        <v>-1</v>
      </c>
      <c r="QK90" s="214">
        <v>1</v>
      </c>
      <c r="QL90" s="241">
        <v>-2</v>
      </c>
      <c r="QM90">
        <v>-1</v>
      </c>
      <c r="QN90">
        <v>-1</v>
      </c>
      <c r="QO90" s="214">
        <v>1</v>
      </c>
      <c r="QP90">
        <v>1</v>
      </c>
      <c r="QQ90">
        <v>1</v>
      </c>
      <c r="QR90">
        <v>0</v>
      </c>
      <c r="QS90">
        <v>0</v>
      </c>
      <c r="QT90" s="249">
        <v>1.10644575579E-2</v>
      </c>
      <c r="QU90" s="202">
        <v>42544</v>
      </c>
      <c r="QV90">
        <v>60</v>
      </c>
      <c r="QW90" t="s">
        <v>1186</v>
      </c>
      <c r="QX90">
        <v>2</v>
      </c>
      <c r="QY90" s="253">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f t="shared" si="183"/>
        <v>1</v>
      </c>
      <c r="RP90" s="240">
        <v>-1</v>
      </c>
      <c r="RQ90" s="240">
        <v>1</v>
      </c>
      <c r="RR90" s="240">
        <v>-1</v>
      </c>
      <c r="RS90" s="214">
        <v>1</v>
      </c>
      <c r="RT90" s="241">
        <v>-3</v>
      </c>
      <c r="RU90">
        <f t="shared" si="184"/>
        <v>-1</v>
      </c>
      <c r="RV90">
        <f t="shared" si="185"/>
        <v>-1</v>
      </c>
      <c r="RW90" s="214">
        <v>1</v>
      </c>
      <c r="RX90">
        <f t="shared" si="226"/>
        <v>0</v>
      </c>
      <c r="RY90">
        <f t="shared" si="186"/>
        <v>1</v>
      </c>
      <c r="RZ90">
        <f t="shared" si="187"/>
        <v>0</v>
      </c>
      <c r="SA90">
        <f t="shared" si="188"/>
        <v>0</v>
      </c>
      <c r="SB90" s="249">
        <v>2.6376339861899998E-3</v>
      </c>
      <c r="SC90" s="202">
        <v>42544</v>
      </c>
      <c r="SD90">
        <v>60</v>
      </c>
      <c r="SE90" t="str">
        <f t="shared" si="174"/>
        <v>TRUE</v>
      </c>
      <c r="SF90">
        <f>VLOOKUP($A90,'FuturesInfo (3)'!$A$2:$V$80,22)</f>
        <v>2</v>
      </c>
      <c r="SG90" s="253">
        <v>2</v>
      </c>
      <c r="SH90">
        <f t="shared" si="189"/>
        <v>2</v>
      </c>
      <c r="SI90" s="138">
        <f>VLOOKUP($A90,'FuturesInfo (3)'!$A$2:$O$80,15)*SF90</f>
        <v>178660</v>
      </c>
      <c r="SJ90" s="138">
        <f>VLOOKUP($A90,'FuturesInfo (3)'!$A$2:$O$80,15)*SH90</f>
        <v>178660</v>
      </c>
      <c r="SK90" s="196">
        <f t="shared" si="190"/>
        <v>-471.23968797270538</v>
      </c>
      <c r="SL90" s="196">
        <f t="shared" si="191"/>
        <v>-471.23968797270538</v>
      </c>
      <c r="SM90" s="196">
        <f t="shared" si="192"/>
        <v>471.23968797270538</v>
      </c>
      <c r="SN90" s="196">
        <f t="shared" si="193"/>
        <v>-471.23968797270538</v>
      </c>
      <c r="SO90" s="196">
        <f t="shared" si="230"/>
        <v>-471.23968797270538</v>
      </c>
      <c r="SP90" s="196">
        <f t="shared" si="194"/>
        <v>471.23968797270538</v>
      </c>
      <c r="SQ90" s="196">
        <f t="shared" si="195"/>
        <v>-471.23968797270538</v>
      </c>
      <c r="SR90" s="196">
        <f>IF(IF(sym!$O79=RW90,1,0)=1,ABS(SI90*SB90),-ABS(SI90*SB90))</f>
        <v>471.23968797270538</v>
      </c>
      <c r="SS90" s="196">
        <f>IF(IF(sym!$N79=RW90,1,0)=1,ABS(SI90*SB90),-ABS(SI90*SB90))</f>
        <v>-471.23968797270538</v>
      </c>
      <c r="ST90" s="196">
        <f t="shared" si="196"/>
        <v>-471.23968797270538</v>
      </c>
      <c r="SU90" s="196">
        <f t="shared" si="197"/>
        <v>471.23968797270538</v>
      </c>
      <c r="SW90">
        <f t="shared" si="198"/>
        <v>1</v>
      </c>
      <c r="SX90" s="240">
        <v>1</v>
      </c>
      <c r="SY90" s="240">
        <v>1</v>
      </c>
      <c r="SZ90" s="240">
        <v>1</v>
      </c>
      <c r="TA90" s="214">
        <v>1</v>
      </c>
      <c r="TB90" s="241">
        <v>-4</v>
      </c>
      <c r="TC90">
        <f t="shared" si="199"/>
        <v>-1</v>
      </c>
      <c r="TD90">
        <f t="shared" si="200"/>
        <v>-1</v>
      </c>
      <c r="TE90" s="214"/>
      <c r="TF90">
        <f t="shared" si="227"/>
        <v>0</v>
      </c>
      <c r="TG90">
        <f t="shared" si="201"/>
        <v>0</v>
      </c>
      <c r="TH90">
        <f t="shared" si="202"/>
        <v>0</v>
      </c>
      <c r="TI90">
        <f t="shared" si="203"/>
        <v>0</v>
      </c>
      <c r="TJ90" s="249"/>
      <c r="TK90" s="202">
        <v>42548</v>
      </c>
      <c r="TL90">
        <v>60</v>
      </c>
      <c r="TM90" t="str">
        <f t="shared" si="175"/>
        <v>TRUE</v>
      </c>
      <c r="TN90">
        <f>VLOOKUP($A90,'FuturesInfo (3)'!$A$2:$V$80,22)</f>
        <v>2</v>
      </c>
      <c r="TO90" s="253">
        <v>2</v>
      </c>
      <c r="TP90">
        <f t="shared" si="204"/>
        <v>2</v>
      </c>
      <c r="TQ90" s="138">
        <f>VLOOKUP($A90,'FuturesInfo (3)'!$A$2:$O$80,15)*TN90</f>
        <v>178660</v>
      </c>
      <c r="TR90" s="138">
        <f>VLOOKUP($A90,'FuturesInfo (3)'!$A$2:$O$80,15)*TP90</f>
        <v>178660</v>
      </c>
      <c r="TS90" s="196">
        <f t="shared" si="205"/>
        <v>0</v>
      </c>
      <c r="TT90" s="196">
        <f t="shared" si="206"/>
        <v>0</v>
      </c>
      <c r="TU90" s="196">
        <f t="shared" si="207"/>
        <v>0</v>
      </c>
      <c r="TV90" s="196">
        <f t="shared" si="208"/>
        <v>0</v>
      </c>
      <c r="TW90" s="196">
        <f t="shared" si="231"/>
        <v>0</v>
      </c>
      <c r="TX90" s="196">
        <f t="shared" si="209"/>
        <v>0</v>
      </c>
      <c r="TY90" s="196">
        <f t="shared" si="222"/>
        <v>0</v>
      </c>
      <c r="TZ90" s="196">
        <f>IF(IF(sym!$O79=TE90,1,0)=1,ABS(TQ90*TJ90),-ABS(TQ90*TJ90))</f>
        <v>0</v>
      </c>
      <c r="UA90" s="196">
        <f>IF(IF(sym!$N79=TE90,1,0)=1,ABS(TQ90*TJ90),-ABS(TQ90*TJ90))</f>
        <v>0</v>
      </c>
      <c r="UB90" s="196">
        <f t="shared" si="228"/>
        <v>0</v>
      </c>
      <c r="UC90" s="196">
        <f t="shared" si="210"/>
        <v>0</v>
      </c>
      <c r="UE90">
        <f t="shared" si="211"/>
        <v>0</v>
      </c>
      <c r="UF90" s="240"/>
      <c r="UG90" s="240"/>
      <c r="UH90" s="240"/>
      <c r="UI90" s="214"/>
      <c r="UJ90" s="241"/>
      <c r="UK90">
        <f t="shared" si="212"/>
        <v>1</v>
      </c>
      <c r="UL90">
        <f t="shared" si="213"/>
        <v>0</v>
      </c>
      <c r="UM90" s="214"/>
      <c r="UN90">
        <f t="shared" si="149"/>
        <v>1</v>
      </c>
      <c r="UO90">
        <f t="shared" si="233"/>
        <v>1</v>
      </c>
      <c r="UP90">
        <f t="shared" si="223"/>
        <v>0</v>
      </c>
      <c r="UQ90">
        <f t="shared" si="214"/>
        <v>1</v>
      </c>
      <c r="UR90" s="249"/>
      <c r="US90" s="202"/>
      <c r="UT90">
        <v>60</v>
      </c>
      <c r="UU90" t="str">
        <f t="shared" si="176"/>
        <v>FALSE</v>
      </c>
      <c r="UV90">
        <f>VLOOKUP($A90,'FuturesInfo (3)'!$A$2:$V$80,22)</f>
        <v>2</v>
      </c>
      <c r="UW90" s="253"/>
      <c r="UX90">
        <f t="shared" si="215"/>
        <v>2</v>
      </c>
      <c r="UY90" s="138">
        <f>VLOOKUP($A90,'FuturesInfo (3)'!$A$2:$O$80,15)*UV90</f>
        <v>178660</v>
      </c>
      <c r="UZ90" s="138">
        <f>VLOOKUP($A90,'FuturesInfo (3)'!$A$2:$O$80,15)*UX90</f>
        <v>178660</v>
      </c>
      <c r="VA90" s="196">
        <f t="shared" si="216"/>
        <v>0</v>
      </c>
      <c r="VB90" s="196">
        <f t="shared" si="217"/>
        <v>0</v>
      </c>
      <c r="VC90" s="196">
        <f t="shared" si="218"/>
        <v>0</v>
      </c>
      <c r="VD90" s="196">
        <f t="shared" si="219"/>
        <v>0</v>
      </c>
      <c r="VE90" s="196">
        <f t="shared" si="232"/>
        <v>0</v>
      </c>
      <c r="VF90" s="196">
        <f t="shared" si="220"/>
        <v>0</v>
      </c>
      <c r="VG90" s="196">
        <f t="shared" si="224"/>
        <v>0</v>
      </c>
      <c r="VH90" s="196">
        <f>IF(IF(sym!$O79=UM90,1,0)=1,ABS(UY90*UR90),-ABS(UY90*UR90))</f>
        <v>0</v>
      </c>
      <c r="VI90" s="196">
        <f>IF(IF(sym!$N79=UM90,1,0)=1,ABS(UY90*UR90),-ABS(UY90*UR90))</f>
        <v>0</v>
      </c>
      <c r="VJ90" s="196">
        <f t="shared" si="229"/>
        <v>0</v>
      </c>
      <c r="VK90" s="196">
        <f t="shared" si="221"/>
        <v>0</v>
      </c>
    </row>
    <row r="91" spans="1:583" s="5" customFormat="1" x14ac:dyDescent="0.25">
      <c r="A91" s="1" t="s">
        <v>1034</v>
      </c>
      <c r="B91" s="150" t="str">
        <f>'FuturesInfo (3)'!M79</f>
        <v>HTS</v>
      </c>
      <c r="C91" s="200" t="str">
        <f>VLOOKUP(A91,'FuturesInfo (3)'!$A$2:$K$80,11)</f>
        <v>rates</v>
      </c>
      <c r="F91" t="e">
        <f>#REF!</f>
        <v>#REF!</v>
      </c>
      <c r="G91">
        <v>-1</v>
      </c>
      <c r="H91">
        <v>-1</v>
      </c>
      <c r="I91">
        <v>1</v>
      </c>
      <c r="J91">
        <f t="shared" si="159"/>
        <v>0</v>
      </c>
      <c r="K91">
        <f t="shared" si="160"/>
        <v>0</v>
      </c>
      <c r="L91" s="184">
        <v>2.03272690314E-4</v>
      </c>
      <c r="M91" s="2">
        <v>10</v>
      </c>
      <c r="N91">
        <v>60</v>
      </c>
      <c r="O91" t="str">
        <f t="shared" si="161"/>
        <v>TRUE</v>
      </c>
      <c r="P91">
        <f>VLOOKUP($A91,'FuturesInfo (3)'!$A$2:$V$80,22)</f>
        <v>12</v>
      </c>
      <c r="Q91">
        <f t="shared" si="162"/>
        <v>12</v>
      </c>
      <c r="R91">
        <f t="shared" si="162"/>
        <v>12</v>
      </c>
      <c r="S91" s="138">
        <f>VLOOKUP($A91,'FuturesInfo (3)'!$A$2:$O$80,15)*Q91</f>
        <v>2477513.1763199996</v>
      </c>
      <c r="T91" s="144">
        <f t="shared" si="163"/>
        <v>-503.61076863894976</v>
      </c>
      <c r="U91" s="144">
        <f t="shared" si="177"/>
        <v>-503.61076863894976</v>
      </c>
      <c r="W91">
        <f t="shared" si="164"/>
        <v>-1</v>
      </c>
      <c r="X91">
        <v>1</v>
      </c>
      <c r="Y91">
        <v>-1</v>
      </c>
      <c r="Z91">
        <v>1</v>
      </c>
      <c r="AA91">
        <f t="shared" si="178"/>
        <v>1</v>
      </c>
      <c r="AB91">
        <f t="shared" si="165"/>
        <v>0</v>
      </c>
      <c r="AC91" s="1">
        <v>6.09694136775E-4</v>
      </c>
      <c r="AD91" s="2">
        <v>10</v>
      </c>
      <c r="AE91">
        <v>60</v>
      </c>
      <c r="AF91" t="str">
        <f t="shared" si="166"/>
        <v>TRUE</v>
      </c>
      <c r="AG91">
        <f>VLOOKUP($A91,'FuturesInfo (3)'!$A$2:$V$80,22)</f>
        <v>12</v>
      </c>
      <c r="AH91">
        <f t="shared" si="167"/>
        <v>9</v>
      </c>
      <c r="AI91">
        <f t="shared" si="179"/>
        <v>12</v>
      </c>
      <c r="AJ91" s="138">
        <f>VLOOKUP($A91,'FuturesInfo (3)'!$A$2:$O$80,15)*AI91</f>
        <v>2477513.1763199996</v>
      </c>
      <c r="AK91" s="196">
        <f t="shared" si="168"/>
        <v>1510.5252573851105</v>
      </c>
      <c r="AL91" s="196">
        <f t="shared" si="180"/>
        <v>-1510.5252573851105</v>
      </c>
      <c r="AN91">
        <f t="shared" si="169"/>
        <v>1</v>
      </c>
      <c r="AO91">
        <v>1</v>
      </c>
      <c r="AP91">
        <v>-1</v>
      </c>
      <c r="AQ91">
        <v>-1</v>
      </c>
      <c r="AR91">
        <f t="shared" si="225"/>
        <v>0</v>
      </c>
      <c r="AS91">
        <f t="shared" si="170"/>
        <v>1</v>
      </c>
      <c r="AT91" s="1">
        <v>-7.1087640905900004E-4</v>
      </c>
      <c r="AU91" s="2">
        <v>10</v>
      </c>
      <c r="AV91">
        <v>60</v>
      </c>
      <c r="AW91" t="str">
        <f t="shared" si="171"/>
        <v>TRUE</v>
      </c>
      <c r="AX91">
        <f>VLOOKUP($A91,'FuturesInfo (3)'!$A$2:$V$80,22)</f>
        <v>12</v>
      </c>
      <c r="AY91">
        <f t="shared" si="172"/>
        <v>9</v>
      </c>
      <c r="AZ91">
        <f t="shared" si="181"/>
        <v>12</v>
      </c>
      <c r="BA91" s="138">
        <f>VLOOKUP($A91,'FuturesInfo (3)'!$A$2:$O$80,15)*AZ91</f>
        <v>2477513.1763199996</v>
      </c>
      <c r="BB91" s="196">
        <f t="shared" si="173"/>
        <v>-1761.2056701787185</v>
      </c>
      <c r="BC91" s="196">
        <f t="shared" si="182"/>
        <v>1761.2056701787185</v>
      </c>
      <c r="BE91">
        <v>1</v>
      </c>
      <c r="BF91">
        <v>1</v>
      </c>
      <c r="BG91">
        <v>-1</v>
      </c>
      <c r="BH91">
        <v>1</v>
      </c>
      <c r="BI91">
        <v>1</v>
      </c>
      <c r="BJ91">
        <v>0</v>
      </c>
      <c r="BK91" s="1">
        <v>3.0487804878000002E-4</v>
      </c>
      <c r="BL91" s="2">
        <v>10</v>
      </c>
      <c r="BM91">
        <v>60</v>
      </c>
      <c r="BN91" t="s">
        <v>1186</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1186</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1186</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1186</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1186</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1186</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1186</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1186</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1186</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1186</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1186</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1186</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1186</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1186</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1186</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1186</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40">
        <v>1</v>
      </c>
      <c r="QJ91" s="240">
        <v>-1</v>
      </c>
      <c r="QK91" s="214">
        <v>1</v>
      </c>
      <c r="QL91" s="241">
        <v>4</v>
      </c>
      <c r="QM91">
        <v>-1</v>
      </c>
      <c r="QN91">
        <v>1</v>
      </c>
      <c r="QO91" s="214">
        <v>1</v>
      </c>
      <c r="QP91">
        <v>1</v>
      </c>
      <c r="QQ91">
        <v>1</v>
      </c>
      <c r="QR91">
        <v>0</v>
      </c>
      <c r="QS91">
        <v>1</v>
      </c>
      <c r="QT91" s="249">
        <v>0</v>
      </c>
      <c r="QU91" s="202">
        <v>42544</v>
      </c>
      <c r="QV91">
        <v>60</v>
      </c>
      <c r="QW91" t="s">
        <v>1186</v>
      </c>
      <c r="QX91">
        <v>12</v>
      </c>
      <c r="QY91" s="253">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f t="shared" si="183"/>
        <v>1</v>
      </c>
      <c r="RP91" s="240">
        <v>-1</v>
      </c>
      <c r="RQ91" s="240">
        <v>1</v>
      </c>
      <c r="RR91" s="240">
        <v>-1</v>
      </c>
      <c r="RS91" s="214">
        <v>1</v>
      </c>
      <c r="RT91" s="241">
        <v>5</v>
      </c>
      <c r="RU91">
        <f t="shared" si="184"/>
        <v>-1</v>
      </c>
      <c r="RV91">
        <f t="shared" si="185"/>
        <v>1</v>
      </c>
      <c r="RW91" s="214">
        <v>1</v>
      </c>
      <c r="RX91">
        <f t="shared" si="226"/>
        <v>0</v>
      </c>
      <c r="RY91">
        <f t="shared" si="186"/>
        <v>1</v>
      </c>
      <c r="RZ91">
        <f t="shared" si="187"/>
        <v>0</v>
      </c>
      <c r="SA91">
        <f t="shared" si="188"/>
        <v>1</v>
      </c>
      <c r="SB91" s="249">
        <v>3.0453761039500002E-4</v>
      </c>
      <c r="SC91" s="202">
        <v>42544</v>
      </c>
      <c r="SD91">
        <v>60</v>
      </c>
      <c r="SE91" t="str">
        <f t="shared" si="174"/>
        <v>TRUE</v>
      </c>
      <c r="SF91">
        <f>VLOOKUP($A91,'FuturesInfo (3)'!$A$2:$V$80,22)</f>
        <v>12</v>
      </c>
      <c r="SG91" s="253">
        <v>1</v>
      </c>
      <c r="SH91">
        <f t="shared" si="189"/>
        <v>15</v>
      </c>
      <c r="SI91" s="138">
        <f>VLOOKUP($A91,'FuturesInfo (3)'!$A$2:$O$80,15)*SF91</f>
        <v>2477513.1763199996</v>
      </c>
      <c r="SJ91" s="138">
        <f>VLOOKUP($A91,'FuturesInfo (3)'!$A$2:$O$80,15)*SH91</f>
        <v>3096891.4704</v>
      </c>
      <c r="SK91" s="196">
        <f t="shared" si="190"/>
        <v>-754.49594243861907</v>
      </c>
      <c r="SL91" s="196">
        <f t="shared" si="191"/>
        <v>-943.11992804827389</v>
      </c>
      <c r="SM91" s="196">
        <f t="shared" si="192"/>
        <v>754.49594243861907</v>
      </c>
      <c r="SN91" s="196">
        <f t="shared" si="193"/>
        <v>-754.49594243861907</v>
      </c>
      <c r="SO91" s="196">
        <f t="shared" si="230"/>
        <v>754.49594243861907</v>
      </c>
      <c r="SP91" s="196">
        <f t="shared" si="194"/>
        <v>754.49594243861907</v>
      </c>
      <c r="SQ91" s="196">
        <f t="shared" si="195"/>
        <v>-754.49594243861907</v>
      </c>
      <c r="SR91" s="196">
        <f>IF(IF(sym!$O80=RW91,1,0)=1,ABS(SI91*SB91),-ABS(SI91*SB91))</f>
        <v>-754.49594243861907</v>
      </c>
      <c r="SS91" s="196">
        <f>IF(IF(sym!$N80=RW91,1,0)=1,ABS(SI91*SB91),-ABS(SI91*SB91))</f>
        <v>754.49594243861907</v>
      </c>
      <c r="ST91" s="196">
        <f t="shared" si="196"/>
        <v>-754.49594243861907</v>
      </c>
      <c r="SU91" s="196">
        <f t="shared" si="197"/>
        <v>754.49594243861907</v>
      </c>
      <c r="SW91">
        <f t="shared" si="198"/>
        <v>1</v>
      </c>
      <c r="SX91" s="240">
        <v>1</v>
      </c>
      <c r="SY91" s="240">
        <v>-1</v>
      </c>
      <c r="SZ91" s="240">
        <v>1</v>
      </c>
      <c r="TA91" s="214">
        <v>1</v>
      </c>
      <c r="TB91" s="241">
        <v>6</v>
      </c>
      <c r="TC91">
        <f t="shared" si="199"/>
        <v>-1</v>
      </c>
      <c r="TD91">
        <f t="shared" si="200"/>
        <v>1</v>
      </c>
      <c r="TE91" s="214"/>
      <c r="TF91">
        <f t="shared" si="227"/>
        <v>0</v>
      </c>
      <c r="TG91">
        <f t="shared" si="201"/>
        <v>0</v>
      </c>
      <c r="TH91">
        <f t="shared" si="202"/>
        <v>0</v>
      </c>
      <c r="TI91">
        <f t="shared" si="203"/>
        <v>0</v>
      </c>
      <c r="TJ91" s="249"/>
      <c r="TK91" s="202">
        <v>42544</v>
      </c>
      <c r="TL91">
        <v>60</v>
      </c>
      <c r="TM91" t="str">
        <f t="shared" si="175"/>
        <v>TRUE</v>
      </c>
      <c r="TN91">
        <f>VLOOKUP($A91,'FuturesInfo (3)'!$A$2:$V$80,22)</f>
        <v>12</v>
      </c>
      <c r="TO91" s="253">
        <v>2</v>
      </c>
      <c r="TP91">
        <f t="shared" si="204"/>
        <v>9</v>
      </c>
      <c r="TQ91" s="138">
        <f>VLOOKUP($A91,'FuturesInfo (3)'!$A$2:$O$80,15)*TN91</f>
        <v>2477513.1763199996</v>
      </c>
      <c r="TR91" s="138">
        <f>VLOOKUP($A91,'FuturesInfo (3)'!$A$2:$O$80,15)*TP91</f>
        <v>1858134.8822399999</v>
      </c>
      <c r="TS91" s="196">
        <f t="shared" si="205"/>
        <v>0</v>
      </c>
      <c r="TT91" s="196">
        <f t="shared" si="206"/>
        <v>0</v>
      </c>
      <c r="TU91" s="196">
        <f t="shared" si="207"/>
        <v>0</v>
      </c>
      <c r="TV91" s="196">
        <f t="shared" si="208"/>
        <v>0</v>
      </c>
      <c r="TW91" s="196">
        <f t="shared" si="231"/>
        <v>0</v>
      </c>
      <c r="TX91" s="196">
        <f t="shared" si="209"/>
        <v>0</v>
      </c>
      <c r="TY91" s="196">
        <f t="shared" si="222"/>
        <v>0</v>
      </c>
      <c r="TZ91" s="196">
        <f>IF(IF(sym!$O80=TE91,1,0)=1,ABS(TQ91*TJ91),-ABS(TQ91*TJ91))</f>
        <v>0</v>
      </c>
      <c r="UA91" s="196">
        <f>IF(IF(sym!$N80=TE91,1,0)=1,ABS(TQ91*TJ91),-ABS(TQ91*TJ91))</f>
        <v>0</v>
      </c>
      <c r="UB91" s="196">
        <f t="shared" si="228"/>
        <v>0</v>
      </c>
      <c r="UC91" s="196">
        <f t="shared" si="210"/>
        <v>0</v>
      </c>
      <c r="UE91">
        <f t="shared" si="211"/>
        <v>0</v>
      </c>
      <c r="UF91" s="240"/>
      <c r="UG91" s="240"/>
      <c r="UH91" s="240"/>
      <c r="UI91" s="214"/>
      <c r="UJ91" s="241"/>
      <c r="UK91">
        <f t="shared" si="212"/>
        <v>1</v>
      </c>
      <c r="UL91">
        <f t="shared" si="213"/>
        <v>0</v>
      </c>
      <c r="UM91" s="214"/>
      <c r="UN91">
        <f t="shared" si="149"/>
        <v>1</v>
      </c>
      <c r="UO91">
        <f t="shared" si="233"/>
        <v>1</v>
      </c>
      <c r="UP91">
        <f t="shared" si="223"/>
        <v>0</v>
      </c>
      <c r="UQ91">
        <f t="shared" si="214"/>
        <v>1</v>
      </c>
      <c r="UR91" s="249"/>
      <c r="US91" s="202"/>
      <c r="UT91">
        <v>60</v>
      </c>
      <c r="UU91" t="str">
        <f t="shared" si="176"/>
        <v>FALSE</v>
      </c>
      <c r="UV91">
        <f>VLOOKUP($A91,'FuturesInfo (3)'!$A$2:$V$80,22)</f>
        <v>12</v>
      </c>
      <c r="UW91" s="253"/>
      <c r="UX91">
        <f t="shared" si="215"/>
        <v>9</v>
      </c>
      <c r="UY91" s="138">
        <f>VLOOKUP($A91,'FuturesInfo (3)'!$A$2:$O$80,15)*UV91</f>
        <v>2477513.1763199996</v>
      </c>
      <c r="UZ91" s="138">
        <f>VLOOKUP($A91,'FuturesInfo (3)'!$A$2:$O$80,15)*UX91</f>
        <v>1858134.8822399999</v>
      </c>
      <c r="VA91" s="196">
        <f t="shared" si="216"/>
        <v>0</v>
      </c>
      <c r="VB91" s="196">
        <f t="shared" si="217"/>
        <v>0</v>
      </c>
      <c r="VC91" s="196">
        <f t="shared" si="218"/>
        <v>0</v>
      </c>
      <c r="VD91" s="196">
        <f t="shared" si="219"/>
        <v>0</v>
      </c>
      <c r="VE91" s="196">
        <f t="shared" si="232"/>
        <v>0</v>
      </c>
      <c r="VF91" s="196">
        <f t="shared" si="220"/>
        <v>0</v>
      </c>
      <c r="VG91" s="196">
        <f t="shared" si="224"/>
        <v>0</v>
      </c>
      <c r="VH91" s="196">
        <f>IF(IF(sym!$O80=UM91,1,0)=1,ABS(UY91*UR91),-ABS(UY91*UR91))</f>
        <v>0</v>
      </c>
      <c r="VI91" s="196">
        <f>IF(IF(sym!$N80=UM91,1,0)=1,ABS(UY91*UR91),-ABS(UY91*UR91))</f>
        <v>0</v>
      </c>
      <c r="VJ91" s="196">
        <f t="shared" si="229"/>
        <v>0</v>
      </c>
      <c r="VK91" s="196">
        <f t="shared" si="221"/>
        <v>0</v>
      </c>
    </row>
    <row r="92" spans="1:583" s="5" customFormat="1" ht="15.75" thickBot="1" x14ac:dyDescent="0.3">
      <c r="A92" s="1" t="s">
        <v>1035</v>
      </c>
      <c r="B92" s="150" t="str">
        <f>'FuturesInfo (3)'!M80</f>
        <v>HXS</v>
      </c>
      <c r="C92" s="200" t="str">
        <f>VLOOKUP(A92,'FuturesInfo (3)'!$A$2:$K$80,11)</f>
        <v>rates</v>
      </c>
      <c r="F92" t="e">
        <f>#REF!</f>
        <v>#REF!</v>
      </c>
      <c r="G92">
        <v>1</v>
      </c>
      <c r="H92">
        <v>1</v>
      </c>
      <c r="I92">
        <v>1</v>
      </c>
      <c r="J92">
        <f t="shared" si="159"/>
        <v>1</v>
      </c>
      <c r="K92">
        <f t="shared" si="160"/>
        <v>1</v>
      </c>
      <c r="L92" s="184">
        <v>3.5811121911299997E-4</v>
      </c>
      <c r="M92" s="2">
        <v>10</v>
      </c>
      <c r="N92">
        <v>60</v>
      </c>
      <c r="O92" t="str">
        <f t="shared" si="161"/>
        <v>TRUE</v>
      </c>
      <c r="P92">
        <f>VLOOKUP($A92,'FuturesInfo (3)'!$A$2:$V$80,22)</f>
        <v>4</v>
      </c>
      <c r="Q92">
        <f t="shared" si="162"/>
        <v>4</v>
      </c>
      <c r="R92">
        <f t="shared" si="162"/>
        <v>4</v>
      </c>
      <c r="S92" s="138">
        <f>VLOOKUP($A92,'FuturesInfo (3)'!$A$2:$O$80,15)*Q92</f>
        <v>2347563.8783999998</v>
      </c>
      <c r="T92" s="144">
        <f t="shared" si="163"/>
        <v>840.68896243946631</v>
      </c>
      <c r="U92" s="144">
        <f t="shared" si="177"/>
        <v>840.68896243946631</v>
      </c>
      <c r="W92">
        <f t="shared" si="164"/>
        <v>1</v>
      </c>
      <c r="X92">
        <v>1</v>
      </c>
      <c r="Y92">
        <v>1</v>
      </c>
      <c r="Z92">
        <v>1</v>
      </c>
      <c r="AA92">
        <f t="shared" si="178"/>
        <v>1</v>
      </c>
      <c r="AB92">
        <f t="shared" si="165"/>
        <v>1</v>
      </c>
      <c r="AC92" s="1">
        <v>7.6710647437899999E-4</v>
      </c>
      <c r="AD92" s="2">
        <v>10</v>
      </c>
      <c r="AE92">
        <v>60</v>
      </c>
      <c r="AF92" t="str">
        <f t="shared" si="166"/>
        <v>TRUE</v>
      </c>
      <c r="AG92">
        <f>VLOOKUP($A92,'FuturesInfo (3)'!$A$2:$V$80,22)</f>
        <v>4</v>
      </c>
      <c r="AH92">
        <f t="shared" si="167"/>
        <v>5</v>
      </c>
      <c r="AI92">
        <f t="shared" si="179"/>
        <v>4</v>
      </c>
      <c r="AJ92" s="138">
        <f>VLOOKUP($A92,'FuturesInfo (3)'!$A$2:$O$80,15)*AI92</f>
        <v>2347563.8783999998</v>
      </c>
      <c r="AK92" s="196">
        <f t="shared" si="168"/>
        <v>1800.8314501389152</v>
      </c>
      <c r="AL92" s="196">
        <f t="shared" si="180"/>
        <v>1800.8314501389152</v>
      </c>
      <c r="AN92">
        <f t="shared" si="169"/>
        <v>1</v>
      </c>
      <c r="AO92">
        <v>-1</v>
      </c>
      <c r="AP92">
        <v>1</v>
      </c>
      <c r="AQ92">
        <v>-1</v>
      </c>
      <c r="AR92">
        <f t="shared" si="225"/>
        <v>1</v>
      </c>
      <c r="AS92">
        <f t="shared" si="170"/>
        <v>0</v>
      </c>
      <c r="AT92" s="1">
        <v>-3.5770862077800001E-4</v>
      </c>
      <c r="AU92" s="2">
        <v>10</v>
      </c>
      <c r="AV92">
        <v>60</v>
      </c>
      <c r="AW92" t="str">
        <f t="shared" si="171"/>
        <v>TRUE</v>
      </c>
      <c r="AX92">
        <f>VLOOKUP($A92,'FuturesInfo (3)'!$A$2:$V$80,22)</f>
        <v>4</v>
      </c>
      <c r="AY92">
        <f t="shared" si="172"/>
        <v>3</v>
      </c>
      <c r="AZ92">
        <f t="shared" si="181"/>
        <v>4</v>
      </c>
      <c r="BA92" s="138">
        <f>VLOOKUP($A92,'FuturesInfo (3)'!$A$2:$O$80,15)*AZ92</f>
        <v>2347563.8783999998</v>
      </c>
      <c r="BB92" s="196">
        <f t="shared" si="173"/>
        <v>839.74383713071643</v>
      </c>
      <c r="BC92" s="196">
        <f t="shared" si="182"/>
        <v>-839.74383713071643</v>
      </c>
      <c r="BE92">
        <v>-1</v>
      </c>
      <c r="BF92">
        <v>-1</v>
      </c>
      <c r="BG92">
        <v>1</v>
      </c>
      <c r="BH92">
        <v>1</v>
      </c>
      <c r="BI92">
        <v>0</v>
      </c>
      <c r="BJ92">
        <v>1</v>
      </c>
      <c r="BK92" s="1">
        <v>4.0895613945399998E-4</v>
      </c>
      <c r="BL92" s="2">
        <v>10</v>
      </c>
      <c r="BM92">
        <v>60</v>
      </c>
      <c r="BN92" t="s">
        <v>1186</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1186</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1186</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1186</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1186</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1186</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1186</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1186</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1186</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1186</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1186</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1186</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1186</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1186</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1186</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1186</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4">
        <v>-1</v>
      </c>
      <c r="QJ92" s="244">
        <v>1</v>
      </c>
      <c r="QK92" s="215">
        <v>1</v>
      </c>
      <c r="QL92" s="245">
        <v>4</v>
      </c>
      <c r="QM92">
        <v>-1</v>
      </c>
      <c r="QN92">
        <v>1</v>
      </c>
      <c r="QO92" s="215">
        <v>1</v>
      </c>
      <c r="QP92">
        <v>0</v>
      </c>
      <c r="QQ92">
        <v>1</v>
      </c>
      <c r="QR92">
        <v>0</v>
      </c>
      <c r="QS92">
        <v>1</v>
      </c>
      <c r="QT92" s="251">
        <v>2.04102459435E-4</v>
      </c>
      <c r="QU92" s="202">
        <v>42544</v>
      </c>
      <c r="QV92">
        <v>60</v>
      </c>
      <c r="QW92" t="s">
        <v>1186</v>
      </c>
      <c r="QX92">
        <v>4</v>
      </c>
      <c r="QY92" s="254">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f t="shared" si="183"/>
        <v>1</v>
      </c>
      <c r="RP92" s="244">
        <v>-1</v>
      </c>
      <c r="RQ92" s="244">
        <v>1</v>
      </c>
      <c r="RR92" s="244">
        <v>-1</v>
      </c>
      <c r="RS92" s="215">
        <v>1</v>
      </c>
      <c r="RT92" s="245">
        <v>5</v>
      </c>
      <c r="RU92">
        <f t="shared" si="184"/>
        <v>-1</v>
      </c>
      <c r="RV92">
        <f t="shared" si="185"/>
        <v>1</v>
      </c>
      <c r="RW92" s="215">
        <v>1</v>
      </c>
      <c r="RX92">
        <f t="shared" si="226"/>
        <v>0</v>
      </c>
      <c r="RY92">
        <f t="shared" si="186"/>
        <v>1</v>
      </c>
      <c r="RZ92">
        <f t="shared" si="187"/>
        <v>0</v>
      </c>
      <c r="SA92">
        <f t="shared" si="188"/>
        <v>1</v>
      </c>
      <c r="SB92" s="251">
        <v>3.0609121518200002E-4</v>
      </c>
      <c r="SC92" s="202">
        <v>42544</v>
      </c>
      <c r="SD92">
        <v>60</v>
      </c>
      <c r="SE92" t="str">
        <f t="shared" si="174"/>
        <v>TRUE</v>
      </c>
      <c r="SF92">
        <f>VLOOKUP($A92,'FuturesInfo (3)'!$A$2:$V$80,22)</f>
        <v>4</v>
      </c>
      <c r="SG92" s="254">
        <v>1</v>
      </c>
      <c r="SH92">
        <f t="shared" si="189"/>
        <v>5</v>
      </c>
      <c r="SI92" s="138">
        <f>VLOOKUP($A92,'FuturesInfo (3)'!$A$2:$O$80,15)*SF92</f>
        <v>2347563.8783999998</v>
      </c>
      <c r="SJ92" s="138">
        <f>VLOOKUP($A92,'FuturesInfo (3)'!$A$2:$O$80,15)*SH92</f>
        <v>2934454.8479999998</v>
      </c>
      <c r="SK92" s="196">
        <f t="shared" si="190"/>
        <v>-718.5686802568249</v>
      </c>
      <c r="SL92" s="196">
        <f t="shared" si="191"/>
        <v>-898.2108503210311</v>
      </c>
      <c r="SM92" s="196">
        <f t="shared" si="192"/>
        <v>718.5686802568249</v>
      </c>
      <c r="SN92" s="196">
        <f t="shared" si="193"/>
        <v>-718.5686802568249</v>
      </c>
      <c r="SO92" s="196">
        <f t="shared" si="230"/>
        <v>718.5686802568249</v>
      </c>
      <c r="SP92" s="196">
        <f t="shared" si="194"/>
        <v>718.5686802568249</v>
      </c>
      <c r="SQ92" s="196">
        <f t="shared" si="195"/>
        <v>-718.5686802568249</v>
      </c>
      <c r="SR92" s="196">
        <f>IF(IF(sym!$O81=RW92,1,0)=1,ABS(SI92*SB92),-ABS(SI92*SB92))</f>
        <v>-718.5686802568249</v>
      </c>
      <c r="SS92" s="196">
        <f>IF(IF(sym!$N81=RW92,1,0)=1,ABS(SI92*SB92),-ABS(SI92*SB92))</f>
        <v>718.5686802568249</v>
      </c>
      <c r="ST92" s="196">
        <f t="shared" si="196"/>
        <v>-718.5686802568249</v>
      </c>
      <c r="SU92" s="196">
        <f t="shared" si="197"/>
        <v>718.5686802568249</v>
      </c>
      <c r="SW92">
        <f t="shared" si="198"/>
        <v>1</v>
      </c>
      <c r="SX92" s="244">
        <v>1</v>
      </c>
      <c r="SY92" s="244">
        <v>1</v>
      </c>
      <c r="SZ92" s="244">
        <v>1</v>
      </c>
      <c r="TA92" s="215">
        <v>1</v>
      </c>
      <c r="TB92" s="245">
        <v>6</v>
      </c>
      <c r="TC92">
        <f t="shared" si="199"/>
        <v>-1</v>
      </c>
      <c r="TD92">
        <f t="shared" si="200"/>
        <v>1</v>
      </c>
      <c r="TE92" s="215"/>
      <c r="TF92">
        <f t="shared" si="227"/>
        <v>0</v>
      </c>
      <c r="TG92">
        <f t="shared" si="201"/>
        <v>0</v>
      </c>
      <c r="TH92">
        <f t="shared" si="202"/>
        <v>0</v>
      </c>
      <c r="TI92">
        <f t="shared" si="203"/>
        <v>0</v>
      </c>
      <c r="TJ92" s="251"/>
      <c r="TK92" s="202">
        <v>42544</v>
      </c>
      <c r="TL92">
        <v>60</v>
      </c>
      <c r="TM92" t="str">
        <f t="shared" si="175"/>
        <v>TRUE</v>
      </c>
      <c r="TN92">
        <f>VLOOKUP($A92,'FuturesInfo (3)'!$A$2:$V$80,22)</f>
        <v>4</v>
      </c>
      <c r="TO92" s="254">
        <v>1</v>
      </c>
      <c r="TP92">
        <f t="shared" si="204"/>
        <v>5</v>
      </c>
      <c r="TQ92" s="138">
        <f>VLOOKUP($A92,'FuturesInfo (3)'!$A$2:$O$80,15)*TN92</f>
        <v>2347563.8783999998</v>
      </c>
      <c r="TR92" s="138">
        <f>VLOOKUP($A92,'FuturesInfo (3)'!$A$2:$O$80,15)*TP92</f>
        <v>2934454.8479999998</v>
      </c>
      <c r="TS92" s="196">
        <f t="shared" si="205"/>
        <v>0</v>
      </c>
      <c r="TT92" s="196">
        <f t="shared" si="206"/>
        <v>0</v>
      </c>
      <c r="TU92" s="196">
        <f t="shared" si="207"/>
        <v>0</v>
      </c>
      <c r="TV92" s="196">
        <f t="shared" si="208"/>
        <v>0</v>
      </c>
      <c r="TW92" s="196">
        <f t="shared" si="231"/>
        <v>0</v>
      </c>
      <c r="TX92" s="196">
        <f t="shared" si="209"/>
        <v>0</v>
      </c>
      <c r="TY92" s="196">
        <f t="shared" si="222"/>
        <v>0</v>
      </c>
      <c r="TZ92" s="196">
        <f>IF(IF(sym!$O81=TE92,1,0)=1,ABS(TQ92*TJ92),-ABS(TQ92*TJ92))</f>
        <v>0</v>
      </c>
      <c r="UA92" s="196">
        <f>IF(IF(sym!$N81=TE92,1,0)=1,ABS(TQ92*TJ92),-ABS(TQ92*TJ92))</f>
        <v>0</v>
      </c>
      <c r="UB92" s="196">
        <f t="shared" si="228"/>
        <v>0</v>
      </c>
      <c r="UC92" s="196">
        <f t="shared" si="210"/>
        <v>0</v>
      </c>
      <c r="UE92">
        <f t="shared" si="211"/>
        <v>0</v>
      </c>
      <c r="UF92" s="244"/>
      <c r="UG92" s="244"/>
      <c r="UH92" s="244"/>
      <c r="UI92" s="215"/>
      <c r="UJ92" s="245"/>
      <c r="UK92">
        <f t="shared" si="212"/>
        <v>1</v>
      </c>
      <c r="UL92">
        <f t="shared" si="213"/>
        <v>0</v>
      </c>
      <c r="UM92" s="215"/>
      <c r="UN92">
        <f t="shared" si="149"/>
        <v>1</v>
      </c>
      <c r="UO92">
        <f t="shared" si="233"/>
        <v>1</v>
      </c>
      <c r="UP92">
        <f t="shared" si="223"/>
        <v>0</v>
      </c>
      <c r="UQ92">
        <f t="shared" si="214"/>
        <v>1</v>
      </c>
      <c r="UR92" s="251"/>
      <c r="US92" s="202"/>
      <c r="UT92">
        <v>60</v>
      </c>
      <c r="UU92" t="str">
        <f t="shared" si="176"/>
        <v>FALSE</v>
      </c>
      <c r="UV92">
        <f>VLOOKUP($A92,'FuturesInfo (3)'!$A$2:$V$80,22)</f>
        <v>4</v>
      </c>
      <c r="UW92" s="254"/>
      <c r="UX92">
        <f t="shared" si="215"/>
        <v>3</v>
      </c>
      <c r="UY92" s="138">
        <f>VLOOKUP($A92,'FuturesInfo (3)'!$A$2:$O$80,15)*UV92</f>
        <v>2347563.8783999998</v>
      </c>
      <c r="UZ92" s="138">
        <f>VLOOKUP($A92,'FuturesInfo (3)'!$A$2:$O$80,15)*UX92</f>
        <v>1760672.9087999999</v>
      </c>
      <c r="VA92" s="196">
        <f t="shared" si="216"/>
        <v>0</v>
      </c>
      <c r="VB92" s="196">
        <f t="shared" si="217"/>
        <v>0</v>
      </c>
      <c r="VC92" s="196">
        <f t="shared" si="218"/>
        <v>0</v>
      </c>
      <c r="VD92" s="196">
        <f t="shared" si="219"/>
        <v>0</v>
      </c>
      <c r="VE92" s="196">
        <f t="shared" si="232"/>
        <v>0</v>
      </c>
      <c r="VF92" s="196">
        <f t="shared" si="220"/>
        <v>0</v>
      </c>
      <c r="VG92" s="196">
        <f t="shared" si="224"/>
        <v>0</v>
      </c>
      <c r="VH92" s="196">
        <f>IF(IF(sym!$O81=UM92,1,0)=1,ABS(UY92*UR92),-ABS(UY92*UR92))</f>
        <v>0</v>
      </c>
      <c r="VI92" s="196">
        <f>IF(IF(sym!$N81=UM92,1,0)=1,ABS(UY92*UR92),-ABS(UY92*UR92))</f>
        <v>0</v>
      </c>
      <c r="VJ92" s="196">
        <f t="shared" si="229"/>
        <v>0</v>
      </c>
      <c r="VK92" s="196">
        <f t="shared" si="221"/>
        <v>0</v>
      </c>
    </row>
    <row r="94" spans="1:583" ht="15.75" thickBot="1" x14ac:dyDescent="0.3">
      <c r="G94">
        <f t="shared" ref="G94:L94" si="234">G12</f>
        <v>20160602</v>
      </c>
      <c r="H94" t="str">
        <f t="shared" si="234"/>
        <v>SEA</v>
      </c>
      <c r="I94" t="str">
        <f t="shared" si="234"/>
        <v>ACT</v>
      </c>
      <c r="J94" t="str">
        <f t="shared" si="234"/>
        <v>ACCSIG</v>
      </c>
      <c r="K94" t="str">
        <f t="shared" si="234"/>
        <v>ACCSEA</v>
      </c>
      <c r="L94" s="183" t="str">
        <f t="shared" si="234"/>
        <v>PctChg</v>
      </c>
      <c r="M94" t="s">
        <v>429</v>
      </c>
      <c r="N94" t="s">
        <v>1</v>
      </c>
      <c r="O94" t="s">
        <v>32</v>
      </c>
      <c r="P94" t="s">
        <v>780</v>
      </c>
      <c r="Q94" t="s">
        <v>782</v>
      </c>
      <c r="R94" t="str">
        <f>R12</f>
        <v>$$$</v>
      </c>
      <c r="S94" t="s">
        <v>920</v>
      </c>
      <c r="T94" t="s">
        <v>1076</v>
      </c>
      <c r="X94">
        <f>X12</f>
        <v>20160603</v>
      </c>
      <c r="Y94" t="str">
        <f>Y12</f>
        <v>SEA</v>
      </c>
      <c r="Z94" t="str">
        <f t="shared" ref="Z94:AL94" si="235">Z12</f>
        <v>ACT</v>
      </c>
      <c r="AA94" t="str">
        <f t="shared" si="235"/>
        <v>ACCSIG</v>
      </c>
      <c r="AB94" t="str">
        <f t="shared" si="235"/>
        <v>ACCSEA</v>
      </c>
      <c r="AC94" t="str">
        <f t="shared" si="235"/>
        <v>PctChg</v>
      </c>
      <c r="AD94" t="str">
        <f t="shared" si="235"/>
        <v>pivot</v>
      </c>
      <c r="AE94" t="str">
        <f t="shared" si="235"/>
        <v>lb</v>
      </c>
      <c r="AF94" t="str">
        <f t="shared" si="235"/>
        <v>Submit</v>
      </c>
      <c r="AG94" t="str">
        <f t="shared" si="235"/>
        <v>c2qty</v>
      </c>
      <c r="AH94" t="str">
        <f t="shared" si="235"/>
        <v>adj</v>
      </c>
      <c r="AI94" t="str">
        <f t="shared" si="235"/>
        <v>$$$</v>
      </c>
      <c r="AJ94" t="str">
        <f t="shared" si="235"/>
        <v>value</v>
      </c>
      <c r="AK94" s="194" t="str">
        <f t="shared" si="235"/>
        <v>PNL SIG</v>
      </c>
      <c r="AL94" s="194" t="str">
        <f t="shared" si="235"/>
        <v>PNL SEA</v>
      </c>
      <c r="AO94">
        <f>AO12</f>
        <v>20160606</v>
      </c>
      <c r="AP94" t="s">
        <v>1119</v>
      </c>
      <c r="AQ94" t="str">
        <f t="shared" ref="AQ94:BC94" si="236">AQ12</f>
        <v>ACT</v>
      </c>
      <c r="AR94" t="str">
        <f t="shared" si="236"/>
        <v>ACCSIG</v>
      </c>
      <c r="AS94" t="str">
        <f t="shared" si="236"/>
        <v>ACCSEA</v>
      </c>
      <c r="AT94" t="str">
        <f t="shared" si="236"/>
        <v>PctChg</v>
      </c>
      <c r="AU94" t="str">
        <f t="shared" si="236"/>
        <v>pivot</v>
      </c>
      <c r="AV94" t="str">
        <f t="shared" si="236"/>
        <v>lb</v>
      </c>
      <c r="AW94" t="str">
        <f t="shared" si="236"/>
        <v>Submit</v>
      </c>
      <c r="AX94" t="str">
        <f t="shared" si="236"/>
        <v>c2qty</v>
      </c>
      <c r="AY94" t="str">
        <f t="shared" si="236"/>
        <v>adj</v>
      </c>
      <c r="AZ94" t="str">
        <f t="shared" si="236"/>
        <v>$$$</v>
      </c>
      <c r="BA94" t="str">
        <f t="shared" si="236"/>
        <v>value</v>
      </c>
      <c r="BB94" s="194" t="str">
        <f t="shared" si="236"/>
        <v>PNL SIG</v>
      </c>
      <c r="BC94" s="194" t="str">
        <f t="shared" si="236"/>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1163</v>
      </c>
      <c r="BY94" t="s">
        <v>1162</v>
      </c>
      <c r="BZ94" t="s">
        <v>1069</v>
      </c>
      <c r="CA94" t="s">
        <v>1125</v>
      </c>
      <c r="CC94" t="s">
        <v>1162</v>
      </c>
      <c r="CD94" t="s">
        <v>1068</v>
      </c>
      <c r="CE94" t="s">
        <v>429</v>
      </c>
      <c r="CF94" t="s">
        <v>1</v>
      </c>
      <c r="CG94" t="s">
        <v>32</v>
      </c>
      <c r="CH94" t="s">
        <v>780</v>
      </c>
      <c r="CI94" t="s">
        <v>1123</v>
      </c>
      <c r="CJ94" t="s">
        <v>1124</v>
      </c>
      <c r="CK94" t="s">
        <v>920</v>
      </c>
      <c r="CL94" s="194" t="s">
        <v>1112</v>
      </c>
      <c r="CN94" s="194" t="s">
        <v>1164</v>
      </c>
      <c r="CP94" t="s">
        <v>1074</v>
      </c>
      <c r="CQ94">
        <v>20160609</v>
      </c>
      <c r="CR94" t="s">
        <v>1163</v>
      </c>
      <c r="CS94" t="s">
        <v>1162</v>
      </c>
      <c r="CT94" t="s">
        <v>1069</v>
      </c>
      <c r="CU94" t="s">
        <v>1125</v>
      </c>
      <c r="CW94" t="s">
        <v>1162</v>
      </c>
      <c r="CX94" t="s">
        <v>1068</v>
      </c>
      <c r="CY94" t="s">
        <v>429</v>
      </c>
      <c r="CZ94" t="s">
        <v>1</v>
      </c>
      <c r="DA94" t="s">
        <v>32</v>
      </c>
      <c r="DB94" t="s">
        <v>780</v>
      </c>
      <c r="DC94" t="s">
        <v>1123</v>
      </c>
      <c r="DD94" t="s">
        <v>1124</v>
      </c>
      <c r="DE94" t="s">
        <v>920</v>
      </c>
      <c r="DF94" s="194" t="s">
        <v>1112</v>
      </c>
      <c r="DH94" s="194" t="s">
        <v>1164</v>
      </c>
      <c r="DJ94" t="s">
        <v>1074</v>
      </c>
      <c r="DK94">
        <v>20160610</v>
      </c>
      <c r="DL94" t="s">
        <v>1163</v>
      </c>
      <c r="DN94" t="s">
        <v>1162</v>
      </c>
      <c r="DP94" t="s">
        <v>1069</v>
      </c>
      <c r="DQ94" t="s">
        <v>1125</v>
      </c>
      <c r="DS94" t="s">
        <v>1162</v>
      </c>
      <c r="DU94" t="s">
        <v>1068</v>
      </c>
      <c r="DV94" t="s">
        <v>429</v>
      </c>
      <c r="DW94" t="s">
        <v>1</v>
      </c>
      <c r="DX94" t="s">
        <v>32</v>
      </c>
      <c r="DY94" t="s">
        <v>780</v>
      </c>
      <c r="DZ94" t="s">
        <v>1123</v>
      </c>
      <c r="EA94" t="s">
        <v>1124</v>
      </c>
      <c r="EB94" t="s">
        <v>920</v>
      </c>
      <c r="EC94" s="194" t="s">
        <v>1112</v>
      </c>
      <c r="EE94" s="194" t="s">
        <v>1164</v>
      </c>
      <c r="EF94" s="194" t="s">
        <v>1182</v>
      </c>
      <c r="EH94" t="s">
        <v>1074</v>
      </c>
      <c r="EI94">
        <v>20160613</v>
      </c>
      <c r="EJ94" t="s">
        <v>1163</v>
      </c>
      <c r="EL94" t="s">
        <v>1162</v>
      </c>
      <c r="EN94" t="s">
        <v>1069</v>
      </c>
      <c r="EO94" t="s">
        <v>1125</v>
      </c>
      <c r="EQ94" t="s">
        <v>1162</v>
      </c>
      <c r="ES94" t="s">
        <v>1068</v>
      </c>
      <c r="ET94" t="s">
        <v>1189</v>
      </c>
      <c r="EU94" t="s">
        <v>1</v>
      </c>
      <c r="EV94" t="s">
        <v>32</v>
      </c>
      <c r="EW94" t="s">
        <v>780</v>
      </c>
      <c r="EX94" t="s">
        <v>1193</v>
      </c>
      <c r="EY94" t="s">
        <v>1124</v>
      </c>
      <c r="EZ94" t="s">
        <v>920</v>
      </c>
      <c r="FA94" s="194" t="s">
        <v>1112</v>
      </c>
      <c r="FC94" s="194" t="s">
        <v>1164</v>
      </c>
      <c r="FD94" s="194" t="s">
        <v>1182</v>
      </c>
      <c r="FF94" t="s">
        <v>1074</v>
      </c>
      <c r="FG94">
        <v>20160614</v>
      </c>
      <c r="FH94" t="s">
        <v>1163</v>
      </c>
      <c r="FJ94" t="s">
        <v>1162</v>
      </c>
      <c r="FL94" t="s">
        <v>1069</v>
      </c>
      <c r="FM94" t="s">
        <v>1125</v>
      </c>
      <c r="FO94" t="s">
        <v>1162</v>
      </c>
      <c r="FQ94" t="s">
        <v>1068</v>
      </c>
      <c r="FR94" t="s">
        <v>1189</v>
      </c>
      <c r="FS94" t="s">
        <v>1</v>
      </c>
      <c r="FT94" t="s">
        <v>32</v>
      </c>
      <c r="FU94" t="s">
        <v>780</v>
      </c>
      <c r="FV94" t="s">
        <v>1194</v>
      </c>
      <c r="FW94" t="s">
        <v>1124</v>
      </c>
      <c r="FX94" t="s">
        <v>1195</v>
      </c>
      <c r="FZ94" s="194" t="s">
        <v>1197</v>
      </c>
      <c r="GC94" s="194" t="s">
        <v>1164</v>
      </c>
      <c r="GD94" s="194" t="s">
        <v>1182</v>
      </c>
      <c r="GF94" t="s">
        <v>1074</v>
      </c>
      <c r="GG94">
        <v>20160615</v>
      </c>
      <c r="GH94" t="s">
        <v>1163</v>
      </c>
      <c r="GJ94" t="s">
        <v>1162</v>
      </c>
      <c r="GL94" t="s">
        <v>1069</v>
      </c>
      <c r="GM94" t="s">
        <v>1125</v>
      </c>
      <c r="GO94" t="s">
        <v>1162</v>
      </c>
      <c r="GQ94" t="s">
        <v>1068</v>
      </c>
      <c r="GR94" t="s">
        <v>1189</v>
      </c>
      <c r="GS94" t="s">
        <v>1</v>
      </c>
      <c r="GT94" t="s">
        <v>32</v>
      </c>
      <c r="GU94" t="s">
        <v>780</v>
      </c>
      <c r="GV94" t="s">
        <v>1194</v>
      </c>
      <c r="GW94" t="s">
        <v>1124</v>
      </c>
      <c r="GX94" t="s">
        <v>1195</v>
      </c>
      <c r="GZ94" s="194" t="s">
        <v>1197</v>
      </c>
      <c r="HC94" s="194" t="s">
        <v>1164</v>
      </c>
      <c r="HD94" s="194" t="s">
        <v>1182</v>
      </c>
      <c r="HF94" t="s">
        <v>1074</v>
      </c>
      <c r="HG94">
        <v>20160616</v>
      </c>
      <c r="HH94" t="s">
        <v>1163</v>
      </c>
      <c r="HJ94" t="s">
        <v>1162</v>
      </c>
      <c r="HL94" t="s">
        <v>1069</v>
      </c>
      <c r="HM94" t="s">
        <v>1125</v>
      </c>
      <c r="HO94" t="s">
        <v>1162</v>
      </c>
      <c r="HQ94" t="s">
        <v>1068</v>
      </c>
      <c r="HR94" t="s">
        <v>1189</v>
      </c>
      <c r="HS94" t="s">
        <v>1</v>
      </c>
      <c r="HT94" t="s">
        <v>32</v>
      </c>
      <c r="HU94" t="s">
        <v>780</v>
      </c>
      <c r="HV94" t="s">
        <v>1194</v>
      </c>
      <c r="HW94" t="s">
        <v>1124</v>
      </c>
      <c r="HX94" t="s">
        <v>1195</v>
      </c>
      <c r="HZ94" s="194" t="s">
        <v>1197</v>
      </c>
      <c r="IC94" s="194" t="s">
        <v>1164</v>
      </c>
      <c r="ID94" s="194" t="s">
        <v>1182</v>
      </c>
      <c r="IF94" t="s">
        <v>1074</v>
      </c>
      <c r="IJ94" t="s">
        <v>1162</v>
      </c>
      <c r="IL94" t="s">
        <v>1069</v>
      </c>
      <c r="IM94" t="s">
        <v>1125</v>
      </c>
      <c r="IO94" t="s">
        <v>1162</v>
      </c>
      <c r="IQ94" t="s">
        <v>1068</v>
      </c>
      <c r="IS94" t="s">
        <v>1</v>
      </c>
      <c r="IT94" t="s">
        <v>32</v>
      </c>
      <c r="IU94" t="s">
        <v>780</v>
      </c>
      <c r="IW94" t="s">
        <v>1124</v>
      </c>
      <c r="IX94" t="s">
        <v>1195</v>
      </c>
      <c r="IZ94" s="194" t="s">
        <v>1197</v>
      </c>
      <c r="JC94" s="194" t="s">
        <v>1164</v>
      </c>
      <c r="JD94" s="194" t="s">
        <v>1182</v>
      </c>
      <c r="JF94" t="s">
        <v>1074</v>
      </c>
      <c r="JG94">
        <v>20160620</v>
      </c>
      <c r="JH94" t="s">
        <v>1163</v>
      </c>
      <c r="JJ94" t="s">
        <v>1162</v>
      </c>
      <c r="JL94" t="s">
        <v>1069</v>
      </c>
      <c r="JM94" t="s">
        <v>1125</v>
      </c>
      <c r="JO94" t="s">
        <v>1162</v>
      </c>
      <c r="JQ94" t="s">
        <v>1068</v>
      </c>
      <c r="JR94" t="s">
        <v>1189</v>
      </c>
      <c r="JS94" t="s">
        <v>1</v>
      </c>
      <c r="JT94" t="s">
        <v>32</v>
      </c>
      <c r="JU94" t="s">
        <v>780</v>
      </c>
      <c r="JV94" t="s">
        <v>1194</v>
      </c>
      <c r="JW94" t="s">
        <v>1124</v>
      </c>
      <c r="JX94" t="s">
        <v>1195</v>
      </c>
      <c r="JZ94" s="194" t="s">
        <v>1197</v>
      </c>
      <c r="KC94" s="194" t="s">
        <v>1164</v>
      </c>
      <c r="KD94" s="194" t="s">
        <v>1182</v>
      </c>
      <c r="KF94" t="s">
        <v>1074</v>
      </c>
      <c r="KG94">
        <v>20160621</v>
      </c>
      <c r="KH94" t="s">
        <v>1163</v>
      </c>
      <c r="KJ94" t="s">
        <v>1162</v>
      </c>
      <c r="KL94" t="s">
        <v>1069</v>
      </c>
      <c r="KM94" t="s">
        <v>1125</v>
      </c>
      <c r="KO94" t="s">
        <v>1162</v>
      </c>
      <c r="KQ94" t="s">
        <v>1068</v>
      </c>
      <c r="KR94" t="s">
        <v>1189</v>
      </c>
      <c r="KS94" t="s">
        <v>1</v>
      </c>
      <c r="KT94" t="s">
        <v>32</v>
      </c>
      <c r="KU94" t="s">
        <v>780</v>
      </c>
      <c r="KV94" t="s">
        <v>1194</v>
      </c>
      <c r="KW94" t="s">
        <v>1205</v>
      </c>
      <c r="KX94" t="s">
        <v>1195</v>
      </c>
      <c r="KZ94" s="194" t="s">
        <v>1197</v>
      </c>
      <c r="LC94" s="194" t="s">
        <v>1164</v>
      </c>
      <c r="LD94" s="194" t="s">
        <v>1182</v>
      </c>
      <c r="LF94" t="s">
        <v>1074</v>
      </c>
      <c r="LG94">
        <v>20160622</v>
      </c>
      <c r="LH94" t="s">
        <v>1163</v>
      </c>
      <c r="LJ94" t="s">
        <v>1162</v>
      </c>
      <c r="LL94" t="s">
        <v>1069</v>
      </c>
      <c r="LM94" t="s">
        <v>1125</v>
      </c>
      <c r="LO94" t="s">
        <v>1162</v>
      </c>
      <c r="LQ94" t="s">
        <v>1068</v>
      </c>
      <c r="LR94" t="s">
        <v>1189</v>
      </c>
      <c r="LS94" t="s">
        <v>1</v>
      </c>
      <c r="LT94" t="s">
        <v>32</v>
      </c>
      <c r="LU94" t="s">
        <v>780</v>
      </c>
      <c r="LV94" t="s">
        <v>1194</v>
      </c>
      <c r="LW94" t="s">
        <v>1124</v>
      </c>
      <c r="LX94" t="s">
        <v>1195</v>
      </c>
      <c r="LZ94" s="194" t="s">
        <v>1197</v>
      </c>
      <c r="MC94" s="194" t="s">
        <v>1164</v>
      </c>
      <c r="MD94" s="194" t="s">
        <v>1182</v>
      </c>
      <c r="MF94" t="s">
        <v>1074</v>
      </c>
      <c r="MG94">
        <v>20160623</v>
      </c>
      <c r="MH94" t="s">
        <v>1163</v>
      </c>
      <c r="MJ94" t="s">
        <v>1162</v>
      </c>
      <c r="ML94" t="s">
        <v>1069</v>
      </c>
      <c r="MM94" t="s">
        <v>1125</v>
      </c>
      <c r="MO94" t="s">
        <v>1162</v>
      </c>
      <c r="MQ94" t="s">
        <v>1068</v>
      </c>
      <c r="MR94" t="s">
        <v>1189</v>
      </c>
      <c r="MS94" t="s">
        <v>1</v>
      </c>
      <c r="MT94" t="s">
        <v>32</v>
      </c>
      <c r="MU94" t="s">
        <v>780</v>
      </c>
      <c r="MV94" t="s">
        <v>1194</v>
      </c>
      <c r="MW94" t="s">
        <v>1124</v>
      </c>
      <c r="MX94" t="s">
        <v>1195</v>
      </c>
      <c r="MZ94" s="194" t="s">
        <v>1197</v>
      </c>
      <c r="NC94" s="194" t="s">
        <v>1164</v>
      </c>
      <c r="ND94" s="194" t="s">
        <v>1182</v>
      </c>
      <c r="NF94" t="s">
        <v>1074</v>
      </c>
      <c r="NG94">
        <v>20160624</v>
      </c>
      <c r="NH94" t="s">
        <v>1163</v>
      </c>
      <c r="NJ94" t="s">
        <v>1162</v>
      </c>
      <c r="NL94" t="s">
        <v>1069</v>
      </c>
      <c r="NM94" t="s">
        <v>1125</v>
      </c>
      <c r="NO94" t="s">
        <v>1162</v>
      </c>
      <c r="NQ94" t="s">
        <v>1068</v>
      </c>
      <c r="NR94" t="s">
        <v>1189</v>
      </c>
      <c r="NS94" t="s">
        <v>1</v>
      </c>
      <c r="NT94" t="s">
        <v>32</v>
      </c>
      <c r="NU94" t="s">
        <v>780</v>
      </c>
      <c r="NV94" t="s">
        <v>1194</v>
      </c>
      <c r="NW94" t="s">
        <v>1124</v>
      </c>
      <c r="NX94" t="s">
        <v>1195</v>
      </c>
      <c r="NZ94" s="194" t="s">
        <v>1197</v>
      </c>
      <c r="OC94" s="194" t="s">
        <v>1164</v>
      </c>
      <c r="OD94" s="194" t="s">
        <v>1182</v>
      </c>
      <c r="OF94" t="s">
        <v>1074</v>
      </c>
      <c r="OG94">
        <v>20160627</v>
      </c>
      <c r="OH94" t="s">
        <v>1163</v>
      </c>
      <c r="OJ94" t="s">
        <v>1162</v>
      </c>
      <c r="OL94" t="s">
        <v>1069</v>
      </c>
      <c r="OM94" t="s">
        <v>1125</v>
      </c>
      <c r="OO94" t="s">
        <v>1162</v>
      </c>
      <c r="OQ94" t="s">
        <v>1068</v>
      </c>
      <c r="OR94" t="s">
        <v>1189</v>
      </c>
      <c r="OS94" t="s">
        <v>1</v>
      </c>
      <c r="OT94" t="s">
        <v>32</v>
      </c>
      <c r="OU94" t="s">
        <v>780</v>
      </c>
      <c r="OV94" t="s">
        <v>1194</v>
      </c>
      <c r="OW94" t="s">
        <v>1124</v>
      </c>
      <c r="OX94" t="s">
        <v>1195</v>
      </c>
      <c r="OZ94" s="194" t="s">
        <v>1197</v>
      </c>
      <c r="PC94" s="194" t="s">
        <v>1164</v>
      </c>
      <c r="PD94" s="194" t="s">
        <v>1182</v>
      </c>
      <c r="PF94" t="s">
        <v>1074</v>
      </c>
      <c r="PG94">
        <v>20160628</v>
      </c>
      <c r="PI94" t="s">
        <v>1163</v>
      </c>
      <c r="PK94" t="s">
        <v>1162</v>
      </c>
      <c r="PM94" t="s">
        <v>1069</v>
      </c>
      <c r="PN94" t="s">
        <v>1125</v>
      </c>
      <c r="PP94" t="s">
        <v>1162</v>
      </c>
      <c r="PR94" t="s">
        <v>1068</v>
      </c>
      <c r="PS94" t="s">
        <v>1189</v>
      </c>
      <c r="PT94" t="s">
        <v>1</v>
      </c>
      <c r="PU94" t="s">
        <v>32</v>
      </c>
      <c r="PV94" t="s">
        <v>780</v>
      </c>
      <c r="PW94" t="s">
        <v>1194</v>
      </c>
      <c r="PX94" t="s">
        <v>1124</v>
      </c>
      <c r="PY94" t="s">
        <v>1195</v>
      </c>
      <c r="QA94" s="194" t="s">
        <v>1197</v>
      </c>
      <c r="QD94" s="194" t="s">
        <v>1164</v>
      </c>
      <c r="QE94" s="194" t="s">
        <v>1182</v>
      </c>
      <c r="QH94" t="s">
        <v>1074</v>
      </c>
      <c r="QI94">
        <v>20160629</v>
      </c>
      <c r="QK94" t="s">
        <v>1163</v>
      </c>
      <c r="QM94" t="s">
        <v>1162</v>
      </c>
      <c r="QO94" t="s">
        <v>1069</v>
      </c>
      <c r="QP94" t="s">
        <v>1125</v>
      </c>
      <c r="QR94" t="s">
        <v>1162</v>
      </c>
      <c r="QT94" t="s">
        <v>1068</v>
      </c>
      <c r="QU94" t="s">
        <v>1189</v>
      </c>
      <c r="QV94" t="s">
        <v>1</v>
      </c>
      <c r="QW94" t="s">
        <v>32</v>
      </c>
      <c r="QX94" t="s">
        <v>780</v>
      </c>
      <c r="QY94" t="s">
        <v>1194</v>
      </c>
      <c r="QZ94" t="s">
        <v>1124</v>
      </c>
      <c r="RA94" t="s">
        <v>1195</v>
      </c>
      <c r="RC94" s="194" t="s">
        <v>1197</v>
      </c>
      <c r="RF94" s="194" t="s">
        <v>1164</v>
      </c>
      <c r="RG94" s="194" t="s">
        <v>1182</v>
      </c>
      <c r="RO94" t="str">
        <f>RO12</f>
        <v>prev ACT</v>
      </c>
      <c r="RP94">
        <f>RP12</f>
        <v>20160630</v>
      </c>
      <c r="RS94" t="str">
        <f>RS12</f>
        <v>SEA1</v>
      </c>
      <c r="RU94" t="str">
        <f>RU12</f>
        <v>A-SEA</v>
      </c>
      <c r="RW94" t="str">
        <f>RW12</f>
        <v>ACT</v>
      </c>
      <c r="RX94" t="str">
        <f>RX12</f>
        <v>SIG</v>
      </c>
      <c r="RZ94" t="str">
        <f>RZ12</f>
        <v>A-SEA</v>
      </c>
      <c r="SB94" t="str">
        <f t="shared" ref="SB94:SI94" si="237">SB12</f>
        <v>PctChg</v>
      </c>
      <c r="SC94" t="str">
        <f t="shared" si="237"/>
        <v>vStart</v>
      </c>
      <c r="SD94" t="str">
        <f t="shared" si="237"/>
        <v>lb</v>
      </c>
      <c r="SE94" t="str">
        <f t="shared" si="237"/>
        <v>Submit</v>
      </c>
      <c r="SF94" t="str">
        <f t="shared" si="237"/>
        <v>c2qty</v>
      </c>
      <c r="SG94" t="str">
        <f t="shared" si="237"/>
        <v>safef</v>
      </c>
      <c r="SH94" t="str">
        <f t="shared" si="237"/>
        <v>FIN</v>
      </c>
      <c r="SI94" t="str">
        <f t="shared" si="237"/>
        <v>value-noDPS</v>
      </c>
      <c r="SK94" s="194" t="str">
        <f>SK12</f>
        <v>PNL SIG-noDPS</v>
      </c>
      <c r="SN94" s="194" t="str">
        <f>SN12</f>
        <v>PNL A-SEA</v>
      </c>
      <c r="SO94" s="194" t="str">
        <f>SO12</f>
        <v>PNL SEA-ADJ</v>
      </c>
      <c r="SW94" t="str">
        <f>SW12</f>
        <v>prev ACT</v>
      </c>
      <c r="SX94">
        <f>SX12</f>
        <v>20160701</v>
      </c>
      <c r="TA94" t="str">
        <f>TA12</f>
        <v>SEA1</v>
      </c>
      <c r="TC94" t="str">
        <f>TC12</f>
        <v>ANTI-S</v>
      </c>
      <c r="TE94" t="str">
        <f>TE12</f>
        <v>ACT</v>
      </c>
      <c r="TF94" t="str">
        <f>TF12</f>
        <v>SIG</v>
      </c>
      <c r="TH94" t="str">
        <f>TH12</f>
        <v>ANTI-S</v>
      </c>
      <c r="TJ94" t="str">
        <f t="shared" ref="TJ94:TQ94" si="238">TJ12</f>
        <v>PctChg</v>
      </c>
      <c r="TK94" t="str">
        <f t="shared" si="238"/>
        <v>vStart</v>
      </c>
      <c r="TL94" t="str">
        <f t="shared" si="238"/>
        <v>lb</v>
      </c>
      <c r="TM94" t="str">
        <f t="shared" si="238"/>
        <v>Submit</v>
      </c>
      <c r="TN94" t="str">
        <f t="shared" si="238"/>
        <v>c2qty</v>
      </c>
      <c r="TO94" t="str">
        <f t="shared" si="238"/>
        <v>safef</v>
      </c>
      <c r="TP94" t="str">
        <f t="shared" si="238"/>
        <v>FIN</v>
      </c>
      <c r="TQ94" t="str">
        <f t="shared" si="238"/>
        <v>value-noDPS</v>
      </c>
      <c r="TS94" s="194" t="str">
        <f>TS12</f>
        <v>PNL SIG-noDPS</v>
      </c>
      <c r="TV94" s="194" t="str">
        <f>TV12</f>
        <v>PNL ANTI-S</v>
      </c>
      <c r="TW94" s="194" t="str">
        <f>TW12</f>
        <v>PNL SEA-ADJ</v>
      </c>
      <c r="UE94" t="str">
        <f>UE12</f>
        <v>prev ACT</v>
      </c>
      <c r="UF94">
        <f>UF12</f>
        <v>20160702</v>
      </c>
      <c r="UI94" t="str">
        <f>UI12</f>
        <v>SEA1</v>
      </c>
      <c r="UK94" t="str">
        <f>UK12</f>
        <v>ANTI-S</v>
      </c>
      <c r="UM94" t="str">
        <f>UM12</f>
        <v>ACT</v>
      </c>
      <c r="UN94" t="str">
        <f>UN12</f>
        <v>SIG</v>
      </c>
      <c r="UP94" t="str">
        <f>UP12</f>
        <v>ANTI-S</v>
      </c>
      <c r="UR94" t="str">
        <f t="shared" ref="UR94:UY94" si="239">UR12</f>
        <v>PctChg</v>
      </c>
      <c r="US94" t="str">
        <f t="shared" si="239"/>
        <v>vStart</v>
      </c>
      <c r="UT94" t="str">
        <f t="shared" si="239"/>
        <v>lb</v>
      </c>
      <c r="UU94" t="str">
        <f t="shared" si="239"/>
        <v>Submit</v>
      </c>
      <c r="UV94" t="str">
        <f t="shared" si="239"/>
        <v>c2qty</v>
      </c>
      <c r="UW94" t="str">
        <f t="shared" si="239"/>
        <v>safef</v>
      </c>
      <c r="UX94" t="str">
        <f t="shared" si="239"/>
        <v>FIN</v>
      </c>
      <c r="UY94" t="str">
        <f t="shared" si="239"/>
        <v>value-noDPS</v>
      </c>
      <c r="VA94" s="194" t="str">
        <f>VA12</f>
        <v>PNL SIG-noDPS</v>
      </c>
      <c r="VD94" s="194" t="str">
        <f>VD12</f>
        <v>PNL ANTI-S</v>
      </c>
      <c r="VE94" s="194" t="str">
        <f>VE12</f>
        <v>PNL SEA-ADJ</v>
      </c>
    </row>
    <row r="95" spans="1:583"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1387248.8272891475</v>
      </c>
      <c r="T95" s="138">
        <f>SUM(T96:T123)</f>
        <v>3105.3177831146445</v>
      </c>
      <c r="U95" s="138">
        <f>SUM(U96:U123)</f>
        <v>2171.6250282318638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1387248.8272891475</v>
      </c>
      <c r="AK95" s="195">
        <f>SUM(AK96:AK173)</f>
        <v>-6223.8487154369677</v>
      </c>
      <c r="AL95" s="195">
        <f>SUM(AL96:AL123)</f>
        <v>-5011.9447961816231</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1387248.8272891475</v>
      </c>
      <c r="BB95" s="195">
        <f>SUM(BB96:BB173)</f>
        <v>260.98850652202157</v>
      </c>
      <c r="BC95" s="195">
        <f>SUM(BC96:BC123)</f>
        <v>189.4447420589054</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1120</v>
      </c>
      <c r="QI95" s="193">
        <v>0</v>
      </c>
      <c r="QJ95" s="193"/>
      <c r="QK95" s="193">
        <v>0.5714285714285714</v>
      </c>
      <c r="QL95" s="193"/>
      <c r="QM95" s="193">
        <v>0.5714285714285714</v>
      </c>
      <c r="QN95" s="193"/>
      <c r="QO95" s="193">
        <v>0</v>
      </c>
      <c r="QP95" s="190">
        <v>1</v>
      </c>
      <c r="QQ95" s="190"/>
      <c r="QR95" s="190">
        <v>0</v>
      </c>
      <c r="QS95" s="237"/>
      <c r="QT95" s="127"/>
      <c r="QU95" s="127"/>
      <c r="QV95" s="127"/>
      <c r="QW95" s="127"/>
      <c r="QX95" s="127"/>
      <c r="QY95" s="186">
        <v>0.25</v>
      </c>
      <c r="QZ95" s="127"/>
      <c r="RA95" s="191">
        <v>1459435.2796270824</v>
      </c>
      <c r="RB95" s="191"/>
      <c r="RC95" s="195">
        <v>0</v>
      </c>
      <c r="RD95" s="195"/>
      <c r="RE95" s="195"/>
      <c r="RF95" s="195">
        <v>0</v>
      </c>
      <c r="RG95" s="195">
        <v>0</v>
      </c>
      <c r="RH95" s="280"/>
      <c r="RI95" s="280"/>
      <c r="RJ95" s="280"/>
      <c r="RK95" s="280"/>
      <c r="RL95" s="280"/>
      <c r="RM95" s="280"/>
      <c r="RO95" s="127" t="s">
        <v>1120</v>
      </c>
      <c r="RP95" s="193">
        <f>COUNTIF(RP96:RP123,1)/28</f>
        <v>0</v>
      </c>
      <c r="RQ95" s="193"/>
      <c r="RR95" s="193"/>
      <c r="RS95" s="193">
        <f>COUNTIF(RS96:RS123,1)/28</f>
        <v>0.5714285714285714</v>
      </c>
      <c r="RT95" s="193"/>
      <c r="RU95" s="193">
        <f>COUNTIF(RU96:RU123,1)/28</f>
        <v>0.5714285714285714</v>
      </c>
      <c r="RV95" s="193"/>
      <c r="RW95" s="193">
        <f>COUNTIF(RW96:RW123,1)/28</f>
        <v>0</v>
      </c>
      <c r="RX95" s="190">
        <f>SUM(RX96:RX123)/28</f>
        <v>1</v>
      </c>
      <c r="RY95" s="190"/>
      <c r="RZ95" s="190">
        <f>SUM(RZ96:RZ123)/28</f>
        <v>0</v>
      </c>
      <c r="SA95" s="237"/>
      <c r="SB95" s="127"/>
      <c r="SC95" s="127"/>
      <c r="SD95" s="127"/>
      <c r="SE95" s="127"/>
      <c r="SF95" s="127"/>
      <c r="SG95" s="186">
        <v>0.25</v>
      </c>
      <c r="SH95" s="127"/>
      <c r="SI95" s="191">
        <f>SUM(SI96:SI173)</f>
        <v>1387248.8272891475</v>
      </c>
      <c r="SJ95" s="191"/>
      <c r="SK95" s="195">
        <f>SUM(SK96:SK173)</f>
        <v>0</v>
      </c>
      <c r="SL95" s="195"/>
      <c r="SM95" s="195"/>
      <c r="SN95" s="195">
        <f>SUM(SN96:SN123)</f>
        <v>0</v>
      </c>
      <c r="SO95" s="195">
        <f>SUM(SO96:SO123)</f>
        <v>0</v>
      </c>
      <c r="SP95" s="280"/>
      <c r="SQ95" s="280"/>
      <c r="SR95" s="280"/>
      <c r="SS95" s="280"/>
      <c r="ST95" s="280"/>
      <c r="SU95" s="280"/>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1387248.8272891475</v>
      </c>
      <c r="TR95" s="191"/>
      <c r="TS95" s="195">
        <f>SUM(TS96:TS173)</f>
        <v>0</v>
      </c>
      <c r="TT95" s="195"/>
      <c r="TU95" s="195"/>
      <c r="TV95" s="195">
        <f>SUM(TV96:TV123)</f>
        <v>0</v>
      </c>
      <c r="TW95" s="195">
        <f>SUM(TW96:TW123)</f>
        <v>0</v>
      </c>
      <c r="TX95" s="280"/>
      <c r="TY95" s="280"/>
      <c r="TZ95" s="280"/>
      <c r="UA95" s="280"/>
      <c r="UB95" s="280"/>
      <c r="UC95" s="280"/>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7"/>
      <c r="UR95" s="127"/>
      <c r="US95" s="127"/>
      <c r="UT95" s="127"/>
      <c r="UU95" s="127"/>
      <c r="UV95" s="127"/>
      <c r="UW95" s="186">
        <v>0.25</v>
      </c>
      <c r="UX95" s="127"/>
      <c r="UY95" s="191">
        <f>SUM(UY96:UY173)</f>
        <v>1387248.8272891475</v>
      </c>
      <c r="UZ95" s="191"/>
      <c r="VA95" s="195">
        <f>SUM(VA96:VA173)</f>
        <v>0</v>
      </c>
      <c r="VB95" s="195"/>
      <c r="VC95" s="195"/>
      <c r="VD95" s="195">
        <f>SUM(VD96:VD123)</f>
        <v>0</v>
      </c>
      <c r="VE95" s="195">
        <f>SUM(VE96:VE123)</f>
        <v>0</v>
      </c>
      <c r="VF95" s="280"/>
      <c r="VG95" s="280"/>
      <c r="VH95" s="280"/>
      <c r="VI95" s="280"/>
      <c r="VJ95" s="280"/>
      <c r="VK95" s="280"/>
    </row>
    <row r="96" spans="1:583" x14ac:dyDescent="0.25">
      <c r="A96" t="s">
        <v>1084</v>
      </c>
      <c r="B96" s="164" t="s">
        <v>22</v>
      </c>
      <c r="F96" t="e">
        <f>-#REF!+G96</f>
        <v>#REF!</v>
      </c>
      <c r="G96">
        <v>-1</v>
      </c>
      <c r="H96">
        <v>-1</v>
      </c>
      <c r="I96">
        <v>-1</v>
      </c>
      <c r="J96">
        <f t="shared" ref="J96:J123" si="240">IF(G96=I96,1,0)</f>
        <v>1</v>
      </c>
      <c r="K96">
        <f t="shared" ref="K96:K123" si="241">IF(I96=H96,1,0)</f>
        <v>1</v>
      </c>
      <c r="L96" s="183">
        <v>-3.3833771570200002E-3</v>
      </c>
      <c r="M96" s="116" t="s">
        <v>917</v>
      </c>
      <c r="N96">
        <v>50</v>
      </c>
      <c r="O96" t="str">
        <f t="shared" ref="O96:O123" si="242">IF(G96="","FALSE","TRUE")</f>
        <v>TRUE</v>
      </c>
      <c r="P96">
        <f>ROUND(MARGIN!$J12,0)</f>
        <v>7</v>
      </c>
      <c r="Q96" t="e">
        <f>IF(ABS(G96+I96)=2,ROUND(P96*(1+#REF!),0),IF(I96="",P96,ROUND(P96*(1+-#REF!),0)))</f>
        <v>#REF!</v>
      </c>
      <c r="R96">
        <f>P96</f>
        <v>7</v>
      </c>
      <c r="S96" s="138">
        <f>R96*10000*MARGIN!$G12/MARGIN!$D12</f>
        <v>52364.905886999994</v>
      </c>
      <c r="T96" s="144">
        <f t="shared" ref="T96:T123" si="243">IF(J96=1,ABS(S96*L96),-ABS(S96*L96))</f>
        <v>177.1702264075779</v>
      </c>
      <c r="U96" s="144">
        <f t="shared" ref="U96:U123" si="244">IF(K96=1,ABS(S96*L96),-ABS(S96*L96))</f>
        <v>177.1702264075779</v>
      </c>
      <c r="W96">
        <f t="shared" ref="W96:W123" si="245">-G96+X96</f>
        <v>0</v>
      </c>
      <c r="X96">
        <v>-1</v>
      </c>
      <c r="Y96">
        <v>-1</v>
      </c>
      <c r="Z96">
        <v>1</v>
      </c>
      <c r="AA96">
        <f t="shared" ref="AA96:AA123" si="246">IF(X96=Z96,1,0)</f>
        <v>0</v>
      </c>
      <c r="AB96">
        <f t="shared" ref="AB96:AB123" si="247">IF(Z96=Y96,1,0)</f>
        <v>0</v>
      </c>
      <c r="AC96">
        <v>5.8157128267200004E-3</v>
      </c>
      <c r="AD96" s="116" t="s">
        <v>1108</v>
      </c>
      <c r="AE96">
        <v>50</v>
      </c>
      <c r="AF96" t="str">
        <f t="shared" ref="AF96:AF123" si="248">IF(X96="","FALSE","TRUE")</f>
        <v>TRUE</v>
      </c>
      <c r="AG96">
        <f>ROUND(MARGIN!$J12,0)</f>
        <v>7</v>
      </c>
      <c r="AH96">
        <f>ROUND(IF(X96=Y96,AG96*(1+$AH$95),AG96*(1-$AH$95)),0)</f>
        <v>9</v>
      </c>
      <c r="AI96">
        <f>AG96</f>
        <v>7</v>
      </c>
      <c r="AJ96" s="138">
        <f>AI96*10000*MARGIN!$G12/MARGIN!$D12</f>
        <v>52364.905886999994</v>
      </c>
      <c r="AK96" s="196">
        <f t="shared" ref="AK96:AK123" si="249">IF(AA96=1,ABS(AJ96*AC96),-ABS(AJ96*AC96))</f>
        <v>-304.53925483701153</v>
      </c>
      <c r="AL96" s="196">
        <f t="shared" ref="AL96:AL123" si="250">IF(AB96=1,ABS(AJ96*AC96),-ABS(AJ96*AC96))</f>
        <v>-304.53925483701153</v>
      </c>
      <c r="AN96">
        <f t="shared" ref="AN96:AN123" si="251">-X96+AO96</f>
        <v>0</v>
      </c>
      <c r="AO96">
        <v>-1</v>
      </c>
      <c r="AP96">
        <v>-1</v>
      </c>
      <c r="AQ96">
        <v>1</v>
      </c>
      <c r="AR96">
        <f t="shared" ref="AR96:AR123" si="252">IF(AO96=AQ96,1,0)</f>
        <v>0</v>
      </c>
      <c r="AS96">
        <f t="shared" ref="AS96:AS123" si="253">IF(AQ96=AP96,1,0)</f>
        <v>0</v>
      </c>
      <c r="AT96">
        <v>4.2119910119099999E-3</v>
      </c>
      <c r="AU96" s="116" t="s">
        <v>1108</v>
      </c>
      <c r="AV96">
        <v>50</v>
      </c>
      <c r="AW96" t="str">
        <f t="shared" ref="AW96:AW123" si="254">IF(AO96="","FALSE","TRUE")</f>
        <v>TRUE</v>
      </c>
      <c r="AX96">
        <f>ROUND(MARGIN!$J12,0)</f>
        <v>7</v>
      </c>
      <c r="AY96">
        <f>ROUND(IF(AO96=AP96,AX96*(1+$AH$95),AX96*(1-$AH$95)),0)</f>
        <v>9</v>
      </c>
      <c r="AZ96">
        <f>AX96</f>
        <v>7</v>
      </c>
      <c r="BA96" s="138">
        <f>AZ96*10000*MARGIN!$G12/MARGIN!$D12</f>
        <v>52364.905886999994</v>
      </c>
      <c r="BB96" s="196">
        <f t="shared" ref="BB96:BB123" si="255">IF(AR96=1,ABS(BA96*AT96),-ABS(BA96*AT96))</f>
        <v>-220.560512935557</v>
      </c>
      <c r="BC96" s="196">
        <f t="shared" ref="BC96:BC123" si="256">IF(AS96=1,ABS(BA96*AT96),-ABS(BA96*AT96))</f>
        <v>-220.560512935557</v>
      </c>
      <c r="BE96">
        <v>2</v>
      </c>
      <c r="BF96">
        <v>1</v>
      </c>
      <c r="BG96">
        <v>1</v>
      </c>
      <c r="BH96">
        <v>-1</v>
      </c>
      <c r="BI96">
        <v>0</v>
      </c>
      <c r="BJ96">
        <v>0</v>
      </c>
      <c r="BK96">
        <v>-4.1849622229900001E-3</v>
      </c>
      <c r="BL96" s="116" t="s">
        <v>1108</v>
      </c>
      <c r="BM96">
        <v>50</v>
      </c>
      <c r="BN96" t="s">
        <v>1186</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1186</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1186</v>
      </c>
      <c r="DB96">
        <v>10</v>
      </c>
      <c r="DC96">
        <v>8</v>
      </c>
      <c r="DD96">
        <v>10</v>
      </c>
      <c r="DE96" s="138">
        <v>74243.756120000005</v>
      </c>
      <c r="DF96" s="196">
        <v>0</v>
      </c>
      <c r="DG96" s="196"/>
      <c r="DH96" s="196">
        <v>0</v>
      </c>
      <c r="DJ96">
        <v>0</v>
      </c>
      <c r="DL96">
        <v>1</v>
      </c>
      <c r="DN96">
        <v>1</v>
      </c>
      <c r="DQ96">
        <v>1</v>
      </c>
      <c r="DS96">
        <v>0</v>
      </c>
      <c r="DV96" s="116" t="s">
        <v>1108</v>
      </c>
      <c r="DW96">
        <v>50</v>
      </c>
      <c r="DX96" t="s">
        <v>1192</v>
      </c>
      <c r="DY96">
        <v>10</v>
      </c>
      <c r="DZ96">
        <v>8</v>
      </c>
      <c r="EA96">
        <v>10</v>
      </c>
      <c r="EB96" s="138">
        <v>74243.756120000005</v>
      </c>
      <c r="EC96" s="196">
        <v>0</v>
      </c>
      <c r="ED96" s="196"/>
      <c r="EE96" s="196">
        <v>0</v>
      </c>
      <c r="EF96" s="196">
        <v>0</v>
      </c>
      <c r="EH96">
        <v>0</v>
      </c>
      <c r="EJ96">
        <v>1</v>
      </c>
      <c r="EL96">
        <v>1</v>
      </c>
      <c r="EO96">
        <v>1</v>
      </c>
      <c r="EQ96">
        <v>0</v>
      </c>
      <c r="ET96" s="116" t="s">
        <v>1108</v>
      </c>
      <c r="EU96">
        <v>50</v>
      </c>
      <c r="EV96" t="s">
        <v>1192</v>
      </c>
      <c r="EW96">
        <v>10</v>
      </c>
      <c r="EX96">
        <v>8</v>
      </c>
      <c r="EY96">
        <v>10</v>
      </c>
      <c r="EZ96" s="138">
        <v>73928.663719999997</v>
      </c>
      <c r="FA96" s="196">
        <v>0</v>
      </c>
      <c r="FB96" s="196"/>
      <c r="FC96" s="196">
        <v>0</v>
      </c>
      <c r="FD96" s="196">
        <v>0</v>
      </c>
      <c r="FF96">
        <v>0</v>
      </c>
      <c r="FH96">
        <v>1</v>
      </c>
      <c r="FJ96">
        <v>1</v>
      </c>
      <c r="FM96">
        <v>1</v>
      </c>
      <c r="FO96">
        <v>0</v>
      </c>
      <c r="FR96" s="116" t="s">
        <v>1108</v>
      </c>
      <c r="FS96">
        <v>50</v>
      </c>
      <c r="FT96" t="s">
        <v>1192</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1192</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1192</v>
      </c>
      <c r="HU96">
        <v>8</v>
      </c>
      <c r="HV96">
        <v>6</v>
      </c>
      <c r="HW96">
        <v>8</v>
      </c>
      <c r="HX96" s="138">
        <v>59655.572352000003</v>
      </c>
      <c r="HY96" s="138"/>
      <c r="HZ96" s="196">
        <v>0</v>
      </c>
      <c r="IA96" s="196"/>
      <c r="IB96" s="196"/>
      <c r="IC96" s="196">
        <v>0</v>
      </c>
      <c r="ID96" s="196">
        <v>0</v>
      </c>
      <c r="IF96">
        <v>0</v>
      </c>
      <c r="IJ96">
        <v>1</v>
      </c>
      <c r="IM96">
        <v>1</v>
      </c>
      <c r="IO96">
        <v>0</v>
      </c>
      <c r="IR96" s="116"/>
      <c r="IS96">
        <v>50</v>
      </c>
      <c r="IT96" t="s">
        <v>1192</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1192</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1192</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1192</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1192</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1192</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1192</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1192</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1192</v>
      </c>
      <c r="QX96">
        <v>7</v>
      </c>
      <c r="QY96">
        <v>5</v>
      </c>
      <c r="QZ96">
        <v>7</v>
      </c>
      <c r="RA96" s="138">
        <v>52107.094872000001</v>
      </c>
      <c r="RB96" s="138"/>
      <c r="RC96" s="196">
        <v>0</v>
      </c>
      <c r="RD96" s="196"/>
      <c r="RE96" s="196"/>
      <c r="RF96" s="196">
        <v>0</v>
      </c>
      <c r="RG96" s="196">
        <v>0</v>
      </c>
      <c r="RH96" s="196"/>
      <c r="RI96" s="196"/>
      <c r="RJ96" s="196"/>
      <c r="RK96" s="196"/>
      <c r="RL96" s="196"/>
      <c r="RM96" s="196"/>
      <c r="RO96">
        <f t="shared" ref="RO96:RO123" si="257">-QU96+RP96</f>
        <v>-3</v>
      </c>
      <c r="RS96">
        <v>1</v>
      </c>
      <c r="RU96">
        <v>1</v>
      </c>
      <c r="RX96">
        <f t="shared" ref="RX96:RX101" si="258">IF(RP96=RW96,1,0)</f>
        <v>1</v>
      </c>
      <c r="RZ96">
        <f t="shared" ref="RZ96:RZ102" si="259">IF(RW96=RU96,1,0)</f>
        <v>0</v>
      </c>
      <c r="SC96" s="116" t="s">
        <v>1108</v>
      </c>
      <c r="SD96">
        <v>50</v>
      </c>
      <c r="SE96" t="str">
        <f t="shared" ref="SE96:SE101" si="260">IF(RP96="","FALSE","TRUE")</f>
        <v>FALSE</v>
      </c>
      <c r="SF96">
        <f>ROUND(MARGIN!$J12,0)</f>
        <v>7</v>
      </c>
      <c r="SG96">
        <f t="shared" ref="SG96:SG102" si="261">ROUND(IF(RP96=RU96,SF96*(1+$AH$95),SF96*(1-$AH$95)),0)</f>
        <v>5</v>
      </c>
      <c r="SH96">
        <f t="shared" ref="SH96:SH102" si="262">SF96</f>
        <v>7</v>
      </c>
      <c r="SI96" s="138">
        <f>SH96*10000*MARGIN!$G12/MARGIN!$D12</f>
        <v>52364.905886999994</v>
      </c>
      <c r="SJ96" s="138"/>
      <c r="SK96" s="196">
        <f t="shared" ref="SK96:SK101" si="263">IF(RX96=1,ABS(SI96*SB96),-ABS(SI96*SB96))</f>
        <v>0</v>
      </c>
      <c r="SL96" s="196"/>
      <c r="SM96" s="196"/>
      <c r="SN96" s="196">
        <f t="shared" ref="SN96:SN123" si="264">IF(RZ96=1,ABS(SI96*SB96),-ABS(SI96*SB96))</f>
        <v>0</v>
      </c>
      <c r="SO96" s="196">
        <f t="shared" ref="SO96:SO101" si="265">IF(SB96=1,ABS(SK96*SC96),-ABS(SK96*SC96))</f>
        <v>0</v>
      </c>
      <c r="SP96" s="196"/>
      <c r="SQ96" s="196"/>
      <c r="SR96" s="196"/>
      <c r="SS96" s="196"/>
      <c r="ST96" s="196"/>
      <c r="SU96" s="196"/>
      <c r="SW96">
        <f t="shared" ref="SW96:SW123" si="266">-SD96+SX96</f>
        <v>-50</v>
      </c>
      <c r="TA96">
        <v>1</v>
      </c>
      <c r="TC96">
        <v>1</v>
      </c>
      <c r="TF96">
        <f t="shared" ref="TF96:TF101" si="267">IF(SX96=TE96,1,0)</f>
        <v>1</v>
      </c>
      <c r="TH96">
        <f t="shared" ref="TH96:TH123" si="268">IF(TE96=TC96,1,0)</f>
        <v>0</v>
      </c>
      <c r="TK96" s="116" t="s">
        <v>1108</v>
      </c>
      <c r="TL96">
        <v>50</v>
      </c>
      <c r="TM96" t="str">
        <f t="shared" ref="TM96:TM101" si="269">IF(SX96="","FALSE","TRUE")</f>
        <v>FALSE</v>
      </c>
      <c r="TN96">
        <f>ROUND(MARGIN!$J12,0)</f>
        <v>7</v>
      </c>
      <c r="TO96">
        <f t="shared" ref="TO96:TO123" si="270">ROUND(IF(SX96=TC96,TN96*(1+$AH$95),TN96*(1-$AH$95)),0)</f>
        <v>5</v>
      </c>
      <c r="TP96">
        <f t="shared" ref="TP96:TP123" si="271">TN96</f>
        <v>7</v>
      </c>
      <c r="TQ96" s="138">
        <f>TP96*10000*MARGIN!$G12/MARGIN!$D12</f>
        <v>52364.905886999994</v>
      </c>
      <c r="TR96" s="138"/>
      <c r="TS96" s="196">
        <f t="shared" ref="TS96:TS101" si="272">IF(TF96=1,ABS(TQ96*TJ96),-ABS(TQ96*TJ96))</f>
        <v>0</v>
      </c>
      <c r="TT96" s="196"/>
      <c r="TU96" s="196"/>
      <c r="TV96" s="196">
        <f t="shared" ref="TV96:TV123" si="273">IF(TH96=1,ABS(TQ96*TJ96),-ABS(TQ96*TJ96))</f>
        <v>0</v>
      </c>
      <c r="TW96" s="196">
        <f t="shared" ref="TW96:TW101" si="274">IF(TJ96=1,ABS(TS96*TK96),-ABS(TS96*TK96))</f>
        <v>0</v>
      </c>
      <c r="TX96" s="196"/>
      <c r="TY96" s="196"/>
      <c r="TZ96" s="196"/>
      <c r="UA96" s="196"/>
      <c r="UB96" s="196"/>
      <c r="UC96" s="196"/>
      <c r="UE96">
        <f t="shared" ref="UE96:UE123" si="275">-TL96+UF96</f>
        <v>-50</v>
      </c>
      <c r="UI96">
        <v>1</v>
      </c>
      <c r="UK96">
        <v>1</v>
      </c>
      <c r="UN96">
        <f t="shared" ref="UN96:UN101" si="276">IF(UF96=UM96,1,0)</f>
        <v>1</v>
      </c>
      <c r="UP96">
        <f t="shared" ref="UP96:UP123" si="277">IF(UM96=UK96,1,0)</f>
        <v>0</v>
      </c>
      <c r="US96" s="116" t="s">
        <v>1108</v>
      </c>
      <c r="UT96">
        <v>50</v>
      </c>
      <c r="UU96" t="str">
        <f t="shared" ref="UU96:UU101" si="278">IF(UF96="","FALSE","TRUE")</f>
        <v>FALSE</v>
      </c>
      <c r="UV96">
        <f>ROUND(MARGIN!$J12,0)</f>
        <v>7</v>
      </c>
      <c r="UW96">
        <f t="shared" ref="UW96:UW123" si="279">ROUND(IF(UF96=UK96,UV96*(1+$AH$95),UV96*(1-$AH$95)),0)</f>
        <v>5</v>
      </c>
      <c r="UX96">
        <f t="shared" ref="UX96:UX123" si="280">UV96</f>
        <v>7</v>
      </c>
      <c r="UY96" s="138">
        <f>UX96*10000*MARGIN!$G12/MARGIN!$D12</f>
        <v>52364.905886999994</v>
      </c>
      <c r="UZ96" s="138"/>
      <c r="VA96" s="196">
        <f t="shared" ref="VA96:VA101" si="281">IF(UN96=1,ABS(UY96*UR96),-ABS(UY96*UR96))</f>
        <v>0</v>
      </c>
      <c r="VB96" s="196"/>
      <c r="VC96" s="196"/>
      <c r="VD96" s="196">
        <f t="shared" ref="VD96:VD123" si="282">IF(UP96=1,ABS(UY96*UR96),-ABS(UY96*UR96))</f>
        <v>0</v>
      </c>
      <c r="VE96" s="196">
        <f t="shared" ref="VE96:VE101" si="283">IF(UR96=1,ABS(VA96*US96),-ABS(VA96*US96))</f>
        <v>0</v>
      </c>
      <c r="VF96" s="196"/>
      <c r="VG96" s="196"/>
      <c r="VH96" s="196"/>
      <c r="VI96" s="196"/>
      <c r="VJ96" s="196"/>
      <c r="VK96" s="196"/>
    </row>
    <row r="97" spans="1:583" x14ac:dyDescent="0.25">
      <c r="A97" s="182" t="s">
        <v>1126</v>
      </c>
      <c r="B97" s="164" t="s">
        <v>23</v>
      </c>
      <c r="F97" t="e">
        <f>-#REF!+G97</f>
        <v>#REF!</v>
      </c>
      <c r="G97">
        <v>1</v>
      </c>
      <c r="H97">
        <v>1</v>
      </c>
      <c r="I97">
        <v>-1</v>
      </c>
      <c r="J97">
        <f t="shared" si="240"/>
        <v>0</v>
      </c>
      <c r="K97">
        <f t="shared" si="241"/>
        <v>0</v>
      </c>
      <c r="L97" s="183">
        <v>-1.3062591165E-2</v>
      </c>
      <c r="M97" s="116" t="s">
        <v>917</v>
      </c>
      <c r="N97">
        <v>50</v>
      </c>
      <c r="O97" t="str">
        <f t="shared" si="242"/>
        <v>TRUE</v>
      </c>
      <c r="P97">
        <f>ROUND(MARGIN!$J13,0)</f>
        <v>4</v>
      </c>
      <c r="Q97" t="e">
        <f>IF(ABS(G97+I97)=2,ROUND(P97*(1+#REF!),0),IF(I97="",P97,ROUND(P97*(1+-#REF!),0)))</f>
        <v>#REF!</v>
      </c>
      <c r="R97">
        <f t="shared" ref="R97:R123" si="284">P97</f>
        <v>4</v>
      </c>
      <c r="S97" s="138">
        <f>R97*10000*MARGIN!$G13/MARGIN!$D13</f>
        <v>53109.023343999994</v>
      </c>
      <c r="T97" s="144">
        <f t="shared" si="243"/>
        <v>-693.74145911511312</v>
      </c>
      <c r="U97" s="144">
        <f t="shared" si="244"/>
        <v>-693.74145911511312</v>
      </c>
      <c r="W97">
        <f t="shared" si="245"/>
        <v>-2</v>
      </c>
      <c r="X97">
        <v>-1</v>
      </c>
      <c r="Y97">
        <v>1</v>
      </c>
      <c r="Z97">
        <v>-1</v>
      </c>
      <c r="AA97">
        <f t="shared" si="246"/>
        <v>1</v>
      </c>
      <c r="AB97">
        <f t="shared" si="247"/>
        <v>0</v>
      </c>
      <c r="AC97">
        <v>-4.85030092181E-3</v>
      </c>
      <c r="AD97" s="116" t="s">
        <v>1108</v>
      </c>
      <c r="AE97">
        <v>50</v>
      </c>
      <c r="AF97" t="str">
        <f t="shared" si="248"/>
        <v>TRUE</v>
      </c>
      <c r="AG97">
        <f>ROUND(MARGIN!$J13,0)</f>
        <v>4</v>
      </c>
      <c r="AH97">
        <f t="shared" ref="AH97:AH123" si="285">ROUND(IF(X97=Y97,AG97*(1+$AH$95),AG97*(1-$AH$95)),0)</f>
        <v>3</v>
      </c>
      <c r="AI97">
        <f t="shared" ref="AI97:AI123" si="286">AG97</f>
        <v>4</v>
      </c>
      <c r="AJ97" s="138">
        <f>AI97*10000*MARGIN!$G13/MARGIN!$D13</f>
        <v>53109.023343999994</v>
      </c>
      <c r="AK97" s="196">
        <f t="shared" si="249"/>
        <v>257.59474488183196</v>
      </c>
      <c r="AL97" s="196">
        <f t="shared" si="250"/>
        <v>-257.59474488183196</v>
      </c>
      <c r="AN97">
        <f t="shared" si="251"/>
        <v>2</v>
      </c>
      <c r="AO97">
        <v>1</v>
      </c>
      <c r="AP97">
        <v>1</v>
      </c>
      <c r="AQ97">
        <v>-1</v>
      </c>
      <c r="AR97">
        <f t="shared" si="252"/>
        <v>0</v>
      </c>
      <c r="AS97">
        <f t="shared" si="253"/>
        <v>0</v>
      </c>
      <c r="AT97">
        <v>-5.1189139532499999E-3</v>
      </c>
      <c r="AU97" s="116" t="s">
        <v>1108</v>
      </c>
      <c r="AV97">
        <v>50</v>
      </c>
      <c r="AW97" t="str">
        <f t="shared" si="254"/>
        <v>TRUE</v>
      </c>
      <c r="AX97">
        <f>ROUND(MARGIN!$J13,0)</f>
        <v>4</v>
      </c>
      <c r="AY97">
        <f t="shared" ref="AY97:AY123" si="287">ROUND(IF(AO97=AP97,AX97*(1+$AH$95),AX97*(1-$AH$95)),0)</f>
        <v>5</v>
      </c>
      <c r="AZ97">
        <f t="shared" ref="AZ97:AZ123" si="288">AX97</f>
        <v>4</v>
      </c>
      <c r="BA97" s="138">
        <f>AZ97*10000*MARGIN!$G13/MARGIN!$D13</f>
        <v>53109.023343999994</v>
      </c>
      <c r="BB97" s="196">
        <f t="shared" si="255"/>
        <v>-271.86052063908153</v>
      </c>
      <c r="BC97" s="196">
        <f t="shared" si="256"/>
        <v>-271.86052063908153</v>
      </c>
      <c r="BE97">
        <v>-2</v>
      </c>
      <c r="BF97">
        <v>-1</v>
      </c>
      <c r="BG97">
        <v>-1</v>
      </c>
      <c r="BH97">
        <v>-1</v>
      </c>
      <c r="BI97">
        <v>1</v>
      </c>
      <c r="BJ97">
        <v>1</v>
      </c>
      <c r="BK97">
        <v>-4.5758373218E-3</v>
      </c>
      <c r="BL97" s="116" t="s">
        <v>1108</v>
      </c>
      <c r="BM97">
        <v>50</v>
      </c>
      <c r="BN97" t="s">
        <v>1186</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1186</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1186</v>
      </c>
      <c r="DB97">
        <v>5</v>
      </c>
      <c r="DC97">
        <v>6</v>
      </c>
      <c r="DD97">
        <v>5</v>
      </c>
      <c r="DE97" s="138">
        <v>72253.54853</v>
      </c>
      <c r="DF97" s="196">
        <v>0</v>
      </c>
      <c r="DG97" s="196"/>
      <c r="DH97" s="196">
        <v>0</v>
      </c>
      <c r="DJ97">
        <v>0</v>
      </c>
      <c r="DL97">
        <v>-1</v>
      </c>
      <c r="DN97">
        <v>-1</v>
      </c>
      <c r="DQ97">
        <v>1</v>
      </c>
      <c r="DS97">
        <v>0</v>
      </c>
      <c r="DV97" s="116" t="s">
        <v>1108</v>
      </c>
      <c r="DW97">
        <v>50</v>
      </c>
      <c r="DX97" t="s">
        <v>1192</v>
      </c>
      <c r="DY97">
        <v>5</v>
      </c>
      <c r="DZ97">
        <v>4</v>
      </c>
      <c r="EA97">
        <v>5</v>
      </c>
      <c r="EB97" s="138">
        <v>72253.54853</v>
      </c>
      <c r="EC97" s="196">
        <v>0</v>
      </c>
      <c r="ED97" s="196"/>
      <c r="EE97" s="196">
        <v>0</v>
      </c>
      <c r="EF97" s="196">
        <v>0</v>
      </c>
      <c r="EH97">
        <v>0</v>
      </c>
      <c r="EJ97">
        <v>-1</v>
      </c>
      <c r="EL97">
        <v>-1</v>
      </c>
      <c r="EO97">
        <v>1</v>
      </c>
      <c r="EQ97">
        <v>0</v>
      </c>
      <c r="ET97" s="116" t="s">
        <v>1108</v>
      </c>
      <c r="EU97">
        <v>50</v>
      </c>
      <c r="EV97" t="s">
        <v>1192</v>
      </c>
      <c r="EW97">
        <v>5</v>
      </c>
      <c r="EX97">
        <v>4</v>
      </c>
      <c r="EY97">
        <v>5</v>
      </c>
      <c r="EZ97" s="138">
        <v>70821.411770000006</v>
      </c>
      <c r="FA97" s="196">
        <v>0</v>
      </c>
      <c r="FB97" s="196"/>
      <c r="FC97" s="196">
        <v>0</v>
      </c>
      <c r="FD97" s="196">
        <v>0</v>
      </c>
      <c r="FF97">
        <v>0</v>
      </c>
      <c r="FH97">
        <v>-1</v>
      </c>
      <c r="FJ97">
        <v>-1</v>
      </c>
      <c r="FM97">
        <v>1</v>
      </c>
      <c r="FO97">
        <v>0</v>
      </c>
      <c r="FR97" s="116" t="s">
        <v>1108</v>
      </c>
      <c r="FS97">
        <v>50</v>
      </c>
      <c r="FT97" t="s">
        <v>1192</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1192</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1192</v>
      </c>
      <c r="HU97">
        <v>4</v>
      </c>
      <c r="HV97">
        <v>3</v>
      </c>
      <c r="HW97">
        <v>4</v>
      </c>
      <c r="HX97" s="138">
        <v>58696.496904000007</v>
      </c>
      <c r="HY97" s="138"/>
      <c r="HZ97" s="196">
        <v>0</v>
      </c>
      <c r="IA97" s="196"/>
      <c r="IB97" s="196"/>
      <c r="IC97" s="196">
        <v>0</v>
      </c>
      <c r="ID97" s="196">
        <v>0</v>
      </c>
      <c r="IF97">
        <v>0</v>
      </c>
      <c r="IJ97">
        <v>-1</v>
      </c>
      <c r="IM97">
        <v>1</v>
      </c>
      <c r="IO97">
        <v>0</v>
      </c>
      <c r="IR97" s="116"/>
      <c r="IS97">
        <v>50</v>
      </c>
      <c r="IT97" t="s">
        <v>1192</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1192</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1192</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1192</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1192</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1192</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1192</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1192</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1192</v>
      </c>
      <c r="QX97">
        <v>4</v>
      </c>
      <c r="QY97">
        <v>3</v>
      </c>
      <c r="QZ97">
        <v>4</v>
      </c>
      <c r="RA97" s="138">
        <v>53057.643423999994</v>
      </c>
      <c r="RB97" s="138"/>
      <c r="RC97" s="196">
        <v>0</v>
      </c>
      <c r="RD97" s="196"/>
      <c r="RE97" s="196"/>
      <c r="RF97" s="196">
        <v>0</v>
      </c>
      <c r="RG97" s="196">
        <v>0</v>
      </c>
      <c r="RH97" s="196"/>
      <c r="RI97" s="196"/>
      <c r="RJ97" s="196"/>
      <c r="RK97" s="196"/>
      <c r="RL97" s="196"/>
      <c r="RM97" s="196"/>
      <c r="RO97">
        <f t="shared" si="257"/>
        <v>-3</v>
      </c>
      <c r="RS97">
        <v>-1</v>
      </c>
      <c r="RU97">
        <v>-1</v>
      </c>
      <c r="RX97">
        <f t="shared" si="258"/>
        <v>1</v>
      </c>
      <c r="RZ97">
        <f t="shared" si="259"/>
        <v>0</v>
      </c>
      <c r="SC97" s="116" t="s">
        <v>1108</v>
      </c>
      <c r="SD97">
        <v>50</v>
      </c>
      <c r="SE97" t="str">
        <f t="shared" si="260"/>
        <v>FALSE</v>
      </c>
      <c r="SF97">
        <f>ROUND(MARGIN!$J13,0)</f>
        <v>4</v>
      </c>
      <c r="SG97">
        <f t="shared" si="261"/>
        <v>3</v>
      </c>
      <c r="SH97">
        <f t="shared" si="262"/>
        <v>4</v>
      </c>
      <c r="SI97" s="138">
        <f>SH97*10000*MARGIN!$G13/MARGIN!$D13</f>
        <v>53109.023343999994</v>
      </c>
      <c r="SJ97" s="138"/>
      <c r="SK97" s="196">
        <f t="shared" si="263"/>
        <v>0</v>
      </c>
      <c r="SL97" s="196"/>
      <c r="SM97" s="196"/>
      <c r="SN97" s="196">
        <f t="shared" si="264"/>
        <v>0</v>
      </c>
      <c r="SO97" s="196">
        <f t="shared" si="265"/>
        <v>0</v>
      </c>
      <c r="SP97" s="196"/>
      <c r="SQ97" s="196"/>
      <c r="SR97" s="196"/>
      <c r="SS97" s="196"/>
      <c r="ST97" s="196"/>
      <c r="SU97" s="196"/>
      <c r="SW97">
        <f t="shared" si="266"/>
        <v>-50</v>
      </c>
      <c r="TA97">
        <v>-1</v>
      </c>
      <c r="TC97">
        <v>-1</v>
      </c>
      <c r="TF97">
        <f t="shared" si="267"/>
        <v>1</v>
      </c>
      <c r="TH97">
        <f t="shared" si="268"/>
        <v>0</v>
      </c>
      <c r="TK97" s="116" t="s">
        <v>1108</v>
      </c>
      <c r="TL97">
        <v>50</v>
      </c>
      <c r="TM97" t="str">
        <f t="shared" si="269"/>
        <v>FALSE</v>
      </c>
      <c r="TN97">
        <f>ROUND(MARGIN!$J13,0)</f>
        <v>4</v>
      </c>
      <c r="TO97">
        <f t="shared" si="270"/>
        <v>3</v>
      </c>
      <c r="TP97">
        <f t="shared" si="271"/>
        <v>4</v>
      </c>
      <c r="TQ97" s="138">
        <f>TP97*10000*MARGIN!$G13/MARGIN!$D13</f>
        <v>53109.023343999994</v>
      </c>
      <c r="TR97" s="138"/>
      <c r="TS97" s="196">
        <f t="shared" si="272"/>
        <v>0</v>
      </c>
      <c r="TT97" s="196"/>
      <c r="TU97" s="196"/>
      <c r="TV97" s="196">
        <f t="shared" si="273"/>
        <v>0</v>
      </c>
      <c r="TW97" s="196">
        <f t="shared" si="274"/>
        <v>0</v>
      </c>
      <c r="TX97" s="196"/>
      <c r="TY97" s="196"/>
      <c r="TZ97" s="196"/>
      <c r="UA97" s="196"/>
      <c r="UB97" s="196"/>
      <c r="UC97" s="196"/>
      <c r="UE97">
        <f t="shared" si="275"/>
        <v>-50</v>
      </c>
      <c r="UI97">
        <v>-1</v>
      </c>
      <c r="UK97">
        <v>-1</v>
      </c>
      <c r="UN97">
        <f t="shared" si="276"/>
        <v>1</v>
      </c>
      <c r="UP97">
        <f t="shared" si="277"/>
        <v>0</v>
      </c>
      <c r="US97" s="116" t="s">
        <v>1108</v>
      </c>
      <c r="UT97">
        <v>50</v>
      </c>
      <c r="UU97" t="str">
        <f t="shared" si="278"/>
        <v>FALSE</v>
      </c>
      <c r="UV97">
        <f>ROUND(MARGIN!$J13,0)</f>
        <v>4</v>
      </c>
      <c r="UW97">
        <f t="shared" si="279"/>
        <v>3</v>
      </c>
      <c r="UX97">
        <f t="shared" si="280"/>
        <v>4</v>
      </c>
      <c r="UY97" s="138">
        <f>UX97*10000*MARGIN!$G13/MARGIN!$D13</f>
        <v>53109.023343999994</v>
      </c>
      <c r="UZ97" s="138"/>
      <c r="VA97" s="196">
        <f t="shared" si="281"/>
        <v>0</v>
      </c>
      <c r="VB97" s="196"/>
      <c r="VC97" s="196"/>
      <c r="VD97" s="196">
        <f t="shared" si="282"/>
        <v>0</v>
      </c>
      <c r="VE97" s="196">
        <f t="shared" si="283"/>
        <v>0</v>
      </c>
      <c r="VF97" s="196"/>
      <c r="VG97" s="196"/>
      <c r="VH97" s="196"/>
      <c r="VI97" s="196"/>
      <c r="VJ97" s="196"/>
      <c r="VK97" s="196"/>
    </row>
    <row r="98" spans="1:583" x14ac:dyDescent="0.25">
      <c r="A98" t="s">
        <v>1081</v>
      </c>
      <c r="B98" s="164" t="s">
        <v>7</v>
      </c>
      <c r="F98" t="e">
        <f>-#REF!+G98</f>
        <v>#REF!</v>
      </c>
      <c r="G98">
        <v>1</v>
      </c>
      <c r="H98">
        <v>-1</v>
      </c>
      <c r="I98">
        <v>-1</v>
      </c>
      <c r="J98">
        <f t="shared" si="240"/>
        <v>0</v>
      </c>
      <c r="K98">
        <f t="shared" si="241"/>
        <v>1</v>
      </c>
      <c r="L98" s="183">
        <v>-3.2285536333900001E-3</v>
      </c>
      <c r="M98" s="116" t="s">
        <v>918</v>
      </c>
      <c r="N98">
        <v>50</v>
      </c>
      <c r="O98" t="str">
        <f t="shared" si="242"/>
        <v>TRUE</v>
      </c>
      <c r="P98">
        <f>ROUND(MARGIN!$J14,0)</f>
        <v>7</v>
      </c>
      <c r="Q98" t="e">
        <f>IF(ABS(G98+I98)=2,ROUND(P98*(1+#REF!),0),IF(I98="",P98,ROUND(P98*(1+-#REF!),0)))</f>
        <v>#REF!</v>
      </c>
      <c r="R98">
        <f t="shared" si="284"/>
        <v>7</v>
      </c>
      <c r="S98" s="138">
        <f>R98*10000*MARGIN!$G14/MARGIN!$D14</f>
        <v>52373.486570600682</v>
      </c>
      <c r="T98" s="144">
        <f t="shared" si="243"/>
        <v>-169.09061036081522</v>
      </c>
      <c r="U98" s="144">
        <f t="shared" si="244"/>
        <v>169.09061036081522</v>
      </c>
      <c r="W98">
        <f t="shared" si="245"/>
        <v>-2</v>
      </c>
      <c r="X98">
        <v>-1</v>
      </c>
      <c r="Y98">
        <v>-1</v>
      </c>
      <c r="Z98">
        <v>1</v>
      </c>
      <c r="AA98">
        <f t="shared" si="246"/>
        <v>0</v>
      </c>
      <c r="AB98">
        <f t="shared" si="247"/>
        <v>0</v>
      </c>
      <c r="AC98">
        <v>9.8955610247499996E-3</v>
      </c>
      <c r="AD98" s="116" t="s">
        <v>1108</v>
      </c>
      <c r="AE98">
        <v>50</v>
      </c>
      <c r="AF98" t="str">
        <f t="shared" si="248"/>
        <v>TRUE</v>
      </c>
      <c r="AG98">
        <f>ROUND(MARGIN!$J14,0)</f>
        <v>7</v>
      </c>
      <c r="AH98">
        <f t="shared" si="285"/>
        <v>9</v>
      </c>
      <c r="AI98">
        <f t="shared" si="286"/>
        <v>7</v>
      </c>
      <c r="AJ98" s="138">
        <f>AI98*10000*MARGIN!$G14/MARGIN!$D14</f>
        <v>52373.486570600682</v>
      </c>
      <c r="AK98" s="196">
        <f t="shared" si="249"/>
        <v>-518.26503243830359</v>
      </c>
      <c r="AL98" s="196">
        <f t="shared" si="250"/>
        <v>-518.26503243830359</v>
      </c>
      <c r="AN98">
        <f t="shared" si="251"/>
        <v>2</v>
      </c>
      <c r="AO98">
        <v>1</v>
      </c>
      <c r="AP98">
        <v>1</v>
      </c>
      <c r="AQ98">
        <v>1</v>
      </c>
      <c r="AR98">
        <f t="shared" si="252"/>
        <v>1</v>
      </c>
      <c r="AS98">
        <f t="shared" si="253"/>
        <v>1</v>
      </c>
      <c r="AT98">
        <v>1.0518340804299999E-2</v>
      </c>
      <c r="AU98" s="116" t="s">
        <v>1108</v>
      </c>
      <c r="AV98">
        <v>50</v>
      </c>
      <c r="AW98" t="str">
        <f t="shared" si="254"/>
        <v>TRUE</v>
      </c>
      <c r="AX98">
        <f>ROUND(MARGIN!$J14,0)</f>
        <v>7</v>
      </c>
      <c r="AY98">
        <f t="shared" si="287"/>
        <v>9</v>
      </c>
      <c r="AZ98">
        <f t="shared" si="288"/>
        <v>7</v>
      </c>
      <c r="BA98" s="138">
        <f>AZ98*10000*MARGIN!$G14/MARGIN!$D14</f>
        <v>52373.486570600682</v>
      </c>
      <c r="BB98" s="196">
        <f t="shared" si="255"/>
        <v>550.88218085900724</v>
      </c>
      <c r="BC98" s="196">
        <f t="shared" si="256"/>
        <v>550.88218085900724</v>
      </c>
      <c r="BE98">
        <v>0</v>
      </c>
      <c r="BF98">
        <v>1</v>
      </c>
      <c r="BG98">
        <v>1</v>
      </c>
      <c r="BH98">
        <v>-1</v>
      </c>
      <c r="BI98">
        <v>0</v>
      </c>
      <c r="BJ98">
        <v>0</v>
      </c>
      <c r="BK98">
        <v>-1.57444894287E-3</v>
      </c>
      <c r="BL98" s="116" t="s">
        <v>1108</v>
      </c>
      <c r="BM98">
        <v>50</v>
      </c>
      <c r="BN98" t="s">
        <v>1186</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1186</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1186</v>
      </c>
      <c r="DB98">
        <v>10</v>
      </c>
      <c r="DC98">
        <v>13</v>
      </c>
      <c r="DD98">
        <v>10</v>
      </c>
      <c r="DE98" s="138">
        <v>74282.779230481887</v>
      </c>
      <c r="DF98" s="196">
        <v>0</v>
      </c>
      <c r="DG98" s="196"/>
      <c r="DH98" s="196">
        <v>0</v>
      </c>
      <c r="DJ98">
        <v>0</v>
      </c>
      <c r="DL98">
        <v>1</v>
      </c>
      <c r="DN98">
        <v>1</v>
      </c>
      <c r="DQ98">
        <v>1</v>
      </c>
      <c r="DS98">
        <v>0</v>
      </c>
      <c r="DV98" s="116" t="s">
        <v>1108</v>
      </c>
      <c r="DW98">
        <v>50</v>
      </c>
      <c r="DX98" t="s">
        <v>1192</v>
      </c>
      <c r="DY98">
        <v>10</v>
      </c>
      <c r="DZ98">
        <v>8</v>
      </c>
      <c r="EA98">
        <v>10</v>
      </c>
      <c r="EB98" s="138">
        <v>74282.779230481887</v>
      </c>
      <c r="EC98" s="196">
        <v>0</v>
      </c>
      <c r="ED98" s="196"/>
      <c r="EE98" s="196">
        <v>0</v>
      </c>
      <c r="EF98" s="196">
        <v>0</v>
      </c>
      <c r="EH98">
        <v>0</v>
      </c>
      <c r="EJ98">
        <v>1</v>
      </c>
      <c r="EL98">
        <v>1</v>
      </c>
      <c r="EO98">
        <v>1</v>
      </c>
      <c r="EQ98">
        <v>0</v>
      </c>
      <c r="ET98" s="116" t="s">
        <v>1108</v>
      </c>
      <c r="EU98">
        <v>50</v>
      </c>
      <c r="EV98" t="s">
        <v>1192</v>
      </c>
      <c r="EW98">
        <v>10</v>
      </c>
      <c r="EX98">
        <v>8</v>
      </c>
      <c r="EY98">
        <v>10</v>
      </c>
      <c r="EZ98" s="138">
        <v>73946.0020768432</v>
      </c>
      <c r="FA98" s="196">
        <v>0</v>
      </c>
      <c r="FB98" s="196"/>
      <c r="FC98" s="196">
        <v>0</v>
      </c>
      <c r="FD98" s="196">
        <v>0</v>
      </c>
      <c r="FF98">
        <v>0</v>
      </c>
      <c r="FH98">
        <v>1</v>
      </c>
      <c r="FJ98">
        <v>1</v>
      </c>
      <c r="FM98">
        <v>1</v>
      </c>
      <c r="FO98">
        <v>0</v>
      </c>
      <c r="FR98" s="116" t="s">
        <v>1108</v>
      </c>
      <c r="FS98">
        <v>50</v>
      </c>
      <c r="FT98" t="s">
        <v>1192</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1192</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1192</v>
      </c>
      <c r="HU98">
        <v>8</v>
      </c>
      <c r="HV98">
        <v>6</v>
      </c>
      <c r="HW98">
        <v>8</v>
      </c>
      <c r="HX98" s="138">
        <v>59660.756773351757</v>
      </c>
      <c r="HY98" s="138"/>
      <c r="HZ98" s="196">
        <v>0</v>
      </c>
      <c r="IA98" s="196"/>
      <c r="IB98" s="196"/>
      <c r="IC98" s="196">
        <v>0</v>
      </c>
      <c r="ID98" s="196">
        <v>0</v>
      </c>
      <c r="IF98">
        <v>0</v>
      </c>
      <c r="IJ98">
        <v>1</v>
      </c>
      <c r="IM98">
        <v>1</v>
      </c>
      <c r="IO98">
        <v>0</v>
      </c>
      <c r="IR98" s="116"/>
      <c r="IS98">
        <v>50</v>
      </c>
      <c r="IT98" t="s">
        <v>1192</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1192</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1192</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1192</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1192</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1192</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1192</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1192</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1192</v>
      </c>
      <c r="QX98">
        <v>7</v>
      </c>
      <c r="QY98">
        <v>5</v>
      </c>
      <c r="QZ98">
        <v>7</v>
      </c>
      <c r="RA98" s="138">
        <v>52118.40753590603</v>
      </c>
      <c r="RB98" s="138"/>
      <c r="RC98" s="196">
        <v>0</v>
      </c>
      <c r="RD98" s="196"/>
      <c r="RE98" s="196"/>
      <c r="RF98" s="196">
        <v>0</v>
      </c>
      <c r="RG98" s="196">
        <v>0</v>
      </c>
      <c r="RH98" s="196"/>
      <c r="RI98" s="196"/>
      <c r="RJ98" s="196"/>
      <c r="RK98" s="196"/>
      <c r="RL98" s="196"/>
      <c r="RM98" s="196"/>
      <c r="RO98">
        <f t="shared" si="257"/>
        <v>-3</v>
      </c>
      <c r="RS98">
        <v>1</v>
      </c>
      <c r="RU98">
        <v>1</v>
      </c>
      <c r="RX98">
        <f t="shared" si="258"/>
        <v>1</v>
      </c>
      <c r="RZ98">
        <f t="shared" si="259"/>
        <v>0</v>
      </c>
      <c r="SC98" s="116" t="s">
        <v>1108</v>
      </c>
      <c r="SD98">
        <v>50</v>
      </c>
      <c r="SE98" t="str">
        <f t="shared" si="260"/>
        <v>FALSE</v>
      </c>
      <c r="SF98">
        <f>ROUND(MARGIN!$J14,0)</f>
        <v>7</v>
      </c>
      <c r="SG98">
        <f t="shared" si="261"/>
        <v>5</v>
      </c>
      <c r="SH98">
        <f t="shared" si="262"/>
        <v>7</v>
      </c>
      <c r="SI98" s="138">
        <f>SH98*10000*MARGIN!$G14/MARGIN!$D14</f>
        <v>52373.486570600682</v>
      </c>
      <c r="SJ98" s="138"/>
      <c r="SK98" s="196">
        <f t="shared" si="263"/>
        <v>0</v>
      </c>
      <c r="SL98" s="196"/>
      <c r="SM98" s="196"/>
      <c r="SN98" s="196">
        <f t="shared" si="264"/>
        <v>0</v>
      </c>
      <c r="SO98" s="196">
        <f t="shared" si="265"/>
        <v>0</v>
      </c>
      <c r="SP98" s="196"/>
      <c r="SQ98" s="196"/>
      <c r="SR98" s="196"/>
      <c r="SS98" s="196"/>
      <c r="ST98" s="196"/>
      <c r="SU98" s="196"/>
      <c r="SW98">
        <f t="shared" si="266"/>
        <v>-50</v>
      </c>
      <c r="TA98">
        <v>1</v>
      </c>
      <c r="TC98">
        <v>1</v>
      </c>
      <c r="TF98">
        <f t="shared" si="267"/>
        <v>1</v>
      </c>
      <c r="TH98">
        <f t="shared" si="268"/>
        <v>0</v>
      </c>
      <c r="TK98" s="116" t="s">
        <v>1108</v>
      </c>
      <c r="TL98">
        <v>50</v>
      </c>
      <c r="TM98" t="str">
        <f t="shared" si="269"/>
        <v>FALSE</v>
      </c>
      <c r="TN98">
        <f>ROUND(MARGIN!$J14,0)</f>
        <v>7</v>
      </c>
      <c r="TO98">
        <f t="shared" si="270"/>
        <v>5</v>
      </c>
      <c r="TP98">
        <f t="shared" si="271"/>
        <v>7</v>
      </c>
      <c r="TQ98" s="138">
        <f>TP98*10000*MARGIN!$G14/MARGIN!$D14</f>
        <v>52373.486570600682</v>
      </c>
      <c r="TR98" s="138"/>
      <c r="TS98" s="196">
        <f t="shared" si="272"/>
        <v>0</v>
      </c>
      <c r="TT98" s="196"/>
      <c r="TU98" s="196"/>
      <c r="TV98" s="196">
        <f t="shared" si="273"/>
        <v>0</v>
      </c>
      <c r="TW98" s="196">
        <f t="shared" si="274"/>
        <v>0</v>
      </c>
      <c r="TX98" s="196"/>
      <c r="TY98" s="196"/>
      <c r="TZ98" s="196"/>
      <c r="UA98" s="196"/>
      <c r="UB98" s="196"/>
      <c r="UC98" s="196"/>
      <c r="UE98">
        <f t="shared" si="275"/>
        <v>-50</v>
      </c>
      <c r="UI98">
        <v>1</v>
      </c>
      <c r="UK98">
        <v>1</v>
      </c>
      <c r="UN98">
        <f t="shared" si="276"/>
        <v>1</v>
      </c>
      <c r="UP98">
        <f t="shared" si="277"/>
        <v>0</v>
      </c>
      <c r="US98" s="116" t="s">
        <v>1108</v>
      </c>
      <c r="UT98">
        <v>50</v>
      </c>
      <c r="UU98" t="str">
        <f t="shared" si="278"/>
        <v>FALSE</v>
      </c>
      <c r="UV98">
        <f>ROUND(MARGIN!$J14,0)</f>
        <v>7</v>
      </c>
      <c r="UW98">
        <f t="shared" si="279"/>
        <v>5</v>
      </c>
      <c r="UX98">
        <f t="shared" si="280"/>
        <v>7</v>
      </c>
      <c r="UY98" s="138">
        <f>UX98*10000*MARGIN!$G14/MARGIN!$D14</f>
        <v>52373.486570600682</v>
      </c>
      <c r="UZ98" s="138"/>
      <c r="VA98" s="196">
        <f t="shared" si="281"/>
        <v>0</v>
      </c>
      <c r="VB98" s="196"/>
      <c r="VC98" s="196"/>
      <c r="VD98" s="196">
        <f t="shared" si="282"/>
        <v>0</v>
      </c>
      <c r="VE98" s="196">
        <f t="shared" si="283"/>
        <v>0</v>
      </c>
      <c r="VF98" s="196"/>
      <c r="VG98" s="196"/>
      <c r="VH98" s="196"/>
      <c r="VI98" s="196"/>
      <c r="VJ98" s="196"/>
      <c r="VK98" s="196"/>
    </row>
    <row r="99" spans="1:583" x14ac:dyDescent="0.25">
      <c r="A99" t="s">
        <v>1082</v>
      </c>
      <c r="B99" s="164" t="s">
        <v>21</v>
      </c>
      <c r="F99" t="e">
        <f>-#REF!+G99</f>
        <v>#REF!</v>
      </c>
      <c r="G99">
        <v>-1</v>
      </c>
      <c r="H99">
        <v>-1</v>
      </c>
      <c r="I99">
        <v>1</v>
      </c>
      <c r="J99">
        <f t="shared" si="240"/>
        <v>0</v>
      </c>
      <c r="K99">
        <f t="shared" si="241"/>
        <v>0</v>
      </c>
      <c r="L99" s="183">
        <v>4.0381175944600002E-3</v>
      </c>
      <c r="M99" s="116" t="s">
        <v>917</v>
      </c>
      <c r="N99">
        <v>50</v>
      </c>
      <c r="O99" t="str">
        <f t="shared" si="242"/>
        <v>TRUE</v>
      </c>
      <c r="P99">
        <f>ROUND(MARGIN!$J15,0)</f>
        <v>7</v>
      </c>
      <c r="Q99" t="e">
        <f>IF(ABS(G99+I99)=2,ROUND(P99*(1+#REF!),0),IF(I99="",P99,ROUND(P99*(1+-#REF!),0)))</f>
        <v>#REF!</v>
      </c>
      <c r="R99">
        <f t="shared" si="284"/>
        <v>7</v>
      </c>
      <c r="S99" s="138">
        <f>R99*10000*MARGIN!$G15/MARGIN!$D15</f>
        <v>52375.626489195631</v>
      </c>
      <c r="T99" s="144">
        <f t="shared" si="243"/>
        <v>-211.49893884688612</v>
      </c>
      <c r="U99" s="144">
        <f t="shared" si="244"/>
        <v>-211.49893884688612</v>
      </c>
      <c r="W99">
        <f t="shared" si="245"/>
        <v>2</v>
      </c>
      <c r="X99">
        <v>1</v>
      </c>
      <c r="Y99">
        <v>-1</v>
      </c>
      <c r="Z99">
        <v>-1</v>
      </c>
      <c r="AA99">
        <f t="shared" si="246"/>
        <v>0</v>
      </c>
      <c r="AB99">
        <f t="shared" si="247"/>
        <v>1</v>
      </c>
      <c r="AC99">
        <v>-5.4552792351499997E-3</v>
      </c>
      <c r="AD99" s="116" t="s">
        <v>1108</v>
      </c>
      <c r="AE99">
        <v>50</v>
      </c>
      <c r="AF99" t="str">
        <f t="shared" si="248"/>
        <v>TRUE</v>
      </c>
      <c r="AG99">
        <f>ROUND(MARGIN!$J15,0)</f>
        <v>7</v>
      </c>
      <c r="AH99">
        <f t="shared" si="285"/>
        <v>5</v>
      </c>
      <c r="AI99">
        <f t="shared" si="286"/>
        <v>7</v>
      </c>
      <c r="AJ99" s="138">
        <f>AI99*10000*MARGIN!$G15/MARGIN!$D15</f>
        <v>52375.626489195631</v>
      </c>
      <c r="AK99" s="196">
        <f t="shared" si="249"/>
        <v>-285.7236676144812</v>
      </c>
      <c r="AL99" s="196">
        <f t="shared" si="250"/>
        <v>285.7236676144812</v>
      </c>
      <c r="AN99">
        <f t="shared" si="251"/>
        <v>-2</v>
      </c>
      <c r="AO99">
        <v>-1</v>
      </c>
      <c r="AP99">
        <v>-1</v>
      </c>
      <c r="AQ99">
        <v>1</v>
      </c>
      <c r="AR99">
        <f t="shared" si="252"/>
        <v>0</v>
      </c>
      <c r="AS99">
        <f t="shared" si="253"/>
        <v>0</v>
      </c>
      <c r="AT99">
        <v>6.8005317288200003E-3</v>
      </c>
      <c r="AU99" s="116" t="s">
        <v>1108</v>
      </c>
      <c r="AV99">
        <v>50</v>
      </c>
      <c r="AW99" t="str">
        <f t="shared" si="254"/>
        <v>TRUE</v>
      </c>
      <c r="AX99">
        <f>ROUND(MARGIN!$J15,0)</f>
        <v>7</v>
      </c>
      <c r="AY99">
        <f t="shared" si="287"/>
        <v>9</v>
      </c>
      <c r="AZ99">
        <f t="shared" si="288"/>
        <v>7</v>
      </c>
      <c r="BA99" s="138">
        <f>AZ99*10000*MARGIN!$G15/MARGIN!$D15</f>
        <v>52375.626489195631</v>
      </c>
      <c r="BB99" s="196">
        <f t="shared" si="255"/>
        <v>-356.18210975660014</v>
      </c>
      <c r="BC99" s="196">
        <f t="shared" si="256"/>
        <v>-356.18210975660014</v>
      </c>
      <c r="BE99">
        <v>0</v>
      </c>
      <c r="BF99">
        <v>-1</v>
      </c>
      <c r="BG99">
        <v>1</v>
      </c>
      <c r="BH99">
        <v>-1</v>
      </c>
      <c r="BI99">
        <v>1</v>
      </c>
      <c r="BJ99">
        <v>0</v>
      </c>
      <c r="BK99">
        <v>-4.3779794582400004E-3</v>
      </c>
      <c r="BL99" s="116" t="s">
        <v>1108</v>
      </c>
      <c r="BM99">
        <v>50</v>
      </c>
      <c r="BN99" t="s">
        <v>1186</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1186</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1186</v>
      </c>
      <c r="DB99">
        <v>10</v>
      </c>
      <c r="DC99">
        <v>8</v>
      </c>
      <c r="DD99">
        <v>10</v>
      </c>
      <c r="DE99" s="138">
        <v>74297.684354616256</v>
      </c>
      <c r="DF99" s="196">
        <v>0</v>
      </c>
      <c r="DG99" s="196"/>
      <c r="DH99" s="196">
        <v>0</v>
      </c>
      <c r="DJ99">
        <v>0</v>
      </c>
      <c r="DL99">
        <v>1</v>
      </c>
      <c r="DN99">
        <v>1</v>
      </c>
      <c r="DQ99">
        <v>1</v>
      </c>
      <c r="DS99">
        <v>0</v>
      </c>
      <c r="DV99" s="116" t="s">
        <v>1108</v>
      </c>
      <c r="DW99">
        <v>50</v>
      </c>
      <c r="DX99" t="s">
        <v>1192</v>
      </c>
      <c r="DY99">
        <v>10</v>
      </c>
      <c r="DZ99">
        <v>8</v>
      </c>
      <c r="EA99">
        <v>10</v>
      </c>
      <c r="EB99" s="138">
        <v>74297.684354616256</v>
      </c>
      <c r="EC99" s="196">
        <v>0</v>
      </c>
      <c r="ED99" s="196"/>
      <c r="EE99" s="196">
        <v>0</v>
      </c>
      <c r="EF99" s="196">
        <v>0</v>
      </c>
      <c r="EH99">
        <v>0</v>
      </c>
      <c r="EJ99">
        <v>1</v>
      </c>
      <c r="EL99">
        <v>1</v>
      </c>
      <c r="EO99">
        <v>1</v>
      </c>
      <c r="EQ99">
        <v>0</v>
      </c>
      <c r="ET99" s="116" t="s">
        <v>1108</v>
      </c>
      <c r="EU99">
        <v>50</v>
      </c>
      <c r="EV99" t="s">
        <v>1192</v>
      </c>
      <c r="EW99">
        <v>10</v>
      </c>
      <c r="EX99">
        <v>8</v>
      </c>
      <c r="EY99">
        <v>10</v>
      </c>
      <c r="EZ99" s="138">
        <v>73946.68959587274</v>
      </c>
      <c r="FA99" s="196">
        <v>0</v>
      </c>
      <c r="FB99" s="196"/>
      <c r="FC99" s="196">
        <v>0</v>
      </c>
      <c r="FD99" s="196">
        <v>0</v>
      </c>
      <c r="FF99">
        <v>0</v>
      </c>
      <c r="FH99">
        <v>1</v>
      </c>
      <c r="FJ99">
        <v>1</v>
      </c>
      <c r="FM99">
        <v>1</v>
      </c>
      <c r="FO99">
        <v>0</v>
      </c>
      <c r="FR99" s="116" t="s">
        <v>1108</v>
      </c>
      <c r="FS99">
        <v>50</v>
      </c>
      <c r="FT99" t="s">
        <v>1192</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1192</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1192</v>
      </c>
      <c r="HU99">
        <v>8</v>
      </c>
      <c r="HV99">
        <v>6</v>
      </c>
      <c r="HW99">
        <v>8</v>
      </c>
      <c r="HX99" s="138">
        <v>59670.139972130368</v>
      </c>
      <c r="HY99" s="138"/>
      <c r="HZ99" s="196">
        <v>0</v>
      </c>
      <c r="IA99" s="196"/>
      <c r="IB99" s="196"/>
      <c r="IC99" s="196">
        <v>0</v>
      </c>
      <c r="ID99" s="196">
        <v>0</v>
      </c>
      <c r="IF99">
        <v>0</v>
      </c>
      <c r="IJ99">
        <v>1</v>
      </c>
      <c r="IM99">
        <v>1</v>
      </c>
      <c r="IO99">
        <v>0</v>
      </c>
      <c r="IR99" s="116"/>
      <c r="IS99">
        <v>50</v>
      </c>
      <c r="IT99" t="s">
        <v>1192</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1192</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1192</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1192</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1192</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1192</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1192</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1192</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1192</v>
      </c>
      <c r="QX99">
        <v>7</v>
      </c>
      <c r="QY99">
        <v>5</v>
      </c>
      <c r="QZ99">
        <v>7</v>
      </c>
      <c r="RA99" s="138">
        <v>52118.545201498186</v>
      </c>
      <c r="RB99" s="138"/>
      <c r="RC99" s="196">
        <v>0</v>
      </c>
      <c r="RD99" s="196"/>
      <c r="RE99" s="196"/>
      <c r="RF99" s="196">
        <v>0</v>
      </c>
      <c r="RG99" s="196">
        <v>0</v>
      </c>
      <c r="RH99" s="196"/>
      <c r="RI99" s="196"/>
      <c r="RJ99" s="196"/>
      <c r="RK99" s="196"/>
      <c r="RL99" s="196"/>
      <c r="RM99" s="196"/>
      <c r="RO99">
        <f t="shared" si="257"/>
        <v>-3</v>
      </c>
      <c r="RS99">
        <v>1</v>
      </c>
      <c r="RU99">
        <v>1</v>
      </c>
      <c r="RX99">
        <f t="shared" si="258"/>
        <v>1</v>
      </c>
      <c r="RZ99">
        <f t="shared" si="259"/>
        <v>0</v>
      </c>
      <c r="SC99" s="116" t="s">
        <v>1108</v>
      </c>
      <c r="SD99">
        <v>50</v>
      </c>
      <c r="SE99" t="str">
        <f t="shared" si="260"/>
        <v>FALSE</v>
      </c>
      <c r="SF99">
        <f>ROUND(MARGIN!$J15,0)</f>
        <v>7</v>
      </c>
      <c r="SG99">
        <f t="shared" si="261"/>
        <v>5</v>
      </c>
      <c r="SH99">
        <f t="shared" si="262"/>
        <v>7</v>
      </c>
      <c r="SI99" s="138">
        <f>SH99*10000*MARGIN!$G15/MARGIN!$D15</f>
        <v>52375.626489195631</v>
      </c>
      <c r="SJ99" s="138"/>
      <c r="SK99" s="196">
        <f t="shared" si="263"/>
        <v>0</v>
      </c>
      <c r="SL99" s="196"/>
      <c r="SM99" s="196"/>
      <c r="SN99" s="196">
        <f t="shared" si="264"/>
        <v>0</v>
      </c>
      <c r="SO99" s="196">
        <f t="shared" si="265"/>
        <v>0</v>
      </c>
      <c r="SP99" s="196"/>
      <c r="SQ99" s="196"/>
      <c r="SR99" s="196"/>
      <c r="SS99" s="196"/>
      <c r="ST99" s="196"/>
      <c r="SU99" s="196"/>
      <c r="SW99">
        <f t="shared" si="266"/>
        <v>-50</v>
      </c>
      <c r="TA99">
        <v>1</v>
      </c>
      <c r="TC99">
        <v>1</v>
      </c>
      <c r="TF99">
        <f t="shared" si="267"/>
        <v>1</v>
      </c>
      <c r="TH99">
        <f t="shared" si="268"/>
        <v>0</v>
      </c>
      <c r="TK99" s="116" t="s">
        <v>1108</v>
      </c>
      <c r="TL99">
        <v>50</v>
      </c>
      <c r="TM99" t="str">
        <f t="shared" si="269"/>
        <v>FALSE</v>
      </c>
      <c r="TN99">
        <f>ROUND(MARGIN!$J15,0)</f>
        <v>7</v>
      </c>
      <c r="TO99">
        <f t="shared" si="270"/>
        <v>5</v>
      </c>
      <c r="TP99">
        <f t="shared" si="271"/>
        <v>7</v>
      </c>
      <c r="TQ99" s="138">
        <f>TP99*10000*MARGIN!$G15/MARGIN!$D15</f>
        <v>52375.626489195631</v>
      </c>
      <c r="TR99" s="138"/>
      <c r="TS99" s="196">
        <f t="shared" si="272"/>
        <v>0</v>
      </c>
      <c r="TT99" s="196"/>
      <c r="TU99" s="196"/>
      <c r="TV99" s="196">
        <f t="shared" si="273"/>
        <v>0</v>
      </c>
      <c r="TW99" s="196">
        <f t="shared" si="274"/>
        <v>0</v>
      </c>
      <c r="TX99" s="196"/>
      <c r="TY99" s="196"/>
      <c r="TZ99" s="196"/>
      <c r="UA99" s="196"/>
      <c r="UB99" s="196"/>
      <c r="UC99" s="196"/>
      <c r="UE99">
        <f t="shared" si="275"/>
        <v>-50</v>
      </c>
      <c r="UI99">
        <v>1</v>
      </c>
      <c r="UK99">
        <v>1</v>
      </c>
      <c r="UN99">
        <f t="shared" si="276"/>
        <v>1</v>
      </c>
      <c r="UP99">
        <f t="shared" si="277"/>
        <v>0</v>
      </c>
      <c r="US99" s="116" t="s">
        <v>1108</v>
      </c>
      <c r="UT99">
        <v>50</v>
      </c>
      <c r="UU99" t="str">
        <f t="shared" si="278"/>
        <v>FALSE</v>
      </c>
      <c r="UV99">
        <f>ROUND(MARGIN!$J15,0)</f>
        <v>7</v>
      </c>
      <c r="UW99">
        <f t="shared" si="279"/>
        <v>5</v>
      </c>
      <c r="UX99">
        <f t="shared" si="280"/>
        <v>7</v>
      </c>
      <c r="UY99" s="138">
        <f>UX99*10000*MARGIN!$G15/MARGIN!$D15</f>
        <v>52375.626489195631</v>
      </c>
      <c r="UZ99" s="138"/>
      <c r="VA99" s="196">
        <f t="shared" si="281"/>
        <v>0</v>
      </c>
      <c r="VB99" s="196"/>
      <c r="VC99" s="196"/>
      <c r="VD99" s="196">
        <f t="shared" si="282"/>
        <v>0</v>
      </c>
      <c r="VE99" s="196">
        <f t="shared" si="283"/>
        <v>0</v>
      </c>
      <c r="VF99" s="196"/>
      <c r="VG99" s="196"/>
      <c r="VH99" s="196"/>
      <c r="VI99" s="196"/>
      <c r="VJ99" s="196"/>
      <c r="VK99" s="196"/>
    </row>
    <row r="100" spans="1:583" x14ac:dyDescent="0.25">
      <c r="A100" t="s">
        <v>1083</v>
      </c>
      <c r="B100" s="164" t="s">
        <v>9</v>
      </c>
      <c r="F100" t="e">
        <f>-#REF!+G100</f>
        <v>#REF!</v>
      </c>
      <c r="G100">
        <v>1</v>
      </c>
      <c r="H100">
        <v>1</v>
      </c>
      <c r="I100">
        <v>1</v>
      </c>
      <c r="J100">
        <f t="shared" si="240"/>
        <v>1</v>
      </c>
      <c r="K100">
        <f t="shared" si="241"/>
        <v>1</v>
      </c>
      <c r="L100" s="183">
        <v>1.92464682523E-2</v>
      </c>
      <c r="M100" s="116" t="s">
        <v>917</v>
      </c>
      <c r="N100">
        <v>50</v>
      </c>
      <c r="O100" t="str">
        <f t="shared" si="242"/>
        <v>TRUE</v>
      </c>
      <c r="P100">
        <f>ROUND(MARGIN!$J16,0)</f>
        <v>7</v>
      </c>
      <c r="Q100" t="e">
        <f>IF(ABS(G100+I100)=2,ROUND(P100*(1+#REF!),0),IF(I100="",P100,ROUND(P100*(1+-#REF!),0)))</f>
        <v>#REF!</v>
      </c>
      <c r="R100">
        <f t="shared" si="284"/>
        <v>7</v>
      </c>
      <c r="S100" s="138">
        <f>R100*10000*MARGIN!$G16/MARGIN!$D16</f>
        <v>52379.6</v>
      </c>
      <c r="T100" s="144">
        <f t="shared" si="243"/>
        <v>1008.1223084681731</v>
      </c>
      <c r="U100" s="144">
        <f t="shared" si="244"/>
        <v>1008.1223084681731</v>
      </c>
      <c r="W100">
        <f t="shared" si="245"/>
        <v>0</v>
      </c>
      <c r="X100">
        <v>1</v>
      </c>
      <c r="Y100">
        <v>1</v>
      </c>
      <c r="Z100">
        <v>-1</v>
      </c>
      <c r="AA100">
        <f t="shared" si="246"/>
        <v>0</v>
      </c>
      <c r="AB100">
        <f t="shared" si="247"/>
        <v>0</v>
      </c>
      <c r="AC100">
        <v>-2.5792788879199998E-4</v>
      </c>
      <c r="AD100" s="116" t="s">
        <v>1108</v>
      </c>
      <c r="AE100">
        <v>50</v>
      </c>
      <c r="AF100" t="str">
        <f t="shared" si="248"/>
        <v>TRUE</v>
      </c>
      <c r="AG100">
        <f>ROUND(MARGIN!$J16,0)</f>
        <v>7</v>
      </c>
      <c r="AH100">
        <f t="shared" si="285"/>
        <v>9</v>
      </c>
      <c r="AI100">
        <f t="shared" si="286"/>
        <v>7</v>
      </c>
      <c r="AJ100" s="138">
        <f>AI100*10000*MARGIN!$G16/MARGIN!$D16</f>
        <v>52379.6</v>
      </c>
      <c r="AK100" s="196">
        <f t="shared" si="249"/>
        <v>-13.510159643769443</v>
      </c>
      <c r="AL100" s="196">
        <f t="shared" si="250"/>
        <v>-13.510159643769443</v>
      </c>
      <c r="AN100">
        <f t="shared" si="251"/>
        <v>-2</v>
      </c>
      <c r="AO100">
        <v>-1</v>
      </c>
      <c r="AP100">
        <v>-1</v>
      </c>
      <c r="AQ100">
        <v>1</v>
      </c>
      <c r="AR100">
        <f t="shared" si="252"/>
        <v>0</v>
      </c>
      <c r="AS100">
        <f t="shared" si="253"/>
        <v>0</v>
      </c>
      <c r="AT100">
        <v>1.2342996809000001E-2</v>
      </c>
      <c r="AU100" s="116" t="s">
        <v>1108</v>
      </c>
      <c r="AV100">
        <v>50</v>
      </c>
      <c r="AW100" t="str">
        <f t="shared" si="254"/>
        <v>TRUE</v>
      </c>
      <c r="AX100">
        <f>ROUND(MARGIN!$J16,0)</f>
        <v>7</v>
      </c>
      <c r="AY100">
        <f t="shared" si="287"/>
        <v>9</v>
      </c>
      <c r="AZ100">
        <f t="shared" si="288"/>
        <v>7</v>
      </c>
      <c r="BA100" s="138">
        <f>AZ100*10000*MARGIN!$G16/MARGIN!$D16</f>
        <v>52379.6</v>
      </c>
      <c r="BB100" s="196">
        <f t="shared" si="255"/>
        <v>-646.52123565669638</v>
      </c>
      <c r="BC100" s="196">
        <f t="shared" si="256"/>
        <v>-646.52123565669638</v>
      </c>
      <c r="BE100">
        <v>0</v>
      </c>
      <c r="BF100">
        <v>-1</v>
      </c>
      <c r="BG100">
        <v>1</v>
      </c>
      <c r="BH100">
        <v>1</v>
      </c>
      <c r="BI100">
        <v>0</v>
      </c>
      <c r="BJ100">
        <v>1</v>
      </c>
      <c r="BK100">
        <v>1.93148590284E-3</v>
      </c>
      <c r="BL100" s="116" t="s">
        <v>1108</v>
      </c>
      <c r="BM100">
        <v>50</v>
      </c>
      <c r="BN100" t="s">
        <v>1186</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1186</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1186</v>
      </c>
      <c r="DB100">
        <v>10</v>
      </c>
      <c r="DC100">
        <v>13</v>
      </c>
      <c r="DD100">
        <v>10</v>
      </c>
      <c r="DE100" s="138">
        <v>74299</v>
      </c>
      <c r="DF100" s="196">
        <v>0</v>
      </c>
      <c r="DG100" s="196"/>
      <c r="DH100" s="196">
        <v>0</v>
      </c>
      <c r="DJ100">
        <v>0</v>
      </c>
      <c r="DL100">
        <v>1</v>
      </c>
      <c r="DN100">
        <v>1</v>
      </c>
      <c r="DQ100">
        <v>1</v>
      </c>
      <c r="DS100">
        <v>0</v>
      </c>
      <c r="DV100" s="116" t="s">
        <v>1108</v>
      </c>
      <c r="DW100">
        <v>50</v>
      </c>
      <c r="DX100" t="s">
        <v>1192</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1192</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1192</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1192</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1192</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1192</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1192</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1192</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1192</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1192</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1192</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1192</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1192</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1192</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f t="shared" si="257"/>
        <v>-3</v>
      </c>
      <c r="RS100">
        <v>1</v>
      </c>
      <c r="RU100">
        <v>1</v>
      </c>
      <c r="RX100">
        <f t="shared" si="258"/>
        <v>1</v>
      </c>
      <c r="RZ100">
        <f t="shared" si="259"/>
        <v>0</v>
      </c>
      <c r="SC100" s="116" t="s">
        <v>1108</v>
      </c>
      <c r="SD100">
        <v>50</v>
      </c>
      <c r="SE100" t="str">
        <f t="shared" si="260"/>
        <v>FALSE</v>
      </c>
      <c r="SF100">
        <f>ROUND(MARGIN!$J16,0)</f>
        <v>7</v>
      </c>
      <c r="SG100">
        <f t="shared" si="261"/>
        <v>5</v>
      </c>
      <c r="SH100">
        <f t="shared" si="262"/>
        <v>7</v>
      </c>
      <c r="SI100" s="138">
        <f>SH100*10000*MARGIN!$G16/MARGIN!$D16</f>
        <v>52379.6</v>
      </c>
      <c r="SJ100" s="138"/>
      <c r="SK100" s="196">
        <f t="shared" si="263"/>
        <v>0</v>
      </c>
      <c r="SL100" s="196"/>
      <c r="SM100" s="196"/>
      <c r="SN100" s="196">
        <f t="shared" si="264"/>
        <v>0</v>
      </c>
      <c r="SO100" s="196">
        <f t="shared" si="265"/>
        <v>0</v>
      </c>
      <c r="SP100" s="196"/>
      <c r="SQ100" s="196"/>
      <c r="SR100" s="196"/>
      <c r="SS100" s="196"/>
      <c r="ST100" s="196"/>
      <c r="SU100" s="196"/>
      <c r="SW100">
        <f t="shared" si="266"/>
        <v>-50</v>
      </c>
      <c r="TA100">
        <v>1</v>
      </c>
      <c r="TC100">
        <v>1</v>
      </c>
      <c r="TF100">
        <f t="shared" si="267"/>
        <v>1</v>
      </c>
      <c r="TH100">
        <f t="shared" si="268"/>
        <v>0</v>
      </c>
      <c r="TK100" s="116" t="s">
        <v>1108</v>
      </c>
      <c r="TL100">
        <v>50</v>
      </c>
      <c r="TM100" t="str">
        <f t="shared" si="269"/>
        <v>FALSE</v>
      </c>
      <c r="TN100">
        <f>ROUND(MARGIN!$J16,0)</f>
        <v>7</v>
      </c>
      <c r="TO100">
        <f t="shared" si="270"/>
        <v>5</v>
      </c>
      <c r="TP100">
        <f t="shared" si="271"/>
        <v>7</v>
      </c>
      <c r="TQ100" s="138">
        <f>TP100*10000*MARGIN!$G16/MARGIN!$D16</f>
        <v>52379.6</v>
      </c>
      <c r="TR100" s="138"/>
      <c r="TS100" s="196">
        <f t="shared" si="272"/>
        <v>0</v>
      </c>
      <c r="TT100" s="196"/>
      <c r="TU100" s="196"/>
      <c r="TV100" s="196">
        <f t="shared" si="273"/>
        <v>0</v>
      </c>
      <c r="TW100" s="196">
        <f t="shared" si="274"/>
        <v>0</v>
      </c>
      <c r="TX100" s="196"/>
      <c r="TY100" s="196"/>
      <c r="TZ100" s="196"/>
      <c r="UA100" s="196"/>
      <c r="UB100" s="196"/>
      <c r="UC100" s="196"/>
      <c r="UE100">
        <f t="shared" si="275"/>
        <v>-50</v>
      </c>
      <c r="UI100">
        <v>1</v>
      </c>
      <c r="UK100">
        <v>1</v>
      </c>
      <c r="UN100">
        <f t="shared" si="276"/>
        <v>1</v>
      </c>
      <c r="UP100">
        <f t="shared" si="277"/>
        <v>0</v>
      </c>
      <c r="US100" s="116" t="s">
        <v>1108</v>
      </c>
      <c r="UT100">
        <v>50</v>
      </c>
      <c r="UU100" t="str">
        <f t="shared" si="278"/>
        <v>FALSE</v>
      </c>
      <c r="UV100">
        <f>ROUND(MARGIN!$J16,0)</f>
        <v>7</v>
      </c>
      <c r="UW100">
        <f t="shared" si="279"/>
        <v>5</v>
      </c>
      <c r="UX100">
        <f t="shared" si="280"/>
        <v>7</v>
      </c>
      <c r="UY100" s="138">
        <f>UX100*10000*MARGIN!$G16/MARGIN!$D16</f>
        <v>52379.6</v>
      </c>
      <c r="UZ100" s="138"/>
      <c r="VA100" s="196">
        <f t="shared" si="281"/>
        <v>0</v>
      </c>
      <c r="VB100" s="196"/>
      <c r="VC100" s="196"/>
      <c r="VD100" s="196">
        <f t="shared" si="282"/>
        <v>0</v>
      </c>
      <c r="VE100" s="196">
        <f t="shared" si="283"/>
        <v>0</v>
      </c>
      <c r="VF100" s="196"/>
      <c r="VG100" s="196"/>
      <c r="VH100" s="196"/>
      <c r="VI100" s="196"/>
      <c r="VJ100" s="196"/>
      <c r="VK100" s="196"/>
    </row>
    <row r="101" spans="1:583" x14ac:dyDescent="0.25">
      <c r="A101" t="s">
        <v>1085</v>
      </c>
      <c r="B101" s="164" t="s">
        <v>20</v>
      </c>
      <c r="F101" t="e">
        <f>-#REF!+G101</f>
        <v>#REF!</v>
      </c>
      <c r="G101">
        <v>-1</v>
      </c>
      <c r="H101">
        <v>1</v>
      </c>
      <c r="I101">
        <v>1</v>
      </c>
      <c r="J101">
        <f t="shared" si="240"/>
        <v>0</v>
      </c>
      <c r="K101">
        <f t="shared" si="241"/>
        <v>1</v>
      </c>
      <c r="L101" s="183">
        <v>5.7684993449700003E-3</v>
      </c>
      <c r="M101" s="116" t="s">
        <v>917</v>
      </c>
      <c r="N101">
        <v>50</v>
      </c>
      <c r="O101" t="str">
        <f t="shared" si="242"/>
        <v>TRUE</v>
      </c>
      <c r="P101">
        <f>ROUND(MARGIN!$J17,0)</f>
        <v>7</v>
      </c>
      <c r="Q101" t="e">
        <f>IF(ABS(G101+I101)=2,ROUND(P101*(1+#REF!),0),IF(I101="",P101,ROUND(P101*(1+-#REF!),0)))</f>
        <v>#REF!</v>
      </c>
      <c r="R101">
        <f t="shared" si="284"/>
        <v>7</v>
      </c>
      <c r="S101" s="138">
        <f>R101*10000*MARGIN!$G17/MARGIN!$D17</f>
        <v>52377.368425127963</v>
      </c>
      <c r="T101" s="144">
        <f t="shared" si="243"/>
        <v>-302.13881545160302</v>
      </c>
      <c r="U101" s="144">
        <f t="shared" si="244"/>
        <v>302.13881545160302</v>
      </c>
      <c r="W101">
        <f t="shared" si="245"/>
        <v>2</v>
      </c>
      <c r="X101">
        <v>1</v>
      </c>
      <c r="Y101">
        <v>1</v>
      </c>
      <c r="Z101">
        <v>-1</v>
      </c>
      <c r="AA101">
        <f t="shared" si="246"/>
        <v>0</v>
      </c>
      <c r="AB101">
        <f t="shared" si="247"/>
        <v>0</v>
      </c>
      <c r="AC101">
        <v>-8.4665644236199995E-3</v>
      </c>
      <c r="AD101" s="116" t="s">
        <v>1108</v>
      </c>
      <c r="AE101">
        <v>50</v>
      </c>
      <c r="AF101" t="str">
        <f t="shared" si="248"/>
        <v>TRUE</v>
      </c>
      <c r="AG101">
        <f>ROUND(MARGIN!$J17,0)</f>
        <v>7</v>
      </c>
      <c r="AH101">
        <f t="shared" si="285"/>
        <v>9</v>
      </c>
      <c r="AI101">
        <f t="shared" si="286"/>
        <v>7</v>
      </c>
      <c r="AJ101" s="138">
        <f>AI101*10000*MARGIN!$G17/MARGIN!$D17</f>
        <v>52377.368425127963</v>
      </c>
      <c r="AK101" s="196">
        <f t="shared" si="249"/>
        <v>-443.45636411102589</v>
      </c>
      <c r="AL101" s="196">
        <f t="shared" si="250"/>
        <v>-443.45636411102589</v>
      </c>
      <c r="AN101">
        <f t="shared" si="251"/>
        <v>0</v>
      </c>
      <c r="AO101">
        <v>1</v>
      </c>
      <c r="AP101">
        <v>1</v>
      </c>
      <c r="AQ101">
        <v>1</v>
      </c>
      <c r="AR101">
        <f t="shared" si="252"/>
        <v>1</v>
      </c>
      <c r="AS101">
        <f t="shared" si="253"/>
        <v>1</v>
      </c>
      <c r="AT101">
        <v>5.9327061615400004E-3</v>
      </c>
      <c r="AU101" s="116" t="s">
        <v>1108</v>
      </c>
      <c r="AV101">
        <v>50</v>
      </c>
      <c r="AW101" t="str">
        <f t="shared" si="254"/>
        <v>TRUE</v>
      </c>
      <c r="AX101">
        <f>ROUND(MARGIN!$J17,0)</f>
        <v>7</v>
      </c>
      <c r="AY101">
        <f t="shared" si="287"/>
        <v>9</v>
      </c>
      <c r="AZ101">
        <f t="shared" si="288"/>
        <v>7</v>
      </c>
      <c r="BA101" s="138">
        <f>AZ101*10000*MARGIN!$G17/MARGIN!$D17</f>
        <v>52377.368425127963</v>
      </c>
      <c r="BB101" s="196">
        <f t="shared" si="255"/>
        <v>310.73953638100733</v>
      </c>
      <c r="BC101" s="196">
        <f t="shared" si="256"/>
        <v>310.73953638100733</v>
      </c>
      <c r="BE101">
        <v>-2</v>
      </c>
      <c r="BF101">
        <v>-1</v>
      </c>
      <c r="BG101">
        <v>1</v>
      </c>
      <c r="BH101">
        <v>-1</v>
      </c>
      <c r="BI101">
        <v>1</v>
      </c>
      <c r="BJ101">
        <v>0</v>
      </c>
      <c r="BK101">
        <v>-1.6850619260299999E-3</v>
      </c>
      <c r="BL101" s="116" t="s">
        <v>1108</v>
      </c>
      <c r="BM101">
        <v>50</v>
      </c>
      <c r="BN101" t="s">
        <v>1186</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1186</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1186</v>
      </c>
      <c r="DB101">
        <v>10</v>
      </c>
      <c r="DC101">
        <v>8</v>
      </c>
      <c r="DD101">
        <v>10</v>
      </c>
      <c r="DE101" s="138">
        <v>74294.966516804474</v>
      </c>
      <c r="DF101" s="196">
        <v>0</v>
      </c>
      <c r="DG101" s="196"/>
      <c r="DH101" s="196">
        <v>0</v>
      </c>
      <c r="DJ101">
        <v>0</v>
      </c>
      <c r="DL101">
        <v>1</v>
      </c>
      <c r="DN101">
        <v>1</v>
      </c>
      <c r="DQ101">
        <v>1</v>
      </c>
      <c r="DS101">
        <v>0</v>
      </c>
      <c r="DV101" s="116" t="s">
        <v>1108</v>
      </c>
      <c r="DW101">
        <v>50</v>
      </c>
      <c r="DX101" t="s">
        <v>1192</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1192</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1192</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1192</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1192</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1192</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1192</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1192</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1192</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1192</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1192</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1192</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1192</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1192</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f t="shared" si="257"/>
        <v>-3</v>
      </c>
      <c r="RS101">
        <v>1</v>
      </c>
      <c r="RU101">
        <v>1</v>
      </c>
      <c r="RX101">
        <f t="shared" si="258"/>
        <v>1</v>
      </c>
      <c r="RZ101">
        <f t="shared" si="259"/>
        <v>0</v>
      </c>
      <c r="SC101" s="116" t="s">
        <v>1108</v>
      </c>
      <c r="SD101">
        <v>50</v>
      </c>
      <c r="SE101" t="str">
        <f t="shared" si="260"/>
        <v>FALSE</v>
      </c>
      <c r="SF101">
        <f>ROUND(MARGIN!$J17,0)</f>
        <v>7</v>
      </c>
      <c r="SG101">
        <f t="shared" si="261"/>
        <v>5</v>
      </c>
      <c r="SH101">
        <f t="shared" si="262"/>
        <v>7</v>
      </c>
      <c r="SI101" s="138">
        <f>SH101*10000*MARGIN!$G17/MARGIN!$D17</f>
        <v>52377.368425127963</v>
      </c>
      <c r="SJ101" s="138"/>
      <c r="SK101" s="196">
        <f t="shared" si="263"/>
        <v>0</v>
      </c>
      <c r="SL101" s="196"/>
      <c r="SM101" s="196"/>
      <c r="SN101" s="196">
        <f t="shared" si="264"/>
        <v>0</v>
      </c>
      <c r="SO101" s="196">
        <f t="shared" si="265"/>
        <v>0</v>
      </c>
      <c r="SP101" s="196"/>
      <c r="SQ101" s="196"/>
      <c r="SR101" s="196"/>
      <c r="SS101" s="196"/>
      <c r="ST101" s="196"/>
      <c r="SU101" s="196"/>
      <c r="SW101">
        <f t="shared" si="266"/>
        <v>-50</v>
      </c>
      <c r="TA101">
        <v>1</v>
      </c>
      <c r="TC101">
        <v>1</v>
      </c>
      <c r="TF101">
        <f t="shared" si="267"/>
        <v>1</v>
      </c>
      <c r="TH101">
        <f t="shared" si="268"/>
        <v>0</v>
      </c>
      <c r="TK101" s="116" t="s">
        <v>1108</v>
      </c>
      <c r="TL101">
        <v>50</v>
      </c>
      <c r="TM101" t="str">
        <f t="shared" si="269"/>
        <v>FALSE</v>
      </c>
      <c r="TN101">
        <f>ROUND(MARGIN!$J17,0)</f>
        <v>7</v>
      </c>
      <c r="TO101">
        <f t="shared" si="270"/>
        <v>5</v>
      </c>
      <c r="TP101">
        <f t="shared" si="271"/>
        <v>7</v>
      </c>
      <c r="TQ101" s="138">
        <f>TP101*10000*MARGIN!$G17/MARGIN!$D17</f>
        <v>52377.368425127963</v>
      </c>
      <c r="TR101" s="138"/>
      <c r="TS101" s="196">
        <f t="shared" si="272"/>
        <v>0</v>
      </c>
      <c r="TT101" s="196"/>
      <c r="TU101" s="196"/>
      <c r="TV101" s="196">
        <f t="shared" si="273"/>
        <v>0</v>
      </c>
      <c r="TW101" s="196">
        <f t="shared" si="274"/>
        <v>0</v>
      </c>
      <c r="TX101" s="196"/>
      <c r="TY101" s="196"/>
      <c r="TZ101" s="196"/>
      <c r="UA101" s="196"/>
      <c r="UB101" s="196"/>
      <c r="UC101" s="196"/>
      <c r="UE101">
        <f t="shared" si="275"/>
        <v>-50</v>
      </c>
      <c r="UI101">
        <v>1</v>
      </c>
      <c r="UK101">
        <v>1</v>
      </c>
      <c r="UN101">
        <f t="shared" si="276"/>
        <v>1</v>
      </c>
      <c r="UP101">
        <f t="shared" si="277"/>
        <v>0</v>
      </c>
      <c r="US101" s="116" t="s">
        <v>1108</v>
      </c>
      <c r="UT101">
        <v>50</v>
      </c>
      <c r="UU101" t="str">
        <f t="shared" si="278"/>
        <v>FALSE</v>
      </c>
      <c r="UV101">
        <f>ROUND(MARGIN!$J17,0)</f>
        <v>7</v>
      </c>
      <c r="UW101">
        <f t="shared" si="279"/>
        <v>5</v>
      </c>
      <c r="UX101">
        <f t="shared" si="280"/>
        <v>7</v>
      </c>
      <c r="UY101" s="138">
        <f>UX101*10000*MARGIN!$G17/MARGIN!$D17</f>
        <v>52377.368425127963</v>
      </c>
      <c r="UZ101" s="138"/>
      <c r="VA101" s="196">
        <f t="shared" si="281"/>
        <v>0</v>
      </c>
      <c r="VB101" s="196"/>
      <c r="VC101" s="196"/>
      <c r="VD101" s="196">
        <f t="shared" si="282"/>
        <v>0</v>
      </c>
      <c r="VE101" s="196">
        <f t="shared" si="283"/>
        <v>0</v>
      </c>
      <c r="VF101" s="196"/>
      <c r="VG101" s="196"/>
      <c r="VH101" s="196"/>
      <c r="VI101" s="196"/>
      <c r="VJ101" s="196"/>
      <c r="VK101" s="196"/>
    </row>
    <row r="102" spans="1:583"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50176.233284551723</v>
      </c>
      <c r="T102" s="144">
        <f>IF(J102=1,ABS(S102*L102),-ABS(S102*L102))</f>
        <v>444.59027461956754</v>
      </c>
      <c r="U102" s="144">
        <f>IF(K102=1,ABS(S102*L102),-ABS(S102*L102))</f>
        <v>-444.59027461956754</v>
      </c>
      <c r="W102">
        <f>-G102+X102</f>
        <v>0</v>
      </c>
      <c r="X102">
        <v>1</v>
      </c>
      <c r="Z102">
        <v>-1</v>
      </c>
      <c r="AA102">
        <f>IF(X102=Z102,1,0)</f>
        <v>0</v>
      </c>
      <c r="AB102">
        <f>IF(Z102=Y102,1,0)</f>
        <v>0</v>
      </c>
      <c r="AC102">
        <v>-1.4263638283899999E-2</v>
      </c>
      <c r="AD102" s="117" t="s">
        <v>1108</v>
      </c>
      <c r="AE102">
        <v>50</v>
      </c>
      <c r="AF102" t="str">
        <f>IF(X102="","FALSE","TRUE")</f>
        <v>TRUE</v>
      </c>
      <c r="AG102">
        <f>ROUND(MARGIN!$J18,0)</f>
        <v>7</v>
      </c>
      <c r="AH102">
        <f>ROUND(IF(X102=Y102,AG102*(1+$AH$95),AG102*(1-$AH$95)),0)</f>
        <v>5</v>
      </c>
      <c r="AI102">
        <f>AG102</f>
        <v>7</v>
      </c>
      <c r="AJ102" s="138">
        <f>AI102*10000*MARGIN!$G18/MARGIN!$D18</f>
        <v>50176.233284551723</v>
      </c>
      <c r="AK102" s="196">
        <f>IF(AA102=1,ABS(AJ102*AC102),-ABS(AJ102*AC102))</f>
        <v>-715.69564201942933</v>
      </c>
      <c r="AL102" s="196">
        <f>IF(AB102=1,ABS(AJ102*AC102),-ABS(AJ102*AC102))</f>
        <v>-715.69564201942933</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ROUND(MARGIN!$J18,0)</f>
        <v>7</v>
      </c>
      <c r="AY102">
        <f>ROUND(IF(AO102=AP102,AX102*(1+$AH$95),AX102*(1-$AH$95)),0)</f>
        <v>9</v>
      </c>
      <c r="AZ102">
        <f>AX102</f>
        <v>7</v>
      </c>
      <c r="BA102" s="138">
        <f>AZ102*10000*MARGIN!$G18/MARGIN!$D18</f>
        <v>50176.233284551723</v>
      </c>
      <c r="BB102" s="196">
        <f>IF(AR102=1,ABS(BA102*AT102),-ABS(BA102*AT102))</f>
        <v>-103.55999696689662</v>
      </c>
      <c r="BC102" s="196">
        <f>IF(AS102=1,ABS(BA102*AT102),-ABS(BA102*AT102))</f>
        <v>-103.55999696689662</v>
      </c>
      <c r="BE102">
        <v>2</v>
      </c>
      <c r="BF102">
        <v>1</v>
      </c>
      <c r="BG102">
        <v>1</v>
      </c>
      <c r="BH102">
        <v>-1</v>
      </c>
      <c r="BI102">
        <v>0</v>
      </c>
      <c r="BJ102">
        <v>0</v>
      </c>
      <c r="BK102">
        <v>-1.9583788225000002E-3</v>
      </c>
      <c r="BL102" s="117" t="s">
        <v>1108</v>
      </c>
      <c r="BM102">
        <v>50</v>
      </c>
      <c r="BN102" t="s">
        <v>1186</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1186</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1186</v>
      </c>
      <c r="DB102">
        <v>11</v>
      </c>
      <c r="DC102">
        <v>8</v>
      </c>
      <c r="DD102">
        <v>11</v>
      </c>
      <c r="DE102" s="138">
        <v>78114.801773194587</v>
      </c>
      <c r="DF102" s="196">
        <v>0</v>
      </c>
      <c r="DG102" s="196"/>
      <c r="DH102" s="196">
        <v>0</v>
      </c>
      <c r="DJ102">
        <v>0</v>
      </c>
      <c r="DL102">
        <v>1</v>
      </c>
      <c r="DN102">
        <v>1</v>
      </c>
      <c r="DQ102">
        <v>1</v>
      </c>
      <c r="DS102">
        <v>0</v>
      </c>
      <c r="DV102" s="117" t="s">
        <v>1108</v>
      </c>
      <c r="DW102">
        <v>50</v>
      </c>
      <c r="DX102" t="s">
        <v>1192</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1192</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1192</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1192</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1192</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1192</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1192</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1192</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1192</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1192</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1192</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1192</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1192</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1192</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f t="shared" si="257"/>
        <v>-3</v>
      </c>
      <c r="RS102">
        <v>1</v>
      </c>
      <c r="RU102">
        <v>1</v>
      </c>
      <c r="RX102">
        <f>IF(RP102=RW102,1,0)</f>
        <v>1</v>
      </c>
      <c r="RZ102">
        <f t="shared" si="259"/>
        <v>0</v>
      </c>
      <c r="SC102" s="117" t="s">
        <v>1108</v>
      </c>
      <c r="SD102">
        <v>50</v>
      </c>
      <c r="SE102" t="str">
        <f>IF(RP102="","FALSE","TRUE")</f>
        <v>FALSE</v>
      </c>
      <c r="SF102">
        <f>ROUND(MARGIN!$J18,0)</f>
        <v>7</v>
      </c>
      <c r="SG102">
        <f t="shared" si="261"/>
        <v>5</v>
      </c>
      <c r="SH102">
        <f t="shared" si="262"/>
        <v>7</v>
      </c>
      <c r="SI102" s="138">
        <f>SH102*10000*MARGIN!$G18/MARGIN!$D18</f>
        <v>50176.233284551723</v>
      </c>
      <c r="SJ102" s="138"/>
      <c r="SK102" s="196">
        <f>IF(RX102=1,ABS(SI102*SB102),-ABS(SI102*SB102))</f>
        <v>0</v>
      </c>
      <c r="SL102" s="196"/>
      <c r="SM102" s="196"/>
      <c r="SN102" s="196">
        <f t="shared" si="264"/>
        <v>0</v>
      </c>
      <c r="SO102" s="196">
        <f>IF(SB102=1,ABS(SK102*SC102),-ABS(SK102*SC102))</f>
        <v>0</v>
      </c>
      <c r="SP102" s="196"/>
      <c r="SQ102" s="196"/>
      <c r="SR102" s="196"/>
      <c r="SS102" s="196"/>
      <c r="ST102" s="196"/>
      <c r="SU102" s="196"/>
      <c r="SW102">
        <f t="shared" si="266"/>
        <v>-50</v>
      </c>
      <c r="TA102">
        <v>1</v>
      </c>
      <c r="TC102">
        <v>1</v>
      </c>
      <c r="TF102">
        <f>IF(SX102=TE102,1,0)</f>
        <v>1</v>
      </c>
      <c r="TH102">
        <f t="shared" si="268"/>
        <v>0</v>
      </c>
      <c r="TK102" s="117" t="s">
        <v>1108</v>
      </c>
      <c r="TL102">
        <v>50</v>
      </c>
      <c r="TM102" t="str">
        <f>IF(SX102="","FALSE","TRUE")</f>
        <v>FALSE</v>
      </c>
      <c r="TN102">
        <f>ROUND(MARGIN!$J18,0)</f>
        <v>7</v>
      </c>
      <c r="TO102">
        <f t="shared" si="270"/>
        <v>5</v>
      </c>
      <c r="TP102">
        <f t="shared" si="271"/>
        <v>7</v>
      </c>
      <c r="TQ102" s="138">
        <f>TP102*10000*MARGIN!$G18/MARGIN!$D18</f>
        <v>50176.233284551723</v>
      </c>
      <c r="TR102" s="138"/>
      <c r="TS102" s="196">
        <f>IF(TF102=1,ABS(TQ102*TJ102),-ABS(TQ102*TJ102))</f>
        <v>0</v>
      </c>
      <c r="TT102" s="196"/>
      <c r="TU102" s="196"/>
      <c r="TV102" s="196">
        <f t="shared" si="273"/>
        <v>0</v>
      </c>
      <c r="TW102" s="196">
        <f>IF(TJ102=1,ABS(TS102*TK102),-ABS(TS102*TK102))</f>
        <v>0</v>
      </c>
      <c r="TX102" s="196"/>
      <c r="TY102" s="196"/>
      <c r="TZ102" s="196"/>
      <c r="UA102" s="196"/>
      <c r="UB102" s="196"/>
      <c r="UC102" s="196"/>
      <c r="UE102">
        <f t="shared" si="275"/>
        <v>-50</v>
      </c>
      <c r="UI102">
        <v>1</v>
      </c>
      <c r="UK102">
        <v>1</v>
      </c>
      <c r="UN102">
        <f>IF(UF102=UM102,1,0)</f>
        <v>1</v>
      </c>
      <c r="UP102">
        <f t="shared" si="277"/>
        <v>0</v>
      </c>
      <c r="US102" s="117" t="s">
        <v>1108</v>
      </c>
      <c r="UT102">
        <v>50</v>
      </c>
      <c r="UU102" t="str">
        <f>IF(UF102="","FALSE","TRUE")</f>
        <v>FALSE</v>
      </c>
      <c r="UV102">
        <f>ROUND(MARGIN!$J18,0)</f>
        <v>7</v>
      </c>
      <c r="UW102">
        <f t="shared" si="279"/>
        <v>5</v>
      </c>
      <c r="UX102">
        <f t="shared" si="280"/>
        <v>7</v>
      </c>
      <c r="UY102" s="138">
        <f>UX102*10000*MARGIN!$G18/MARGIN!$D18</f>
        <v>50176.233284551723</v>
      </c>
      <c r="UZ102" s="138"/>
      <c r="VA102" s="196">
        <f>IF(UN102=1,ABS(UY102*UR102),-ABS(UY102*UR102))</f>
        <v>0</v>
      </c>
      <c r="VB102" s="196"/>
      <c r="VC102" s="196"/>
      <c r="VD102" s="196">
        <f t="shared" si="282"/>
        <v>0</v>
      </c>
      <c r="VE102" s="196">
        <f>IF(UR102=1,ABS(VA102*US102),-ABS(VA102*US102))</f>
        <v>0</v>
      </c>
      <c r="VF102" s="196"/>
      <c r="VG102" s="196"/>
      <c r="VH102" s="196"/>
      <c r="VI102" s="196"/>
      <c r="VJ102" s="196"/>
      <c r="VK102" s="196"/>
    </row>
    <row r="103" spans="1:583" x14ac:dyDescent="0.25">
      <c r="A103" s="182" t="s">
        <v>1127</v>
      </c>
      <c r="B103" s="164" t="s">
        <v>27</v>
      </c>
      <c r="F103" t="e">
        <f>-#REF!+G103</f>
        <v>#REF!</v>
      </c>
      <c r="G103">
        <v>-1</v>
      </c>
      <c r="H103">
        <v>-1</v>
      </c>
      <c r="I103">
        <v>-1</v>
      </c>
      <c r="J103">
        <f t="shared" si="240"/>
        <v>1</v>
      </c>
      <c r="K103">
        <f t="shared" si="241"/>
        <v>1</v>
      </c>
      <c r="L103" s="183">
        <v>-2.6722758000300001E-3</v>
      </c>
      <c r="M103" s="116" t="s">
        <v>30</v>
      </c>
      <c r="N103">
        <v>50</v>
      </c>
      <c r="O103" t="str">
        <f t="shared" si="242"/>
        <v>TRUE</v>
      </c>
      <c r="P103">
        <f>ROUND(MARGIN!$J19,0)</f>
        <v>6</v>
      </c>
      <c r="Q103" t="e">
        <f>IF(ABS(G103+I103)=2,ROUND(P103*(1+#REF!),0),IF(I103="",P103,ROUND(P103*(1+-#REF!),0)))</f>
        <v>#REF!</v>
      </c>
      <c r="R103">
        <f t="shared" si="284"/>
        <v>6</v>
      </c>
      <c r="S103" s="138">
        <f>R103*10000*MARGIN!$G19/MARGIN!$D19</f>
        <v>46445.033275819573</v>
      </c>
      <c r="T103" s="144">
        <f t="shared" si="243"/>
        <v>124.11393845456072</v>
      </c>
      <c r="U103" s="144">
        <f t="shared" si="244"/>
        <v>124.11393845456072</v>
      </c>
      <c r="W103">
        <f t="shared" si="245"/>
        <v>0</v>
      </c>
      <c r="X103">
        <v>-1</v>
      </c>
      <c r="Y103">
        <v>-1</v>
      </c>
      <c r="Z103">
        <v>1</v>
      </c>
      <c r="AA103">
        <f t="shared" si="246"/>
        <v>0</v>
      </c>
      <c r="AB103">
        <f t="shared" si="247"/>
        <v>0</v>
      </c>
      <c r="AC103">
        <v>4.0058894533699999E-3</v>
      </c>
      <c r="AD103" s="116" t="s">
        <v>1108</v>
      </c>
      <c r="AE103">
        <v>50</v>
      </c>
      <c r="AF103" t="str">
        <f t="shared" si="248"/>
        <v>TRUE</v>
      </c>
      <c r="AG103">
        <f>ROUND(MARGIN!$J19,0)</f>
        <v>6</v>
      </c>
      <c r="AH103">
        <f t="shared" si="285"/>
        <v>8</v>
      </c>
      <c r="AI103">
        <f t="shared" si="286"/>
        <v>6</v>
      </c>
      <c r="AJ103" s="138">
        <f>AI103*10000*MARGIN!$G19/MARGIN!$D19</f>
        <v>46445.033275819573</v>
      </c>
      <c r="AK103" s="196">
        <f t="shared" si="249"/>
        <v>-186.05366896102433</v>
      </c>
      <c r="AL103" s="196">
        <f t="shared" si="250"/>
        <v>-186.05366896102433</v>
      </c>
      <c r="AN103">
        <f t="shared" si="251"/>
        <v>2</v>
      </c>
      <c r="AO103">
        <v>1</v>
      </c>
      <c r="AP103">
        <v>-1</v>
      </c>
      <c r="AQ103">
        <v>1</v>
      </c>
      <c r="AR103">
        <f t="shared" si="252"/>
        <v>1</v>
      </c>
      <c r="AS103">
        <f t="shared" si="253"/>
        <v>0</v>
      </c>
      <c r="AT103">
        <v>8.9838950469699999E-4</v>
      </c>
      <c r="AU103" s="116" t="s">
        <v>1108</v>
      </c>
      <c r="AV103">
        <v>50</v>
      </c>
      <c r="AW103" t="str">
        <f t="shared" si="254"/>
        <v>TRUE</v>
      </c>
      <c r="AX103">
        <f>ROUND(MARGIN!$J19,0)</f>
        <v>6</v>
      </c>
      <c r="AY103">
        <f t="shared" si="287"/>
        <v>5</v>
      </c>
      <c r="AZ103">
        <f t="shared" si="288"/>
        <v>6</v>
      </c>
      <c r="BA103" s="138">
        <f>AZ103*10000*MARGIN!$G19/MARGIN!$D19</f>
        <v>46445.033275819573</v>
      </c>
      <c r="BB103" s="196">
        <f t="shared" si="255"/>
        <v>41.72573044029923</v>
      </c>
      <c r="BC103" s="196">
        <f t="shared" si="256"/>
        <v>-41.72573044029923</v>
      </c>
      <c r="BE103">
        <v>0</v>
      </c>
      <c r="BF103">
        <v>1</v>
      </c>
      <c r="BG103">
        <v>1</v>
      </c>
      <c r="BH103">
        <v>-1</v>
      </c>
      <c r="BI103">
        <v>0</v>
      </c>
      <c r="BJ103">
        <v>0</v>
      </c>
      <c r="BK103">
        <v>-2.8379466466000002E-3</v>
      </c>
      <c r="BL103" s="116" t="s">
        <v>1108</v>
      </c>
      <c r="BM103">
        <v>50</v>
      </c>
      <c r="BN103" t="s">
        <v>1186</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1186</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1186</v>
      </c>
      <c r="DB103">
        <v>10</v>
      </c>
      <c r="DC103">
        <v>8</v>
      </c>
      <c r="DD103">
        <v>10</v>
      </c>
      <c r="DE103" s="138">
        <v>78576.391409401534</v>
      </c>
      <c r="DF103" s="196">
        <v>0</v>
      </c>
      <c r="DG103" s="196"/>
      <c r="DH103" s="196">
        <v>0</v>
      </c>
      <c r="DJ103">
        <v>0</v>
      </c>
      <c r="DL103">
        <v>1</v>
      </c>
      <c r="DN103">
        <v>1</v>
      </c>
      <c r="DQ103">
        <v>1</v>
      </c>
      <c r="DS103">
        <v>0</v>
      </c>
      <c r="DV103" s="116" t="s">
        <v>1108</v>
      </c>
      <c r="DW103">
        <v>50</v>
      </c>
      <c r="DX103" t="s">
        <v>1192</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1192</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1192</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1192</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1192</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1192</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1192</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1192</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1192</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1192</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1192</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1192</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1192</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1192</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f t="shared" si="257"/>
        <v>-3</v>
      </c>
      <c r="RS103">
        <v>1</v>
      </c>
      <c r="RU103">
        <v>1</v>
      </c>
      <c r="RX103">
        <f t="shared" ref="RX103:RX123" si="289">IF(RP103=RW103,1,0)</f>
        <v>1</v>
      </c>
      <c r="RZ103">
        <f t="shared" ref="RZ103:RZ123" si="290">IF(RW103=RU103,1,0)</f>
        <v>0</v>
      </c>
      <c r="SC103" s="116" t="s">
        <v>1108</v>
      </c>
      <c r="SD103">
        <v>50</v>
      </c>
      <c r="SE103" t="str">
        <f t="shared" ref="SE103:SE123" si="291">IF(RP103="","FALSE","TRUE")</f>
        <v>FALSE</v>
      </c>
      <c r="SF103">
        <f>ROUND(MARGIN!$J19,0)</f>
        <v>6</v>
      </c>
      <c r="SG103">
        <f t="shared" ref="SG103:SG123" si="292">ROUND(IF(RP103=RU103,SF103*(1+$AH$95),SF103*(1-$AH$95)),0)</f>
        <v>5</v>
      </c>
      <c r="SH103">
        <f t="shared" ref="SH103:SH123" si="293">SF103</f>
        <v>6</v>
      </c>
      <c r="SI103" s="138">
        <f>SH103*10000*MARGIN!$G19/MARGIN!$D19</f>
        <v>46445.033275819573</v>
      </c>
      <c r="SJ103" s="138"/>
      <c r="SK103" s="196">
        <f t="shared" ref="SK103:SK123" si="294">IF(RX103=1,ABS(SI103*SB103),-ABS(SI103*SB103))</f>
        <v>0</v>
      </c>
      <c r="SL103" s="196"/>
      <c r="SM103" s="196"/>
      <c r="SN103" s="196">
        <f t="shared" si="264"/>
        <v>0</v>
      </c>
      <c r="SO103" s="196">
        <f t="shared" ref="SO103:SO123" si="295">IF(SB103=1,ABS(SK103*SC103),-ABS(SK103*SC103))</f>
        <v>0</v>
      </c>
      <c r="SP103" s="196"/>
      <c r="SQ103" s="196"/>
      <c r="SR103" s="196"/>
      <c r="SS103" s="196"/>
      <c r="ST103" s="196"/>
      <c r="SU103" s="196"/>
      <c r="SW103">
        <f t="shared" si="266"/>
        <v>-50</v>
      </c>
      <c r="TA103">
        <v>1</v>
      </c>
      <c r="TC103">
        <v>1</v>
      </c>
      <c r="TF103">
        <f t="shared" ref="TF103:TF123" si="296">IF(SX103=TE103,1,0)</f>
        <v>1</v>
      </c>
      <c r="TH103">
        <f t="shared" si="268"/>
        <v>0</v>
      </c>
      <c r="TK103" s="116" t="s">
        <v>1108</v>
      </c>
      <c r="TL103">
        <v>50</v>
      </c>
      <c r="TM103" t="str">
        <f t="shared" ref="TM103:TM123" si="297">IF(SX103="","FALSE","TRUE")</f>
        <v>FALSE</v>
      </c>
      <c r="TN103">
        <f>ROUND(MARGIN!$J19,0)</f>
        <v>6</v>
      </c>
      <c r="TO103">
        <f t="shared" si="270"/>
        <v>5</v>
      </c>
      <c r="TP103">
        <f t="shared" si="271"/>
        <v>6</v>
      </c>
      <c r="TQ103" s="138">
        <f>TP103*10000*MARGIN!$G19/MARGIN!$D19</f>
        <v>46445.033275819573</v>
      </c>
      <c r="TR103" s="138"/>
      <c r="TS103" s="196">
        <f t="shared" ref="TS103:TS123" si="298">IF(TF103=1,ABS(TQ103*TJ103),-ABS(TQ103*TJ103))</f>
        <v>0</v>
      </c>
      <c r="TT103" s="196"/>
      <c r="TU103" s="196"/>
      <c r="TV103" s="196">
        <f t="shared" si="273"/>
        <v>0</v>
      </c>
      <c r="TW103" s="196">
        <f t="shared" ref="TW103:TW123" si="299">IF(TJ103=1,ABS(TS103*TK103),-ABS(TS103*TK103))</f>
        <v>0</v>
      </c>
      <c r="TX103" s="196"/>
      <c r="TY103" s="196"/>
      <c r="TZ103" s="196"/>
      <c r="UA103" s="196"/>
      <c r="UB103" s="196"/>
      <c r="UC103" s="196"/>
      <c r="UE103">
        <f t="shared" si="275"/>
        <v>-50</v>
      </c>
      <c r="UI103">
        <v>1</v>
      </c>
      <c r="UK103">
        <v>1</v>
      </c>
      <c r="UN103">
        <f t="shared" ref="UN103:UN123" si="300">IF(UF103=UM103,1,0)</f>
        <v>1</v>
      </c>
      <c r="UP103">
        <f t="shared" si="277"/>
        <v>0</v>
      </c>
      <c r="US103" s="116" t="s">
        <v>1108</v>
      </c>
      <c r="UT103">
        <v>50</v>
      </c>
      <c r="UU103" t="str">
        <f t="shared" ref="UU103:UU123" si="301">IF(UF103="","FALSE","TRUE")</f>
        <v>FALSE</v>
      </c>
      <c r="UV103">
        <f>ROUND(MARGIN!$J19,0)</f>
        <v>6</v>
      </c>
      <c r="UW103">
        <f t="shared" si="279"/>
        <v>5</v>
      </c>
      <c r="UX103">
        <f t="shared" si="280"/>
        <v>6</v>
      </c>
      <c r="UY103" s="138">
        <f>UX103*10000*MARGIN!$G19/MARGIN!$D19</f>
        <v>46445.033275819573</v>
      </c>
      <c r="UZ103" s="138"/>
      <c r="VA103" s="196">
        <f t="shared" ref="VA103:VA123" si="302">IF(UN103=1,ABS(UY103*UR103),-ABS(UY103*UR103))</f>
        <v>0</v>
      </c>
      <c r="VB103" s="196"/>
      <c r="VC103" s="196"/>
      <c r="VD103" s="196">
        <f t="shared" si="282"/>
        <v>0</v>
      </c>
      <c r="VE103" s="196">
        <f t="shared" ref="VE103:VE123" si="303">IF(UR103=1,ABS(VA103*US103),-ABS(VA103*US103))</f>
        <v>0</v>
      </c>
      <c r="VF103" s="196"/>
      <c r="VG103" s="196"/>
      <c r="VH103" s="196"/>
      <c r="VI103" s="196"/>
      <c r="VJ103" s="196"/>
      <c r="VK103" s="196"/>
    </row>
    <row r="104" spans="1:583" x14ac:dyDescent="0.25">
      <c r="A104" s="182" t="s">
        <v>1128</v>
      </c>
      <c r="B104" s="164" t="s">
        <v>28</v>
      </c>
      <c r="F104" t="e">
        <f>-#REF!+G104</f>
        <v>#REF!</v>
      </c>
      <c r="G104">
        <v>1</v>
      </c>
      <c r="H104">
        <v>-1</v>
      </c>
      <c r="I104">
        <v>1</v>
      </c>
      <c r="J104">
        <f t="shared" si="240"/>
        <v>1</v>
      </c>
      <c r="K104">
        <f t="shared" si="241"/>
        <v>0</v>
      </c>
      <c r="L104" s="183">
        <v>7.1067194848700001E-3</v>
      </c>
      <c r="M104" s="117" t="s">
        <v>917</v>
      </c>
      <c r="N104">
        <v>50</v>
      </c>
      <c r="O104" t="str">
        <f t="shared" si="242"/>
        <v>TRUE</v>
      </c>
      <c r="P104">
        <f>ROUND(MARGIN!$J20,0)</f>
        <v>7</v>
      </c>
      <c r="Q104" t="e">
        <f>IF(ABS(G104+I104)=2,ROUND(P104*(1+#REF!),0),IF(I104="",P104,ROUND(P104*(1+-#REF!),0)))</f>
        <v>#REF!</v>
      </c>
      <c r="R104">
        <f t="shared" si="284"/>
        <v>7</v>
      </c>
      <c r="S104" s="138">
        <f>R104*10000*MARGIN!$G20/MARGIN!$D20</f>
        <v>50175.006162188809</v>
      </c>
      <c r="T104" s="144">
        <f t="shared" si="243"/>
        <v>356.57969394629953</v>
      </c>
      <c r="U104" s="144">
        <f t="shared" si="244"/>
        <v>-356.57969394629953</v>
      </c>
      <c r="W104">
        <f t="shared" si="245"/>
        <v>0</v>
      </c>
      <c r="X104">
        <v>1</v>
      </c>
      <c r="Y104">
        <v>-1</v>
      </c>
      <c r="Z104">
        <v>-1</v>
      </c>
      <c r="AA104">
        <f t="shared" si="246"/>
        <v>0</v>
      </c>
      <c r="AB104">
        <f t="shared" si="247"/>
        <v>1</v>
      </c>
      <c r="AC104">
        <v>-1.1078373600499999E-2</v>
      </c>
      <c r="AD104" s="117" t="s">
        <v>1108</v>
      </c>
      <c r="AE104">
        <v>50</v>
      </c>
      <c r="AF104" t="str">
        <f t="shared" si="248"/>
        <v>TRUE</v>
      </c>
      <c r="AG104">
        <f>ROUND(MARGIN!$J20,0)</f>
        <v>7</v>
      </c>
      <c r="AH104">
        <f t="shared" si="285"/>
        <v>5</v>
      </c>
      <c r="AI104">
        <f t="shared" si="286"/>
        <v>7</v>
      </c>
      <c r="AJ104" s="138">
        <f>AI104*10000*MARGIN!$G20/MARGIN!$D20</f>
        <v>50175.006162188809</v>
      </c>
      <c r="AK104" s="196">
        <f t="shared" si="249"/>
        <v>-555.85746367211732</v>
      </c>
      <c r="AL104" s="196">
        <f t="shared" si="250"/>
        <v>555.85746367211732</v>
      </c>
      <c r="AN104">
        <f t="shared" si="251"/>
        <v>-2</v>
      </c>
      <c r="AO104">
        <v>-1</v>
      </c>
      <c r="AP104">
        <v>1</v>
      </c>
      <c r="AQ104">
        <v>1</v>
      </c>
      <c r="AR104">
        <f t="shared" si="252"/>
        <v>0</v>
      </c>
      <c r="AS104">
        <f t="shared" si="253"/>
        <v>1</v>
      </c>
      <c r="AT104">
        <v>2.8751042783900001E-3</v>
      </c>
      <c r="AU104" s="117" t="s">
        <v>1108</v>
      </c>
      <c r="AV104">
        <v>50</v>
      </c>
      <c r="AW104" t="str">
        <f t="shared" si="254"/>
        <v>TRUE</v>
      </c>
      <c r="AX104">
        <f>ROUND(MARGIN!$J20,0)</f>
        <v>7</v>
      </c>
      <c r="AY104">
        <f t="shared" si="287"/>
        <v>5</v>
      </c>
      <c r="AZ104">
        <f t="shared" si="288"/>
        <v>7</v>
      </c>
      <c r="BA104" s="138">
        <f>AZ104*10000*MARGIN!$G20/MARGIN!$D20</f>
        <v>50175.006162188809</v>
      </c>
      <c r="BB104" s="196">
        <f t="shared" si="255"/>
        <v>-144.25837488515367</v>
      </c>
      <c r="BC104" s="196">
        <f t="shared" si="256"/>
        <v>144.25837488515367</v>
      </c>
      <c r="BE104">
        <v>2</v>
      </c>
      <c r="BF104">
        <v>1</v>
      </c>
      <c r="BG104">
        <v>-1</v>
      </c>
      <c r="BH104">
        <v>-1</v>
      </c>
      <c r="BI104">
        <v>0</v>
      </c>
      <c r="BJ104">
        <v>1</v>
      </c>
      <c r="BK104">
        <v>-2.86686175191E-3</v>
      </c>
      <c r="BL104" s="117" t="s">
        <v>1108</v>
      </c>
      <c r="BM104">
        <v>50</v>
      </c>
      <c r="BN104" t="s">
        <v>1186</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1186</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1186</v>
      </c>
      <c r="DB104">
        <v>11</v>
      </c>
      <c r="DC104">
        <v>8</v>
      </c>
      <c r="DD104">
        <v>11</v>
      </c>
      <c r="DE104" s="138">
        <v>78117.099273055355</v>
      </c>
      <c r="DF104" s="196">
        <v>0</v>
      </c>
      <c r="DG104" s="196"/>
      <c r="DH104" s="196">
        <v>0</v>
      </c>
      <c r="DJ104">
        <v>0</v>
      </c>
      <c r="DL104">
        <v>-1</v>
      </c>
      <c r="DN104">
        <v>-1</v>
      </c>
      <c r="DQ104">
        <v>1</v>
      </c>
      <c r="DS104">
        <v>0</v>
      </c>
      <c r="DV104" s="117" t="s">
        <v>1108</v>
      </c>
      <c r="DW104">
        <v>50</v>
      </c>
      <c r="DX104" t="s">
        <v>1192</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1192</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1192</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1192</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1192</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1192</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1192</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1192</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1192</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1192</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1192</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1192</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1192</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1192</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f t="shared" si="257"/>
        <v>-3</v>
      </c>
      <c r="RS104">
        <v>-1</v>
      </c>
      <c r="RU104">
        <v>-1</v>
      </c>
      <c r="RX104">
        <f t="shared" si="289"/>
        <v>1</v>
      </c>
      <c r="RZ104">
        <f t="shared" si="290"/>
        <v>0</v>
      </c>
      <c r="SC104" s="117" t="s">
        <v>1108</v>
      </c>
      <c r="SD104">
        <v>50</v>
      </c>
      <c r="SE104" t="str">
        <f t="shared" si="291"/>
        <v>FALSE</v>
      </c>
      <c r="SF104">
        <f>ROUND(MARGIN!$J20,0)</f>
        <v>7</v>
      </c>
      <c r="SG104">
        <f t="shared" si="292"/>
        <v>5</v>
      </c>
      <c r="SH104">
        <f t="shared" si="293"/>
        <v>7</v>
      </c>
      <c r="SI104" s="138">
        <f>SH104*10000*MARGIN!$G20/MARGIN!$D20</f>
        <v>50175.006162188809</v>
      </c>
      <c r="SJ104" s="138"/>
      <c r="SK104" s="196">
        <f t="shared" si="294"/>
        <v>0</v>
      </c>
      <c r="SL104" s="196"/>
      <c r="SM104" s="196"/>
      <c r="SN104" s="196">
        <f t="shared" si="264"/>
        <v>0</v>
      </c>
      <c r="SO104" s="196">
        <f t="shared" si="295"/>
        <v>0</v>
      </c>
      <c r="SP104" s="196"/>
      <c r="SQ104" s="196"/>
      <c r="SR104" s="196"/>
      <c r="SS104" s="196"/>
      <c r="ST104" s="196"/>
      <c r="SU104" s="196"/>
      <c r="SW104">
        <f t="shared" si="266"/>
        <v>-50</v>
      </c>
      <c r="TA104">
        <v>-1</v>
      </c>
      <c r="TC104">
        <v>-1</v>
      </c>
      <c r="TF104">
        <f t="shared" si="296"/>
        <v>1</v>
      </c>
      <c r="TH104">
        <f t="shared" si="268"/>
        <v>0</v>
      </c>
      <c r="TK104" s="117" t="s">
        <v>1108</v>
      </c>
      <c r="TL104">
        <v>50</v>
      </c>
      <c r="TM104" t="str">
        <f t="shared" si="297"/>
        <v>FALSE</v>
      </c>
      <c r="TN104">
        <f>ROUND(MARGIN!$J20,0)</f>
        <v>7</v>
      </c>
      <c r="TO104">
        <f t="shared" si="270"/>
        <v>5</v>
      </c>
      <c r="TP104">
        <f t="shared" si="271"/>
        <v>7</v>
      </c>
      <c r="TQ104" s="138">
        <f>TP104*10000*MARGIN!$G20/MARGIN!$D20</f>
        <v>50175.006162188809</v>
      </c>
      <c r="TR104" s="138"/>
      <c r="TS104" s="196">
        <f t="shared" si="298"/>
        <v>0</v>
      </c>
      <c r="TT104" s="196"/>
      <c r="TU104" s="196"/>
      <c r="TV104" s="196">
        <f t="shared" si="273"/>
        <v>0</v>
      </c>
      <c r="TW104" s="196">
        <f t="shared" si="299"/>
        <v>0</v>
      </c>
      <c r="TX104" s="196"/>
      <c r="TY104" s="196"/>
      <c r="TZ104" s="196"/>
      <c r="UA104" s="196"/>
      <c r="UB104" s="196"/>
      <c r="UC104" s="196"/>
      <c r="UE104">
        <f t="shared" si="275"/>
        <v>-50</v>
      </c>
      <c r="UI104">
        <v>-1</v>
      </c>
      <c r="UK104">
        <v>-1</v>
      </c>
      <c r="UN104">
        <f t="shared" si="300"/>
        <v>1</v>
      </c>
      <c r="UP104">
        <f t="shared" si="277"/>
        <v>0</v>
      </c>
      <c r="US104" s="117" t="s">
        <v>1108</v>
      </c>
      <c r="UT104">
        <v>50</v>
      </c>
      <c r="UU104" t="str">
        <f t="shared" si="301"/>
        <v>FALSE</v>
      </c>
      <c r="UV104">
        <f>ROUND(MARGIN!$J20,0)</f>
        <v>7</v>
      </c>
      <c r="UW104">
        <f t="shared" si="279"/>
        <v>5</v>
      </c>
      <c r="UX104">
        <f t="shared" si="280"/>
        <v>7</v>
      </c>
      <c r="UY104" s="138">
        <f>UX104*10000*MARGIN!$G20/MARGIN!$D20</f>
        <v>50175.006162188809</v>
      </c>
      <c r="UZ104" s="138"/>
      <c r="VA104" s="196">
        <f t="shared" si="302"/>
        <v>0</v>
      </c>
      <c r="VB104" s="196"/>
      <c r="VC104" s="196"/>
      <c r="VD104" s="196">
        <f t="shared" si="282"/>
        <v>0</v>
      </c>
      <c r="VE104" s="196">
        <f t="shared" si="303"/>
        <v>0</v>
      </c>
      <c r="VF104" s="196"/>
      <c r="VG104" s="196"/>
      <c r="VH104" s="196"/>
      <c r="VI104" s="196"/>
      <c r="VJ104" s="196"/>
      <c r="VK104" s="196"/>
    </row>
    <row r="105" spans="1:583" x14ac:dyDescent="0.25">
      <c r="A105" t="s">
        <v>1100</v>
      </c>
      <c r="B105" s="164" t="s">
        <v>25</v>
      </c>
      <c r="F105" t="e">
        <f>-#REF!+G105</f>
        <v>#REF!</v>
      </c>
      <c r="G105">
        <v>-1</v>
      </c>
      <c r="H105">
        <v>1</v>
      </c>
      <c r="I105">
        <v>-1</v>
      </c>
      <c r="J105">
        <f t="shared" si="240"/>
        <v>1</v>
      </c>
      <c r="K105">
        <f t="shared" si="241"/>
        <v>0</v>
      </c>
      <c r="L105" s="183">
        <v>-1.5133838109499999E-2</v>
      </c>
      <c r="M105" s="117" t="s">
        <v>917</v>
      </c>
      <c r="N105">
        <v>50</v>
      </c>
      <c r="O105" t="str">
        <f t="shared" si="242"/>
        <v>TRUE</v>
      </c>
      <c r="P105">
        <f>ROUND(MARGIN!$J21,0)</f>
        <v>4</v>
      </c>
      <c r="Q105" t="e">
        <f>IF(ABS(G105+I105)=2,ROUND(P105*(1+#REF!),0),IF(I105="",P105,ROUND(P105*(1+-#REF!),0)))</f>
        <v>#REF!</v>
      </c>
      <c r="R105">
        <f t="shared" si="284"/>
        <v>4</v>
      </c>
      <c r="S105" s="138">
        <f>R105*10000*MARGIN!$G21/MARGIN!$D21</f>
        <v>53104.438763999991</v>
      </c>
      <c r="T105" s="144">
        <f t="shared" si="243"/>
        <v>803.67397915023207</v>
      </c>
      <c r="U105" s="144">
        <f t="shared" si="244"/>
        <v>-803.67397915023207</v>
      </c>
      <c r="W105">
        <f t="shared" si="245"/>
        <v>2</v>
      </c>
      <c r="X105">
        <v>1</v>
      </c>
      <c r="Y105">
        <v>1</v>
      </c>
      <c r="Z105">
        <v>-1</v>
      </c>
      <c r="AA105">
        <f t="shared" si="246"/>
        <v>0</v>
      </c>
      <c r="AB105">
        <f t="shared" si="247"/>
        <v>0</v>
      </c>
      <c r="AC105">
        <v>-2.6857611495100002E-4</v>
      </c>
      <c r="AD105" s="117" t="s">
        <v>1108</v>
      </c>
      <c r="AE105">
        <v>50</v>
      </c>
      <c r="AF105" t="str">
        <f t="shared" si="248"/>
        <v>TRUE</v>
      </c>
      <c r="AG105">
        <f>ROUND(MARGIN!$J21,0)</f>
        <v>4</v>
      </c>
      <c r="AH105">
        <f t="shared" si="285"/>
        <v>5</v>
      </c>
      <c r="AI105">
        <f t="shared" si="286"/>
        <v>4</v>
      </c>
      <c r="AJ105" s="138">
        <f>AI105*10000*MARGIN!$G21/MARGIN!$D21</f>
        <v>53104.438763999991</v>
      </c>
      <c r="AK105" s="196">
        <f t="shared" si="249"/>
        <v>-14.262583849888403</v>
      </c>
      <c r="AL105" s="196">
        <f t="shared" si="250"/>
        <v>-14.262583849888403</v>
      </c>
      <c r="AN105">
        <f t="shared" si="251"/>
        <v>0</v>
      </c>
      <c r="AO105">
        <v>1</v>
      </c>
      <c r="AP105">
        <v>1</v>
      </c>
      <c r="AQ105">
        <v>-1</v>
      </c>
      <c r="AR105">
        <f t="shared" si="252"/>
        <v>0</v>
      </c>
      <c r="AS105">
        <f t="shared" si="253"/>
        <v>0</v>
      </c>
      <c r="AT105">
        <v>-6.2364776374300001E-4</v>
      </c>
      <c r="AU105" s="117" t="s">
        <v>1108</v>
      </c>
      <c r="AV105">
        <v>50</v>
      </c>
      <c r="AW105" t="str">
        <f t="shared" si="254"/>
        <v>TRUE</v>
      </c>
      <c r="AX105">
        <f>ROUND(MARGIN!$J21,0)</f>
        <v>4</v>
      </c>
      <c r="AY105">
        <f t="shared" si="287"/>
        <v>5</v>
      </c>
      <c r="AZ105">
        <f t="shared" si="288"/>
        <v>4</v>
      </c>
      <c r="BA105" s="138">
        <f>AZ105*10000*MARGIN!$G21/MARGIN!$D21</f>
        <v>53104.438763999991</v>
      </c>
      <c r="BB105" s="196">
        <f t="shared" si="255"/>
        <v>-33.11846447999568</v>
      </c>
      <c r="BC105" s="196">
        <f t="shared" si="256"/>
        <v>-33.11846447999568</v>
      </c>
      <c r="BE105">
        <v>-2</v>
      </c>
      <c r="BF105">
        <v>-1</v>
      </c>
      <c r="BG105">
        <v>1</v>
      </c>
      <c r="BH105">
        <v>-1</v>
      </c>
      <c r="BI105">
        <v>1</v>
      </c>
      <c r="BJ105">
        <v>0</v>
      </c>
      <c r="BK105">
        <v>-9.7733785840099993E-3</v>
      </c>
      <c r="BL105" s="117" t="s">
        <v>1108</v>
      </c>
      <c r="BM105">
        <v>50</v>
      </c>
      <c r="BN105" t="s">
        <v>1186</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1186</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1186</v>
      </c>
      <c r="DB105">
        <v>5</v>
      </c>
      <c r="DC105">
        <v>4</v>
      </c>
      <c r="DD105">
        <v>5</v>
      </c>
      <c r="DE105" s="138">
        <v>72216.008459999997</v>
      </c>
      <c r="DF105" s="196">
        <v>0</v>
      </c>
      <c r="DG105" s="196"/>
      <c r="DH105" s="196">
        <v>0</v>
      </c>
      <c r="DJ105">
        <v>0</v>
      </c>
      <c r="DL105">
        <v>1</v>
      </c>
      <c r="DN105">
        <v>1</v>
      </c>
      <c r="DQ105">
        <v>1</v>
      </c>
      <c r="DS105">
        <v>0</v>
      </c>
      <c r="DV105" s="117" t="s">
        <v>1108</v>
      </c>
      <c r="DW105">
        <v>50</v>
      </c>
      <c r="DX105" t="s">
        <v>1192</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1192</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1192</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1192</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1192</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1192</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1192</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1192</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1192</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1192</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1192</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1192</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1192</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1192</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f t="shared" si="257"/>
        <v>-3</v>
      </c>
      <c r="RS105">
        <v>1</v>
      </c>
      <c r="RU105">
        <v>1</v>
      </c>
      <c r="RX105">
        <f t="shared" si="289"/>
        <v>1</v>
      </c>
      <c r="RZ105">
        <f t="shared" si="290"/>
        <v>0</v>
      </c>
      <c r="SC105" s="117" t="s">
        <v>1108</v>
      </c>
      <c r="SD105">
        <v>50</v>
      </c>
      <c r="SE105" t="str">
        <f t="shared" si="291"/>
        <v>FALSE</v>
      </c>
      <c r="SF105">
        <f>ROUND(MARGIN!$J21,0)</f>
        <v>4</v>
      </c>
      <c r="SG105">
        <f t="shared" si="292"/>
        <v>3</v>
      </c>
      <c r="SH105">
        <f t="shared" si="293"/>
        <v>4</v>
      </c>
      <c r="SI105" s="138">
        <f>SH105*10000*MARGIN!$G21/MARGIN!$D21</f>
        <v>53104.438763999991</v>
      </c>
      <c r="SJ105" s="138"/>
      <c r="SK105" s="196">
        <f t="shared" si="294"/>
        <v>0</v>
      </c>
      <c r="SL105" s="196"/>
      <c r="SM105" s="196"/>
      <c r="SN105" s="196">
        <f t="shared" si="264"/>
        <v>0</v>
      </c>
      <c r="SO105" s="196">
        <f t="shared" si="295"/>
        <v>0</v>
      </c>
      <c r="SP105" s="196"/>
      <c r="SQ105" s="196"/>
      <c r="SR105" s="196"/>
      <c r="SS105" s="196"/>
      <c r="ST105" s="196"/>
      <c r="SU105" s="196"/>
      <c r="SW105">
        <f t="shared" si="266"/>
        <v>-50</v>
      </c>
      <c r="TA105">
        <v>1</v>
      </c>
      <c r="TC105">
        <v>1</v>
      </c>
      <c r="TF105">
        <f t="shared" si="296"/>
        <v>1</v>
      </c>
      <c r="TH105">
        <f t="shared" si="268"/>
        <v>0</v>
      </c>
      <c r="TK105" s="117" t="s">
        <v>1108</v>
      </c>
      <c r="TL105">
        <v>50</v>
      </c>
      <c r="TM105" t="str">
        <f t="shared" si="297"/>
        <v>FALSE</v>
      </c>
      <c r="TN105">
        <f>ROUND(MARGIN!$J21,0)</f>
        <v>4</v>
      </c>
      <c r="TO105">
        <f t="shared" si="270"/>
        <v>3</v>
      </c>
      <c r="TP105">
        <f t="shared" si="271"/>
        <v>4</v>
      </c>
      <c r="TQ105" s="138">
        <f>TP105*10000*MARGIN!$G21/MARGIN!$D21</f>
        <v>53104.438763999991</v>
      </c>
      <c r="TR105" s="138"/>
      <c r="TS105" s="196">
        <f t="shared" si="298"/>
        <v>0</v>
      </c>
      <c r="TT105" s="196"/>
      <c r="TU105" s="196"/>
      <c r="TV105" s="196">
        <f t="shared" si="273"/>
        <v>0</v>
      </c>
      <c r="TW105" s="196">
        <f t="shared" si="299"/>
        <v>0</v>
      </c>
      <c r="TX105" s="196"/>
      <c r="TY105" s="196"/>
      <c r="TZ105" s="196"/>
      <c r="UA105" s="196"/>
      <c r="UB105" s="196"/>
      <c r="UC105" s="196"/>
      <c r="UE105">
        <f t="shared" si="275"/>
        <v>-50</v>
      </c>
      <c r="UI105">
        <v>1</v>
      </c>
      <c r="UK105">
        <v>1</v>
      </c>
      <c r="UN105">
        <f t="shared" si="300"/>
        <v>1</v>
      </c>
      <c r="UP105">
        <f t="shared" si="277"/>
        <v>0</v>
      </c>
      <c r="US105" s="117" t="s">
        <v>1108</v>
      </c>
      <c r="UT105">
        <v>50</v>
      </c>
      <c r="UU105" t="str">
        <f t="shared" si="301"/>
        <v>FALSE</v>
      </c>
      <c r="UV105">
        <f>ROUND(MARGIN!$J21,0)</f>
        <v>4</v>
      </c>
      <c r="UW105">
        <f t="shared" si="279"/>
        <v>3</v>
      </c>
      <c r="UX105">
        <f t="shared" si="280"/>
        <v>4</v>
      </c>
      <c r="UY105" s="138">
        <f>UX105*10000*MARGIN!$G21/MARGIN!$D21</f>
        <v>53104.438763999991</v>
      </c>
      <c r="UZ105" s="138"/>
      <c r="VA105" s="196">
        <f t="shared" si="302"/>
        <v>0</v>
      </c>
      <c r="VB105" s="196"/>
      <c r="VC105" s="196"/>
      <c r="VD105" s="196">
        <f t="shared" si="282"/>
        <v>0</v>
      </c>
      <c r="VE105" s="196">
        <f t="shared" si="303"/>
        <v>0</v>
      </c>
      <c r="VF105" s="196"/>
      <c r="VG105" s="196"/>
      <c r="VH105" s="196"/>
      <c r="VI105" s="196"/>
      <c r="VJ105" s="196"/>
      <c r="VK105" s="196"/>
    </row>
    <row r="106" spans="1:583" x14ac:dyDescent="0.25">
      <c r="A106" t="s">
        <v>1098</v>
      </c>
      <c r="B106" s="164" t="s">
        <v>26</v>
      </c>
      <c r="F106" t="e">
        <f>-#REF!+G106</f>
        <v>#REF!</v>
      </c>
      <c r="G106">
        <v>1</v>
      </c>
      <c r="H106">
        <v>1</v>
      </c>
      <c r="I106">
        <v>-1</v>
      </c>
      <c r="J106">
        <f t="shared" si="240"/>
        <v>0</v>
      </c>
      <c r="K106">
        <f t="shared" si="241"/>
        <v>0</v>
      </c>
      <c r="L106" s="183">
        <v>-7.7945543167700004E-3</v>
      </c>
      <c r="M106" s="117" t="s">
        <v>917</v>
      </c>
      <c r="N106">
        <v>50</v>
      </c>
      <c r="O106" t="str">
        <f t="shared" si="242"/>
        <v>TRUE</v>
      </c>
      <c r="P106">
        <f>ROUND(MARGIN!$J22,0)</f>
        <v>4</v>
      </c>
      <c r="Q106" t="e">
        <f>IF(ABS(G106+I106)=2,ROUND(P106*(1+#REF!),0),IF(I106="",P106,ROUND(P106*(1+-#REF!),0)))</f>
        <v>#REF!</v>
      </c>
      <c r="R106">
        <f t="shared" si="284"/>
        <v>4</v>
      </c>
      <c r="S106" s="138">
        <f>R106*10000*MARGIN!$G22/MARGIN!$D22</f>
        <v>53121.354038287733</v>
      </c>
      <c r="T106" s="144">
        <f t="shared" si="243"/>
        <v>-414.05727943180312</v>
      </c>
      <c r="U106" s="144">
        <f t="shared" si="244"/>
        <v>-414.05727943180312</v>
      </c>
      <c r="W106">
        <f t="shared" si="245"/>
        <v>-2</v>
      </c>
      <c r="X106">
        <v>-1</v>
      </c>
      <c r="Y106">
        <v>1</v>
      </c>
      <c r="Z106">
        <v>-1</v>
      </c>
      <c r="AA106">
        <f t="shared" si="246"/>
        <v>1</v>
      </c>
      <c r="AB106">
        <f t="shared" si="247"/>
        <v>0</v>
      </c>
      <c r="AC106">
        <v>-1.114491209E-2</v>
      </c>
      <c r="AD106" s="117" t="s">
        <v>1108</v>
      </c>
      <c r="AE106">
        <v>50</v>
      </c>
      <c r="AF106" t="str">
        <f t="shared" si="248"/>
        <v>TRUE</v>
      </c>
      <c r="AG106">
        <f>ROUND(MARGIN!$J22,0)</f>
        <v>4</v>
      </c>
      <c r="AH106">
        <f t="shared" si="285"/>
        <v>3</v>
      </c>
      <c r="AI106">
        <f t="shared" si="286"/>
        <v>4</v>
      </c>
      <c r="AJ106" s="138">
        <f>AI106*10000*MARGIN!$G22/MARGIN!$D22</f>
        <v>53121.354038287733</v>
      </c>
      <c r="AK106" s="196">
        <f t="shared" si="249"/>
        <v>592.03282085848332</v>
      </c>
      <c r="AL106" s="196">
        <f t="shared" si="250"/>
        <v>-592.03282085848332</v>
      </c>
      <c r="AN106">
        <f t="shared" si="251"/>
        <v>0</v>
      </c>
      <c r="AO106">
        <v>-1</v>
      </c>
      <c r="AP106">
        <v>1</v>
      </c>
      <c r="AQ106">
        <v>1</v>
      </c>
      <c r="AR106">
        <f t="shared" si="252"/>
        <v>0</v>
      </c>
      <c r="AS106">
        <f t="shared" si="253"/>
        <v>1</v>
      </c>
      <c r="AT106">
        <v>1.7130620985E-3</v>
      </c>
      <c r="AU106" s="117" t="s">
        <v>1108</v>
      </c>
      <c r="AV106">
        <v>50</v>
      </c>
      <c r="AW106" t="str">
        <f t="shared" si="254"/>
        <v>TRUE</v>
      </c>
      <c r="AX106">
        <f>ROUND(MARGIN!$J22,0)</f>
        <v>4</v>
      </c>
      <c r="AY106">
        <f t="shared" si="287"/>
        <v>3</v>
      </c>
      <c r="AZ106">
        <f t="shared" si="288"/>
        <v>4</v>
      </c>
      <c r="BA106" s="138">
        <f>AZ106*10000*MARGIN!$G22/MARGIN!$D22</f>
        <v>53121.354038287733</v>
      </c>
      <c r="BB106" s="196">
        <f t="shared" si="255"/>
        <v>-91.00017822399063</v>
      </c>
      <c r="BC106" s="196">
        <f t="shared" si="256"/>
        <v>91.00017822399063</v>
      </c>
      <c r="BE106">
        <v>2</v>
      </c>
      <c r="BF106">
        <v>1</v>
      </c>
      <c r="BG106">
        <v>1</v>
      </c>
      <c r="BH106">
        <v>-1</v>
      </c>
      <c r="BI106">
        <v>0</v>
      </c>
      <c r="BJ106">
        <v>0</v>
      </c>
      <c r="BK106">
        <v>-8.87843807895E-3</v>
      </c>
      <c r="BL106" s="117" t="s">
        <v>1108</v>
      </c>
      <c r="BM106">
        <v>50</v>
      </c>
      <c r="BN106" t="s">
        <v>1186</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1186</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1186</v>
      </c>
      <c r="DB106">
        <v>5</v>
      </c>
      <c r="DC106">
        <v>4</v>
      </c>
      <c r="DD106">
        <v>5</v>
      </c>
      <c r="DE106" s="138">
        <v>72278.624093911712</v>
      </c>
      <c r="DF106" s="196">
        <v>0</v>
      </c>
      <c r="DG106" s="196"/>
      <c r="DH106" s="196">
        <v>0</v>
      </c>
      <c r="DJ106">
        <v>0</v>
      </c>
      <c r="DL106">
        <v>1</v>
      </c>
      <c r="DN106">
        <v>1</v>
      </c>
      <c r="DQ106">
        <v>1</v>
      </c>
      <c r="DS106">
        <v>0</v>
      </c>
      <c r="DV106" s="117" t="s">
        <v>1108</v>
      </c>
      <c r="DW106">
        <v>50</v>
      </c>
      <c r="DX106" t="s">
        <v>1192</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1192</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1192</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1192</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1192</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1192</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1192</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1192</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1192</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1192</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1192</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1192</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1192</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1192</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f t="shared" si="257"/>
        <v>-3</v>
      </c>
      <c r="RS106">
        <v>1</v>
      </c>
      <c r="RU106">
        <v>1</v>
      </c>
      <c r="RX106">
        <f t="shared" si="289"/>
        <v>1</v>
      </c>
      <c r="RZ106">
        <f t="shared" si="290"/>
        <v>0</v>
      </c>
      <c r="SC106" s="117" t="s">
        <v>1108</v>
      </c>
      <c r="SD106">
        <v>50</v>
      </c>
      <c r="SE106" t="str">
        <f t="shared" si="291"/>
        <v>FALSE</v>
      </c>
      <c r="SF106">
        <f>ROUND(MARGIN!$J22,0)</f>
        <v>4</v>
      </c>
      <c r="SG106">
        <f t="shared" si="292"/>
        <v>3</v>
      </c>
      <c r="SH106">
        <f t="shared" si="293"/>
        <v>4</v>
      </c>
      <c r="SI106" s="138">
        <f>SH106*10000*MARGIN!$G22/MARGIN!$D22</f>
        <v>53121.354038287733</v>
      </c>
      <c r="SJ106" s="138"/>
      <c r="SK106" s="196">
        <f t="shared" si="294"/>
        <v>0</v>
      </c>
      <c r="SL106" s="196"/>
      <c r="SM106" s="196"/>
      <c r="SN106" s="196">
        <f t="shared" si="264"/>
        <v>0</v>
      </c>
      <c r="SO106" s="196">
        <f t="shared" si="295"/>
        <v>0</v>
      </c>
      <c r="SP106" s="196"/>
      <c r="SQ106" s="196"/>
      <c r="SR106" s="196"/>
      <c r="SS106" s="196"/>
      <c r="ST106" s="196"/>
      <c r="SU106" s="196"/>
      <c r="SW106">
        <f t="shared" si="266"/>
        <v>-50</v>
      </c>
      <c r="TA106">
        <v>1</v>
      </c>
      <c r="TC106">
        <v>1</v>
      </c>
      <c r="TF106">
        <f t="shared" si="296"/>
        <v>1</v>
      </c>
      <c r="TH106">
        <f t="shared" si="268"/>
        <v>0</v>
      </c>
      <c r="TK106" s="117" t="s">
        <v>1108</v>
      </c>
      <c r="TL106">
        <v>50</v>
      </c>
      <c r="TM106" t="str">
        <f t="shared" si="297"/>
        <v>FALSE</v>
      </c>
      <c r="TN106">
        <f>ROUND(MARGIN!$J22,0)</f>
        <v>4</v>
      </c>
      <c r="TO106">
        <f t="shared" si="270"/>
        <v>3</v>
      </c>
      <c r="TP106">
        <f t="shared" si="271"/>
        <v>4</v>
      </c>
      <c r="TQ106" s="138">
        <f>TP106*10000*MARGIN!$G22/MARGIN!$D22</f>
        <v>53121.354038287733</v>
      </c>
      <c r="TR106" s="138"/>
      <c r="TS106" s="196">
        <f t="shared" si="298"/>
        <v>0</v>
      </c>
      <c r="TT106" s="196"/>
      <c r="TU106" s="196"/>
      <c r="TV106" s="196">
        <f t="shared" si="273"/>
        <v>0</v>
      </c>
      <c r="TW106" s="196">
        <f t="shared" si="299"/>
        <v>0</v>
      </c>
      <c r="TX106" s="196"/>
      <c r="TY106" s="196"/>
      <c r="TZ106" s="196"/>
      <c r="UA106" s="196"/>
      <c r="UB106" s="196"/>
      <c r="UC106" s="196"/>
      <c r="UE106">
        <f t="shared" si="275"/>
        <v>-50</v>
      </c>
      <c r="UI106">
        <v>1</v>
      </c>
      <c r="UK106">
        <v>1</v>
      </c>
      <c r="UN106">
        <f t="shared" si="300"/>
        <v>1</v>
      </c>
      <c r="UP106">
        <f t="shared" si="277"/>
        <v>0</v>
      </c>
      <c r="US106" s="117" t="s">
        <v>1108</v>
      </c>
      <c r="UT106">
        <v>50</v>
      </c>
      <c r="UU106" t="str">
        <f t="shared" si="301"/>
        <v>FALSE</v>
      </c>
      <c r="UV106">
        <f>ROUND(MARGIN!$J22,0)</f>
        <v>4</v>
      </c>
      <c r="UW106">
        <f t="shared" si="279"/>
        <v>3</v>
      </c>
      <c r="UX106">
        <f t="shared" si="280"/>
        <v>4</v>
      </c>
      <c r="UY106" s="138">
        <f>UX106*10000*MARGIN!$G22/MARGIN!$D22</f>
        <v>53121.354038287733</v>
      </c>
      <c r="UZ106" s="138"/>
      <c r="VA106" s="196">
        <f t="shared" si="302"/>
        <v>0</v>
      </c>
      <c r="VB106" s="196"/>
      <c r="VC106" s="196"/>
      <c r="VD106" s="196">
        <f t="shared" si="282"/>
        <v>0</v>
      </c>
      <c r="VE106" s="196">
        <f t="shared" si="303"/>
        <v>0</v>
      </c>
      <c r="VF106" s="196"/>
      <c r="VG106" s="196"/>
      <c r="VH106" s="196"/>
      <c r="VI106" s="196"/>
      <c r="VJ106" s="196"/>
      <c r="VK106" s="196"/>
    </row>
    <row r="107" spans="1:583" x14ac:dyDescent="0.25">
      <c r="A107" t="s">
        <v>1101</v>
      </c>
      <c r="B107" s="164" t="s">
        <v>14</v>
      </c>
      <c r="F107" t="e">
        <f>-#REF!+G107</f>
        <v>#REF!</v>
      </c>
      <c r="G107">
        <v>-1</v>
      </c>
      <c r="H107">
        <v>1</v>
      </c>
      <c r="I107">
        <v>1</v>
      </c>
      <c r="J107">
        <f t="shared" si="240"/>
        <v>0</v>
      </c>
      <c r="K107">
        <f t="shared" si="241"/>
        <v>1</v>
      </c>
      <c r="L107" s="183">
        <v>7.40586644477E-3</v>
      </c>
      <c r="M107" s="116" t="s">
        <v>917</v>
      </c>
      <c r="N107">
        <v>50</v>
      </c>
      <c r="O107" t="str">
        <f t="shared" si="242"/>
        <v>TRUE</v>
      </c>
      <c r="P107">
        <f>ROUND(MARGIN!$J23,0)</f>
        <v>4</v>
      </c>
      <c r="Q107" t="e">
        <f>IF(ABS(G107+I107)=2,ROUND(P107*(1+#REF!),0),IF(I107="",P107,ROUND(P107*(1+-#REF!),0)))</f>
        <v>#REF!</v>
      </c>
      <c r="R107">
        <f t="shared" si="284"/>
        <v>4</v>
      </c>
      <c r="S107" s="138">
        <f>R107*10000*MARGIN!$G23/MARGIN!$D23</f>
        <v>53123.6</v>
      </c>
      <c r="T107" s="144">
        <f t="shared" si="243"/>
        <v>-393.42628666538354</v>
      </c>
      <c r="U107" s="144">
        <f t="shared" si="244"/>
        <v>393.42628666538354</v>
      </c>
      <c r="W107">
        <f t="shared" si="245"/>
        <v>2</v>
      </c>
      <c r="X107">
        <v>1</v>
      </c>
      <c r="Y107">
        <v>1</v>
      </c>
      <c r="Z107">
        <v>-1</v>
      </c>
      <c r="AA107">
        <f t="shared" si="246"/>
        <v>0</v>
      </c>
      <c r="AB107">
        <f t="shared" si="247"/>
        <v>0</v>
      </c>
      <c r="AC107">
        <v>-6.1468357218600004E-3</v>
      </c>
      <c r="AD107" s="116" t="s">
        <v>1108</v>
      </c>
      <c r="AE107">
        <v>50</v>
      </c>
      <c r="AF107" t="str">
        <f t="shared" si="248"/>
        <v>TRUE</v>
      </c>
      <c r="AG107">
        <f>ROUND(MARGIN!$J23,0)</f>
        <v>4</v>
      </c>
      <c r="AH107">
        <f t="shared" si="285"/>
        <v>5</v>
      </c>
      <c r="AI107">
        <f t="shared" si="286"/>
        <v>4</v>
      </c>
      <c r="AJ107" s="138">
        <f>AI107*10000*MARGIN!$G23/MARGIN!$D23</f>
        <v>53123.6</v>
      </c>
      <c r="AK107" s="196">
        <f t="shared" si="249"/>
        <v>-326.5420421538019</v>
      </c>
      <c r="AL107" s="196">
        <f t="shared" si="250"/>
        <v>-326.5420421538019</v>
      </c>
      <c r="AN107">
        <f t="shared" si="251"/>
        <v>-2</v>
      </c>
      <c r="AO107">
        <v>-1</v>
      </c>
      <c r="AP107">
        <v>-1</v>
      </c>
      <c r="AQ107">
        <v>1</v>
      </c>
      <c r="AR107">
        <f t="shared" si="252"/>
        <v>0</v>
      </c>
      <c r="AS107">
        <f t="shared" si="253"/>
        <v>0</v>
      </c>
      <c r="AT107">
        <v>7.2168161512600002E-3</v>
      </c>
      <c r="AU107" s="116" t="s">
        <v>1108</v>
      </c>
      <c r="AV107">
        <v>50</v>
      </c>
      <c r="AW107" t="str">
        <f t="shared" si="254"/>
        <v>TRUE</v>
      </c>
      <c r="AX107">
        <f>ROUND(MARGIN!$J23,0)</f>
        <v>4</v>
      </c>
      <c r="AY107">
        <f t="shared" si="287"/>
        <v>5</v>
      </c>
      <c r="AZ107">
        <f t="shared" si="288"/>
        <v>4</v>
      </c>
      <c r="BA107" s="138">
        <f>AZ107*10000*MARGIN!$G23/MARGIN!$D23</f>
        <v>53123.6</v>
      </c>
      <c r="BB107" s="196">
        <f t="shared" si="255"/>
        <v>-383.38325449307575</v>
      </c>
      <c r="BC107" s="196">
        <f t="shared" si="256"/>
        <v>-383.38325449307575</v>
      </c>
      <c r="BE107">
        <v>2</v>
      </c>
      <c r="BF107">
        <v>1</v>
      </c>
      <c r="BG107">
        <v>1</v>
      </c>
      <c r="BH107">
        <v>-1</v>
      </c>
      <c r="BI107">
        <v>0</v>
      </c>
      <c r="BJ107">
        <v>0</v>
      </c>
      <c r="BK107">
        <v>-2.7436445776899999E-3</v>
      </c>
      <c r="BL107" s="116" t="s">
        <v>1108</v>
      </c>
      <c r="BM107">
        <v>50</v>
      </c>
      <c r="BN107" t="s">
        <v>1186</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1186</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1186</v>
      </c>
      <c r="DB107">
        <v>5</v>
      </c>
      <c r="DC107">
        <v>6</v>
      </c>
      <c r="DD107">
        <v>5</v>
      </c>
      <c r="DE107" s="138">
        <v>72277</v>
      </c>
      <c r="DF107" s="196">
        <v>0</v>
      </c>
      <c r="DG107" s="196"/>
      <c r="DH107" s="196">
        <v>0</v>
      </c>
      <c r="DJ107">
        <v>0</v>
      </c>
      <c r="DL107">
        <v>1</v>
      </c>
      <c r="DN107">
        <v>1</v>
      </c>
      <c r="DQ107">
        <v>1</v>
      </c>
      <c r="DS107">
        <v>0</v>
      </c>
      <c r="DV107" s="116" t="s">
        <v>1108</v>
      </c>
      <c r="DW107">
        <v>50</v>
      </c>
      <c r="DX107" t="s">
        <v>1192</v>
      </c>
      <c r="DY107">
        <v>5</v>
      </c>
      <c r="DZ107">
        <v>4</v>
      </c>
      <c r="EA107">
        <v>5</v>
      </c>
      <c r="EB107" s="138">
        <v>72277</v>
      </c>
      <c r="EC107" s="196">
        <v>0</v>
      </c>
      <c r="ED107" s="196"/>
      <c r="EE107" s="196">
        <v>0</v>
      </c>
      <c r="EF107" s="196">
        <v>0</v>
      </c>
      <c r="EH107">
        <v>0</v>
      </c>
      <c r="EJ107">
        <v>1</v>
      </c>
      <c r="EL107">
        <v>1</v>
      </c>
      <c r="EO107">
        <v>1</v>
      </c>
      <c r="EQ107">
        <v>0</v>
      </c>
      <c r="ET107" s="116" t="s">
        <v>1108</v>
      </c>
      <c r="EU107">
        <v>50</v>
      </c>
      <c r="EV107" t="s">
        <v>1192</v>
      </c>
      <c r="EW107">
        <v>5</v>
      </c>
      <c r="EX107">
        <v>4</v>
      </c>
      <c r="EY107">
        <v>5</v>
      </c>
      <c r="EZ107" s="138">
        <v>70836</v>
      </c>
      <c r="FA107" s="196">
        <v>0</v>
      </c>
      <c r="FB107" s="196"/>
      <c r="FC107" s="196">
        <v>0</v>
      </c>
      <c r="FD107" s="196">
        <v>0</v>
      </c>
      <c r="FF107">
        <v>0</v>
      </c>
      <c r="FH107">
        <v>1</v>
      </c>
      <c r="FJ107">
        <v>1</v>
      </c>
      <c r="FM107">
        <v>1</v>
      </c>
      <c r="FO107">
        <v>0</v>
      </c>
      <c r="FR107" s="116" t="s">
        <v>1108</v>
      </c>
      <c r="FS107">
        <v>50</v>
      </c>
      <c r="FT107" t="s">
        <v>1192</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1192</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1192</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1192</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1192</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1192</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1192</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1192</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1192</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1192</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1192</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1192</v>
      </c>
      <c r="QX107">
        <v>4</v>
      </c>
      <c r="QY107">
        <v>3</v>
      </c>
      <c r="QZ107">
        <v>4</v>
      </c>
      <c r="RA107" s="138">
        <v>53069.2</v>
      </c>
      <c r="RB107" s="138"/>
      <c r="RC107" s="196">
        <v>0</v>
      </c>
      <c r="RD107" s="196"/>
      <c r="RE107" s="196"/>
      <c r="RF107" s="196">
        <v>0</v>
      </c>
      <c r="RG107" s="196">
        <v>0</v>
      </c>
      <c r="RH107" s="196"/>
      <c r="RI107" s="196"/>
      <c r="RJ107" s="196"/>
      <c r="RK107" s="196"/>
      <c r="RL107" s="196"/>
      <c r="RM107" s="196"/>
      <c r="RO107">
        <f t="shared" si="257"/>
        <v>-3</v>
      </c>
      <c r="RS107">
        <v>1</v>
      </c>
      <c r="RU107">
        <v>1</v>
      </c>
      <c r="RX107">
        <f t="shared" si="289"/>
        <v>1</v>
      </c>
      <c r="RZ107">
        <f t="shared" si="290"/>
        <v>0</v>
      </c>
      <c r="SC107" s="116" t="s">
        <v>1108</v>
      </c>
      <c r="SD107">
        <v>50</v>
      </c>
      <c r="SE107" t="str">
        <f t="shared" si="291"/>
        <v>FALSE</v>
      </c>
      <c r="SF107">
        <f>ROUND(MARGIN!$J23,0)</f>
        <v>4</v>
      </c>
      <c r="SG107">
        <f t="shared" si="292"/>
        <v>3</v>
      </c>
      <c r="SH107">
        <f t="shared" si="293"/>
        <v>4</v>
      </c>
      <c r="SI107" s="138">
        <f>SH107*10000*MARGIN!$G23/MARGIN!$D23</f>
        <v>53123.6</v>
      </c>
      <c r="SJ107" s="138"/>
      <c r="SK107" s="196">
        <f t="shared" si="294"/>
        <v>0</v>
      </c>
      <c r="SL107" s="196"/>
      <c r="SM107" s="196"/>
      <c r="SN107" s="196">
        <f t="shared" si="264"/>
        <v>0</v>
      </c>
      <c r="SO107" s="196">
        <f t="shared" si="295"/>
        <v>0</v>
      </c>
      <c r="SP107" s="196"/>
      <c r="SQ107" s="196"/>
      <c r="SR107" s="196"/>
      <c r="SS107" s="196"/>
      <c r="ST107" s="196"/>
      <c r="SU107" s="196"/>
      <c r="SW107">
        <f t="shared" si="266"/>
        <v>-50</v>
      </c>
      <c r="TA107">
        <v>1</v>
      </c>
      <c r="TC107">
        <v>1</v>
      </c>
      <c r="TF107">
        <f t="shared" si="296"/>
        <v>1</v>
      </c>
      <c r="TH107">
        <f t="shared" si="268"/>
        <v>0</v>
      </c>
      <c r="TK107" s="116" t="s">
        <v>1108</v>
      </c>
      <c r="TL107">
        <v>50</v>
      </c>
      <c r="TM107" t="str">
        <f t="shared" si="297"/>
        <v>FALSE</v>
      </c>
      <c r="TN107">
        <f>ROUND(MARGIN!$J23,0)</f>
        <v>4</v>
      </c>
      <c r="TO107">
        <f t="shared" si="270"/>
        <v>3</v>
      </c>
      <c r="TP107">
        <f t="shared" si="271"/>
        <v>4</v>
      </c>
      <c r="TQ107" s="138">
        <f>TP107*10000*MARGIN!$G23/MARGIN!$D23</f>
        <v>53123.6</v>
      </c>
      <c r="TR107" s="138"/>
      <c r="TS107" s="196">
        <f t="shared" si="298"/>
        <v>0</v>
      </c>
      <c r="TT107" s="196"/>
      <c r="TU107" s="196"/>
      <c r="TV107" s="196">
        <f t="shared" si="273"/>
        <v>0</v>
      </c>
      <c r="TW107" s="196">
        <f t="shared" si="299"/>
        <v>0</v>
      </c>
      <c r="TX107" s="196"/>
      <c r="TY107" s="196"/>
      <c r="TZ107" s="196"/>
      <c r="UA107" s="196"/>
      <c r="UB107" s="196"/>
      <c r="UC107" s="196"/>
      <c r="UE107">
        <f t="shared" si="275"/>
        <v>-50</v>
      </c>
      <c r="UI107">
        <v>1</v>
      </c>
      <c r="UK107">
        <v>1</v>
      </c>
      <c r="UN107">
        <f t="shared" si="300"/>
        <v>1</v>
      </c>
      <c r="UP107">
        <f t="shared" si="277"/>
        <v>0</v>
      </c>
      <c r="US107" s="116" t="s">
        <v>1108</v>
      </c>
      <c r="UT107">
        <v>50</v>
      </c>
      <c r="UU107" t="str">
        <f t="shared" si="301"/>
        <v>FALSE</v>
      </c>
      <c r="UV107">
        <f>ROUND(MARGIN!$J23,0)</f>
        <v>4</v>
      </c>
      <c r="UW107">
        <f t="shared" si="279"/>
        <v>3</v>
      </c>
      <c r="UX107">
        <f t="shared" si="280"/>
        <v>4</v>
      </c>
      <c r="UY107" s="138">
        <f>UX107*10000*MARGIN!$G23/MARGIN!$D23</f>
        <v>53123.6</v>
      </c>
      <c r="UZ107" s="138"/>
      <c r="VA107" s="196">
        <f t="shared" si="302"/>
        <v>0</v>
      </c>
      <c r="VB107" s="196"/>
      <c r="VC107" s="196"/>
      <c r="VD107" s="196">
        <f t="shared" si="282"/>
        <v>0</v>
      </c>
      <c r="VE107" s="196">
        <f t="shared" si="303"/>
        <v>0</v>
      </c>
      <c r="VF107" s="196"/>
      <c r="VG107" s="196"/>
      <c r="VH107" s="196"/>
      <c r="VI107" s="196"/>
      <c r="VJ107" s="196"/>
      <c r="VK107" s="196"/>
    </row>
    <row r="108" spans="1:583" x14ac:dyDescent="0.25">
      <c r="A108" t="s">
        <v>1099</v>
      </c>
      <c r="B108" s="164" t="s">
        <v>6</v>
      </c>
      <c r="F108" t="e">
        <f>-#REF!+G108</f>
        <v>#REF!</v>
      </c>
      <c r="G108">
        <v>-1</v>
      </c>
      <c r="H108">
        <v>-1</v>
      </c>
      <c r="I108">
        <v>-1</v>
      </c>
      <c r="J108">
        <f t="shared" si="240"/>
        <v>1</v>
      </c>
      <c r="K108">
        <f t="shared" si="241"/>
        <v>1</v>
      </c>
      <c r="L108" s="183">
        <v>-1.50379292115E-2</v>
      </c>
      <c r="M108" s="117" t="s">
        <v>917</v>
      </c>
      <c r="N108">
        <v>50</v>
      </c>
      <c r="O108" t="str">
        <f t="shared" si="242"/>
        <v>TRUE</v>
      </c>
      <c r="P108">
        <f>ROUND(MARGIN!$J24,0)</f>
        <v>4</v>
      </c>
      <c r="Q108" t="e">
        <f>IF(ABS(G108+I108)=2,ROUND(P108*(1+#REF!),0),IF(I108="",P108,ROUND(P108*(1+-#REF!),0)))</f>
        <v>#REF!</v>
      </c>
      <c r="R108">
        <f t="shared" si="284"/>
        <v>4</v>
      </c>
      <c r="S108" s="138">
        <f>R108*10000*MARGIN!$G24/MARGIN!$D24</f>
        <v>53119.737753539062</v>
      </c>
      <c r="T108" s="144">
        <f t="shared" si="243"/>
        <v>798.81085607116449</v>
      </c>
      <c r="U108" s="144">
        <f t="shared" si="244"/>
        <v>798.81085607116449</v>
      </c>
      <c r="W108">
        <f t="shared" si="245"/>
        <v>0</v>
      </c>
      <c r="X108">
        <v>-1</v>
      </c>
      <c r="Y108">
        <v>-1</v>
      </c>
      <c r="Z108">
        <v>1</v>
      </c>
      <c r="AA108">
        <f t="shared" si="246"/>
        <v>0</v>
      </c>
      <c r="AB108">
        <f t="shared" si="247"/>
        <v>0</v>
      </c>
      <c r="AC108">
        <v>4.0739255829599997E-3</v>
      </c>
      <c r="AD108" s="117" t="s">
        <v>1108</v>
      </c>
      <c r="AE108">
        <v>50</v>
      </c>
      <c r="AF108" t="str">
        <f t="shared" si="248"/>
        <v>TRUE</v>
      </c>
      <c r="AG108">
        <f>ROUND(MARGIN!$J24,0)</f>
        <v>4</v>
      </c>
      <c r="AH108">
        <f t="shared" si="285"/>
        <v>5</v>
      </c>
      <c r="AI108">
        <f t="shared" si="286"/>
        <v>4</v>
      </c>
      <c r="AJ108" s="138">
        <f>AI108*10000*MARGIN!$G24/MARGIN!$D24</f>
        <v>53119.737753539062</v>
      </c>
      <c r="AK108" s="196">
        <f t="shared" si="249"/>
        <v>-216.40585859426892</v>
      </c>
      <c r="AL108" s="196">
        <f t="shared" si="250"/>
        <v>-216.40585859426892</v>
      </c>
      <c r="AN108">
        <f t="shared" si="251"/>
        <v>0</v>
      </c>
      <c r="AO108">
        <v>-1</v>
      </c>
      <c r="AP108">
        <v>-1</v>
      </c>
      <c r="AQ108">
        <v>1</v>
      </c>
      <c r="AR108">
        <f t="shared" si="252"/>
        <v>0</v>
      </c>
      <c r="AS108">
        <f t="shared" si="253"/>
        <v>0</v>
      </c>
      <c r="AT108">
        <v>5.3261373589599996E-3</v>
      </c>
      <c r="AU108" s="117" t="s">
        <v>1108</v>
      </c>
      <c r="AV108">
        <v>50</v>
      </c>
      <c r="AW108" t="str">
        <f t="shared" si="254"/>
        <v>TRUE</v>
      </c>
      <c r="AX108">
        <f>ROUND(MARGIN!$J24,0)</f>
        <v>4</v>
      </c>
      <c r="AY108">
        <f t="shared" si="287"/>
        <v>5</v>
      </c>
      <c r="AZ108">
        <f t="shared" si="288"/>
        <v>4</v>
      </c>
      <c r="BA108" s="138">
        <f>AZ108*10000*MARGIN!$G24/MARGIN!$D24</f>
        <v>53119.737753539062</v>
      </c>
      <c r="BB108" s="196">
        <f t="shared" si="255"/>
        <v>-282.92301974728235</v>
      </c>
      <c r="BC108" s="196">
        <f t="shared" si="256"/>
        <v>-282.92301974728235</v>
      </c>
      <c r="BE108">
        <v>0</v>
      </c>
      <c r="BF108">
        <v>-1</v>
      </c>
      <c r="BG108">
        <v>1</v>
      </c>
      <c r="BH108">
        <v>-1</v>
      </c>
      <c r="BI108">
        <v>1</v>
      </c>
      <c r="BJ108">
        <v>0</v>
      </c>
      <c r="BK108">
        <v>-6.0602566320099999E-3</v>
      </c>
      <c r="BL108" s="117" t="s">
        <v>1108</v>
      </c>
      <c r="BM108">
        <v>50</v>
      </c>
      <c r="BN108" t="s">
        <v>1186</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1186</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1186</v>
      </c>
      <c r="DB108">
        <v>5</v>
      </c>
      <c r="DC108">
        <v>4</v>
      </c>
      <c r="DD108">
        <v>5</v>
      </c>
      <c r="DE108" s="138">
        <v>72267.4635786328</v>
      </c>
      <c r="DF108" s="196">
        <v>0</v>
      </c>
      <c r="DG108" s="196"/>
      <c r="DH108" s="196">
        <v>0</v>
      </c>
      <c r="DJ108">
        <v>0</v>
      </c>
      <c r="DL108">
        <v>1</v>
      </c>
      <c r="DN108">
        <v>1</v>
      </c>
      <c r="DQ108">
        <v>1</v>
      </c>
      <c r="DS108">
        <v>0</v>
      </c>
      <c r="DV108" s="117" t="s">
        <v>1108</v>
      </c>
      <c r="DW108">
        <v>50</v>
      </c>
      <c r="DX108" t="s">
        <v>1192</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1192</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1192</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1192</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1192</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1192</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1192</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1192</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1192</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1192</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1192</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1192</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1192</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1192</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f t="shared" si="257"/>
        <v>-3</v>
      </c>
      <c r="RS108">
        <v>1</v>
      </c>
      <c r="RU108">
        <v>1</v>
      </c>
      <c r="RX108">
        <f t="shared" si="289"/>
        <v>1</v>
      </c>
      <c r="RZ108">
        <f t="shared" si="290"/>
        <v>0</v>
      </c>
      <c r="SC108" s="117" t="s">
        <v>1108</v>
      </c>
      <c r="SD108">
        <v>50</v>
      </c>
      <c r="SE108" t="str">
        <f t="shared" si="291"/>
        <v>FALSE</v>
      </c>
      <c r="SF108">
        <f>ROUND(MARGIN!$J24,0)</f>
        <v>4</v>
      </c>
      <c r="SG108">
        <f t="shared" si="292"/>
        <v>3</v>
      </c>
      <c r="SH108">
        <f t="shared" si="293"/>
        <v>4</v>
      </c>
      <c r="SI108" s="138">
        <f>SH108*10000*MARGIN!$G24/MARGIN!$D24</f>
        <v>53119.737753539062</v>
      </c>
      <c r="SJ108" s="138"/>
      <c r="SK108" s="196">
        <f t="shared" si="294"/>
        <v>0</v>
      </c>
      <c r="SL108" s="196"/>
      <c r="SM108" s="196"/>
      <c r="SN108" s="196">
        <f t="shared" si="264"/>
        <v>0</v>
      </c>
      <c r="SO108" s="196">
        <f t="shared" si="295"/>
        <v>0</v>
      </c>
      <c r="SP108" s="196"/>
      <c r="SQ108" s="196"/>
      <c r="SR108" s="196"/>
      <c r="SS108" s="196"/>
      <c r="ST108" s="196"/>
      <c r="SU108" s="196"/>
      <c r="SW108">
        <f t="shared" si="266"/>
        <v>-50</v>
      </c>
      <c r="TA108">
        <v>1</v>
      </c>
      <c r="TC108">
        <v>1</v>
      </c>
      <c r="TF108">
        <f t="shared" si="296"/>
        <v>1</v>
      </c>
      <c r="TH108">
        <f t="shared" si="268"/>
        <v>0</v>
      </c>
      <c r="TK108" s="117" t="s">
        <v>1108</v>
      </c>
      <c r="TL108">
        <v>50</v>
      </c>
      <c r="TM108" t="str">
        <f t="shared" si="297"/>
        <v>FALSE</v>
      </c>
      <c r="TN108">
        <f>ROUND(MARGIN!$J24,0)</f>
        <v>4</v>
      </c>
      <c r="TO108">
        <f t="shared" si="270"/>
        <v>3</v>
      </c>
      <c r="TP108">
        <f t="shared" si="271"/>
        <v>4</v>
      </c>
      <c r="TQ108" s="138">
        <f>TP108*10000*MARGIN!$G24/MARGIN!$D24</f>
        <v>53119.737753539062</v>
      </c>
      <c r="TR108" s="138"/>
      <c r="TS108" s="196">
        <f t="shared" si="298"/>
        <v>0</v>
      </c>
      <c r="TT108" s="196"/>
      <c r="TU108" s="196"/>
      <c r="TV108" s="196">
        <f t="shared" si="273"/>
        <v>0</v>
      </c>
      <c r="TW108" s="196">
        <f t="shared" si="299"/>
        <v>0</v>
      </c>
      <c r="TX108" s="196"/>
      <c r="TY108" s="196"/>
      <c r="TZ108" s="196"/>
      <c r="UA108" s="196"/>
      <c r="UB108" s="196"/>
      <c r="UC108" s="196"/>
      <c r="UE108">
        <f t="shared" si="275"/>
        <v>-50</v>
      </c>
      <c r="UI108">
        <v>1</v>
      </c>
      <c r="UK108">
        <v>1</v>
      </c>
      <c r="UN108">
        <f t="shared" si="300"/>
        <v>1</v>
      </c>
      <c r="UP108">
        <f t="shared" si="277"/>
        <v>0</v>
      </c>
      <c r="US108" s="117" t="s">
        <v>1108</v>
      </c>
      <c r="UT108">
        <v>50</v>
      </c>
      <c r="UU108" t="str">
        <f t="shared" si="301"/>
        <v>FALSE</v>
      </c>
      <c r="UV108">
        <f>ROUND(MARGIN!$J24,0)</f>
        <v>4</v>
      </c>
      <c r="UW108">
        <f t="shared" si="279"/>
        <v>3</v>
      </c>
      <c r="UX108">
        <f t="shared" si="280"/>
        <v>4</v>
      </c>
      <c r="UY108" s="138">
        <f>UX108*10000*MARGIN!$G24/MARGIN!$D24</f>
        <v>53119.737753539062</v>
      </c>
      <c r="UZ108" s="138"/>
      <c r="VA108" s="196">
        <f t="shared" si="302"/>
        <v>0</v>
      </c>
      <c r="VB108" s="196"/>
      <c r="VC108" s="196"/>
      <c r="VD108" s="196">
        <f t="shared" si="282"/>
        <v>0</v>
      </c>
      <c r="VE108" s="196">
        <f t="shared" si="303"/>
        <v>0</v>
      </c>
      <c r="VF108" s="196"/>
      <c r="VG108" s="196"/>
      <c r="VH108" s="196"/>
      <c r="VI108" s="196"/>
      <c r="VJ108" s="196"/>
      <c r="VK108" s="196"/>
    </row>
    <row r="109" spans="1:583" x14ac:dyDescent="0.25">
      <c r="A109" t="s">
        <v>1097</v>
      </c>
      <c r="B109" s="164" t="s">
        <v>24</v>
      </c>
      <c r="F109" t="e">
        <f>-#REF!+G109</f>
        <v>#REF!</v>
      </c>
      <c r="G109">
        <v>1</v>
      </c>
      <c r="H109">
        <v>1</v>
      </c>
      <c r="I109">
        <v>-1</v>
      </c>
      <c r="J109">
        <f t="shared" si="240"/>
        <v>0</v>
      </c>
      <c r="K109">
        <f t="shared" si="241"/>
        <v>0</v>
      </c>
      <c r="L109" s="183">
        <v>-4.7720182830299999E-3</v>
      </c>
      <c r="M109" s="116" t="s">
        <v>917</v>
      </c>
      <c r="N109">
        <v>50</v>
      </c>
      <c r="O109" t="str">
        <f t="shared" si="242"/>
        <v>TRUE</v>
      </c>
      <c r="P109">
        <f>ROUND(MARGIN!$J25,0)</f>
        <v>4</v>
      </c>
      <c r="Q109" t="e">
        <f>IF(ABS(G109+I109)=2,ROUND(P109*(1+#REF!),0),IF(I109="",P109,ROUND(P109*(1+-#REF!),0)))</f>
        <v>#REF!</v>
      </c>
      <c r="R109">
        <f t="shared" si="284"/>
        <v>4</v>
      </c>
      <c r="S109" s="138">
        <f>R109*10000*MARGIN!$G25/MARGIN!$D25</f>
        <v>53120.2428240687</v>
      </c>
      <c r="T109" s="144">
        <f t="shared" si="243"/>
        <v>-253.490769955449</v>
      </c>
      <c r="U109" s="144">
        <f t="shared" si="244"/>
        <v>-253.490769955449</v>
      </c>
      <c r="W109">
        <f t="shared" si="245"/>
        <v>0</v>
      </c>
      <c r="X109">
        <v>1</v>
      </c>
      <c r="Y109">
        <v>1</v>
      </c>
      <c r="Z109">
        <v>-1</v>
      </c>
      <c r="AA109">
        <f t="shared" si="246"/>
        <v>0</v>
      </c>
      <c r="AB109">
        <f t="shared" si="247"/>
        <v>0</v>
      </c>
      <c r="AC109">
        <v>-1.54596930413E-2</v>
      </c>
      <c r="AD109" s="116" t="s">
        <v>1108</v>
      </c>
      <c r="AE109">
        <v>50</v>
      </c>
      <c r="AF109" t="str">
        <f t="shared" si="248"/>
        <v>TRUE</v>
      </c>
      <c r="AG109">
        <f>ROUND(MARGIN!$J25,0)</f>
        <v>4</v>
      </c>
      <c r="AH109">
        <f t="shared" si="285"/>
        <v>5</v>
      </c>
      <c r="AI109">
        <f t="shared" si="286"/>
        <v>4</v>
      </c>
      <c r="AJ109" s="138">
        <f>AI109*10000*MARGIN!$G25/MARGIN!$D25</f>
        <v>53120.2428240687</v>
      </c>
      <c r="AK109" s="196">
        <f t="shared" si="249"/>
        <v>-821.2226483394212</v>
      </c>
      <c r="AL109" s="196">
        <f t="shared" si="250"/>
        <v>-821.2226483394212</v>
      </c>
      <c r="AN109">
        <f t="shared" si="251"/>
        <v>0</v>
      </c>
      <c r="AO109">
        <v>1</v>
      </c>
      <c r="AP109">
        <v>1</v>
      </c>
      <c r="AQ109">
        <v>1</v>
      </c>
      <c r="AR109">
        <f t="shared" si="252"/>
        <v>1</v>
      </c>
      <c r="AS109">
        <f t="shared" si="253"/>
        <v>1</v>
      </c>
      <c r="AT109">
        <v>9.5133592428199999E-4</v>
      </c>
      <c r="AU109" s="116" t="s">
        <v>1108</v>
      </c>
      <c r="AV109">
        <v>50</v>
      </c>
      <c r="AW109" t="str">
        <f t="shared" si="254"/>
        <v>TRUE</v>
      </c>
      <c r="AX109">
        <f>ROUND(MARGIN!$J25,0)</f>
        <v>4</v>
      </c>
      <c r="AY109">
        <f t="shared" si="287"/>
        <v>5</v>
      </c>
      <c r="AZ109">
        <f t="shared" si="288"/>
        <v>4</v>
      </c>
      <c r="BA109" s="138">
        <f>AZ109*10000*MARGIN!$G25/MARGIN!$D25</f>
        <v>53120.2428240687</v>
      </c>
      <c r="BB109" s="196">
        <f t="shared" si="255"/>
        <v>50.535195305119672</v>
      </c>
      <c r="BC109" s="196">
        <f t="shared" si="256"/>
        <v>50.535195305119672</v>
      </c>
      <c r="BE109">
        <v>0</v>
      </c>
      <c r="BF109">
        <v>1</v>
      </c>
      <c r="BG109">
        <v>1</v>
      </c>
      <c r="BH109">
        <v>-1</v>
      </c>
      <c r="BI109">
        <v>0</v>
      </c>
      <c r="BJ109">
        <v>0</v>
      </c>
      <c r="BK109">
        <v>-6.08060309214E-3</v>
      </c>
      <c r="BL109" s="116" t="s">
        <v>1108</v>
      </c>
      <c r="BM109">
        <v>50</v>
      </c>
      <c r="BN109" t="s">
        <v>1186</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1186</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1186</v>
      </c>
      <c r="DB109">
        <v>5</v>
      </c>
      <c r="DC109">
        <v>4</v>
      </c>
      <c r="DD109">
        <v>5</v>
      </c>
      <c r="DE109" s="138">
        <v>72263.574056025405</v>
      </c>
      <c r="DF109" s="196">
        <v>0</v>
      </c>
      <c r="DG109" s="196"/>
      <c r="DH109" s="196">
        <v>0</v>
      </c>
      <c r="DJ109">
        <v>0</v>
      </c>
      <c r="DL109">
        <v>1</v>
      </c>
      <c r="DN109">
        <v>1</v>
      </c>
      <c r="DQ109">
        <v>1</v>
      </c>
      <c r="DS109">
        <v>0</v>
      </c>
      <c r="DV109" s="116" t="s">
        <v>1108</v>
      </c>
      <c r="DW109">
        <v>50</v>
      </c>
      <c r="DX109" t="s">
        <v>1192</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1192</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1192</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1192</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1192</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1192</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1192</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1192</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1192</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1192</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1192</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1192</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1192</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1192</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f t="shared" si="257"/>
        <v>-3</v>
      </c>
      <c r="RS109">
        <v>1</v>
      </c>
      <c r="RU109">
        <v>1</v>
      </c>
      <c r="RX109">
        <f t="shared" si="289"/>
        <v>1</v>
      </c>
      <c r="RZ109">
        <f t="shared" si="290"/>
        <v>0</v>
      </c>
      <c r="SC109" s="116" t="s">
        <v>1108</v>
      </c>
      <c r="SD109">
        <v>50</v>
      </c>
      <c r="SE109" t="str">
        <f t="shared" si="291"/>
        <v>FALSE</v>
      </c>
      <c r="SF109">
        <f>ROUND(MARGIN!$J25,0)</f>
        <v>4</v>
      </c>
      <c r="SG109">
        <f t="shared" si="292"/>
        <v>3</v>
      </c>
      <c r="SH109">
        <f t="shared" si="293"/>
        <v>4</v>
      </c>
      <c r="SI109" s="138">
        <f>SH109*10000*MARGIN!$G25/MARGIN!$D25</f>
        <v>53120.2428240687</v>
      </c>
      <c r="SJ109" s="138"/>
      <c r="SK109" s="196">
        <f t="shared" si="294"/>
        <v>0</v>
      </c>
      <c r="SL109" s="196"/>
      <c r="SM109" s="196"/>
      <c r="SN109" s="196">
        <f t="shared" si="264"/>
        <v>0</v>
      </c>
      <c r="SO109" s="196">
        <f t="shared" si="295"/>
        <v>0</v>
      </c>
      <c r="SP109" s="196"/>
      <c r="SQ109" s="196"/>
      <c r="SR109" s="196"/>
      <c r="SS109" s="196"/>
      <c r="ST109" s="196"/>
      <c r="SU109" s="196"/>
      <c r="SW109">
        <f t="shared" si="266"/>
        <v>-50</v>
      </c>
      <c r="TA109">
        <v>1</v>
      </c>
      <c r="TC109">
        <v>1</v>
      </c>
      <c r="TF109">
        <f t="shared" si="296"/>
        <v>1</v>
      </c>
      <c r="TH109">
        <f t="shared" si="268"/>
        <v>0</v>
      </c>
      <c r="TK109" s="116" t="s">
        <v>1108</v>
      </c>
      <c r="TL109">
        <v>50</v>
      </c>
      <c r="TM109" t="str">
        <f t="shared" si="297"/>
        <v>FALSE</v>
      </c>
      <c r="TN109">
        <f>ROUND(MARGIN!$J25,0)</f>
        <v>4</v>
      </c>
      <c r="TO109">
        <f t="shared" si="270"/>
        <v>3</v>
      </c>
      <c r="TP109">
        <f t="shared" si="271"/>
        <v>4</v>
      </c>
      <c r="TQ109" s="138">
        <f>TP109*10000*MARGIN!$G25/MARGIN!$D25</f>
        <v>53120.2428240687</v>
      </c>
      <c r="TR109" s="138"/>
      <c r="TS109" s="196">
        <f t="shared" si="298"/>
        <v>0</v>
      </c>
      <c r="TT109" s="196"/>
      <c r="TU109" s="196"/>
      <c r="TV109" s="196">
        <f t="shared" si="273"/>
        <v>0</v>
      </c>
      <c r="TW109" s="196">
        <f t="shared" si="299"/>
        <v>0</v>
      </c>
      <c r="TX109" s="196"/>
      <c r="TY109" s="196"/>
      <c r="TZ109" s="196"/>
      <c r="UA109" s="196"/>
      <c r="UB109" s="196"/>
      <c r="UC109" s="196"/>
      <c r="UE109">
        <f t="shared" si="275"/>
        <v>-50</v>
      </c>
      <c r="UI109">
        <v>1</v>
      </c>
      <c r="UK109">
        <v>1</v>
      </c>
      <c r="UN109">
        <f t="shared" si="300"/>
        <v>1</v>
      </c>
      <c r="UP109">
        <f t="shared" si="277"/>
        <v>0</v>
      </c>
      <c r="US109" s="116" t="s">
        <v>1108</v>
      </c>
      <c r="UT109">
        <v>50</v>
      </c>
      <c r="UU109" t="str">
        <f t="shared" si="301"/>
        <v>FALSE</v>
      </c>
      <c r="UV109">
        <f>ROUND(MARGIN!$J25,0)</f>
        <v>4</v>
      </c>
      <c r="UW109">
        <f t="shared" si="279"/>
        <v>3</v>
      </c>
      <c r="UX109">
        <f t="shared" si="280"/>
        <v>4</v>
      </c>
      <c r="UY109" s="138">
        <f>UX109*10000*MARGIN!$G25/MARGIN!$D25</f>
        <v>53120.2428240687</v>
      </c>
      <c r="UZ109" s="138"/>
      <c r="VA109" s="196">
        <f t="shared" si="302"/>
        <v>0</v>
      </c>
      <c r="VB109" s="196"/>
      <c r="VC109" s="196"/>
      <c r="VD109" s="196">
        <f t="shared" si="282"/>
        <v>0</v>
      </c>
      <c r="VE109" s="196">
        <f t="shared" si="303"/>
        <v>0</v>
      </c>
      <c r="VF109" s="196"/>
      <c r="VG109" s="196"/>
      <c r="VH109" s="196"/>
      <c r="VI109" s="196"/>
      <c r="VJ109" s="196"/>
      <c r="VK109" s="196"/>
    </row>
    <row r="110" spans="1:583" x14ac:dyDescent="0.25">
      <c r="A110" t="s">
        <v>1094</v>
      </c>
      <c r="B110" s="164" t="s">
        <v>13</v>
      </c>
      <c r="F110" t="e">
        <f>-#REF!+G110</f>
        <v>#REF!</v>
      </c>
      <c r="G110">
        <v>-1</v>
      </c>
      <c r="H110">
        <v>1</v>
      </c>
      <c r="I110">
        <v>-1</v>
      </c>
      <c r="J110">
        <f t="shared" si="240"/>
        <v>1</v>
      </c>
      <c r="K110">
        <f t="shared" si="241"/>
        <v>0</v>
      </c>
      <c r="L110" s="183">
        <v>-3.29871716555E-3</v>
      </c>
      <c r="M110" s="116" t="s">
        <v>917</v>
      </c>
      <c r="N110">
        <v>50</v>
      </c>
      <c r="O110" t="str">
        <f t="shared" si="242"/>
        <v>TRUE</v>
      </c>
      <c r="P110">
        <f>ROUND(MARGIN!$J26,0)</f>
        <v>4</v>
      </c>
      <c r="Q110" t="e">
        <f>IF(ABS(G110+I110)=2,ROUND(P110*(1+#REF!),0),IF(I110="",P110,ROUND(P110*(1+-#REF!),0)))</f>
        <v>#REF!</v>
      </c>
      <c r="R110">
        <f t="shared" si="284"/>
        <v>4</v>
      </c>
      <c r="S110" s="138">
        <f>R110*10000*MARGIN!$G26/MARGIN!$D26</f>
        <v>44524.509787999996</v>
      </c>
      <c r="T110" s="144">
        <f t="shared" si="243"/>
        <v>146.87376472537457</v>
      </c>
      <c r="U110" s="144">
        <f t="shared" si="244"/>
        <v>-146.87376472537457</v>
      </c>
      <c r="W110">
        <f t="shared" si="245"/>
        <v>0</v>
      </c>
      <c r="X110">
        <v>-1</v>
      </c>
      <c r="Y110">
        <v>1</v>
      </c>
      <c r="Z110">
        <v>1</v>
      </c>
      <c r="AA110">
        <f t="shared" si="246"/>
        <v>0</v>
      </c>
      <c r="AB110">
        <f t="shared" si="247"/>
        <v>1</v>
      </c>
      <c r="AC110">
        <v>4.7192939445900002E-3</v>
      </c>
      <c r="AD110" s="116" t="s">
        <v>1108</v>
      </c>
      <c r="AE110">
        <v>50</v>
      </c>
      <c r="AF110" t="str">
        <f t="shared" si="248"/>
        <v>TRUE</v>
      </c>
      <c r="AG110">
        <f>ROUND(MARGIN!$J26,0)</f>
        <v>4</v>
      </c>
      <c r="AH110">
        <f t="shared" si="285"/>
        <v>3</v>
      </c>
      <c r="AI110">
        <f t="shared" si="286"/>
        <v>4</v>
      </c>
      <c r="AJ110" s="138">
        <f>AI110*10000*MARGIN!$G26/MARGIN!$D26</f>
        <v>44524.509787999996</v>
      </c>
      <c r="AK110" s="196">
        <f t="shared" si="249"/>
        <v>-210.12424942834659</v>
      </c>
      <c r="AL110" s="196">
        <f t="shared" si="250"/>
        <v>210.12424942834659</v>
      </c>
      <c r="AN110">
        <f t="shared" si="251"/>
        <v>2</v>
      </c>
      <c r="AO110">
        <v>1</v>
      </c>
      <c r="AP110">
        <v>-1</v>
      </c>
      <c r="AQ110">
        <v>-1</v>
      </c>
      <c r="AR110">
        <f t="shared" si="252"/>
        <v>0</v>
      </c>
      <c r="AS110">
        <f t="shared" si="253"/>
        <v>1</v>
      </c>
      <c r="AT110">
        <v>-7.6252058805600003E-3</v>
      </c>
      <c r="AU110" s="116" t="s">
        <v>1108</v>
      </c>
      <c r="AV110">
        <v>50</v>
      </c>
      <c r="AW110" t="str">
        <f t="shared" si="254"/>
        <v>TRUE</v>
      </c>
      <c r="AX110">
        <f>ROUND(MARGIN!$J26,0)</f>
        <v>4</v>
      </c>
      <c r="AY110">
        <f t="shared" si="287"/>
        <v>3</v>
      </c>
      <c r="AZ110">
        <f t="shared" si="288"/>
        <v>4</v>
      </c>
      <c r="BA110" s="138">
        <f>AZ110*10000*MARGIN!$G26/MARGIN!$D26</f>
        <v>44524.509787999996</v>
      </c>
      <c r="BB110" s="196">
        <f t="shared" si="255"/>
        <v>-339.50855386450888</v>
      </c>
      <c r="BC110" s="196">
        <f t="shared" si="256"/>
        <v>339.50855386450888</v>
      </c>
      <c r="BE110">
        <v>0</v>
      </c>
      <c r="BF110">
        <v>1</v>
      </c>
      <c r="BG110">
        <v>-1</v>
      </c>
      <c r="BH110">
        <v>-1</v>
      </c>
      <c r="BI110">
        <v>0</v>
      </c>
      <c r="BJ110">
        <v>1</v>
      </c>
      <c r="BK110">
        <v>-1.4384066879799999E-3</v>
      </c>
      <c r="BL110" s="116" t="s">
        <v>1108</v>
      </c>
      <c r="BM110">
        <v>50</v>
      </c>
      <c r="BN110" t="s">
        <v>1186</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1186</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1186</v>
      </c>
      <c r="DB110">
        <v>7</v>
      </c>
      <c r="DC110">
        <v>5</v>
      </c>
      <c r="DD110">
        <v>7</v>
      </c>
      <c r="DE110" s="138">
        <v>79145.714479999995</v>
      </c>
      <c r="DF110" s="196">
        <v>0</v>
      </c>
      <c r="DG110" s="196"/>
      <c r="DH110" s="196">
        <v>0</v>
      </c>
      <c r="DJ110">
        <v>0</v>
      </c>
      <c r="DL110">
        <v>-1</v>
      </c>
      <c r="DN110">
        <v>-1</v>
      </c>
      <c r="DQ110">
        <v>1</v>
      </c>
      <c r="DS110">
        <v>0</v>
      </c>
      <c r="DV110" s="116" t="s">
        <v>1108</v>
      </c>
      <c r="DW110">
        <v>50</v>
      </c>
      <c r="DX110" t="s">
        <v>1192</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1192</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1192</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1192</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1192</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1192</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1192</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1192</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1192</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1192</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1192</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1192</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1192</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1192</v>
      </c>
      <c r="QX110">
        <v>5</v>
      </c>
      <c r="QY110">
        <v>4</v>
      </c>
      <c r="QZ110">
        <v>5</v>
      </c>
      <c r="RA110" s="138">
        <v>55347.13008000001</v>
      </c>
      <c r="RB110" s="138"/>
      <c r="RC110" s="196">
        <v>0</v>
      </c>
      <c r="RD110" s="196"/>
      <c r="RE110" s="196"/>
      <c r="RF110" s="196">
        <v>0</v>
      </c>
      <c r="RG110" s="196">
        <v>0</v>
      </c>
      <c r="RH110" s="196"/>
      <c r="RI110" s="196"/>
      <c r="RJ110" s="196"/>
      <c r="RK110" s="196"/>
      <c r="RL110" s="196"/>
      <c r="RM110" s="196"/>
      <c r="RO110">
        <f t="shared" si="257"/>
        <v>-3</v>
      </c>
      <c r="RS110">
        <v>-1</v>
      </c>
      <c r="RU110">
        <v>-1</v>
      </c>
      <c r="RX110">
        <f t="shared" si="289"/>
        <v>1</v>
      </c>
      <c r="RZ110">
        <f t="shared" si="290"/>
        <v>0</v>
      </c>
      <c r="SC110" s="116" t="s">
        <v>1108</v>
      </c>
      <c r="SD110">
        <v>50</v>
      </c>
      <c r="SE110" t="str">
        <f t="shared" si="291"/>
        <v>FALSE</v>
      </c>
      <c r="SF110">
        <f>ROUND(MARGIN!$J26,0)</f>
        <v>4</v>
      </c>
      <c r="SG110">
        <f t="shared" si="292"/>
        <v>3</v>
      </c>
      <c r="SH110">
        <f t="shared" si="293"/>
        <v>4</v>
      </c>
      <c r="SI110" s="138">
        <f>SH110*10000*MARGIN!$G26/MARGIN!$D26</f>
        <v>44524.509787999996</v>
      </c>
      <c r="SJ110" s="138"/>
      <c r="SK110" s="196">
        <f t="shared" si="294"/>
        <v>0</v>
      </c>
      <c r="SL110" s="196"/>
      <c r="SM110" s="196"/>
      <c r="SN110" s="196">
        <f t="shared" si="264"/>
        <v>0</v>
      </c>
      <c r="SO110" s="196">
        <f t="shared" si="295"/>
        <v>0</v>
      </c>
      <c r="SP110" s="196"/>
      <c r="SQ110" s="196"/>
      <c r="SR110" s="196"/>
      <c r="SS110" s="196"/>
      <c r="ST110" s="196"/>
      <c r="SU110" s="196"/>
      <c r="SW110">
        <f t="shared" si="266"/>
        <v>-50</v>
      </c>
      <c r="TA110">
        <v>-1</v>
      </c>
      <c r="TC110">
        <v>-1</v>
      </c>
      <c r="TF110">
        <f t="shared" si="296"/>
        <v>1</v>
      </c>
      <c r="TH110">
        <f t="shared" si="268"/>
        <v>0</v>
      </c>
      <c r="TK110" s="116" t="s">
        <v>1108</v>
      </c>
      <c r="TL110">
        <v>50</v>
      </c>
      <c r="TM110" t="str">
        <f t="shared" si="297"/>
        <v>FALSE</v>
      </c>
      <c r="TN110">
        <f>ROUND(MARGIN!$J26,0)</f>
        <v>4</v>
      </c>
      <c r="TO110">
        <f t="shared" si="270"/>
        <v>3</v>
      </c>
      <c r="TP110">
        <f t="shared" si="271"/>
        <v>4</v>
      </c>
      <c r="TQ110" s="138">
        <f>TP110*10000*MARGIN!$G26/MARGIN!$D26</f>
        <v>44524.509787999996</v>
      </c>
      <c r="TR110" s="138"/>
      <c r="TS110" s="196">
        <f t="shared" si="298"/>
        <v>0</v>
      </c>
      <c r="TT110" s="196"/>
      <c r="TU110" s="196"/>
      <c r="TV110" s="196">
        <f t="shared" si="273"/>
        <v>0</v>
      </c>
      <c r="TW110" s="196">
        <f t="shared" si="299"/>
        <v>0</v>
      </c>
      <c r="TX110" s="196"/>
      <c r="TY110" s="196"/>
      <c r="TZ110" s="196"/>
      <c r="UA110" s="196"/>
      <c r="UB110" s="196"/>
      <c r="UC110" s="196"/>
      <c r="UE110">
        <f t="shared" si="275"/>
        <v>-50</v>
      </c>
      <c r="UI110">
        <v>-1</v>
      </c>
      <c r="UK110">
        <v>-1</v>
      </c>
      <c r="UN110">
        <f t="shared" si="300"/>
        <v>1</v>
      </c>
      <c r="UP110">
        <f t="shared" si="277"/>
        <v>0</v>
      </c>
      <c r="US110" s="116" t="s">
        <v>1108</v>
      </c>
      <c r="UT110">
        <v>50</v>
      </c>
      <c r="UU110" t="str">
        <f t="shared" si="301"/>
        <v>FALSE</v>
      </c>
      <c r="UV110">
        <f>ROUND(MARGIN!$J26,0)</f>
        <v>4</v>
      </c>
      <c r="UW110">
        <f t="shared" si="279"/>
        <v>3</v>
      </c>
      <c r="UX110">
        <f t="shared" si="280"/>
        <v>4</v>
      </c>
      <c r="UY110" s="138">
        <f>UX110*10000*MARGIN!$G26/MARGIN!$D26</f>
        <v>44524.509787999996</v>
      </c>
      <c r="UZ110" s="138"/>
      <c r="VA110" s="196">
        <f t="shared" si="302"/>
        <v>0</v>
      </c>
      <c r="VB110" s="196"/>
      <c r="VC110" s="196"/>
      <c r="VD110" s="196">
        <f t="shared" si="282"/>
        <v>0</v>
      </c>
      <c r="VE110" s="196">
        <f t="shared" si="303"/>
        <v>0</v>
      </c>
      <c r="VF110" s="196"/>
      <c r="VG110" s="196"/>
      <c r="VH110" s="196"/>
      <c r="VI110" s="196"/>
      <c r="VJ110" s="196"/>
      <c r="VK110" s="196"/>
    </row>
    <row r="111" spans="1:583" x14ac:dyDescent="0.25">
      <c r="A111" t="s">
        <v>1089</v>
      </c>
      <c r="B111" s="164" t="s">
        <v>11</v>
      </c>
      <c r="F111" t="e">
        <f>-#REF!+G111</f>
        <v>#REF!</v>
      </c>
      <c r="G111">
        <v>1</v>
      </c>
      <c r="H111">
        <v>1</v>
      </c>
      <c r="I111">
        <v>-1</v>
      </c>
      <c r="J111">
        <f t="shared" si="240"/>
        <v>0</v>
      </c>
      <c r="K111">
        <f t="shared" si="241"/>
        <v>0</v>
      </c>
      <c r="L111" s="183">
        <v>-1.2966804979300001E-4</v>
      </c>
      <c r="M111" s="116" t="s">
        <v>918</v>
      </c>
      <c r="N111">
        <v>50</v>
      </c>
      <c r="O111" t="str">
        <f t="shared" si="242"/>
        <v>TRUE</v>
      </c>
      <c r="P111">
        <f>ROUND(MARGIN!$J27,0)</f>
        <v>4</v>
      </c>
      <c r="Q111" t="e">
        <f>IF(ABS(G111+I111)=2,ROUND(P111*(1+#REF!),0),IF(I111="",P111,ROUND(P111*(1+-#REF!),0)))</f>
        <v>#REF!</v>
      </c>
      <c r="R111">
        <f t="shared" si="284"/>
        <v>4</v>
      </c>
      <c r="S111" s="138">
        <f>R111*10000*MARGIN!$G27/MARGIN!$D27</f>
        <v>44528.346927999992</v>
      </c>
      <c r="T111" s="144">
        <f t="shared" si="243"/>
        <v>-5.7739039066598821</v>
      </c>
      <c r="U111" s="144">
        <f t="shared" si="244"/>
        <v>-5.7739039066598821</v>
      </c>
      <c r="W111">
        <f t="shared" si="245"/>
        <v>0</v>
      </c>
      <c r="X111">
        <v>1</v>
      </c>
      <c r="Y111">
        <v>1</v>
      </c>
      <c r="Z111">
        <v>-1</v>
      </c>
      <c r="AA111">
        <f t="shared" si="246"/>
        <v>0</v>
      </c>
      <c r="AB111">
        <f t="shared" si="247"/>
        <v>0</v>
      </c>
      <c r="AC111">
        <v>-9.9208922318800002E-4</v>
      </c>
      <c r="AD111" s="116" t="s">
        <v>1108</v>
      </c>
      <c r="AE111">
        <v>50</v>
      </c>
      <c r="AF111" t="str">
        <f t="shared" si="248"/>
        <v>TRUE</v>
      </c>
      <c r="AG111">
        <f>ROUND(MARGIN!$J27,0)</f>
        <v>4</v>
      </c>
      <c r="AH111">
        <f t="shared" si="285"/>
        <v>5</v>
      </c>
      <c r="AI111">
        <f t="shared" si="286"/>
        <v>4</v>
      </c>
      <c r="AJ111" s="138">
        <f>AI111*10000*MARGIN!$G27/MARGIN!$D27</f>
        <v>44528.346927999992</v>
      </c>
      <c r="AK111" s="196">
        <f t="shared" si="249"/>
        <v>-44.17609311364528</v>
      </c>
      <c r="AL111" s="196">
        <f t="shared" si="250"/>
        <v>-44.17609311364528</v>
      </c>
      <c r="AN111">
        <f t="shared" si="251"/>
        <v>-2</v>
      </c>
      <c r="AO111">
        <v>-1</v>
      </c>
      <c r="AP111">
        <v>-1</v>
      </c>
      <c r="AQ111">
        <v>-1</v>
      </c>
      <c r="AR111">
        <f t="shared" si="252"/>
        <v>1</v>
      </c>
      <c r="AS111">
        <f t="shared" si="253"/>
        <v>1</v>
      </c>
      <c r="AT111">
        <v>-1.19039119344E-2</v>
      </c>
      <c r="AU111" s="116" t="s">
        <v>1108</v>
      </c>
      <c r="AV111">
        <v>50</v>
      </c>
      <c r="AW111" t="str">
        <f t="shared" si="254"/>
        <v>TRUE</v>
      </c>
      <c r="AX111">
        <f>ROUND(MARGIN!$J27,0)</f>
        <v>4</v>
      </c>
      <c r="AY111">
        <f t="shared" si="287"/>
        <v>5</v>
      </c>
      <c r="AZ111">
        <f t="shared" si="288"/>
        <v>4</v>
      </c>
      <c r="BA111" s="138">
        <f>AZ111*10000*MARGIN!$G27/MARGIN!$D27</f>
        <v>44528.346927999992</v>
      </c>
      <c r="BB111" s="196">
        <f t="shared" si="255"/>
        <v>530.06152041532266</v>
      </c>
      <c r="BC111" s="196">
        <f t="shared" si="256"/>
        <v>530.06152041532266</v>
      </c>
      <c r="BE111">
        <v>0</v>
      </c>
      <c r="BF111">
        <v>-1</v>
      </c>
      <c r="BG111">
        <v>-1</v>
      </c>
      <c r="BH111">
        <v>1</v>
      </c>
      <c r="BI111">
        <v>0</v>
      </c>
      <c r="BJ111">
        <v>0</v>
      </c>
      <c r="BK111">
        <v>1.30720671602E-3</v>
      </c>
      <c r="BL111" s="116" t="s">
        <v>1108</v>
      </c>
      <c r="BM111">
        <v>50</v>
      </c>
      <c r="BN111" t="s">
        <v>1186</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1186</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1186</v>
      </c>
      <c r="DB111">
        <v>7</v>
      </c>
      <c r="DC111">
        <v>5</v>
      </c>
      <c r="DD111">
        <v>7</v>
      </c>
      <c r="DE111" s="138">
        <v>79188.840087000004</v>
      </c>
      <c r="DF111" s="196">
        <v>0</v>
      </c>
      <c r="DG111" s="196"/>
      <c r="DH111" s="196">
        <v>0</v>
      </c>
      <c r="DJ111">
        <v>0</v>
      </c>
      <c r="DL111">
        <v>-1</v>
      </c>
      <c r="DN111">
        <v>-1</v>
      </c>
      <c r="DQ111">
        <v>1</v>
      </c>
      <c r="DS111">
        <v>0</v>
      </c>
      <c r="DV111" s="116" t="s">
        <v>1108</v>
      </c>
      <c r="DW111">
        <v>50</v>
      </c>
      <c r="DX111" t="s">
        <v>1192</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1192</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1192</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1192</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1192</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1192</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1192</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1192</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1192</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1192</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1192</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1192</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1192</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1192</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f t="shared" si="257"/>
        <v>-3</v>
      </c>
      <c r="RS111">
        <v>-1</v>
      </c>
      <c r="RU111">
        <v>-1</v>
      </c>
      <c r="RX111">
        <f t="shared" si="289"/>
        <v>1</v>
      </c>
      <c r="RZ111">
        <f t="shared" si="290"/>
        <v>0</v>
      </c>
      <c r="SC111" s="116" t="s">
        <v>1108</v>
      </c>
      <c r="SD111">
        <v>50</v>
      </c>
      <c r="SE111" t="str">
        <f t="shared" si="291"/>
        <v>FALSE</v>
      </c>
      <c r="SF111">
        <f>ROUND(MARGIN!$J27,0)</f>
        <v>4</v>
      </c>
      <c r="SG111">
        <f t="shared" si="292"/>
        <v>3</v>
      </c>
      <c r="SH111">
        <f t="shared" si="293"/>
        <v>4</v>
      </c>
      <c r="SI111" s="138">
        <f>SH111*10000*MARGIN!$G27/MARGIN!$D27</f>
        <v>44528.346927999992</v>
      </c>
      <c r="SJ111" s="138"/>
      <c r="SK111" s="196">
        <f t="shared" si="294"/>
        <v>0</v>
      </c>
      <c r="SL111" s="196"/>
      <c r="SM111" s="196"/>
      <c r="SN111" s="196">
        <f t="shared" si="264"/>
        <v>0</v>
      </c>
      <c r="SO111" s="196">
        <f t="shared" si="295"/>
        <v>0</v>
      </c>
      <c r="SP111" s="196"/>
      <c r="SQ111" s="196"/>
      <c r="SR111" s="196"/>
      <c r="SS111" s="196"/>
      <c r="ST111" s="196"/>
      <c r="SU111" s="196"/>
      <c r="SW111">
        <f t="shared" si="266"/>
        <v>-50</v>
      </c>
      <c r="TA111">
        <v>-1</v>
      </c>
      <c r="TC111">
        <v>-1</v>
      </c>
      <c r="TF111">
        <f t="shared" si="296"/>
        <v>1</v>
      </c>
      <c r="TH111">
        <f t="shared" si="268"/>
        <v>0</v>
      </c>
      <c r="TK111" s="116" t="s">
        <v>1108</v>
      </c>
      <c r="TL111">
        <v>50</v>
      </c>
      <c r="TM111" t="str">
        <f t="shared" si="297"/>
        <v>FALSE</v>
      </c>
      <c r="TN111">
        <f>ROUND(MARGIN!$J27,0)</f>
        <v>4</v>
      </c>
      <c r="TO111">
        <f t="shared" si="270"/>
        <v>3</v>
      </c>
      <c r="TP111">
        <f t="shared" si="271"/>
        <v>4</v>
      </c>
      <c r="TQ111" s="138">
        <f>TP111*10000*MARGIN!$G27/MARGIN!$D27</f>
        <v>44528.346927999992</v>
      </c>
      <c r="TR111" s="138"/>
      <c r="TS111" s="196">
        <f t="shared" si="298"/>
        <v>0</v>
      </c>
      <c r="TT111" s="196"/>
      <c r="TU111" s="196"/>
      <c r="TV111" s="196">
        <f t="shared" si="273"/>
        <v>0</v>
      </c>
      <c r="TW111" s="196">
        <f t="shared" si="299"/>
        <v>0</v>
      </c>
      <c r="TX111" s="196"/>
      <c r="TY111" s="196"/>
      <c r="TZ111" s="196"/>
      <c r="UA111" s="196"/>
      <c r="UB111" s="196"/>
      <c r="UC111" s="196"/>
      <c r="UE111">
        <f t="shared" si="275"/>
        <v>-50</v>
      </c>
      <c r="UI111">
        <v>-1</v>
      </c>
      <c r="UK111">
        <v>-1</v>
      </c>
      <c r="UN111">
        <f t="shared" si="300"/>
        <v>1</v>
      </c>
      <c r="UP111">
        <f t="shared" si="277"/>
        <v>0</v>
      </c>
      <c r="US111" s="116" t="s">
        <v>1108</v>
      </c>
      <c r="UT111">
        <v>50</v>
      </c>
      <c r="UU111" t="str">
        <f t="shared" si="301"/>
        <v>FALSE</v>
      </c>
      <c r="UV111">
        <f>ROUND(MARGIN!$J27,0)</f>
        <v>4</v>
      </c>
      <c r="UW111">
        <f t="shared" si="279"/>
        <v>3</v>
      </c>
      <c r="UX111">
        <f t="shared" si="280"/>
        <v>4</v>
      </c>
      <c r="UY111" s="138">
        <f>UX111*10000*MARGIN!$G27/MARGIN!$D27</f>
        <v>44528.346927999992</v>
      </c>
      <c r="UZ111" s="138"/>
      <c r="VA111" s="196">
        <f t="shared" si="302"/>
        <v>0</v>
      </c>
      <c r="VB111" s="196"/>
      <c r="VC111" s="196"/>
      <c r="VD111" s="196">
        <f t="shared" si="282"/>
        <v>0</v>
      </c>
      <c r="VE111" s="196">
        <f t="shared" si="303"/>
        <v>0</v>
      </c>
      <c r="VF111" s="196"/>
      <c r="VG111" s="196"/>
      <c r="VH111" s="196"/>
      <c r="VI111" s="196"/>
      <c r="VJ111" s="196"/>
      <c r="VK111" s="196"/>
    </row>
    <row r="112" spans="1:583" x14ac:dyDescent="0.25">
      <c r="A112" t="s">
        <v>1090</v>
      </c>
      <c r="B112" s="164" t="s">
        <v>12</v>
      </c>
      <c r="F112" t="e">
        <f>-#REF!+G112</f>
        <v>#REF!</v>
      </c>
      <c r="G112">
        <v>-1</v>
      </c>
      <c r="H112">
        <v>1</v>
      </c>
      <c r="I112">
        <v>1</v>
      </c>
      <c r="J112">
        <f t="shared" si="240"/>
        <v>0</v>
      </c>
      <c r="K112">
        <f t="shared" si="241"/>
        <v>1</v>
      </c>
      <c r="L112" s="183">
        <v>6.6016997322299997E-3</v>
      </c>
      <c r="M112" s="116" t="s">
        <v>917</v>
      </c>
      <c r="N112">
        <v>50</v>
      </c>
      <c r="O112" t="str">
        <f t="shared" si="242"/>
        <v>TRUE</v>
      </c>
      <c r="P112">
        <f>ROUND(MARGIN!$J28,0)</f>
        <v>4</v>
      </c>
      <c r="Q112" t="e">
        <f>IF(ABS(G112+I112)=2,ROUND(P112*(1+#REF!),0),IF(I112="",P112,ROUND(P112*(1+-#REF!),0)))</f>
        <v>#REF!</v>
      </c>
      <c r="R112">
        <f t="shared" si="284"/>
        <v>4</v>
      </c>
      <c r="S112" s="138">
        <f>R112*10000*MARGIN!$G28/MARGIN!$D28</f>
        <v>44538.703957505793</v>
      </c>
      <c r="T112" s="144">
        <f t="shared" si="243"/>
        <v>-294.03114999013724</v>
      </c>
      <c r="U112" s="144">
        <f t="shared" si="244"/>
        <v>294.03114999013724</v>
      </c>
      <c r="W112">
        <f t="shared" si="245"/>
        <v>2</v>
      </c>
      <c r="X112">
        <v>1</v>
      </c>
      <c r="Y112">
        <v>1</v>
      </c>
      <c r="Z112">
        <v>-1</v>
      </c>
      <c r="AA112">
        <f t="shared" si="246"/>
        <v>0</v>
      </c>
      <c r="AB112">
        <f t="shared" si="247"/>
        <v>0</v>
      </c>
      <c r="AC112">
        <v>-1.02049841142E-2</v>
      </c>
      <c r="AD112" s="116" t="s">
        <v>1108</v>
      </c>
      <c r="AE112">
        <v>50</v>
      </c>
      <c r="AF112" t="str">
        <f t="shared" si="248"/>
        <v>TRUE</v>
      </c>
      <c r="AG112">
        <f>ROUND(MARGIN!$J28,0)</f>
        <v>4</v>
      </c>
      <c r="AH112">
        <f t="shared" si="285"/>
        <v>5</v>
      </c>
      <c r="AI112">
        <f t="shared" si="286"/>
        <v>4</v>
      </c>
      <c r="AJ112" s="138">
        <f>AI112*10000*MARGIN!$G28/MARGIN!$D28</f>
        <v>44538.703957505793</v>
      </c>
      <c r="AK112" s="196">
        <f t="shared" si="249"/>
        <v>-454.51676635340328</v>
      </c>
      <c r="AL112" s="196">
        <f t="shared" si="250"/>
        <v>-454.51676635340328</v>
      </c>
      <c r="AN112">
        <f t="shared" si="251"/>
        <v>-2</v>
      </c>
      <c r="AO112">
        <v>-1</v>
      </c>
      <c r="AP112">
        <v>1</v>
      </c>
      <c r="AQ112">
        <v>-1</v>
      </c>
      <c r="AR112">
        <f t="shared" si="252"/>
        <v>1</v>
      </c>
      <c r="AS112">
        <f t="shared" si="253"/>
        <v>0</v>
      </c>
      <c r="AT112">
        <v>-6.04177692852E-3</v>
      </c>
      <c r="AU112" s="116" t="s">
        <v>1108</v>
      </c>
      <c r="AV112">
        <v>50</v>
      </c>
      <c r="AW112" t="str">
        <f t="shared" si="254"/>
        <v>TRUE</v>
      </c>
      <c r="AX112">
        <f>ROUND(MARGIN!$J28,0)</f>
        <v>4</v>
      </c>
      <c r="AY112">
        <f t="shared" si="287"/>
        <v>3</v>
      </c>
      <c r="AZ112">
        <f t="shared" si="288"/>
        <v>4</v>
      </c>
      <c r="BA112" s="138">
        <f>AZ112*10000*MARGIN!$G28/MARGIN!$D28</f>
        <v>44538.703957505793</v>
      </c>
      <c r="BB112" s="196">
        <f t="shared" si="255"/>
        <v>269.0929139966409</v>
      </c>
      <c r="BC112" s="196">
        <f t="shared" si="256"/>
        <v>-269.0929139966409</v>
      </c>
      <c r="BE112">
        <v>0</v>
      </c>
      <c r="BF112">
        <v>-1</v>
      </c>
      <c r="BG112">
        <v>-1</v>
      </c>
      <c r="BH112">
        <v>-1</v>
      </c>
      <c r="BI112">
        <v>1</v>
      </c>
      <c r="BJ112">
        <v>1</v>
      </c>
      <c r="BK112">
        <v>-1.3830493472000001E-4</v>
      </c>
      <c r="BL112" s="116" t="s">
        <v>1108</v>
      </c>
      <c r="BM112">
        <v>50</v>
      </c>
      <c r="BN112" t="s">
        <v>1186</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1186</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1186</v>
      </c>
      <c r="DB112">
        <v>7</v>
      </c>
      <c r="DC112">
        <v>5</v>
      </c>
      <c r="DD112">
        <v>7</v>
      </c>
      <c r="DE112" s="138">
        <v>79199.783066620541</v>
      </c>
      <c r="DF112" s="196">
        <v>0</v>
      </c>
      <c r="DG112" s="196"/>
      <c r="DH112" s="196">
        <v>0</v>
      </c>
      <c r="DJ112">
        <v>0</v>
      </c>
      <c r="DL112">
        <v>-1</v>
      </c>
      <c r="DN112">
        <v>-1</v>
      </c>
      <c r="DQ112">
        <v>1</v>
      </c>
      <c r="DS112">
        <v>0</v>
      </c>
      <c r="DV112" s="116" t="s">
        <v>1108</v>
      </c>
      <c r="DW112">
        <v>50</v>
      </c>
      <c r="DX112" t="s">
        <v>1192</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1192</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1192</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1192</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1192</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1192</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1192</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1192</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1192</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1192</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1192</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1192</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1192</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1192</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f t="shared" si="257"/>
        <v>-3</v>
      </c>
      <c r="RS112">
        <v>-1</v>
      </c>
      <c r="RU112">
        <v>-1</v>
      </c>
      <c r="RX112">
        <f t="shared" si="289"/>
        <v>1</v>
      </c>
      <c r="RZ112">
        <f t="shared" si="290"/>
        <v>0</v>
      </c>
      <c r="SC112" s="116" t="s">
        <v>1108</v>
      </c>
      <c r="SD112">
        <v>50</v>
      </c>
      <c r="SE112" t="str">
        <f t="shared" si="291"/>
        <v>FALSE</v>
      </c>
      <c r="SF112">
        <f>ROUND(MARGIN!$J28,0)</f>
        <v>4</v>
      </c>
      <c r="SG112">
        <f t="shared" si="292"/>
        <v>3</v>
      </c>
      <c r="SH112">
        <f t="shared" si="293"/>
        <v>4</v>
      </c>
      <c r="SI112" s="138">
        <f>SH112*10000*MARGIN!$G28/MARGIN!$D28</f>
        <v>44538.703957505793</v>
      </c>
      <c r="SJ112" s="138"/>
      <c r="SK112" s="196">
        <f t="shared" si="294"/>
        <v>0</v>
      </c>
      <c r="SL112" s="196"/>
      <c r="SM112" s="196"/>
      <c r="SN112" s="196">
        <f t="shared" si="264"/>
        <v>0</v>
      </c>
      <c r="SO112" s="196">
        <f t="shared" si="295"/>
        <v>0</v>
      </c>
      <c r="SP112" s="196"/>
      <c r="SQ112" s="196"/>
      <c r="SR112" s="196"/>
      <c r="SS112" s="196"/>
      <c r="ST112" s="196"/>
      <c r="SU112" s="196"/>
      <c r="SW112">
        <f t="shared" si="266"/>
        <v>-50</v>
      </c>
      <c r="TA112">
        <v>-1</v>
      </c>
      <c r="TC112">
        <v>-1</v>
      </c>
      <c r="TF112">
        <f t="shared" si="296"/>
        <v>1</v>
      </c>
      <c r="TH112">
        <f t="shared" si="268"/>
        <v>0</v>
      </c>
      <c r="TK112" s="116" t="s">
        <v>1108</v>
      </c>
      <c r="TL112">
        <v>50</v>
      </c>
      <c r="TM112" t="str">
        <f t="shared" si="297"/>
        <v>FALSE</v>
      </c>
      <c r="TN112">
        <f>ROUND(MARGIN!$J28,0)</f>
        <v>4</v>
      </c>
      <c r="TO112">
        <f t="shared" si="270"/>
        <v>3</v>
      </c>
      <c r="TP112">
        <f t="shared" si="271"/>
        <v>4</v>
      </c>
      <c r="TQ112" s="138">
        <f>TP112*10000*MARGIN!$G28/MARGIN!$D28</f>
        <v>44538.703957505793</v>
      </c>
      <c r="TR112" s="138"/>
      <c r="TS112" s="196">
        <f t="shared" si="298"/>
        <v>0</v>
      </c>
      <c r="TT112" s="196"/>
      <c r="TU112" s="196"/>
      <c r="TV112" s="196">
        <f t="shared" si="273"/>
        <v>0</v>
      </c>
      <c r="TW112" s="196">
        <f t="shared" si="299"/>
        <v>0</v>
      </c>
      <c r="TX112" s="196"/>
      <c r="TY112" s="196"/>
      <c r="TZ112" s="196"/>
      <c r="UA112" s="196"/>
      <c r="UB112" s="196"/>
      <c r="UC112" s="196"/>
      <c r="UE112">
        <f t="shared" si="275"/>
        <v>-50</v>
      </c>
      <c r="UI112">
        <v>-1</v>
      </c>
      <c r="UK112">
        <v>-1</v>
      </c>
      <c r="UN112">
        <f t="shared" si="300"/>
        <v>1</v>
      </c>
      <c r="UP112">
        <f t="shared" si="277"/>
        <v>0</v>
      </c>
      <c r="US112" s="116" t="s">
        <v>1108</v>
      </c>
      <c r="UT112">
        <v>50</v>
      </c>
      <c r="UU112" t="str">
        <f t="shared" si="301"/>
        <v>FALSE</v>
      </c>
      <c r="UV112">
        <f>ROUND(MARGIN!$J28,0)</f>
        <v>4</v>
      </c>
      <c r="UW112">
        <f t="shared" si="279"/>
        <v>3</v>
      </c>
      <c r="UX112">
        <f t="shared" si="280"/>
        <v>4</v>
      </c>
      <c r="UY112" s="138">
        <f>UX112*10000*MARGIN!$G28/MARGIN!$D28</f>
        <v>44538.703957505793</v>
      </c>
      <c r="UZ112" s="138"/>
      <c r="VA112" s="196">
        <f t="shared" si="302"/>
        <v>0</v>
      </c>
      <c r="VB112" s="196"/>
      <c r="VC112" s="196"/>
      <c r="VD112" s="196">
        <f t="shared" si="282"/>
        <v>0</v>
      </c>
      <c r="VE112" s="196">
        <f t="shared" si="303"/>
        <v>0</v>
      </c>
      <c r="VF112" s="196"/>
      <c r="VG112" s="196"/>
      <c r="VH112" s="196"/>
      <c r="VI112" s="196"/>
      <c r="VJ112" s="196"/>
      <c r="VK112" s="196"/>
    </row>
    <row r="113" spans="1:583" x14ac:dyDescent="0.25">
      <c r="A113" t="s">
        <v>1091</v>
      </c>
      <c r="B113" s="164" t="s">
        <v>5</v>
      </c>
      <c r="F113" t="e">
        <f>-#REF!+G113</f>
        <v>#REF!</v>
      </c>
      <c r="G113">
        <v>-1</v>
      </c>
      <c r="H113">
        <v>-1</v>
      </c>
      <c r="I113">
        <v>-1</v>
      </c>
      <c r="J113">
        <f t="shared" si="240"/>
        <v>1</v>
      </c>
      <c r="K113">
        <f t="shared" si="241"/>
        <v>1</v>
      </c>
      <c r="L113" s="183">
        <v>-2.85019976111E-3</v>
      </c>
      <c r="M113" s="116" t="s">
        <v>917</v>
      </c>
      <c r="N113">
        <v>50</v>
      </c>
      <c r="O113" t="str">
        <f t="shared" si="242"/>
        <v>TRUE</v>
      </c>
      <c r="P113">
        <f>ROUND(MARGIN!$J29,0)</f>
        <v>4</v>
      </c>
      <c r="Q113" t="e">
        <f>IF(ABS(G113+I113)=2,ROUND(P113*(1+#REF!),0),IF(I113="",P113,ROUND(P113*(1+-#REF!),0)))</f>
        <v>#REF!</v>
      </c>
      <c r="R113">
        <f t="shared" si="284"/>
        <v>4</v>
      </c>
      <c r="S113" s="138">
        <f>R113*10000*MARGIN!$G29/MARGIN!$D29</f>
        <v>44541.312598171695</v>
      </c>
      <c r="T113" s="144">
        <f t="shared" si="243"/>
        <v>126.9516385268348</v>
      </c>
      <c r="U113" s="144">
        <f t="shared" si="244"/>
        <v>126.9516385268348</v>
      </c>
      <c r="W113">
        <f t="shared" si="245"/>
        <v>0</v>
      </c>
      <c r="X113">
        <v>-1</v>
      </c>
      <c r="Y113">
        <v>-1</v>
      </c>
      <c r="Z113">
        <v>1</v>
      </c>
      <c r="AA113">
        <f t="shared" si="246"/>
        <v>0</v>
      </c>
      <c r="AB113">
        <f t="shared" si="247"/>
        <v>0</v>
      </c>
      <c r="AC113">
        <v>8.7072177382700004E-3</v>
      </c>
      <c r="AD113" s="116" t="s">
        <v>1108</v>
      </c>
      <c r="AE113">
        <v>50</v>
      </c>
      <c r="AF113" t="str">
        <f t="shared" si="248"/>
        <v>TRUE</v>
      </c>
      <c r="AG113">
        <f>ROUND(MARGIN!$J29,0)</f>
        <v>4</v>
      </c>
      <c r="AH113">
        <f t="shared" si="285"/>
        <v>5</v>
      </c>
      <c r="AI113">
        <f t="shared" si="286"/>
        <v>4</v>
      </c>
      <c r="AJ113" s="138">
        <f>AI113*10000*MARGIN!$G29/MARGIN!$D29</f>
        <v>44541.312598171695</v>
      </c>
      <c r="AK113" s="196">
        <f t="shared" si="249"/>
        <v>-387.83090714062962</v>
      </c>
      <c r="AL113" s="196">
        <f t="shared" si="250"/>
        <v>-387.83090714062962</v>
      </c>
      <c r="AN113">
        <f t="shared" si="251"/>
        <v>0</v>
      </c>
      <c r="AO113">
        <v>-1</v>
      </c>
      <c r="AP113">
        <v>1</v>
      </c>
      <c r="AQ113">
        <v>-1</v>
      </c>
      <c r="AR113">
        <f t="shared" si="252"/>
        <v>1</v>
      </c>
      <c r="AS113">
        <f t="shared" si="253"/>
        <v>0</v>
      </c>
      <c r="AT113">
        <v>-1.51511428876E-3</v>
      </c>
      <c r="AU113" s="116" t="s">
        <v>1108</v>
      </c>
      <c r="AV113">
        <v>50</v>
      </c>
      <c r="AW113" t="str">
        <f t="shared" si="254"/>
        <v>TRUE</v>
      </c>
      <c r="AX113">
        <f>ROUND(MARGIN!$J29,0)</f>
        <v>4</v>
      </c>
      <c r="AY113">
        <f t="shared" si="287"/>
        <v>3</v>
      </c>
      <c r="AZ113">
        <f t="shared" si="288"/>
        <v>4</v>
      </c>
      <c r="BA113" s="138">
        <f>AZ113*10000*MARGIN!$G29/MARGIN!$D29</f>
        <v>44541.312598171695</v>
      </c>
      <c r="BB113" s="196">
        <f t="shared" si="255"/>
        <v>67.485179157615732</v>
      </c>
      <c r="BC113" s="196">
        <f t="shared" si="256"/>
        <v>-67.485179157615732</v>
      </c>
      <c r="BE113">
        <v>0</v>
      </c>
      <c r="BF113">
        <v>-1</v>
      </c>
      <c r="BG113">
        <v>-1</v>
      </c>
      <c r="BH113">
        <v>-1</v>
      </c>
      <c r="BI113">
        <v>1</v>
      </c>
      <c r="BJ113">
        <v>1</v>
      </c>
      <c r="BK113">
        <v>-2.2146032579300001E-4</v>
      </c>
      <c r="BL113" s="116" t="s">
        <v>1108</v>
      </c>
      <c r="BM113">
        <v>50</v>
      </c>
      <c r="BN113" t="s">
        <v>1186</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1186</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1186</v>
      </c>
      <c r="DB113">
        <v>7</v>
      </c>
      <c r="DC113">
        <v>9</v>
      </c>
      <c r="DD113">
        <v>7</v>
      </c>
      <c r="DE113" s="138">
        <v>79229.174449010083</v>
      </c>
      <c r="DF113" s="196">
        <v>0</v>
      </c>
      <c r="DG113" s="196"/>
      <c r="DH113" s="196">
        <v>0</v>
      </c>
      <c r="DJ113">
        <v>0</v>
      </c>
      <c r="DL113">
        <v>-1</v>
      </c>
      <c r="DN113">
        <v>-1</v>
      </c>
      <c r="DQ113">
        <v>1</v>
      </c>
      <c r="DS113">
        <v>0</v>
      </c>
      <c r="DV113" s="116" t="s">
        <v>1108</v>
      </c>
      <c r="DW113">
        <v>50</v>
      </c>
      <c r="DX113" t="s">
        <v>1192</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1192</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1192</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1192</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1192</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1192</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1192</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1192</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1192</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1192</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1192</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1192</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1192</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1192</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f t="shared" si="257"/>
        <v>-3</v>
      </c>
      <c r="RS113">
        <v>-1</v>
      </c>
      <c r="RU113">
        <v>-1</v>
      </c>
      <c r="RX113">
        <f t="shared" si="289"/>
        <v>1</v>
      </c>
      <c r="RZ113">
        <f t="shared" si="290"/>
        <v>0</v>
      </c>
      <c r="SC113" s="116" t="s">
        <v>1108</v>
      </c>
      <c r="SD113">
        <v>50</v>
      </c>
      <c r="SE113" t="str">
        <f t="shared" si="291"/>
        <v>FALSE</v>
      </c>
      <c r="SF113">
        <f>ROUND(MARGIN!$J29,0)</f>
        <v>4</v>
      </c>
      <c r="SG113">
        <f t="shared" si="292"/>
        <v>3</v>
      </c>
      <c r="SH113">
        <f t="shared" si="293"/>
        <v>4</v>
      </c>
      <c r="SI113" s="138">
        <f>SH113*10000*MARGIN!$G29/MARGIN!$D29</f>
        <v>44541.312598171695</v>
      </c>
      <c r="SJ113" s="138"/>
      <c r="SK113" s="196">
        <f t="shared" si="294"/>
        <v>0</v>
      </c>
      <c r="SL113" s="196"/>
      <c r="SM113" s="196"/>
      <c r="SN113" s="196">
        <f t="shared" si="264"/>
        <v>0</v>
      </c>
      <c r="SO113" s="196">
        <f t="shared" si="295"/>
        <v>0</v>
      </c>
      <c r="SP113" s="196"/>
      <c r="SQ113" s="196"/>
      <c r="SR113" s="196"/>
      <c r="SS113" s="196"/>
      <c r="ST113" s="196"/>
      <c r="SU113" s="196"/>
      <c r="SW113">
        <f t="shared" si="266"/>
        <v>-50</v>
      </c>
      <c r="TA113">
        <v>-1</v>
      </c>
      <c r="TC113">
        <v>-1</v>
      </c>
      <c r="TF113">
        <f t="shared" si="296"/>
        <v>1</v>
      </c>
      <c r="TH113">
        <f t="shared" si="268"/>
        <v>0</v>
      </c>
      <c r="TK113" s="116" t="s">
        <v>1108</v>
      </c>
      <c r="TL113">
        <v>50</v>
      </c>
      <c r="TM113" t="str">
        <f t="shared" si="297"/>
        <v>FALSE</v>
      </c>
      <c r="TN113">
        <f>ROUND(MARGIN!$J29,0)</f>
        <v>4</v>
      </c>
      <c r="TO113">
        <f t="shared" si="270"/>
        <v>3</v>
      </c>
      <c r="TP113">
        <f t="shared" si="271"/>
        <v>4</v>
      </c>
      <c r="TQ113" s="138">
        <f>TP113*10000*MARGIN!$G29/MARGIN!$D29</f>
        <v>44541.312598171695</v>
      </c>
      <c r="TR113" s="138"/>
      <c r="TS113" s="196">
        <f t="shared" si="298"/>
        <v>0</v>
      </c>
      <c r="TT113" s="196"/>
      <c r="TU113" s="196"/>
      <c r="TV113" s="196">
        <f t="shared" si="273"/>
        <v>0</v>
      </c>
      <c r="TW113" s="196">
        <f t="shared" si="299"/>
        <v>0</v>
      </c>
      <c r="TX113" s="196"/>
      <c r="TY113" s="196"/>
      <c r="TZ113" s="196"/>
      <c r="UA113" s="196"/>
      <c r="UB113" s="196"/>
      <c r="UC113" s="196"/>
      <c r="UE113">
        <f t="shared" si="275"/>
        <v>-50</v>
      </c>
      <c r="UI113">
        <v>-1</v>
      </c>
      <c r="UK113">
        <v>-1</v>
      </c>
      <c r="UN113">
        <f t="shared" si="300"/>
        <v>1</v>
      </c>
      <c r="UP113">
        <f t="shared" si="277"/>
        <v>0</v>
      </c>
      <c r="US113" s="116" t="s">
        <v>1108</v>
      </c>
      <c r="UT113">
        <v>50</v>
      </c>
      <c r="UU113" t="str">
        <f t="shared" si="301"/>
        <v>FALSE</v>
      </c>
      <c r="UV113">
        <f>ROUND(MARGIN!$J29,0)</f>
        <v>4</v>
      </c>
      <c r="UW113">
        <f t="shared" si="279"/>
        <v>3</v>
      </c>
      <c r="UX113">
        <f t="shared" si="280"/>
        <v>4</v>
      </c>
      <c r="UY113" s="138">
        <f>UX113*10000*MARGIN!$G29/MARGIN!$D29</f>
        <v>44541.312598171695</v>
      </c>
      <c r="UZ113" s="138"/>
      <c r="VA113" s="196">
        <f t="shared" si="302"/>
        <v>0</v>
      </c>
      <c r="VB113" s="196"/>
      <c r="VC113" s="196"/>
      <c r="VD113" s="196">
        <f t="shared" si="282"/>
        <v>0</v>
      </c>
      <c r="VE113" s="196">
        <f t="shared" si="303"/>
        <v>0</v>
      </c>
      <c r="VF113" s="196"/>
      <c r="VG113" s="196"/>
      <c r="VH113" s="196"/>
      <c r="VI113" s="196"/>
      <c r="VJ113" s="196"/>
      <c r="VK113" s="196"/>
    </row>
    <row r="114" spans="1:583" x14ac:dyDescent="0.25">
      <c r="A114" t="s">
        <v>1092</v>
      </c>
      <c r="B114" s="164" t="s">
        <v>18</v>
      </c>
      <c r="F114" t="e">
        <f>-#REF!+G114</f>
        <v>#REF!</v>
      </c>
      <c r="G114">
        <v>-1</v>
      </c>
      <c r="H114">
        <v>-1</v>
      </c>
      <c r="I114">
        <v>1</v>
      </c>
      <c r="J114">
        <f t="shared" si="240"/>
        <v>0</v>
      </c>
      <c r="K114">
        <f t="shared" si="241"/>
        <v>0</v>
      </c>
      <c r="L114" s="183">
        <v>4.3651512407199998E-3</v>
      </c>
      <c r="M114" s="116" t="s">
        <v>917</v>
      </c>
      <c r="N114">
        <v>50</v>
      </c>
      <c r="O114" t="str">
        <f t="shared" si="242"/>
        <v>TRUE</v>
      </c>
      <c r="P114">
        <f>ROUND(MARGIN!$J30,0)</f>
        <v>4</v>
      </c>
      <c r="Q114" t="e">
        <f>IF(ABS(G114+I114)=2,ROUND(P114*(1+#REF!),0),IF(I114="",P114,ROUND(P114*(1+-#REF!),0)))</f>
        <v>#REF!</v>
      </c>
      <c r="R114">
        <f t="shared" si="284"/>
        <v>4</v>
      </c>
      <c r="S114" s="138">
        <f>R114*10000*MARGIN!$G30/MARGIN!$D30</f>
        <v>44543.17640292499</v>
      </c>
      <c r="T114" s="144">
        <f t="shared" si="243"/>
        <v>-194.43770174083784</v>
      </c>
      <c r="U114" s="144">
        <f t="shared" si="244"/>
        <v>-194.43770174083784</v>
      </c>
      <c r="W114">
        <f t="shared" si="245"/>
        <v>2</v>
      </c>
      <c r="X114">
        <v>1</v>
      </c>
      <c r="Y114">
        <v>-1</v>
      </c>
      <c r="Z114">
        <v>-1</v>
      </c>
      <c r="AA114">
        <f t="shared" si="246"/>
        <v>0</v>
      </c>
      <c r="AB114">
        <f t="shared" si="247"/>
        <v>1</v>
      </c>
      <c r="AC114">
        <v>-6.4832013850099996E-3</v>
      </c>
      <c r="AD114" s="116" t="s">
        <v>1108</v>
      </c>
      <c r="AE114">
        <v>50</v>
      </c>
      <c r="AF114" t="str">
        <f t="shared" si="248"/>
        <v>TRUE</v>
      </c>
      <c r="AG114">
        <f>ROUND(MARGIN!$J30,0)</f>
        <v>4</v>
      </c>
      <c r="AH114">
        <f t="shared" si="285"/>
        <v>3</v>
      </c>
      <c r="AI114">
        <f t="shared" si="286"/>
        <v>4</v>
      </c>
      <c r="AJ114" s="138">
        <f>AI114*10000*MARGIN!$G30/MARGIN!$D30</f>
        <v>44543.17640292499</v>
      </c>
      <c r="AK114" s="196">
        <f t="shared" si="249"/>
        <v>-288.782382948188</v>
      </c>
      <c r="AL114" s="196">
        <f t="shared" si="250"/>
        <v>288.782382948188</v>
      </c>
      <c r="AN114">
        <f t="shared" si="251"/>
        <v>-2</v>
      </c>
      <c r="AO114">
        <v>-1</v>
      </c>
      <c r="AP114">
        <v>-1</v>
      </c>
      <c r="AQ114">
        <v>-1</v>
      </c>
      <c r="AR114">
        <f t="shared" si="252"/>
        <v>1</v>
      </c>
      <c r="AS114">
        <f t="shared" si="253"/>
        <v>1</v>
      </c>
      <c r="AT114">
        <v>-5.1641360282400003E-3</v>
      </c>
      <c r="AU114" s="116" t="s">
        <v>1108</v>
      </c>
      <c r="AV114">
        <v>50</v>
      </c>
      <c r="AW114" t="str">
        <f t="shared" si="254"/>
        <v>TRUE</v>
      </c>
      <c r="AX114">
        <f>ROUND(MARGIN!$J30,0)</f>
        <v>4</v>
      </c>
      <c r="AY114">
        <f t="shared" si="287"/>
        <v>5</v>
      </c>
      <c r="AZ114">
        <f t="shared" si="288"/>
        <v>4</v>
      </c>
      <c r="BA114" s="138">
        <f>AZ114*10000*MARGIN!$G30/MARGIN!$D30</f>
        <v>44543.17640292499</v>
      </c>
      <c r="BB114" s="196">
        <f t="shared" si="255"/>
        <v>230.02702207459475</v>
      </c>
      <c r="BC114" s="196">
        <f t="shared" si="256"/>
        <v>230.02702207459475</v>
      </c>
      <c r="BE114">
        <v>2</v>
      </c>
      <c r="BF114">
        <v>1</v>
      </c>
      <c r="BG114">
        <v>-1</v>
      </c>
      <c r="BH114">
        <v>-1</v>
      </c>
      <c r="BI114">
        <v>0</v>
      </c>
      <c r="BJ114">
        <v>1</v>
      </c>
      <c r="BK114">
        <v>-3.09267064426E-3</v>
      </c>
      <c r="BL114" s="116" t="s">
        <v>1108</v>
      </c>
      <c r="BM114">
        <v>50</v>
      </c>
      <c r="BN114" t="s">
        <v>1186</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1186</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1186</v>
      </c>
      <c r="DB114">
        <v>7</v>
      </c>
      <c r="DC114">
        <v>9</v>
      </c>
      <c r="DD114">
        <v>7</v>
      </c>
      <c r="DE114" s="138">
        <v>79201.605292903725</v>
      </c>
      <c r="DF114" s="196">
        <v>0</v>
      </c>
      <c r="DG114" s="196"/>
      <c r="DH114" s="196">
        <v>0</v>
      </c>
      <c r="DJ114">
        <v>0</v>
      </c>
      <c r="DL114">
        <v>-1</v>
      </c>
      <c r="DN114">
        <v>-1</v>
      </c>
      <c r="DQ114">
        <v>1</v>
      </c>
      <c r="DS114">
        <v>0</v>
      </c>
      <c r="DV114" s="116" t="s">
        <v>1108</v>
      </c>
      <c r="DW114">
        <v>50</v>
      </c>
      <c r="DX114" t="s">
        <v>1192</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1192</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1192</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1192</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1192</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1192</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1192</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1192</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1192</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1192</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1192</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1192</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1192</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1192</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f t="shared" si="257"/>
        <v>-3</v>
      </c>
      <c r="RS114">
        <v>-1</v>
      </c>
      <c r="RU114">
        <v>-1</v>
      </c>
      <c r="RX114">
        <f t="shared" si="289"/>
        <v>1</v>
      </c>
      <c r="RZ114">
        <f t="shared" si="290"/>
        <v>0</v>
      </c>
      <c r="SC114" s="116" t="s">
        <v>1108</v>
      </c>
      <c r="SD114">
        <v>50</v>
      </c>
      <c r="SE114" t="str">
        <f t="shared" si="291"/>
        <v>FALSE</v>
      </c>
      <c r="SF114">
        <f>ROUND(MARGIN!$J30,0)</f>
        <v>4</v>
      </c>
      <c r="SG114">
        <f t="shared" si="292"/>
        <v>3</v>
      </c>
      <c r="SH114">
        <f t="shared" si="293"/>
        <v>4</v>
      </c>
      <c r="SI114" s="138">
        <f>SH114*10000*MARGIN!$G30/MARGIN!$D30</f>
        <v>44543.17640292499</v>
      </c>
      <c r="SJ114" s="138"/>
      <c r="SK114" s="196">
        <f t="shared" si="294"/>
        <v>0</v>
      </c>
      <c r="SL114" s="196"/>
      <c r="SM114" s="196"/>
      <c r="SN114" s="196">
        <f t="shared" si="264"/>
        <v>0</v>
      </c>
      <c r="SO114" s="196">
        <f t="shared" si="295"/>
        <v>0</v>
      </c>
      <c r="SP114" s="196"/>
      <c r="SQ114" s="196"/>
      <c r="SR114" s="196"/>
      <c r="SS114" s="196"/>
      <c r="ST114" s="196"/>
      <c r="SU114" s="196"/>
      <c r="SW114">
        <f t="shared" si="266"/>
        <v>-50</v>
      </c>
      <c r="TA114">
        <v>-1</v>
      </c>
      <c r="TC114">
        <v>-1</v>
      </c>
      <c r="TF114">
        <f t="shared" si="296"/>
        <v>1</v>
      </c>
      <c r="TH114">
        <f t="shared" si="268"/>
        <v>0</v>
      </c>
      <c r="TK114" s="116" t="s">
        <v>1108</v>
      </c>
      <c r="TL114">
        <v>50</v>
      </c>
      <c r="TM114" t="str">
        <f t="shared" si="297"/>
        <v>FALSE</v>
      </c>
      <c r="TN114">
        <f>ROUND(MARGIN!$J30,0)</f>
        <v>4</v>
      </c>
      <c r="TO114">
        <f t="shared" si="270"/>
        <v>3</v>
      </c>
      <c r="TP114">
        <f t="shared" si="271"/>
        <v>4</v>
      </c>
      <c r="TQ114" s="138">
        <f>TP114*10000*MARGIN!$G30/MARGIN!$D30</f>
        <v>44543.17640292499</v>
      </c>
      <c r="TR114" s="138"/>
      <c r="TS114" s="196">
        <f t="shared" si="298"/>
        <v>0</v>
      </c>
      <c r="TT114" s="196"/>
      <c r="TU114" s="196"/>
      <c r="TV114" s="196">
        <f t="shared" si="273"/>
        <v>0</v>
      </c>
      <c r="TW114" s="196">
        <f t="shared" si="299"/>
        <v>0</v>
      </c>
      <c r="TX114" s="196"/>
      <c r="TY114" s="196"/>
      <c r="TZ114" s="196"/>
      <c r="UA114" s="196"/>
      <c r="UB114" s="196"/>
      <c r="UC114" s="196"/>
      <c r="UE114">
        <f t="shared" si="275"/>
        <v>-50</v>
      </c>
      <c r="UI114">
        <v>-1</v>
      </c>
      <c r="UK114">
        <v>-1</v>
      </c>
      <c r="UN114">
        <f t="shared" si="300"/>
        <v>1</v>
      </c>
      <c r="UP114">
        <f t="shared" si="277"/>
        <v>0</v>
      </c>
      <c r="US114" s="116" t="s">
        <v>1108</v>
      </c>
      <c r="UT114">
        <v>50</v>
      </c>
      <c r="UU114" t="str">
        <f t="shared" si="301"/>
        <v>FALSE</v>
      </c>
      <c r="UV114">
        <f>ROUND(MARGIN!$J30,0)</f>
        <v>4</v>
      </c>
      <c r="UW114">
        <f t="shared" si="279"/>
        <v>3</v>
      </c>
      <c r="UX114">
        <f t="shared" si="280"/>
        <v>4</v>
      </c>
      <c r="UY114" s="138">
        <f>UX114*10000*MARGIN!$G30/MARGIN!$D30</f>
        <v>44543.17640292499</v>
      </c>
      <c r="UZ114" s="138"/>
      <c r="VA114" s="196">
        <f t="shared" si="302"/>
        <v>0</v>
      </c>
      <c r="VB114" s="196"/>
      <c r="VC114" s="196"/>
      <c r="VD114" s="196">
        <f t="shared" si="282"/>
        <v>0</v>
      </c>
      <c r="VE114" s="196">
        <f t="shared" si="303"/>
        <v>0</v>
      </c>
      <c r="VF114" s="196"/>
      <c r="VG114" s="196"/>
      <c r="VH114" s="196"/>
      <c r="VI114" s="196"/>
      <c r="VJ114" s="196"/>
      <c r="VK114" s="196"/>
    </row>
    <row r="115" spans="1:583" x14ac:dyDescent="0.25">
      <c r="A115" t="s">
        <v>1093</v>
      </c>
      <c r="B115" s="164" t="s">
        <v>19</v>
      </c>
      <c r="F115" t="e">
        <f>-#REF!+G115</f>
        <v>#REF!</v>
      </c>
      <c r="G115">
        <v>-1</v>
      </c>
      <c r="H115">
        <v>-1</v>
      </c>
      <c r="I115">
        <v>1</v>
      </c>
      <c r="J115">
        <f t="shared" si="240"/>
        <v>0</v>
      </c>
      <c r="K115">
        <f t="shared" si="241"/>
        <v>0</v>
      </c>
      <c r="L115" s="183">
        <v>1.30523646901E-2</v>
      </c>
      <c r="M115" s="116" t="s">
        <v>917</v>
      </c>
      <c r="N115">
        <v>50</v>
      </c>
      <c r="O115" t="str">
        <f t="shared" si="242"/>
        <v>TRUE</v>
      </c>
      <c r="P115">
        <f>ROUND(MARGIN!$J31,0)</f>
        <v>4</v>
      </c>
      <c r="Q115" t="e">
        <f>IF(ABS(G115+I115)=2,ROUND(P115*(1+#REF!),0),IF(I115="",P115,ROUND(P115*(1+-#REF!),0)))</f>
        <v>#REF!</v>
      </c>
      <c r="R115">
        <f t="shared" si="284"/>
        <v>4</v>
      </c>
      <c r="S115" s="138">
        <f>R115*10000*MARGIN!$G31/MARGIN!$D31</f>
        <v>44533.513879999999</v>
      </c>
      <c r="T115" s="144">
        <f t="shared" si="243"/>
        <v>-581.26766409339018</v>
      </c>
      <c r="U115" s="144">
        <f t="shared" si="244"/>
        <v>-581.26766409339018</v>
      </c>
      <c r="W115">
        <f t="shared" si="245"/>
        <v>2</v>
      </c>
      <c r="X115">
        <v>1</v>
      </c>
      <c r="Y115">
        <v>-1</v>
      </c>
      <c r="Z115">
        <v>1</v>
      </c>
      <c r="AA115">
        <f t="shared" si="246"/>
        <v>1</v>
      </c>
      <c r="AB115">
        <f t="shared" si="247"/>
        <v>0</v>
      </c>
      <c r="AC115">
        <v>3.8563201511900001E-3</v>
      </c>
      <c r="AD115" s="116" t="s">
        <v>1108</v>
      </c>
      <c r="AE115">
        <v>50</v>
      </c>
      <c r="AF115" t="str">
        <f t="shared" si="248"/>
        <v>TRUE</v>
      </c>
      <c r="AG115">
        <f>ROUND(MARGIN!$J31,0)</f>
        <v>4</v>
      </c>
      <c r="AH115">
        <f t="shared" si="285"/>
        <v>3</v>
      </c>
      <c r="AI115">
        <f t="shared" si="286"/>
        <v>4</v>
      </c>
      <c r="AJ115" s="138">
        <f>AI115*10000*MARGIN!$G31/MARGIN!$D31</f>
        <v>44533.513879999999</v>
      </c>
      <c r="AK115" s="196">
        <f t="shared" si="249"/>
        <v>171.73548697874355</v>
      </c>
      <c r="AL115" s="196">
        <f t="shared" si="250"/>
        <v>-171.73548697874355</v>
      </c>
      <c r="AN115">
        <f t="shared" si="251"/>
        <v>-2</v>
      </c>
      <c r="AO115">
        <v>-1</v>
      </c>
      <c r="AP115">
        <v>-1</v>
      </c>
      <c r="AQ115">
        <v>-1</v>
      </c>
      <c r="AR115">
        <f t="shared" si="252"/>
        <v>1</v>
      </c>
      <c r="AS115">
        <f t="shared" si="253"/>
        <v>1</v>
      </c>
      <c r="AT115">
        <v>-7.0088405520599998E-3</v>
      </c>
      <c r="AU115" s="116" t="s">
        <v>1108</v>
      </c>
      <c r="AV115">
        <v>50</v>
      </c>
      <c r="AW115" t="str">
        <f t="shared" si="254"/>
        <v>TRUE</v>
      </c>
      <c r="AX115">
        <f>ROUND(MARGIN!$J31,0)</f>
        <v>4</v>
      </c>
      <c r="AY115">
        <f t="shared" si="287"/>
        <v>5</v>
      </c>
      <c r="AZ115">
        <f t="shared" si="288"/>
        <v>4</v>
      </c>
      <c r="BA115" s="138">
        <f>AZ115*10000*MARGIN!$G31/MARGIN!$D31</f>
        <v>44533.513879999999</v>
      </c>
      <c r="BB115" s="196">
        <f t="shared" si="255"/>
        <v>312.12829800787085</v>
      </c>
      <c r="BC115" s="196">
        <f t="shared" si="256"/>
        <v>312.12829800787085</v>
      </c>
      <c r="BE115">
        <v>0</v>
      </c>
      <c r="BF115">
        <v>-1</v>
      </c>
      <c r="BG115">
        <v>-1</v>
      </c>
      <c r="BH115">
        <v>1</v>
      </c>
      <c r="BI115">
        <v>0</v>
      </c>
      <c r="BJ115">
        <v>0</v>
      </c>
      <c r="BK115">
        <v>6.03351096536E-3</v>
      </c>
      <c r="BL115" s="116" t="s">
        <v>1108</v>
      </c>
      <c r="BM115">
        <v>50</v>
      </c>
      <c r="BN115" t="s">
        <v>1186</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1186</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1186</v>
      </c>
      <c r="DB115">
        <v>7</v>
      </c>
      <c r="DC115">
        <v>9</v>
      </c>
      <c r="DD115">
        <v>7</v>
      </c>
      <c r="DE115" s="138">
        <v>79189.572280000008</v>
      </c>
      <c r="DF115" s="196">
        <v>0</v>
      </c>
      <c r="DG115" s="196"/>
      <c r="DH115" s="196">
        <v>0</v>
      </c>
      <c r="DJ115">
        <v>0</v>
      </c>
      <c r="DL115">
        <v>-1</v>
      </c>
      <c r="DN115">
        <v>-1</v>
      </c>
      <c r="DQ115">
        <v>1</v>
      </c>
      <c r="DS115">
        <v>0</v>
      </c>
      <c r="DV115" s="116" t="s">
        <v>1108</v>
      </c>
      <c r="DW115">
        <v>50</v>
      </c>
      <c r="DX115" t="s">
        <v>1192</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1192</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1192</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1192</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1192</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1192</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1192</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1192</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1192</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1192</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1192</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1192</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1192</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1192</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f t="shared" si="257"/>
        <v>-3</v>
      </c>
      <c r="RS115">
        <v>-1</v>
      </c>
      <c r="RU115">
        <v>-1</v>
      </c>
      <c r="RX115">
        <f t="shared" si="289"/>
        <v>1</v>
      </c>
      <c r="RZ115">
        <f t="shared" si="290"/>
        <v>0</v>
      </c>
      <c r="SC115" s="116" t="s">
        <v>1108</v>
      </c>
      <c r="SD115">
        <v>50</v>
      </c>
      <c r="SE115" t="str">
        <f t="shared" si="291"/>
        <v>FALSE</v>
      </c>
      <c r="SF115">
        <f>ROUND(MARGIN!$J31,0)</f>
        <v>4</v>
      </c>
      <c r="SG115">
        <f t="shared" si="292"/>
        <v>3</v>
      </c>
      <c r="SH115">
        <f t="shared" si="293"/>
        <v>4</v>
      </c>
      <c r="SI115" s="138">
        <f>SH115*10000*MARGIN!$G31/MARGIN!$D31</f>
        <v>44533.513879999999</v>
      </c>
      <c r="SJ115" s="138"/>
      <c r="SK115" s="196">
        <f t="shared" si="294"/>
        <v>0</v>
      </c>
      <c r="SL115" s="196"/>
      <c r="SM115" s="196"/>
      <c r="SN115" s="196">
        <f t="shared" si="264"/>
        <v>0</v>
      </c>
      <c r="SO115" s="196">
        <f t="shared" si="295"/>
        <v>0</v>
      </c>
      <c r="SP115" s="196"/>
      <c r="SQ115" s="196"/>
      <c r="SR115" s="196"/>
      <c r="SS115" s="196"/>
      <c r="ST115" s="196"/>
      <c r="SU115" s="196"/>
      <c r="SW115">
        <f t="shared" si="266"/>
        <v>-50</v>
      </c>
      <c r="TA115">
        <v>-1</v>
      </c>
      <c r="TC115">
        <v>-1</v>
      </c>
      <c r="TF115">
        <f t="shared" si="296"/>
        <v>1</v>
      </c>
      <c r="TH115">
        <f t="shared" si="268"/>
        <v>0</v>
      </c>
      <c r="TK115" s="116" t="s">
        <v>1108</v>
      </c>
      <c r="TL115">
        <v>50</v>
      </c>
      <c r="TM115" t="str">
        <f t="shared" si="297"/>
        <v>FALSE</v>
      </c>
      <c r="TN115">
        <f>ROUND(MARGIN!$J31,0)</f>
        <v>4</v>
      </c>
      <c r="TO115">
        <f t="shared" si="270"/>
        <v>3</v>
      </c>
      <c r="TP115">
        <f t="shared" si="271"/>
        <v>4</v>
      </c>
      <c r="TQ115" s="138">
        <f>TP115*10000*MARGIN!$G31/MARGIN!$D31</f>
        <v>44533.513879999999</v>
      </c>
      <c r="TR115" s="138"/>
      <c r="TS115" s="196">
        <f t="shared" si="298"/>
        <v>0</v>
      </c>
      <c r="TT115" s="196"/>
      <c r="TU115" s="196"/>
      <c r="TV115" s="196">
        <f t="shared" si="273"/>
        <v>0</v>
      </c>
      <c r="TW115" s="196">
        <f t="shared" si="299"/>
        <v>0</v>
      </c>
      <c r="TX115" s="196"/>
      <c r="TY115" s="196"/>
      <c r="TZ115" s="196"/>
      <c r="UA115" s="196"/>
      <c r="UB115" s="196"/>
      <c r="UC115" s="196"/>
      <c r="UE115">
        <f t="shared" si="275"/>
        <v>-50</v>
      </c>
      <c r="UI115">
        <v>-1</v>
      </c>
      <c r="UK115">
        <v>-1</v>
      </c>
      <c r="UN115">
        <f t="shared" si="300"/>
        <v>1</v>
      </c>
      <c r="UP115">
        <f t="shared" si="277"/>
        <v>0</v>
      </c>
      <c r="US115" s="116" t="s">
        <v>1108</v>
      </c>
      <c r="UT115">
        <v>50</v>
      </c>
      <c r="UU115" t="str">
        <f t="shared" si="301"/>
        <v>FALSE</v>
      </c>
      <c r="UV115">
        <f>ROUND(MARGIN!$J31,0)</f>
        <v>4</v>
      </c>
      <c r="UW115">
        <f t="shared" si="279"/>
        <v>3</v>
      </c>
      <c r="UX115">
        <f t="shared" si="280"/>
        <v>4</v>
      </c>
      <c r="UY115" s="138">
        <f>UX115*10000*MARGIN!$G31/MARGIN!$D31</f>
        <v>44533.513879999999</v>
      </c>
      <c r="UZ115" s="138"/>
      <c r="VA115" s="196">
        <f t="shared" si="302"/>
        <v>0</v>
      </c>
      <c r="VB115" s="196"/>
      <c r="VC115" s="196"/>
      <c r="VD115" s="196">
        <f t="shared" si="282"/>
        <v>0</v>
      </c>
      <c r="VE115" s="196">
        <f t="shared" si="303"/>
        <v>0</v>
      </c>
      <c r="VF115" s="196"/>
      <c r="VG115" s="196"/>
      <c r="VH115" s="196"/>
      <c r="VI115" s="196"/>
      <c r="VJ115" s="196"/>
      <c r="VK115" s="196"/>
    </row>
    <row r="116" spans="1:583" x14ac:dyDescent="0.25">
      <c r="A116" t="s">
        <v>1095</v>
      </c>
      <c r="B116" s="164" t="s">
        <v>10</v>
      </c>
      <c r="F116" t="e">
        <f>-#REF!+G116</f>
        <v>#REF!</v>
      </c>
      <c r="G116">
        <v>1</v>
      </c>
      <c r="H116">
        <v>1</v>
      </c>
      <c r="I116">
        <v>1</v>
      </c>
      <c r="J116">
        <f t="shared" si="240"/>
        <v>1</v>
      </c>
      <c r="K116">
        <f t="shared" si="241"/>
        <v>1</v>
      </c>
      <c r="L116" s="183">
        <v>1.9354433672100001E-2</v>
      </c>
      <c r="M116" s="116" t="s">
        <v>30</v>
      </c>
      <c r="N116">
        <v>50</v>
      </c>
      <c r="O116" t="str">
        <f t="shared" si="242"/>
        <v>TRUE</v>
      </c>
      <c r="P116">
        <f>ROUND(MARGIN!$J32,0)</f>
        <v>4</v>
      </c>
      <c r="Q116" t="e">
        <f>IF(ABS(G116+I116)=2,ROUND(P116*(1+#REF!),0),IF(I116="",P116,ROUND(P116*(1+-#REF!),0)))</f>
        <v>#REF!</v>
      </c>
      <c r="R116">
        <f t="shared" si="284"/>
        <v>4</v>
      </c>
      <c r="S116" s="138">
        <f>R116*10000*MARGIN!$G32/MARGIN!$D32</f>
        <v>44538</v>
      </c>
      <c r="T116" s="144">
        <f t="shared" si="243"/>
        <v>862.00776688798987</v>
      </c>
      <c r="U116" s="144">
        <f t="shared" si="244"/>
        <v>862.00776688798987</v>
      </c>
      <c r="W116">
        <f t="shared" si="245"/>
        <v>0</v>
      </c>
      <c r="X116">
        <v>1</v>
      </c>
      <c r="Y116">
        <v>1</v>
      </c>
      <c r="Z116">
        <v>-1</v>
      </c>
      <c r="AA116">
        <f t="shared" si="246"/>
        <v>0</v>
      </c>
      <c r="AB116">
        <f t="shared" si="247"/>
        <v>0</v>
      </c>
      <c r="AC116">
        <v>-1.1437922873200001E-3</v>
      </c>
      <c r="AD116" s="116" t="s">
        <v>1108</v>
      </c>
      <c r="AE116">
        <v>50</v>
      </c>
      <c r="AF116" t="str">
        <f t="shared" si="248"/>
        <v>TRUE</v>
      </c>
      <c r="AG116">
        <f>ROUND(MARGIN!$J32,0)</f>
        <v>4</v>
      </c>
      <c r="AH116">
        <f t="shared" si="285"/>
        <v>5</v>
      </c>
      <c r="AI116">
        <f t="shared" si="286"/>
        <v>4</v>
      </c>
      <c r="AJ116" s="138">
        <f>AI116*10000*MARGIN!$G32/MARGIN!$D32</f>
        <v>44538</v>
      </c>
      <c r="AK116" s="196">
        <f t="shared" si="249"/>
        <v>-50.942220892658163</v>
      </c>
      <c r="AL116" s="196">
        <f t="shared" si="250"/>
        <v>-50.942220892658163</v>
      </c>
      <c r="AN116">
        <f t="shared" si="251"/>
        <v>-2</v>
      </c>
      <c r="AO116">
        <v>-1</v>
      </c>
      <c r="AP116">
        <v>1</v>
      </c>
      <c r="AQ116">
        <v>1</v>
      </c>
      <c r="AR116">
        <f t="shared" si="252"/>
        <v>0</v>
      </c>
      <c r="AS116">
        <f t="shared" si="253"/>
        <v>1</v>
      </c>
      <c r="AT116">
        <v>4.1399843209100003E-4</v>
      </c>
      <c r="AU116" s="116" t="s">
        <v>1108</v>
      </c>
      <c r="AV116">
        <v>50</v>
      </c>
      <c r="AW116" t="str">
        <f t="shared" si="254"/>
        <v>TRUE</v>
      </c>
      <c r="AX116">
        <f>ROUND(MARGIN!$J32,0)</f>
        <v>4</v>
      </c>
      <c r="AY116">
        <f t="shared" si="287"/>
        <v>3</v>
      </c>
      <c r="AZ116">
        <f t="shared" si="288"/>
        <v>4</v>
      </c>
      <c r="BA116" s="138">
        <f>AZ116*10000*MARGIN!$G32/MARGIN!$D32</f>
        <v>44538</v>
      </c>
      <c r="BB116" s="196">
        <f t="shared" si="255"/>
        <v>-18.438662168468959</v>
      </c>
      <c r="BC116" s="196">
        <f t="shared" si="256"/>
        <v>18.438662168468959</v>
      </c>
      <c r="BE116">
        <v>0</v>
      </c>
      <c r="BF116">
        <v>-1</v>
      </c>
      <c r="BG116">
        <v>-1</v>
      </c>
      <c r="BH116">
        <v>1</v>
      </c>
      <c r="BI116">
        <v>0</v>
      </c>
      <c r="BJ116">
        <v>0</v>
      </c>
      <c r="BK116">
        <v>3.14332505679E-3</v>
      </c>
      <c r="BL116" s="116" t="s">
        <v>1108</v>
      </c>
      <c r="BM116">
        <v>50</v>
      </c>
      <c r="BN116" t="s">
        <v>1186</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1186</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1186</v>
      </c>
      <c r="DB116">
        <v>7</v>
      </c>
      <c r="DC116">
        <v>5</v>
      </c>
      <c r="DD116">
        <v>7</v>
      </c>
      <c r="DE116" s="138">
        <v>79214.8</v>
      </c>
      <c r="DF116" s="196">
        <v>0</v>
      </c>
      <c r="DG116" s="196"/>
      <c r="DH116" s="196">
        <v>0</v>
      </c>
      <c r="DJ116">
        <v>0</v>
      </c>
      <c r="DL116">
        <v>-1</v>
      </c>
      <c r="DN116">
        <v>-1</v>
      </c>
      <c r="DQ116">
        <v>1</v>
      </c>
      <c r="DS116">
        <v>0</v>
      </c>
      <c r="DV116" s="116" t="s">
        <v>1108</v>
      </c>
      <c r="DW116">
        <v>50</v>
      </c>
      <c r="DX116" t="s">
        <v>1192</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1192</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1192</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1192</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1192</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1192</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1192</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1192</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1192</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1192</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1192</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1192</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1192</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1192</v>
      </c>
      <c r="QX116">
        <v>5</v>
      </c>
      <c r="QY116">
        <v>4</v>
      </c>
      <c r="QZ116">
        <v>5</v>
      </c>
      <c r="RA116" s="138">
        <v>55362</v>
      </c>
      <c r="RB116" s="138"/>
      <c r="RC116" s="196">
        <v>0</v>
      </c>
      <c r="RD116" s="196"/>
      <c r="RE116" s="196"/>
      <c r="RF116" s="196">
        <v>0</v>
      </c>
      <c r="RG116" s="196">
        <v>0</v>
      </c>
      <c r="RH116" s="196"/>
      <c r="RI116" s="196"/>
      <c r="RJ116" s="196"/>
      <c r="RK116" s="196"/>
      <c r="RL116" s="196"/>
      <c r="RM116" s="196"/>
      <c r="RO116">
        <f t="shared" si="257"/>
        <v>-3</v>
      </c>
      <c r="RS116">
        <v>-1</v>
      </c>
      <c r="RU116">
        <v>-1</v>
      </c>
      <c r="RX116">
        <f t="shared" si="289"/>
        <v>1</v>
      </c>
      <c r="RZ116">
        <f t="shared" si="290"/>
        <v>0</v>
      </c>
      <c r="SC116" s="116" t="s">
        <v>1108</v>
      </c>
      <c r="SD116">
        <v>50</v>
      </c>
      <c r="SE116" t="str">
        <f t="shared" si="291"/>
        <v>FALSE</v>
      </c>
      <c r="SF116">
        <f>ROUND(MARGIN!$J32,0)</f>
        <v>4</v>
      </c>
      <c r="SG116">
        <f t="shared" si="292"/>
        <v>3</v>
      </c>
      <c r="SH116">
        <f t="shared" si="293"/>
        <v>4</v>
      </c>
      <c r="SI116" s="138">
        <f>SH116*10000*MARGIN!$G32/MARGIN!$D32</f>
        <v>44538</v>
      </c>
      <c r="SJ116" s="138"/>
      <c r="SK116" s="196">
        <f t="shared" si="294"/>
        <v>0</v>
      </c>
      <c r="SL116" s="196"/>
      <c r="SM116" s="196"/>
      <c r="SN116" s="196">
        <f t="shared" si="264"/>
        <v>0</v>
      </c>
      <c r="SO116" s="196">
        <f t="shared" si="295"/>
        <v>0</v>
      </c>
      <c r="SP116" s="196"/>
      <c r="SQ116" s="196"/>
      <c r="SR116" s="196"/>
      <c r="SS116" s="196"/>
      <c r="ST116" s="196"/>
      <c r="SU116" s="196"/>
      <c r="SW116">
        <f t="shared" si="266"/>
        <v>-50</v>
      </c>
      <c r="TA116">
        <v>-1</v>
      </c>
      <c r="TC116">
        <v>-1</v>
      </c>
      <c r="TF116">
        <f t="shared" si="296"/>
        <v>1</v>
      </c>
      <c r="TH116">
        <f t="shared" si="268"/>
        <v>0</v>
      </c>
      <c r="TK116" s="116" t="s">
        <v>1108</v>
      </c>
      <c r="TL116">
        <v>50</v>
      </c>
      <c r="TM116" t="str">
        <f t="shared" si="297"/>
        <v>FALSE</v>
      </c>
      <c r="TN116">
        <f>ROUND(MARGIN!$J32,0)</f>
        <v>4</v>
      </c>
      <c r="TO116">
        <f t="shared" si="270"/>
        <v>3</v>
      </c>
      <c r="TP116">
        <f t="shared" si="271"/>
        <v>4</v>
      </c>
      <c r="TQ116" s="138">
        <f>TP116*10000*MARGIN!$G32/MARGIN!$D32</f>
        <v>44538</v>
      </c>
      <c r="TR116" s="138"/>
      <c r="TS116" s="196">
        <f t="shared" si="298"/>
        <v>0</v>
      </c>
      <c r="TT116" s="196"/>
      <c r="TU116" s="196"/>
      <c r="TV116" s="196">
        <f t="shared" si="273"/>
        <v>0</v>
      </c>
      <c r="TW116" s="196">
        <f t="shared" si="299"/>
        <v>0</v>
      </c>
      <c r="TX116" s="196"/>
      <c r="TY116" s="196"/>
      <c r="TZ116" s="196"/>
      <c r="UA116" s="196"/>
      <c r="UB116" s="196"/>
      <c r="UC116" s="196"/>
      <c r="UE116">
        <f t="shared" si="275"/>
        <v>-50</v>
      </c>
      <c r="UI116">
        <v>-1</v>
      </c>
      <c r="UK116">
        <v>-1</v>
      </c>
      <c r="UN116">
        <f t="shared" si="300"/>
        <v>1</v>
      </c>
      <c r="UP116">
        <f t="shared" si="277"/>
        <v>0</v>
      </c>
      <c r="US116" s="116" t="s">
        <v>1108</v>
      </c>
      <c r="UT116">
        <v>50</v>
      </c>
      <c r="UU116" t="str">
        <f t="shared" si="301"/>
        <v>FALSE</v>
      </c>
      <c r="UV116">
        <f>ROUND(MARGIN!$J32,0)</f>
        <v>4</v>
      </c>
      <c r="UW116">
        <f t="shared" si="279"/>
        <v>3</v>
      </c>
      <c r="UX116">
        <f t="shared" si="280"/>
        <v>4</v>
      </c>
      <c r="UY116" s="138">
        <f>UX116*10000*MARGIN!$G32/MARGIN!$D32</f>
        <v>44538</v>
      </c>
      <c r="UZ116" s="138"/>
      <c r="VA116" s="196">
        <f t="shared" si="302"/>
        <v>0</v>
      </c>
      <c r="VB116" s="196"/>
      <c r="VC116" s="196"/>
      <c r="VD116" s="196">
        <f t="shared" si="282"/>
        <v>0</v>
      </c>
      <c r="VE116" s="196">
        <f t="shared" si="303"/>
        <v>0</v>
      </c>
      <c r="VF116" s="196"/>
      <c r="VG116" s="196"/>
      <c r="VH116" s="196"/>
      <c r="VI116" s="196"/>
      <c r="VJ116" s="196"/>
      <c r="VK116" s="196"/>
    </row>
    <row r="117" spans="1:583" x14ac:dyDescent="0.25">
      <c r="A117" s="182" t="s">
        <v>1129</v>
      </c>
      <c r="B117" s="164" t="s">
        <v>3</v>
      </c>
      <c r="F117" t="e">
        <f>-#REF!+G117</f>
        <v>#REF!</v>
      </c>
      <c r="G117">
        <v>-1</v>
      </c>
      <c r="H117">
        <v>-1</v>
      </c>
      <c r="I117">
        <v>-1</v>
      </c>
      <c r="J117">
        <f t="shared" si="240"/>
        <v>1</v>
      </c>
      <c r="K117">
        <f t="shared" si="241"/>
        <v>1</v>
      </c>
      <c r="L117" s="183">
        <v>-1.0059926355599999E-2</v>
      </c>
      <c r="M117" s="116" t="s">
        <v>917</v>
      </c>
      <c r="N117">
        <v>50</v>
      </c>
      <c r="O117" t="str">
        <f t="shared" si="242"/>
        <v>TRUE</v>
      </c>
      <c r="P117">
        <f>ROUND(MARGIN!$J33,0)</f>
        <v>6</v>
      </c>
      <c r="Q117" t="e">
        <f>IF(ABS(G117+I117)=2,ROUND(P117*(1+#REF!),0),IF(I117="",P117,ROUND(P117*(1+-#REF!),0)))</f>
        <v>#REF!</v>
      </c>
      <c r="R117">
        <f t="shared" si="284"/>
        <v>6</v>
      </c>
      <c r="S117" s="138">
        <f>R117*10000*MARGIN!$G33/MARGIN!$D33</f>
        <v>46447.477536366212</v>
      </c>
      <c r="T117" s="144">
        <f t="shared" si="243"/>
        <v>467.2582034192294</v>
      </c>
      <c r="U117" s="144">
        <f t="shared" si="244"/>
        <v>467.2582034192294</v>
      </c>
      <c r="W117">
        <f t="shared" si="245"/>
        <v>0</v>
      </c>
      <c r="X117">
        <v>-1</v>
      </c>
      <c r="Y117">
        <v>-1</v>
      </c>
      <c r="Z117">
        <v>1</v>
      </c>
      <c r="AA117">
        <f t="shared" si="246"/>
        <v>0</v>
      </c>
      <c r="AB117">
        <f t="shared" si="247"/>
        <v>0</v>
      </c>
      <c r="AC117">
        <v>1.9655750856999998E-2</v>
      </c>
      <c r="AD117" s="116" t="s">
        <v>1108</v>
      </c>
      <c r="AE117">
        <v>50</v>
      </c>
      <c r="AF117" t="str">
        <f t="shared" si="248"/>
        <v>TRUE</v>
      </c>
      <c r="AG117">
        <f>ROUND(MARGIN!$J33,0)</f>
        <v>6</v>
      </c>
      <c r="AH117">
        <f t="shared" si="285"/>
        <v>8</v>
      </c>
      <c r="AI117">
        <f t="shared" si="286"/>
        <v>6</v>
      </c>
      <c r="AJ117" s="138">
        <f>AI117*10000*MARGIN!$G33/MARGIN!$D33</f>
        <v>46447.477536366212</v>
      </c>
      <c r="AK117" s="196">
        <f t="shared" si="249"/>
        <v>-912.96004639091836</v>
      </c>
      <c r="AL117" s="196">
        <f t="shared" si="250"/>
        <v>-912.96004639091836</v>
      </c>
      <c r="AN117">
        <f t="shared" si="251"/>
        <v>2</v>
      </c>
      <c r="AO117">
        <v>1</v>
      </c>
      <c r="AP117">
        <v>1</v>
      </c>
      <c r="AQ117">
        <v>1</v>
      </c>
      <c r="AR117">
        <f t="shared" si="252"/>
        <v>1</v>
      </c>
      <c r="AS117">
        <f t="shared" si="253"/>
        <v>1</v>
      </c>
      <c r="AT117">
        <v>4.5778047995399997E-3</v>
      </c>
      <c r="AU117" s="116" t="s">
        <v>1108</v>
      </c>
      <c r="AV117">
        <v>50</v>
      </c>
      <c r="AW117" t="str">
        <f t="shared" si="254"/>
        <v>TRUE</v>
      </c>
      <c r="AX117">
        <f>ROUND(MARGIN!$J33,0)</f>
        <v>6</v>
      </c>
      <c r="AY117">
        <f t="shared" si="287"/>
        <v>8</v>
      </c>
      <c r="AZ117">
        <f t="shared" si="288"/>
        <v>6</v>
      </c>
      <c r="BA117" s="138">
        <f>AZ117*10000*MARGIN!$G33/MARGIN!$D33</f>
        <v>46447.477536366212</v>
      </c>
      <c r="BB117" s="196">
        <f t="shared" si="255"/>
        <v>212.62748559250358</v>
      </c>
      <c r="BC117" s="196">
        <f t="shared" si="256"/>
        <v>212.62748559250358</v>
      </c>
      <c r="BE117">
        <v>0</v>
      </c>
      <c r="BF117">
        <v>1</v>
      </c>
      <c r="BG117">
        <v>1</v>
      </c>
      <c r="BH117">
        <v>-1</v>
      </c>
      <c r="BI117">
        <v>0</v>
      </c>
      <c r="BJ117">
        <v>0</v>
      </c>
      <c r="BK117">
        <v>-3.5601124995700002E-5</v>
      </c>
      <c r="BL117" s="116" t="s">
        <v>1108</v>
      </c>
      <c r="BM117">
        <v>50</v>
      </c>
      <c r="BN117" t="s">
        <v>1186</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1186</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1186</v>
      </c>
      <c r="DB117">
        <v>10</v>
      </c>
      <c r="DC117">
        <v>13</v>
      </c>
      <c r="DD117">
        <v>10</v>
      </c>
      <c r="DE117" s="138">
        <v>78571.161748225626</v>
      </c>
      <c r="DF117" s="196">
        <v>0</v>
      </c>
      <c r="DG117" s="196"/>
      <c r="DH117" s="196">
        <v>0</v>
      </c>
      <c r="DJ117">
        <v>0</v>
      </c>
      <c r="DL117">
        <v>1</v>
      </c>
      <c r="DN117">
        <v>1</v>
      </c>
      <c r="DQ117">
        <v>1</v>
      </c>
      <c r="DS117">
        <v>0</v>
      </c>
      <c r="DV117" s="116" t="s">
        <v>1108</v>
      </c>
      <c r="DW117">
        <v>50</v>
      </c>
      <c r="DX117" t="s">
        <v>1192</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1192</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1192</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1192</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1192</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1192</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1192</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1192</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1192</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1192</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1192</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1192</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1192</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1192</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f t="shared" si="257"/>
        <v>-3</v>
      </c>
      <c r="RS117">
        <v>1</v>
      </c>
      <c r="RU117">
        <v>1</v>
      </c>
      <c r="RX117">
        <f t="shared" si="289"/>
        <v>1</v>
      </c>
      <c r="RZ117">
        <f t="shared" si="290"/>
        <v>0</v>
      </c>
      <c r="SC117" s="116" t="s">
        <v>1108</v>
      </c>
      <c r="SD117">
        <v>50</v>
      </c>
      <c r="SE117" t="str">
        <f t="shared" si="291"/>
        <v>FALSE</v>
      </c>
      <c r="SF117">
        <f>ROUND(MARGIN!$J33,0)</f>
        <v>6</v>
      </c>
      <c r="SG117">
        <f t="shared" si="292"/>
        <v>5</v>
      </c>
      <c r="SH117">
        <f t="shared" si="293"/>
        <v>6</v>
      </c>
      <c r="SI117" s="138">
        <f>SH117*10000*MARGIN!$G33/MARGIN!$D33</f>
        <v>46447.477536366212</v>
      </c>
      <c r="SJ117" s="138"/>
      <c r="SK117" s="196">
        <f t="shared" si="294"/>
        <v>0</v>
      </c>
      <c r="SL117" s="196"/>
      <c r="SM117" s="196"/>
      <c r="SN117" s="196">
        <f t="shared" si="264"/>
        <v>0</v>
      </c>
      <c r="SO117" s="196">
        <f t="shared" si="295"/>
        <v>0</v>
      </c>
      <c r="SP117" s="196"/>
      <c r="SQ117" s="196"/>
      <c r="SR117" s="196"/>
      <c r="SS117" s="196"/>
      <c r="ST117" s="196"/>
      <c r="SU117" s="196"/>
      <c r="SW117">
        <f t="shared" si="266"/>
        <v>-50</v>
      </c>
      <c r="TA117">
        <v>1</v>
      </c>
      <c r="TC117">
        <v>1</v>
      </c>
      <c r="TF117">
        <f t="shared" si="296"/>
        <v>1</v>
      </c>
      <c r="TH117">
        <f t="shared" si="268"/>
        <v>0</v>
      </c>
      <c r="TK117" s="116" t="s">
        <v>1108</v>
      </c>
      <c r="TL117">
        <v>50</v>
      </c>
      <c r="TM117" t="str">
        <f t="shared" si="297"/>
        <v>FALSE</v>
      </c>
      <c r="TN117">
        <f>ROUND(MARGIN!$J33,0)</f>
        <v>6</v>
      </c>
      <c r="TO117">
        <f t="shared" si="270"/>
        <v>5</v>
      </c>
      <c r="TP117">
        <f t="shared" si="271"/>
        <v>6</v>
      </c>
      <c r="TQ117" s="138">
        <f>TP117*10000*MARGIN!$G33/MARGIN!$D33</f>
        <v>46447.477536366212</v>
      </c>
      <c r="TR117" s="138"/>
      <c r="TS117" s="196">
        <f t="shared" si="298"/>
        <v>0</v>
      </c>
      <c r="TT117" s="196"/>
      <c r="TU117" s="196"/>
      <c r="TV117" s="196">
        <f t="shared" si="273"/>
        <v>0</v>
      </c>
      <c r="TW117" s="196">
        <f t="shared" si="299"/>
        <v>0</v>
      </c>
      <c r="TX117" s="196"/>
      <c r="TY117" s="196"/>
      <c r="TZ117" s="196"/>
      <c r="UA117" s="196"/>
      <c r="UB117" s="196"/>
      <c r="UC117" s="196"/>
      <c r="UE117">
        <f t="shared" si="275"/>
        <v>-50</v>
      </c>
      <c r="UI117">
        <v>1</v>
      </c>
      <c r="UK117">
        <v>1</v>
      </c>
      <c r="UN117">
        <f t="shared" si="300"/>
        <v>1</v>
      </c>
      <c r="UP117">
        <f t="shared" si="277"/>
        <v>0</v>
      </c>
      <c r="US117" s="116" t="s">
        <v>1108</v>
      </c>
      <c r="UT117">
        <v>50</v>
      </c>
      <c r="UU117" t="str">
        <f t="shared" si="301"/>
        <v>FALSE</v>
      </c>
      <c r="UV117">
        <f>ROUND(MARGIN!$J33,0)</f>
        <v>6</v>
      </c>
      <c r="UW117">
        <f t="shared" si="279"/>
        <v>5</v>
      </c>
      <c r="UX117">
        <f t="shared" si="280"/>
        <v>6</v>
      </c>
      <c r="UY117" s="138">
        <f>UX117*10000*MARGIN!$G33/MARGIN!$D33</f>
        <v>46447.477536366212</v>
      </c>
      <c r="UZ117" s="138"/>
      <c r="VA117" s="196">
        <f t="shared" si="302"/>
        <v>0</v>
      </c>
      <c r="VB117" s="196"/>
      <c r="VC117" s="196"/>
      <c r="VD117" s="196">
        <f t="shared" si="282"/>
        <v>0</v>
      </c>
      <c r="VE117" s="196">
        <f t="shared" si="303"/>
        <v>0</v>
      </c>
      <c r="VF117" s="196"/>
      <c r="VG117" s="196"/>
      <c r="VH117" s="196"/>
      <c r="VI117" s="196"/>
      <c r="VJ117" s="196"/>
      <c r="VK117" s="196"/>
    </row>
    <row r="118" spans="1:583" x14ac:dyDescent="0.25">
      <c r="A118" s="182" t="s">
        <v>1130</v>
      </c>
      <c r="B118" s="164" t="s">
        <v>2</v>
      </c>
      <c r="F118" t="e">
        <f>-#REF!+G118</f>
        <v>#REF!</v>
      </c>
      <c r="G118">
        <v>-1</v>
      </c>
      <c r="H118">
        <v>1</v>
      </c>
      <c r="I118">
        <v>-1</v>
      </c>
      <c r="J118">
        <f t="shared" si="240"/>
        <v>1</v>
      </c>
      <c r="K118">
        <f t="shared" si="241"/>
        <v>0</v>
      </c>
      <c r="L118" s="183">
        <v>-1.6326420466E-3</v>
      </c>
      <c r="M118" s="116" t="s">
        <v>917</v>
      </c>
      <c r="N118">
        <v>50</v>
      </c>
      <c r="O118" t="str">
        <f t="shared" si="242"/>
        <v>TRUE</v>
      </c>
      <c r="P118">
        <f>ROUND(MARGIN!$J34,0)</f>
        <v>7</v>
      </c>
      <c r="Q118" t="e">
        <f>IF(ABS(G118+I118)=2,ROUND(P118*(1+#REF!),0),IF(I118="",P118,ROUND(P118*(1+-#REF!),0)))</f>
        <v>#REF!</v>
      </c>
      <c r="R118">
        <f t="shared" si="284"/>
        <v>7</v>
      </c>
      <c r="S118" s="138">
        <f>R118*10000*MARGIN!$G34/MARGIN!$D34</f>
        <v>50172.391925774886</v>
      </c>
      <c r="T118" s="144">
        <f t="shared" si="243"/>
        <v>81.913556636514429</v>
      </c>
      <c r="U118" s="144">
        <f t="shared" si="244"/>
        <v>-81.913556636514429</v>
      </c>
      <c r="W118">
        <f t="shared" si="245"/>
        <v>0</v>
      </c>
      <c r="X118">
        <v>-1</v>
      </c>
      <c r="Y118">
        <v>1</v>
      </c>
      <c r="Z118">
        <v>1</v>
      </c>
      <c r="AA118">
        <f t="shared" si="246"/>
        <v>0</v>
      </c>
      <c r="AB118">
        <f t="shared" si="247"/>
        <v>1</v>
      </c>
      <c r="AC118">
        <v>5.7168342523499999E-3</v>
      </c>
      <c r="AD118" s="116" t="s">
        <v>1108</v>
      </c>
      <c r="AE118">
        <v>50</v>
      </c>
      <c r="AF118" t="str">
        <f t="shared" si="248"/>
        <v>TRUE</v>
      </c>
      <c r="AG118">
        <f>ROUND(MARGIN!$J34,0)</f>
        <v>7</v>
      </c>
      <c r="AH118">
        <f t="shared" si="285"/>
        <v>5</v>
      </c>
      <c r="AI118">
        <f t="shared" si="286"/>
        <v>7</v>
      </c>
      <c r="AJ118" s="138">
        <f>AI118*10000*MARGIN!$G34/MARGIN!$D34</f>
        <v>50172.391925774886</v>
      </c>
      <c r="AK118" s="196">
        <f t="shared" si="249"/>
        <v>-286.82724868359844</v>
      </c>
      <c r="AL118" s="196">
        <f t="shared" si="250"/>
        <v>286.82724868359844</v>
      </c>
      <c r="AN118">
        <f t="shared" si="251"/>
        <v>2</v>
      </c>
      <c r="AO118">
        <v>1</v>
      </c>
      <c r="AP118">
        <v>1</v>
      </c>
      <c r="AQ118">
        <v>1</v>
      </c>
      <c r="AR118">
        <f t="shared" si="252"/>
        <v>1</v>
      </c>
      <c r="AS118">
        <f t="shared" si="253"/>
        <v>1</v>
      </c>
      <c r="AT118">
        <v>6.5040650406499997E-3</v>
      </c>
      <c r="AU118" s="116" t="s">
        <v>1108</v>
      </c>
      <c r="AV118">
        <v>50</v>
      </c>
      <c r="AW118" t="str">
        <f t="shared" si="254"/>
        <v>TRUE</v>
      </c>
      <c r="AX118">
        <f>ROUND(MARGIN!$J34,0)</f>
        <v>7</v>
      </c>
      <c r="AY118">
        <f t="shared" si="287"/>
        <v>9</v>
      </c>
      <c r="AZ118">
        <f t="shared" si="288"/>
        <v>7</v>
      </c>
      <c r="BA118" s="138">
        <f>AZ118*10000*MARGIN!$G34/MARGIN!$D34</f>
        <v>50172.391925774886</v>
      </c>
      <c r="BB118" s="196">
        <f t="shared" si="255"/>
        <v>326.32450033022275</v>
      </c>
      <c r="BC118" s="196">
        <f t="shared" si="256"/>
        <v>326.32450033022275</v>
      </c>
      <c r="BE118">
        <v>-2</v>
      </c>
      <c r="BF118">
        <v>-1</v>
      </c>
      <c r="BG118">
        <v>1</v>
      </c>
      <c r="BH118">
        <v>-1</v>
      </c>
      <c r="BI118">
        <v>1</v>
      </c>
      <c r="BJ118">
        <v>0</v>
      </c>
      <c r="BK118">
        <v>-2.9906941347700002E-3</v>
      </c>
      <c r="BL118" s="116" t="s">
        <v>1108</v>
      </c>
      <c r="BM118">
        <v>50</v>
      </c>
      <c r="BN118" t="s">
        <v>1186</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1186</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1186</v>
      </c>
      <c r="DB118">
        <v>11</v>
      </c>
      <c r="DC118">
        <v>14</v>
      </c>
      <c r="DD118">
        <v>11</v>
      </c>
      <c r="DE118" s="138">
        <v>78112.532685842365</v>
      </c>
      <c r="DF118" s="196">
        <v>0</v>
      </c>
      <c r="DG118" s="196"/>
      <c r="DH118" s="196">
        <v>0</v>
      </c>
      <c r="DJ118">
        <v>0</v>
      </c>
      <c r="DL118">
        <v>1</v>
      </c>
      <c r="DN118">
        <v>1</v>
      </c>
      <c r="DQ118">
        <v>1</v>
      </c>
      <c r="DS118">
        <v>0</v>
      </c>
      <c r="DV118" s="116" t="s">
        <v>1108</v>
      </c>
      <c r="DW118">
        <v>50</v>
      </c>
      <c r="DX118" t="s">
        <v>1192</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1192</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1192</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1192</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1192</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1192</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1192</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1192</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1192</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1192</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1192</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1192</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1192</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1192</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f t="shared" si="257"/>
        <v>-3</v>
      </c>
      <c r="RS118">
        <v>1</v>
      </c>
      <c r="RU118">
        <v>1</v>
      </c>
      <c r="RX118">
        <f t="shared" si="289"/>
        <v>1</v>
      </c>
      <c r="RZ118">
        <f t="shared" si="290"/>
        <v>0</v>
      </c>
      <c r="SC118" s="116" t="s">
        <v>1108</v>
      </c>
      <c r="SD118">
        <v>50</v>
      </c>
      <c r="SE118" t="str">
        <f t="shared" si="291"/>
        <v>FALSE</v>
      </c>
      <c r="SF118">
        <f>ROUND(MARGIN!$J34,0)</f>
        <v>7</v>
      </c>
      <c r="SG118">
        <f t="shared" si="292"/>
        <v>5</v>
      </c>
      <c r="SH118">
        <f t="shared" si="293"/>
        <v>7</v>
      </c>
      <c r="SI118" s="138">
        <f>SH118*10000*MARGIN!$G34/MARGIN!$D34</f>
        <v>50172.391925774886</v>
      </c>
      <c r="SJ118" s="138"/>
      <c r="SK118" s="196">
        <f t="shared" si="294"/>
        <v>0</v>
      </c>
      <c r="SL118" s="196"/>
      <c r="SM118" s="196"/>
      <c r="SN118" s="196">
        <f t="shared" si="264"/>
        <v>0</v>
      </c>
      <c r="SO118" s="196">
        <f t="shared" si="295"/>
        <v>0</v>
      </c>
      <c r="SP118" s="196"/>
      <c r="SQ118" s="196"/>
      <c r="SR118" s="196"/>
      <c r="SS118" s="196"/>
      <c r="ST118" s="196"/>
      <c r="SU118" s="196"/>
      <c r="SW118">
        <f t="shared" si="266"/>
        <v>-50</v>
      </c>
      <c r="TA118">
        <v>1</v>
      </c>
      <c r="TC118">
        <v>1</v>
      </c>
      <c r="TF118">
        <f t="shared" si="296"/>
        <v>1</v>
      </c>
      <c r="TH118">
        <f t="shared" si="268"/>
        <v>0</v>
      </c>
      <c r="TK118" s="116" t="s">
        <v>1108</v>
      </c>
      <c r="TL118">
        <v>50</v>
      </c>
      <c r="TM118" t="str">
        <f t="shared" si="297"/>
        <v>FALSE</v>
      </c>
      <c r="TN118">
        <f>ROUND(MARGIN!$J34,0)</f>
        <v>7</v>
      </c>
      <c r="TO118">
        <f t="shared" si="270"/>
        <v>5</v>
      </c>
      <c r="TP118">
        <f t="shared" si="271"/>
        <v>7</v>
      </c>
      <c r="TQ118" s="138">
        <f>TP118*10000*MARGIN!$G34/MARGIN!$D34</f>
        <v>50172.391925774886</v>
      </c>
      <c r="TR118" s="138"/>
      <c r="TS118" s="196">
        <f t="shared" si="298"/>
        <v>0</v>
      </c>
      <c r="TT118" s="196"/>
      <c r="TU118" s="196"/>
      <c r="TV118" s="196">
        <f t="shared" si="273"/>
        <v>0</v>
      </c>
      <c r="TW118" s="196">
        <f t="shared" si="299"/>
        <v>0</v>
      </c>
      <c r="TX118" s="196"/>
      <c r="TY118" s="196"/>
      <c r="TZ118" s="196"/>
      <c r="UA118" s="196"/>
      <c r="UB118" s="196"/>
      <c r="UC118" s="196"/>
      <c r="UE118">
        <f t="shared" si="275"/>
        <v>-50</v>
      </c>
      <c r="UI118">
        <v>1</v>
      </c>
      <c r="UK118">
        <v>1</v>
      </c>
      <c r="UN118">
        <f t="shared" si="300"/>
        <v>1</v>
      </c>
      <c r="UP118">
        <f t="shared" si="277"/>
        <v>0</v>
      </c>
      <c r="US118" s="116" t="s">
        <v>1108</v>
      </c>
      <c r="UT118">
        <v>50</v>
      </c>
      <c r="UU118" t="str">
        <f t="shared" si="301"/>
        <v>FALSE</v>
      </c>
      <c r="UV118">
        <f>ROUND(MARGIN!$J34,0)</f>
        <v>7</v>
      </c>
      <c r="UW118">
        <f t="shared" si="279"/>
        <v>5</v>
      </c>
      <c r="UX118">
        <f t="shared" si="280"/>
        <v>7</v>
      </c>
      <c r="UY118" s="138">
        <f>UX118*10000*MARGIN!$G34/MARGIN!$D34</f>
        <v>50172.391925774886</v>
      </c>
      <c r="UZ118" s="138"/>
      <c r="VA118" s="196">
        <f t="shared" si="302"/>
        <v>0</v>
      </c>
      <c r="VB118" s="196"/>
      <c r="VC118" s="196"/>
      <c r="VD118" s="196">
        <f t="shared" si="282"/>
        <v>0</v>
      </c>
      <c r="VE118" s="196">
        <f t="shared" si="303"/>
        <v>0</v>
      </c>
      <c r="VF118" s="196"/>
      <c r="VG118" s="196"/>
      <c r="VH118" s="196"/>
      <c r="VI118" s="196"/>
      <c r="VJ118" s="196"/>
      <c r="VK118" s="196"/>
    </row>
    <row r="119" spans="1:583" x14ac:dyDescent="0.25">
      <c r="A119" s="182" t="s">
        <v>1131</v>
      </c>
      <c r="B119" s="164" t="s">
        <v>4</v>
      </c>
      <c r="F119" t="e">
        <f>-#REF!+G119</f>
        <v>#REF!</v>
      </c>
      <c r="G119">
        <v>-1</v>
      </c>
      <c r="H119">
        <v>-1</v>
      </c>
      <c r="I119">
        <v>-1</v>
      </c>
      <c r="J119">
        <f t="shared" si="240"/>
        <v>1</v>
      </c>
      <c r="K119">
        <f t="shared" si="241"/>
        <v>1</v>
      </c>
      <c r="L119" s="183">
        <v>-6.7889156845799999E-3</v>
      </c>
      <c r="M119" s="116" t="s">
        <v>917</v>
      </c>
      <c r="N119">
        <v>50</v>
      </c>
      <c r="O119" t="str">
        <f t="shared" si="242"/>
        <v>TRUE</v>
      </c>
      <c r="P119">
        <f>ROUND(MARGIN!$J35,0)</f>
        <v>5</v>
      </c>
      <c r="Q119" t="e">
        <f>IF(ABS(G119+I119)=2,ROUND(P119*(1+#REF!),0),IF(I119="",P119,ROUND(P119*(1+-#REF!),0)))</f>
        <v>#REF!</v>
      </c>
      <c r="R119">
        <f t="shared" si="284"/>
        <v>5</v>
      </c>
      <c r="S119" s="138">
        <f>R119*10000*MARGIN!$G35/MARGIN!$D35</f>
        <v>51339.037454023943</v>
      </c>
      <c r="T119" s="144">
        <f t="shared" si="243"/>
        <v>348.53639660286319</v>
      </c>
      <c r="U119" s="144">
        <f t="shared" si="244"/>
        <v>348.53639660286319</v>
      </c>
      <c r="W119">
        <f t="shared" si="245"/>
        <v>0</v>
      </c>
      <c r="X119">
        <v>-1</v>
      </c>
      <c r="Y119">
        <v>-1</v>
      </c>
      <c r="Z119">
        <v>1</v>
      </c>
      <c r="AA119">
        <f t="shared" si="246"/>
        <v>0</v>
      </c>
      <c r="AB119">
        <f t="shared" si="247"/>
        <v>0</v>
      </c>
      <c r="AC119">
        <v>1.50816848239E-2</v>
      </c>
      <c r="AD119" s="116" t="s">
        <v>1108</v>
      </c>
      <c r="AE119">
        <v>50</v>
      </c>
      <c r="AF119" t="str">
        <f t="shared" si="248"/>
        <v>TRUE</v>
      </c>
      <c r="AG119">
        <f>ROUND(MARGIN!$J35,0)</f>
        <v>5</v>
      </c>
      <c r="AH119">
        <f t="shared" si="285"/>
        <v>6</v>
      </c>
      <c r="AI119">
        <f t="shared" si="286"/>
        <v>5</v>
      </c>
      <c r="AJ119" s="138">
        <f>AI119*10000*MARGIN!$G35/MARGIN!$D35</f>
        <v>51339.037454023943</v>
      </c>
      <c r="AK119" s="196">
        <f t="shared" si="249"/>
        <v>-774.27918204398657</v>
      </c>
      <c r="AL119" s="196">
        <f t="shared" si="250"/>
        <v>-774.27918204398657</v>
      </c>
      <c r="AN119">
        <f t="shared" si="251"/>
        <v>2</v>
      </c>
      <c r="AO119">
        <v>1</v>
      </c>
      <c r="AP119">
        <v>-1</v>
      </c>
      <c r="AQ119">
        <v>1</v>
      </c>
      <c r="AR119">
        <f t="shared" si="252"/>
        <v>1</v>
      </c>
      <c r="AS119">
        <f t="shared" si="253"/>
        <v>0</v>
      </c>
      <c r="AT119">
        <v>3.5022791894200002E-3</v>
      </c>
      <c r="AU119" s="116" t="s">
        <v>1108</v>
      </c>
      <c r="AV119">
        <v>50</v>
      </c>
      <c r="AW119" t="str">
        <f t="shared" si="254"/>
        <v>TRUE</v>
      </c>
      <c r="AX119">
        <f>ROUND(MARGIN!$J35,0)</f>
        <v>5</v>
      </c>
      <c r="AY119">
        <f t="shared" si="287"/>
        <v>4</v>
      </c>
      <c r="AZ119">
        <f t="shared" si="288"/>
        <v>5</v>
      </c>
      <c r="BA119" s="138">
        <f>AZ119*10000*MARGIN!$G35/MARGIN!$D35</f>
        <v>51339.037454023943</v>
      </c>
      <c r="BB119" s="196">
        <f t="shared" si="255"/>
        <v>179.803642480082</v>
      </c>
      <c r="BC119" s="196">
        <f t="shared" si="256"/>
        <v>-179.803642480082</v>
      </c>
      <c r="BE119">
        <v>-2</v>
      </c>
      <c r="BF119">
        <v>-1</v>
      </c>
      <c r="BG119">
        <v>1</v>
      </c>
      <c r="BH119">
        <v>1</v>
      </c>
      <c r="BI119">
        <v>0</v>
      </c>
      <c r="BJ119">
        <v>1</v>
      </c>
      <c r="BK119">
        <v>2.9683466309299998E-3</v>
      </c>
      <c r="BL119" s="116" t="s">
        <v>1108</v>
      </c>
      <c r="BM119">
        <v>50</v>
      </c>
      <c r="BN119" t="s">
        <v>1186</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1186</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1186</v>
      </c>
      <c r="DB119">
        <v>7</v>
      </c>
      <c r="DC119">
        <v>9</v>
      </c>
      <c r="DD119">
        <v>7</v>
      </c>
      <c r="DE119" s="138">
        <v>72549.495704146437</v>
      </c>
      <c r="DF119" s="196">
        <v>0</v>
      </c>
      <c r="DG119" s="196"/>
      <c r="DH119" s="196">
        <v>0</v>
      </c>
      <c r="DJ119">
        <v>0</v>
      </c>
      <c r="DL119">
        <v>1</v>
      </c>
      <c r="DN119">
        <v>1</v>
      </c>
      <c r="DQ119">
        <v>1</v>
      </c>
      <c r="DS119">
        <v>0</v>
      </c>
      <c r="DV119" s="116" t="s">
        <v>1108</v>
      </c>
      <c r="DW119">
        <v>50</v>
      </c>
      <c r="DX119" t="s">
        <v>1192</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1192</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1192</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1192</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1192</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1192</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1192</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1192</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1192</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1192</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1192</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1192</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1192</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1192</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f t="shared" si="257"/>
        <v>-3</v>
      </c>
      <c r="RS119">
        <v>1</v>
      </c>
      <c r="RU119">
        <v>1</v>
      </c>
      <c r="RX119">
        <f t="shared" si="289"/>
        <v>1</v>
      </c>
      <c r="RZ119">
        <f t="shared" si="290"/>
        <v>0</v>
      </c>
      <c r="SC119" s="116" t="s">
        <v>1108</v>
      </c>
      <c r="SD119">
        <v>50</v>
      </c>
      <c r="SE119" t="str">
        <f t="shared" si="291"/>
        <v>FALSE</v>
      </c>
      <c r="SF119">
        <f>ROUND(MARGIN!$J35,0)</f>
        <v>5</v>
      </c>
      <c r="SG119">
        <f t="shared" si="292"/>
        <v>4</v>
      </c>
      <c r="SH119">
        <f t="shared" si="293"/>
        <v>5</v>
      </c>
      <c r="SI119" s="138">
        <f>SH119*10000*MARGIN!$G35/MARGIN!$D35</f>
        <v>51339.037454023943</v>
      </c>
      <c r="SJ119" s="138"/>
      <c r="SK119" s="196">
        <f t="shared" si="294"/>
        <v>0</v>
      </c>
      <c r="SL119" s="196"/>
      <c r="SM119" s="196"/>
      <c r="SN119" s="196">
        <f t="shared" si="264"/>
        <v>0</v>
      </c>
      <c r="SO119" s="196">
        <f t="shared" si="295"/>
        <v>0</v>
      </c>
      <c r="SP119" s="196"/>
      <c r="SQ119" s="196"/>
      <c r="SR119" s="196"/>
      <c r="SS119" s="196"/>
      <c r="ST119" s="196"/>
      <c r="SU119" s="196"/>
      <c r="SW119">
        <f t="shared" si="266"/>
        <v>-50</v>
      </c>
      <c r="TA119">
        <v>1</v>
      </c>
      <c r="TC119">
        <v>1</v>
      </c>
      <c r="TF119">
        <f t="shared" si="296"/>
        <v>1</v>
      </c>
      <c r="TH119">
        <f t="shared" si="268"/>
        <v>0</v>
      </c>
      <c r="TK119" s="116" t="s">
        <v>1108</v>
      </c>
      <c r="TL119">
        <v>50</v>
      </c>
      <c r="TM119" t="str">
        <f t="shared" si="297"/>
        <v>FALSE</v>
      </c>
      <c r="TN119">
        <f>ROUND(MARGIN!$J35,0)</f>
        <v>5</v>
      </c>
      <c r="TO119">
        <f t="shared" si="270"/>
        <v>4</v>
      </c>
      <c r="TP119">
        <f t="shared" si="271"/>
        <v>5</v>
      </c>
      <c r="TQ119" s="138">
        <f>TP119*10000*MARGIN!$G35/MARGIN!$D35</f>
        <v>51339.037454023943</v>
      </c>
      <c r="TR119" s="138"/>
      <c r="TS119" s="196">
        <f t="shared" si="298"/>
        <v>0</v>
      </c>
      <c r="TT119" s="196"/>
      <c r="TU119" s="196"/>
      <c r="TV119" s="196">
        <f t="shared" si="273"/>
        <v>0</v>
      </c>
      <c r="TW119" s="196">
        <f t="shared" si="299"/>
        <v>0</v>
      </c>
      <c r="TX119" s="196"/>
      <c r="TY119" s="196"/>
      <c r="TZ119" s="196"/>
      <c r="UA119" s="196"/>
      <c r="UB119" s="196"/>
      <c r="UC119" s="196"/>
      <c r="UE119">
        <f t="shared" si="275"/>
        <v>-50</v>
      </c>
      <c r="UI119">
        <v>1</v>
      </c>
      <c r="UK119">
        <v>1</v>
      </c>
      <c r="UN119">
        <f t="shared" si="300"/>
        <v>1</v>
      </c>
      <c r="UP119">
        <f t="shared" si="277"/>
        <v>0</v>
      </c>
      <c r="US119" s="116" t="s">
        <v>1108</v>
      </c>
      <c r="UT119">
        <v>50</v>
      </c>
      <c r="UU119" t="str">
        <f t="shared" si="301"/>
        <v>FALSE</v>
      </c>
      <c r="UV119">
        <f>ROUND(MARGIN!$J35,0)</f>
        <v>5</v>
      </c>
      <c r="UW119">
        <f t="shared" si="279"/>
        <v>4</v>
      </c>
      <c r="UX119">
        <f t="shared" si="280"/>
        <v>5</v>
      </c>
      <c r="UY119" s="138">
        <f>UX119*10000*MARGIN!$G35/MARGIN!$D35</f>
        <v>51339.037454023943</v>
      </c>
      <c r="UZ119" s="138"/>
      <c r="VA119" s="196">
        <f t="shared" si="302"/>
        <v>0</v>
      </c>
      <c r="VB119" s="196"/>
      <c r="VC119" s="196"/>
      <c r="VD119" s="196">
        <f t="shared" si="282"/>
        <v>0</v>
      </c>
      <c r="VE119" s="196">
        <f t="shared" si="303"/>
        <v>0</v>
      </c>
      <c r="VF119" s="196"/>
      <c r="VG119" s="196"/>
      <c r="VH119" s="196"/>
      <c r="VI119" s="196"/>
      <c r="VJ119" s="196"/>
      <c r="VK119" s="196"/>
    </row>
    <row r="120" spans="1:583" x14ac:dyDescent="0.25">
      <c r="A120" s="182" t="s">
        <v>1132</v>
      </c>
      <c r="B120" s="164" t="s">
        <v>17</v>
      </c>
      <c r="F120" t="e">
        <f>-#REF!+G120</f>
        <v>#REF!</v>
      </c>
      <c r="G120">
        <v>1</v>
      </c>
      <c r="H120">
        <v>-1</v>
      </c>
      <c r="I120">
        <v>1</v>
      </c>
      <c r="J120">
        <f t="shared" si="240"/>
        <v>1</v>
      </c>
      <c r="K120">
        <f t="shared" si="241"/>
        <v>0</v>
      </c>
      <c r="L120" s="183">
        <v>2.2282936000799999E-2</v>
      </c>
      <c r="M120" s="116" t="s">
        <v>919</v>
      </c>
      <c r="N120">
        <v>50</v>
      </c>
      <c r="O120" t="str">
        <f t="shared" si="242"/>
        <v>TRUE</v>
      </c>
      <c r="P120">
        <f>ROUND(MARGIN!$J36,0)</f>
        <v>7</v>
      </c>
      <c r="Q120" t="e">
        <f>IF(ABS(G120+I120)=2,ROUND(P120*(1+#REF!),0),IF(I120="",P120,ROUND(P120*(1+-#REF!),0)))</f>
        <v>#REF!</v>
      </c>
      <c r="R120">
        <f t="shared" si="284"/>
        <v>7</v>
      </c>
      <c r="S120" s="138">
        <f>R120*10000*MARGIN!$G36/MARGIN!$D36</f>
        <v>50176.7</v>
      </c>
      <c r="T120" s="144">
        <f t="shared" si="243"/>
        <v>1118.0841948313412</v>
      </c>
      <c r="U120" s="144">
        <f t="shared" si="244"/>
        <v>-1118.0841948313412</v>
      </c>
      <c r="W120">
        <f t="shared" si="245"/>
        <v>-2</v>
      </c>
      <c r="X120">
        <v>-1</v>
      </c>
      <c r="Y120">
        <v>-1</v>
      </c>
      <c r="Z120">
        <v>-1</v>
      </c>
      <c r="AA120">
        <f t="shared" si="246"/>
        <v>1</v>
      </c>
      <c r="AB120">
        <f t="shared" si="247"/>
        <v>1</v>
      </c>
      <c r="AC120">
        <v>-5.8192999597699996E-3</v>
      </c>
      <c r="AD120" s="116" t="s">
        <v>1108</v>
      </c>
      <c r="AE120">
        <v>50</v>
      </c>
      <c r="AF120" t="str">
        <f t="shared" si="248"/>
        <v>TRUE</v>
      </c>
      <c r="AG120">
        <f>ROUND(MARGIN!$J36,0)</f>
        <v>7</v>
      </c>
      <c r="AH120">
        <f t="shared" si="285"/>
        <v>9</v>
      </c>
      <c r="AI120">
        <f t="shared" si="286"/>
        <v>7</v>
      </c>
      <c r="AJ120" s="138">
        <f>AI120*10000*MARGIN!$G36/MARGIN!$D36</f>
        <v>50176.7</v>
      </c>
      <c r="AK120" s="196">
        <f t="shared" si="249"/>
        <v>291.9932682913913</v>
      </c>
      <c r="AL120" s="196">
        <f t="shared" si="250"/>
        <v>291.9932682913913</v>
      </c>
      <c r="AN120">
        <f t="shared" si="251"/>
        <v>0</v>
      </c>
      <c r="AO120">
        <v>-1</v>
      </c>
      <c r="AP120">
        <v>1</v>
      </c>
      <c r="AQ120">
        <v>1</v>
      </c>
      <c r="AR120">
        <f t="shared" si="252"/>
        <v>0</v>
      </c>
      <c r="AS120">
        <f t="shared" si="253"/>
        <v>1</v>
      </c>
      <c r="AT120">
        <v>8.4693095922899995E-3</v>
      </c>
      <c r="AU120" s="116" t="s">
        <v>1108</v>
      </c>
      <c r="AV120">
        <v>50</v>
      </c>
      <c r="AW120" t="str">
        <f t="shared" si="254"/>
        <v>TRUE</v>
      </c>
      <c r="AX120">
        <f>ROUND(MARGIN!$J36,0)</f>
        <v>7</v>
      </c>
      <c r="AY120">
        <f t="shared" si="287"/>
        <v>5</v>
      </c>
      <c r="AZ120">
        <f t="shared" si="288"/>
        <v>7</v>
      </c>
      <c r="BA120" s="138">
        <f>AZ120*10000*MARGIN!$G36/MARGIN!$D36</f>
        <v>50176.7</v>
      </c>
      <c r="BB120" s="196">
        <f t="shared" si="255"/>
        <v>-424.96200661945761</v>
      </c>
      <c r="BC120" s="196">
        <f t="shared" si="256"/>
        <v>424.96200661945761</v>
      </c>
      <c r="BE120">
        <v>2</v>
      </c>
      <c r="BF120">
        <v>1</v>
      </c>
      <c r="BG120">
        <v>1</v>
      </c>
      <c r="BH120">
        <v>1</v>
      </c>
      <c r="BI120">
        <v>1</v>
      </c>
      <c r="BJ120">
        <v>1</v>
      </c>
      <c r="BK120">
        <v>4.1417659114000001E-3</v>
      </c>
      <c r="BL120" s="116" t="s">
        <v>1108</v>
      </c>
      <c r="BM120">
        <v>50</v>
      </c>
      <c r="BN120" t="s">
        <v>1186</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1186</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1186</v>
      </c>
      <c r="DB120">
        <v>11</v>
      </c>
      <c r="DC120">
        <v>8</v>
      </c>
      <c r="DD120">
        <v>11</v>
      </c>
      <c r="DE120" s="138">
        <v>78113.2</v>
      </c>
      <c r="DF120" s="196">
        <v>0</v>
      </c>
      <c r="DG120" s="196"/>
      <c r="DH120" s="196">
        <v>0</v>
      </c>
      <c r="DJ120">
        <v>0</v>
      </c>
      <c r="DL120">
        <v>1</v>
      </c>
      <c r="DN120">
        <v>1</v>
      </c>
      <c r="DQ120">
        <v>1</v>
      </c>
      <c r="DS120">
        <v>0</v>
      </c>
      <c r="DV120" s="116" t="s">
        <v>1108</v>
      </c>
      <c r="DW120">
        <v>50</v>
      </c>
      <c r="DX120" t="s">
        <v>1192</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1192</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1192</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1192</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1192</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1192</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1192</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1192</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1192</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1192</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1192</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1192</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1192</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1192</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f t="shared" si="257"/>
        <v>-3</v>
      </c>
      <c r="RS120">
        <v>1</v>
      </c>
      <c r="RU120">
        <v>1</v>
      </c>
      <c r="RX120">
        <f t="shared" si="289"/>
        <v>1</v>
      </c>
      <c r="RZ120">
        <f t="shared" si="290"/>
        <v>0</v>
      </c>
      <c r="SC120" s="116" t="s">
        <v>1108</v>
      </c>
      <c r="SD120">
        <v>50</v>
      </c>
      <c r="SE120" t="str">
        <f t="shared" si="291"/>
        <v>FALSE</v>
      </c>
      <c r="SF120">
        <f>ROUND(MARGIN!$J36,0)</f>
        <v>7</v>
      </c>
      <c r="SG120">
        <f t="shared" si="292"/>
        <v>5</v>
      </c>
      <c r="SH120">
        <f t="shared" si="293"/>
        <v>7</v>
      </c>
      <c r="SI120" s="138">
        <f>SH120*10000*MARGIN!$G36/MARGIN!$D36</f>
        <v>50176.7</v>
      </c>
      <c r="SJ120" s="138"/>
      <c r="SK120" s="196">
        <f t="shared" si="294"/>
        <v>0</v>
      </c>
      <c r="SL120" s="196"/>
      <c r="SM120" s="196"/>
      <c r="SN120" s="196">
        <f t="shared" si="264"/>
        <v>0</v>
      </c>
      <c r="SO120" s="196">
        <f t="shared" si="295"/>
        <v>0</v>
      </c>
      <c r="SP120" s="196"/>
      <c r="SQ120" s="196"/>
      <c r="SR120" s="196"/>
      <c r="SS120" s="196"/>
      <c r="ST120" s="196"/>
      <c r="SU120" s="196"/>
      <c r="SW120">
        <f t="shared" si="266"/>
        <v>-50</v>
      </c>
      <c r="TA120">
        <v>1</v>
      </c>
      <c r="TC120">
        <v>1</v>
      </c>
      <c r="TF120">
        <f t="shared" si="296"/>
        <v>1</v>
      </c>
      <c r="TH120">
        <f t="shared" si="268"/>
        <v>0</v>
      </c>
      <c r="TK120" s="116" t="s">
        <v>1108</v>
      </c>
      <c r="TL120">
        <v>50</v>
      </c>
      <c r="TM120" t="str">
        <f t="shared" si="297"/>
        <v>FALSE</v>
      </c>
      <c r="TN120">
        <f>ROUND(MARGIN!$J36,0)</f>
        <v>7</v>
      </c>
      <c r="TO120">
        <f t="shared" si="270"/>
        <v>5</v>
      </c>
      <c r="TP120">
        <f t="shared" si="271"/>
        <v>7</v>
      </c>
      <c r="TQ120" s="138">
        <f>TP120*10000*MARGIN!$G36/MARGIN!$D36</f>
        <v>50176.7</v>
      </c>
      <c r="TR120" s="138"/>
      <c r="TS120" s="196">
        <f t="shared" si="298"/>
        <v>0</v>
      </c>
      <c r="TT120" s="196"/>
      <c r="TU120" s="196"/>
      <c r="TV120" s="196">
        <f t="shared" si="273"/>
        <v>0</v>
      </c>
      <c r="TW120" s="196">
        <f t="shared" si="299"/>
        <v>0</v>
      </c>
      <c r="TX120" s="196"/>
      <c r="TY120" s="196"/>
      <c r="TZ120" s="196"/>
      <c r="UA120" s="196"/>
      <c r="UB120" s="196"/>
      <c r="UC120" s="196"/>
      <c r="UE120">
        <f t="shared" si="275"/>
        <v>-50</v>
      </c>
      <c r="UI120">
        <v>1</v>
      </c>
      <c r="UK120">
        <v>1</v>
      </c>
      <c r="UN120">
        <f t="shared" si="300"/>
        <v>1</v>
      </c>
      <c r="UP120">
        <f t="shared" si="277"/>
        <v>0</v>
      </c>
      <c r="US120" s="116" t="s">
        <v>1108</v>
      </c>
      <c r="UT120">
        <v>50</v>
      </c>
      <c r="UU120" t="str">
        <f t="shared" si="301"/>
        <v>FALSE</v>
      </c>
      <c r="UV120">
        <f>ROUND(MARGIN!$J36,0)</f>
        <v>7</v>
      </c>
      <c r="UW120">
        <f t="shared" si="279"/>
        <v>5</v>
      </c>
      <c r="UX120">
        <f t="shared" si="280"/>
        <v>7</v>
      </c>
      <c r="UY120" s="138">
        <f>UX120*10000*MARGIN!$G36/MARGIN!$D36</f>
        <v>50176.7</v>
      </c>
      <c r="UZ120" s="138"/>
      <c r="VA120" s="196">
        <f t="shared" si="302"/>
        <v>0</v>
      </c>
      <c r="VB120" s="196"/>
      <c r="VC120" s="196"/>
      <c r="VD120" s="196">
        <f t="shared" si="282"/>
        <v>0</v>
      </c>
      <c r="VE120" s="196">
        <f t="shared" si="303"/>
        <v>0</v>
      </c>
      <c r="VF120" s="196"/>
      <c r="VG120" s="196"/>
      <c r="VH120" s="196"/>
      <c r="VI120" s="196"/>
      <c r="VJ120" s="196"/>
      <c r="VK120" s="196"/>
    </row>
    <row r="121" spans="1:583" x14ac:dyDescent="0.25">
      <c r="A121" t="s">
        <v>1106</v>
      </c>
      <c r="B121" s="164" t="s">
        <v>16</v>
      </c>
      <c r="F121" t="e">
        <f>-#REF!+G121</f>
        <v>#REF!</v>
      </c>
      <c r="G121">
        <v>1</v>
      </c>
      <c r="H121">
        <v>-1</v>
      </c>
      <c r="I121">
        <v>-1</v>
      </c>
      <c r="J121">
        <f t="shared" si="240"/>
        <v>0</v>
      </c>
      <c r="K121">
        <f t="shared" si="241"/>
        <v>1</v>
      </c>
      <c r="L121" s="183">
        <v>-1.4703060781400001E-2</v>
      </c>
      <c r="M121" s="116" t="s">
        <v>917</v>
      </c>
      <c r="N121">
        <v>50</v>
      </c>
      <c r="O121" t="str">
        <f t="shared" si="242"/>
        <v>TRUE</v>
      </c>
      <c r="P121">
        <f>ROUND(MARGIN!$J37,0)</f>
        <v>5</v>
      </c>
      <c r="Q121" t="e">
        <f>IF(ABS(G121+I121)=2,ROUND(P121*(1+#REF!),0),IF(I121="",P121,ROUND(P121*(1+-#REF!),0)))</f>
        <v>#REF!</v>
      </c>
      <c r="R121">
        <f t="shared" si="284"/>
        <v>5</v>
      </c>
      <c r="S121" s="138">
        <f>R121*10000*MARGIN!$G37/MARGIN!$D37</f>
        <v>50000</v>
      </c>
      <c r="T121" s="144">
        <f t="shared" si="243"/>
        <v>-735.15303907000009</v>
      </c>
      <c r="U121" s="144">
        <f t="shared" si="244"/>
        <v>735.15303907000009</v>
      </c>
      <c r="W121">
        <f t="shared" si="245"/>
        <v>-2</v>
      </c>
      <c r="X121">
        <v>-1</v>
      </c>
      <c r="Y121">
        <v>-1</v>
      </c>
      <c r="Z121">
        <v>-1</v>
      </c>
      <c r="AA121">
        <f t="shared" si="246"/>
        <v>1</v>
      </c>
      <c r="AB121">
        <f t="shared" si="247"/>
        <v>1</v>
      </c>
      <c r="AC121">
        <v>-5.4934355494999998E-3</v>
      </c>
      <c r="AD121" s="116" t="s">
        <v>1108</v>
      </c>
      <c r="AE121">
        <v>50</v>
      </c>
      <c r="AF121" t="str">
        <f t="shared" si="248"/>
        <v>TRUE</v>
      </c>
      <c r="AG121">
        <f>ROUND(MARGIN!$J37,0)</f>
        <v>5</v>
      </c>
      <c r="AH121">
        <f t="shared" si="285"/>
        <v>6</v>
      </c>
      <c r="AI121">
        <f t="shared" si="286"/>
        <v>5</v>
      </c>
      <c r="AJ121" s="138">
        <f>AI121*10000*MARGIN!$G37/MARGIN!$D37</f>
        <v>50000</v>
      </c>
      <c r="AK121" s="196">
        <f t="shared" si="249"/>
        <v>274.671777475</v>
      </c>
      <c r="AL121" s="196">
        <f t="shared" si="250"/>
        <v>274.671777475</v>
      </c>
      <c r="AN121">
        <f t="shared" si="251"/>
        <v>0</v>
      </c>
      <c r="AO121">
        <v>-1</v>
      </c>
      <c r="AP121">
        <v>1</v>
      </c>
      <c r="AQ121">
        <v>-1</v>
      </c>
      <c r="AR121">
        <f t="shared" si="252"/>
        <v>1</v>
      </c>
      <c r="AS121">
        <f t="shared" si="253"/>
        <v>0</v>
      </c>
      <c r="AT121">
        <v>-5.4310300407100004E-3</v>
      </c>
      <c r="AU121" s="116" t="s">
        <v>1108</v>
      </c>
      <c r="AV121">
        <v>50</v>
      </c>
      <c r="AW121" t="str">
        <f t="shared" si="254"/>
        <v>TRUE</v>
      </c>
      <c r="AX121">
        <f>ROUND(MARGIN!$J37,0)</f>
        <v>5</v>
      </c>
      <c r="AY121">
        <f t="shared" si="287"/>
        <v>4</v>
      </c>
      <c r="AZ121">
        <f t="shared" si="288"/>
        <v>5</v>
      </c>
      <c r="BA121" s="138">
        <f>AZ121*10000*MARGIN!$G37/MARGIN!$D37</f>
        <v>50000</v>
      </c>
      <c r="BB121" s="196">
        <f t="shared" si="255"/>
        <v>271.55150203549999</v>
      </c>
      <c r="BC121" s="196">
        <f t="shared" si="256"/>
        <v>-271.55150203549999</v>
      </c>
      <c r="BE121">
        <v>0</v>
      </c>
      <c r="BF121">
        <v>-1</v>
      </c>
      <c r="BG121">
        <v>-1</v>
      </c>
      <c r="BH121">
        <v>-1</v>
      </c>
      <c r="BI121">
        <v>1</v>
      </c>
      <c r="BJ121">
        <v>1</v>
      </c>
      <c r="BK121">
        <v>-6.1963775023799999E-3</v>
      </c>
      <c r="BL121" s="116" t="s">
        <v>1108</v>
      </c>
      <c r="BM121">
        <v>50</v>
      </c>
      <c r="BN121" t="s">
        <v>1186</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1186</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1186</v>
      </c>
      <c r="DB121">
        <v>8</v>
      </c>
      <c r="DC121">
        <v>10</v>
      </c>
      <c r="DD121">
        <v>8</v>
      </c>
      <c r="DE121" s="138">
        <v>80000</v>
      </c>
      <c r="DF121" s="196">
        <v>0</v>
      </c>
      <c r="DG121" s="196"/>
      <c r="DH121" s="196">
        <v>0</v>
      </c>
      <c r="DJ121">
        <v>0</v>
      </c>
      <c r="DL121">
        <v>-1</v>
      </c>
      <c r="DN121">
        <v>-1</v>
      </c>
      <c r="DQ121">
        <v>1</v>
      </c>
      <c r="DS121">
        <v>0</v>
      </c>
      <c r="DV121" s="116" t="s">
        <v>1108</v>
      </c>
      <c r="DW121">
        <v>50</v>
      </c>
      <c r="DX121" t="s">
        <v>1192</v>
      </c>
      <c r="DY121">
        <v>8</v>
      </c>
      <c r="DZ121">
        <v>6</v>
      </c>
      <c r="EA121">
        <v>8</v>
      </c>
      <c r="EB121" s="138">
        <v>80000</v>
      </c>
      <c r="EC121" s="196">
        <v>0</v>
      </c>
      <c r="ED121" s="196"/>
      <c r="EE121" s="196">
        <v>0</v>
      </c>
      <c r="EF121" s="196">
        <v>0</v>
      </c>
      <c r="EH121">
        <v>0</v>
      </c>
      <c r="EJ121">
        <v>-1</v>
      </c>
      <c r="EL121">
        <v>-1</v>
      </c>
      <c r="EO121">
        <v>1</v>
      </c>
      <c r="EQ121">
        <v>0</v>
      </c>
      <c r="ET121" s="116" t="s">
        <v>1108</v>
      </c>
      <c r="EU121">
        <v>50</v>
      </c>
      <c r="EV121" t="s">
        <v>1192</v>
      </c>
      <c r="EW121">
        <v>8</v>
      </c>
      <c r="EX121">
        <v>6</v>
      </c>
      <c r="EY121">
        <v>8</v>
      </c>
      <c r="EZ121" s="138">
        <v>80000</v>
      </c>
      <c r="FA121" s="196">
        <v>0</v>
      </c>
      <c r="FB121" s="196"/>
      <c r="FC121" s="196">
        <v>0</v>
      </c>
      <c r="FD121" s="196">
        <v>0</v>
      </c>
      <c r="FF121">
        <v>0</v>
      </c>
      <c r="FH121">
        <v>-1</v>
      </c>
      <c r="FJ121">
        <v>-1</v>
      </c>
      <c r="FM121">
        <v>1</v>
      </c>
      <c r="FO121">
        <v>0</v>
      </c>
      <c r="FR121" s="116" t="s">
        <v>1108</v>
      </c>
      <c r="FS121">
        <v>50</v>
      </c>
      <c r="FT121" t="s">
        <v>1192</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1192</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1192</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1192</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1192</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1192</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1192</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1192</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1192</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1192</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1192</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1192</v>
      </c>
      <c r="QX121">
        <v>5</v>
      </c>
      <c r="QY121">
        <v>4</v>
      </c>
      <c r="QZ121">
        <v>5</v>
      </c>
      <c r="RA121" s="138">
        <v>50000</v>
      </c>
      <c r="RB121" s="138"/>
      <c r="RC121" s="196">
        <v>0</v>
      </c>
      <c r="RD121" s="196"/>
      <c r="RE121" s="196"/>
      <c r="RF121" s="196">
        <v>0</v>
      </c>
      <c r="RG121" s="196">
        <v>0</v>
      </c>
      <c r="RH121" s="196"/>
      <c r="RI121" s="196"/>
      <c r="RJ121" s="196"/>
      <c r="RK121" s="196"/>
      <c r="RL121" s="196"/>
      <c r="RM121" s="196"/>
      <c r="RO121">
        <f t="shared" si="257"/>
        <v>-3</v>
      </c>
      <c r="RS121">
        <v>-1</v>
      </c>
      <c r="RU121">
        <v>-1</v>
      </c>
      <c r="RX121">
        <f t="shared" si="289"/>
        <v>1</v>
      </c>
      <c r="RZ121">
        <f t="shared" si="290"/>
        <v>0</v>
      </c>
      <c r="SC121" s="116" t="s">
        <v>1108</v>
      </c>
      <c r="SD121">
        <v>50</v>
      </c>
      <c r="SE121" t="str">
        <f t="shared" si="291"/>
        <v>FALSE</v>
      </c>
      <c r="SF121">
        <f>ROUND(MARGIN!$J37,0)</f>
        <v>5</v>
      </c>
      <c r="SG121">
        <f t="shared" si="292"/>
        <v>4</v>
      </c>
      <c r="SH121">
        <f t="shared" si="293"/>
        <v>5</v>
      </c>
      <c r="SI121" s="138">
        <f>SH121*10000*MARGIN!$G37/MARGIN!$D37</f>
        <v>50000</v>
      </c>
      <c r="SJ121" s="138"/>
      <c r="SK121" s="196">
        <f t="shared" si="294"/>
        <v>0</v>
      </c>
      <c r="SL121" s="196"/>
      <c r="SM121" s="196"/>
      <c r="SN121" s="196">
        <f t="shared" si="264"/>
        <v>0</v>
      </c>
      <c r="SO121" s="196">
        <f t="shared" si="295"/>
        <v>0</v>
      </c>
      <c r="SP121" s="196"/>
      <c r="SQ121" s="196"/>
      <c r="SR121" s="196"/>
      <c r="SS121" s="196"/>
      <c r="ST121" s="196"/>
      <c r="SU121" s="196"/>
      <c r="SW121">
        <f t="shared" si="266"/>
        <v>-50</v>
      </c>
      <c r="TA121">
        <v>-1</v>
      </c>
      <c r="TC121">
        <v>-1</v>
      </c>
      <c r="TF121">
        <f t="shared" si="296"/>
        <v>1</v>
      </c>
      <c r="TH121">
        <f t="shared" si="268"/>
        <v>0</v>
      </c>
      <c r="TK121" s="116" t="s">
        <v>1108</v>
      </c>
      <c r="TL121">
        <v>50</v>
      </c>
      <c r="TM121" t="str">
        <f t="shared" si="297"/>
        <v>FALSE</v>
      </c>
      <c r="TN121">
        <f>ROUND(MARGIN!$J37,0)</f>
        <v>5</v>
      </c>
      <c r="TO121">
        <f t="shared" si="270"/>
        <v>4</v>
      </c>
      <c r="TP121">
        <f t="shared" si="271"/>
        <v>5</v>
      </c>
      <c r="TQ121" s="138">
        <f>TP121*10000*MARGIN!$G37/MARGIN!$D37</f>
        <v>50000</v>
      </c>
      <c r="TR121" s="138"/>
      <c r="TS121" s="196">
        <f t="shared" si="298"/>
        <v>0</v>
      </c>
      <c r="TT121" s="196"/>
      <c r="TU121" s="196"/>
      <c r="TV121" s="196">
        <f t="shared" si="273"/>
        <v>0</v>
      </c>
      <c r="TW121" s="196">
        <f t="shared" si="299"/>
        <v>0</v>
      </c>
      <c r="TX121" s="196"/>
      <c r="TY121" s="196"/>
      <c r="TZ121" s="196"/>
      <c r="UA121" s="196"/>
      <c r="UB121" s="196"/>
      <c r="UC121" s="196"/>
      <c r="UE121">
        <f t="shared" si="275"/>
        <v>-50</v>
      </c>
      <c r="UI121">
        <v>-1</v>
      </c>
      <c r="UK121">
        <v>-1</v>
      </c>
      <c r="UN121">
        <f t="shared" si="300"/>
        <v>1</v>
      </c>
      <c r="UP121">
        <f t="shared" si="277"/>
        <v>0</v>
      </c>
      <c r="US121" s="116" t="s">
        <v>1108</v>
      </c>
      <c r="UT121">
        <v>50</v>
      </c>
      <c r="UU121" t="str">
        <f t="shared" si="301"/>
        <v>FALSE</v>
      </c>
      <c r="UV121">
        <f>ROUND(MARGIN!$J37,0)</f>
        <v>5</v>
      </c>
      <c r="UW121">
        <f t="shared" si="279"/>
        <v>4</v>
      </c>
      <c r="UX121">
        <f t="shared" si="280"/>
        <v>5</v>
      </c>
      <c r="UY121" s="138">
        <f>UX121*10000*MARGIN!$G37/MARGIN!$D37</f>
        <v>50000</v>
      </c>
      <c r="UZ121" s="138"/>
      <c r="VA121" s="196">
        <f t="shared" si="302"/>
        <v>0</v>
      </c>
      <c r="VB121" s="196"/>
      <c r="VC121" s="196"/>
      <c r="VD121" s="196">
        <f t="shared" si="282"/>
        <v>0</v>
      </c>
      <c r="VE121" s="196">
        <f t="shared" si="303"/>
        <v>0</v>
      </c>
      <c r="VF121" s="196"/>
      <c r="VG121" s="196"/>
      <c r="VH121" s="196"/>
      <c r="VI121" s="196"/>
      <c r="VJ121" s="196"/>
      <c r="VK121" s="196"/>
    </row>
    <row r="122" spans="1:583" x14ac:dyDescent="0.25">
      <c r="A122" t="s">
        <v>1105</v>
      </c>
      <c r="B122" s="164" t="s">
        <v>15</v>
      </c>
      <c r="F122" t="e">
        <f>-#REF!+G122</f>
        <v>#REF!</v>
      </c>
      <c r="G122">
        <v>1</v>
      </c>
      <c r="H122">
        <v>-1</v>
      </c>
      <c r="I122">
        <v>-1</v>
      </c>
      <c r="J122">
        <f t="shared" si="240"/>
        <v>0</v>
      </c>
      <c r="K122">
        <f t="shared" si="241"/>
        <v>1</v>
      </c>
      <c r="L122" s="183">
        <v>-1.18205836986E-2</v>
      </c>
      <c r="M122" s="117" t="s">
        <v>917</v>
      </c>
      <c r="N122">
        <v>50</v>
      </c>
      <c r="O122" t="str">
        <f t="shared" si="242"/>
        <v>TRUE</v>
      </c>
      <c r="P122">
        <f>ROUND(MARGIN!$J38,0)</f>
        <v>5</v>
      </c>
      <c r="Q122" t="e">
        <f>IF(ABS(G122+I122)=2,ROUND(P122*(1+#REF!),0),IF(I122="",P122,ROUND(P122*(1+-#REF!),0)))</f>
        <v>#REF!</v>
      </c>
      <c r="R122">
        <f t="shared" si="284"/>
        <v>5</v>
      </c>
      <c r="S122" s="138">
        <f>R122*10000*MARGIN!$G38/MARGIN!$D38</f>
        <v>50000</v>
      </c>
      <c r="T122" s="144">
        <f t="shared" si="243"/>
        <v>-591.02918493000004</v>
      </c>
      <c r="U122" s="144">
        <f t="shared" si="244"/>
        <v>591.02918493000004</v>
      </c>
      <c r="W122">
        <f t="shared" si="245"/>
        <v>-2</v>
      </c>
      <c r="X122">
        <v>-1</v>
      </c>
      <c r="Y122">
        <v>-1</v>
      </c>
      <c r="Z122">
        <v>-1</v>
      </c>
      <c r="AA122">
        <f t="shared" si="246"/>
        <v>1</v>
      </c>
      <c r="AB122">
        <f t="shared" si="247"/>
        <v>1</v>
      </c>
      <c r="AC122">
        <v>-9.6437678695599997E-3</v>
      </c>
      <c r="AD122" s="117" t="s">
        <v>1108</v>
      </c>
      <c r="AE122">
        <v>50</v>
      </c>
      <c r="AF122" t="str">
        <f t="shared" si="248"/>
        <v>TRUE</v>
      </c>
      <c r="AG122">
        <f>ROUND(MARGIN!$J38,0)</f>
        <v>5</v>
      </c>
      <c r="AH122">
        <f t="shared" si="285"/>
        <v>6</v>
      </c>
      <c r="AI122">
        <f t="shared" si="286"/>
        <v>5</v>
      </c>
      <c r="AJ122" s="138">
        <f>AI122*10000*MARGIN!$G38/MARGIN!$D38</f>
        <v>50000</v>
      </c>
      <c r="AK122" s="196">
        <f t="shared" si="249"/>
        <v>482.18839347799997</v>
      </c>
      <c r="AL122" s="196">
        <f t="shared" si="250"/>
        <v>482.18839347799997</v>
      </c>
      <c r="AN122">
        <f t="shared" si="251"/>
        <v>0</v>
      </c>
      <c r="AO122">
        <v>-1</v>
      </c>
      <c r="AP122">
        <v>1</v>
      </c>
      <c r="AQ122">
        <v>-1</v>
      </c>
      <c r="AR122">
        <f t="shared" si="252"/>
        <v>1</v>
      </c>
      <c r="AS122">
        <f t="shared" si="253"/>
        <v>0</v>
      </c>
      <c r="AT122">
        <v>-6.3825470888400002E-3</v>
      </c>
      <c r="AU122" s="117" t="s">
        <v>1108</v>
      </c>
      <c r="AV122">
        <v>50</v>
      </c>
      <c r="AW122" t="str">
        <f t="shared" si="254"/>
        <v>TRUE</v>
      </c>
      <c r="AX122">
        <f>ROUND(MARGIN!$J38,0)</f>
        <v>5</v>
      </c>
      <c r="AY122">
        <f t="shared" si="287"/>
        <v>4</v>
      </c>
      <c r="AZ122">
        <f t="shared" si="288"/>
        <v>5</v>
      </c>
      <c r="BA122" s="138">
        <f>AZ122*10000*MARGIN!$G38/MARGIN!$D38</f>
        <v>50000</v>
      </c>
      <c r="BB122" s="196">
        <f t="shared" si="255"/>
        <v>319.12735444200001</v>
      </c>
      <c r="BC122" s="196">
        <f t="shared" si="256"/>
        <v>-319.12735444200001</v>
      </c>
      <c r="BE122">
        <v>0</v>
      </c>
      <c r="BF122">
        <v>-1</v>
      </c>
      <c r="BG122">
        <v>-1</v>
      </c>
      <c r="BH122">
        <v>-1</v>
      </c>
      <c r="BI122">
        <v>1</v>
      </c>
      <c r="BJ122">
        <v>1</v>
      </c>
      <c r="BK122">
        <v>-3.3060057796199999E-3</v>
      </c>
      <c r="BL122" s="117" t="s">
        <v>1108</v>
      </c>
      <c r="BM122">
        <v>50</v>
      </c>
      <c r="BN122" t="s">
        <v>1186</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1186</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1186</v>
      </c>
      <c r="DB122">
        <v>8</v>
      </c>
      <c r="DC122">
        <v>10</v>
      </c>
      <c r="DD122">
        <v>8</v>
      </c>
      <c r="DE122" s="138">
        <v>80000</v>
      </c>
      <c r="DF122" s="196">
        <v>0</v>
      </c>
      <c r="DG122" s="196"/>
      <c r="DH122" s="196">
        <v>0</v>
      </c>
      <c r="DJ122">
        <v>0</v>
      </c>
      <c r="DL122">
        <v>-1</v>
      </c>
      <c r="DN122">
        <v>-1</v>
      </c>
      <c r="DQ122">
        <v>1</v>
      </c>
      <c r="DS122">
        <v>0</v>
      </c>
      <c r="DV122" s="117" t="s">
        <v>1108</v>
      </c>
      <c r="DW122">
        <v>50</v>
      </c>
      <c r="DX122" t="s">
        <v>1192</v>
      </c>
      <c r="DY122">
        <v>8</v>
      </c>
      <c r="DZ122">
        <v>6</v>
      </c>
      <c r="EA122">
        <v>8</v>
      </c>
      <c r="EB122" s="138">
        <v>80000</v>
      </c>
      <c r="EC122" s="196">
        <v>0</v>
      </c>
      <c r="ED122" s="196"/>
      <c r="EE122" s="196">
        <v>0</v>
      </c>
      <c r="EF122" s="196">
        <v>0</v>
      </c>
      <c r="EH122">
        <v>0</v>
      </c>
      <c r="EJ122">
        <v>-1</v>
      </c>
      <c r="EL122">
        <v>-1</v>
      </c>
      <c r="EO122">
        <v>1</v>
      </c>
      <c r="EQ122">
        <v>0</v>
      </c>
      <c r="ET122" s="117" t="s">
        <v>1108</v>
      </c>
      <c r="EU122">
        <v>50</v>
      </c>
      <c r="EV122" t="s">
        <v>1192</v>
      </c>
      <c r="EW122">
        <v>8</v>
      </c>
      <c r="EX122">
        <v>6</v>
      </c>
      <c r="EY122">
        <v>8</v>
      </c>
      <c r="EZ122" s="138">
        <v>80000</v>
      </c>
      <c r="FA122" s="196">
        <v>0</v>
      </c>
      <c r="FB122" s="196"/>
      <c r="FC122" s="196">
        <v>0</v>
      </c>
      <c r="FD122" s="196">
        <v>0</v>
      </c>
      <c r="FF122">
        <v>0</v>
      </c>
      <c r="FH122">
        <v>-1</v>
      </c>
      <c r="FJ122">
        <v>-1</v>
      </c>
      <c r="FM122">
        <v>1</v>
      </c>
      <c r="FO122">
        <v>0</v>
      </c>
      <c r="FR122" s="117" t="s">
        <v>1108</v>
      </c>
      <c r="FS122">
        <v>50</v>
      </c>
      <c r="FT122" t="s">
        <v>1192</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1192</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1192</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1192</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1192</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1192</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1192</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1192</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1192</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1192</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1192</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1192</v>
      </c>
      <c r="QX122">
        <v>5</v>
      </c>
      <c r="QY122">
        <v>4</v>
      </c>
      <c r="QZ122">
        <v>5</v>
      </c>
      <c r="RA122" s="138">
        <v>50000</v>
      </c>
      <c r="RB122" s="138"/>
      <c r="RC122" s="196">
        <v>0</v>
      </c>
      <c r="RD122" s="196"/>
      <c r="RE122" s="196"/>
      <c r="RF122" s="196">
        <v>0</v>
      </c>
      <c r="RG122" s="196">
        <v>0</v>
      </c>
      <c r="RH122" s="196"/>
      <c r="RI122" s="196"/>
      <c r="RJ122" s="196"/>
      <c r="RK122" s="196"/>
      <c r="RL122" s="196"/>
      <c r="RM122" s="196"/>
      <c r="RO122">
        <f t="shared" si="257"/>
        <v>-3</v>
      </c>
      <c r="RS122">
        <v>-1</v>
      </c>
      <c r="RU122">
        <v>-1</v>
      </c>
      <c r="RX122">
        <f t="shared" si="289"/>
        <v>1</v>
      </c>
      <c r="RZ122">
        <f t="shared" si="290"/>
        <v>0</v>
      </c>
      <c r="SC122" s="117" t="s">
        <v>1108</v>
      </c>
      <c r="SD122">
        <v>50</v>
      </c>
      <c r="SE122" t="str">
        <f t="shared" si="291"/>
        <v>FALSE</v>
      </c>
      <c r="SF122">
        <f>ROUND(MARGIN!$J38,0)</f>
        <v>5</v>
      </c>
      <c r="SG122">
        <f t="shared" si="292"/>
        <v>4</v>
      </c>
      <c r="SH122">
        <f t="shared" si="293"/>
        <v>5</v>
      </c>
      <c r="SI122" s="138">
        <f>SH122*10000*MARGIN!$G38/MARGIN!$D38</f>
        <v>50000</v>
      </c>
      <c r="SJ122" s="138"/>
      <c r="SK122" s="196">
        <f t="shared" si="294"/>
        <v>0</v>
      </c>
      <c r="SL122" s="196"/>
      <c r="SM122" s="196"/>
      <c r="SN122" s="196">
        <f t="shared" si="264"/>
        <v>0</v>
      </c>
      <c r="SO122" s="196">
        <f t="shared" si="295"/>
        <v>0</v>
      </c>
      <c r="SP122" s="196"/>
      <c r="SQ122" s="196"/>
      <c r="SR122" s="196"/>
      <c r="SS122" s="196"/>
      <c r="ST122" s="196"/>
      <c r="SU122" s="196"/>
      <c r="SW122">
        <f t="shared" si="266"/>
        <v>-50</v>
      </c>
      <c r="TA122">
        <v>-1</v>
      </c>
      <c r="TC122">
        <v>-1</v>
      </c>
      <c r="TF122">
        <f t="shared" si="296"/>
        <v>1</v>
      </c>
      <c r="TH122">
        <f t="shared" si="268"/>
        <v>0</v>
      </c>
      <c r="TK122" s="117" t="s">
        <v>1108</v>
      </c>
      <c r="TL122">
        <v>50</v>
      </c>
      <c r="TM122" t="str">
        <f t="shared" si="297"/>
        <v>FALSE</v>
      </c>
      <c r="TN122">
        <f>ROUND(MARGIN!$J38,0)</f>
        <v>5</v>
      </c>
      <c r="TO122">
        <f t="shared" si="270"/>
        <v>4</v>
      </c>
      <c r="TP122">
        <f t="shared" si="271"/>
        <v>5</v>
      </c>
      <c r="TQ122" s="138">
        <f>TP122*10000*MARGIN!$G38/MARGIN!$D38</f>
        <v>50000</v>
      </c>
      <c r="TR122" s="138"/>
      <c r="TS122" s="196">
        <f t="shared" si="298"/>
        <v>0</v>
      </c>
      <c r="TT122" s="196"/>
      <c r="TU122" s="196"/>
      <c r="TV122" s="196">
        <f t="shared" si="273"/>
        <v>0</v>
      </c>
      <c r="TW122" s="196">
        <f t="shared" si="299"/>
        <v>0</v>
      </c>
      <c r="TX122" s="196"/>
      <c r="TY122" s="196"/>
      <c r="TZ122" s="196"/>
      <c r="UA122" s="196"/>
      <c r="UB122" s="196"/>
      <c r="UC122" s="196"/>
      <c r="UE122">
        <f t="shared" si="275"/>
        <v>-50</v>
      </c>
      <c r="UI122">
        <v>-1</v>
      </c>
      <c r="UK122">
        <v>-1</v>
      </c>
      <c r="UN122">
        <f t="shared" si="300"/>
        <v>1</v>
      </c>
      <c r="UP122">
        <f t="shared" si="277"/>
        <v>0</v>
      </c>
      <c r="US122" s="117" t="s">
        <v>1108</v>
      </c>
      <c r="UT122">
        <v>50</v>
      </c>
      <c r="UU122" t="str">
        <f t="shared" si="301"/>
        <v>FALSE</v>
      </c>
      <c r="UV122">
        <f>ROUND(MARGIN!$J38,0)</f>
        <v>5</v>
      </c>
      <c r="UW122">
        <f t="shared" si="279"/>
        <v>4</v>
      </c>
      <c r="UX122">
        <f t="shared" si="280"/>
        <v>5</v>
      </c>
      <c r="UY122" s="138">
        <f>UX122*10000*MARGIN!$G38/MARGIN!$D38</f>
        <v>50000</v>
      </c>
      <c r="UZ122" s="138"/>
      <c r="VA122" s="196">
        <f t="shared" si="302"/>
        <v>0</v>
      </c>
      <c r="VB122" s="196"/>
      <c r="VC122" s="196"/>
      <c r="VD122" s="196">
        <f t="shared" si="282"/>
        <v>0</v>
      </c>
      <c r="VE122" s="196">
        <f t="shared" si="303"/>
        <v>0</v>
      </c>
      <c r="VF122" s="196"/>
      <c r="VG122" s="196"/>
      <c r="VH122" s="196"/>
      <c r="VI122" s="196"/>
      <c r="VJ122" s="196"/>
      <c r="VK122" s="196"/>
    </row>
    <row r="123" spans="1:583" x14ac:dyDescent="0.25">
      <c r="A123" t="s">
        <v>1107</v>
      </c>
      <c r="B123" s="164" t="s">
        <v>8</v>
      </c>
      <c r="F123" t="e">
        <f>-#REF!+G123</f>
        <v>#REF!</v>
      </c>
      <c r="G123">
        <v>-1</v>
      </c>
      <c r="H123">
        <v>-1</v>
      </c>
      <c r="I123">
        <v>-1</v>
      </c>
      <c r="J123">
        <f t="shared" si="240"/>
        <v>1</v>
      </c>
      <c r="K123">
        <f t="shared" si="241"/>
        <v>1</v>
      </c>
      <c r="L123" s="183">
        <v>-2.1595355758499999E-2</v>
      </c>
      <c r="M123" s="116" t="s">
        <v>917</v>
      </c>
      <c r="N123">
        <v>50</v>
      </c>
      <c r="O123" t="str">
        <f t="shared" si="242"/>
        <v>TRUE</v>
      </c>
      <c r="P123">
        <f>ROUND(MARGIN!$J39,0)</f>
        <v>5</v>
      </c>
      <c r="Q123" t="e">
        <f>IF(ABS(G123+I123)=2,ROUND(P123*(1+#REF!),0),IF(I123="",P123,ROUND(P123*(1+-#REF!),0)))</f>
        <v>#REF!</v>
      </c>
      <c r="R123">
        <f t="shared" si="284"/>
        <v>5</v>
      </c>
      <c r="S123" s="138">
        <f>R123*10000*MARGIN!$G39/MARGIN!$D39</f>
        <v>50000</v>
      </c>
      <c r="T123" s="144">
        <f t="shared" si="243"/>
        <v>1079.767787925</v>
      </c>
      <c r="U123" s="144">
        <f t="shared" si="244"/>
        <v>1079.767787925</v>
      </c>
      <c r="W123">
        <f t="shared" si="245"/>
        <v>0</v>
      </c>
      <c r="X123">
        <v>-1</v>
      </c>
      <c r="Y123">
        <v>-1</v>
      </c>
      <c r="Z123">
        <v>1</v>
      </c>
      <c r="AA123">
        <f t="shared" si="246"/>
        <v>0</v>
      </c>
      <c r="AB123">
        <f t="shared" si="247"/>
        <v>0</v>
      </c>
      <c r="AC123">
        <v>9.6418344834099997E-3</v>
      </c>
      <c r="AD123" s="116" t="s">
        <v>1108</v>
      </c>
      <c r="AE123">
        <v>50</v>
      </c>
      <c r="AF123" t="str">
        <f t="shared" si="248"/>
        <v>TRUE</v>
      </c>
      <c r="AG123">
        <f>ROUND(MARGIN!$J39,0)</f>
        <v>5</v>
      </c>
      <c r="AH123">
        <f t="shared" si="285"/>
        <v>6</v>
      </c>
      <c r="AI123">
        <f t="shared" si="286"/>
        <v>5</v>
      </c>
      <c r="AJ123" s="138">
        <f>AI123*10000*MARGIN!$G39/MARGIN!$D39</f>
        <v>50000</v>
      </c>
      <c r="AK123" s="196">
        <f t="shared" si="249"/>
        <v>-482.09172417049996</v>
      </c>
      <c r="AL123" s="196">
        <f t="shared" si="250"/>
        <v>-482.09172417049996</v>
      </c>
      <c r="AN123">
        <f t="shared" si="251"/>
        <v>2</v>
      </c>
      <c r="AO123">
        <v>1</v>
      </c>
      <c r="AP123">
        <v>-1</v>
      </c>
      <c r="AQ123">
        <v>-1</v>
      </c>
      <c r="AR123">
        <f t="shared" si="252"/>
        <v>0</v>
      </c>
      <c r="AS123">
        <f t="shared" si="253"/>
        <v>1</v>
      </c>
      <c r="AT123">
        <v>-1.89693329118E-3</v>
      </c>
      <c r="AU123" s="116" t="s">
        <v>1108</v>
      </c>
      <c r="AV123">
        <v>50</v>
      </c>
      <c r="AW123" t="str">
        <f t="shared" si="254"/>
        <v>TRUE</v>
      </c>
      <c r="AX123">
        <f>ROUND(MARGIN!$J39,0)</f>
        <v>5</v>
      </c>
      <c r="AY123">
        <f t="shared" si="287"/>
        <v>4</v>
      </c>
      <c r="AZ123">
        <f t="shared" si="288"/>
        <v>5</v>
      </c>
      <c r="BA123" s="138">
        <f>AZ123*10000*MARGIN!$G39/MARGIN!$D39</f>
        <v>50000</v>
      </c>
      <c r="BB123" s="196">
        <f t="shared" si="255"/>
        <v>-94.846664559000004</v>
      </c>
      <c r="BC123" s="196">
        <f t="shared" si="256"/>
        <v>94.846664559000004</v>
      </c>
      <c r="BE123">
        <v>0</v>
      </c>
      <c r="BF123">
        <v>1</v>
      </c>
      <c r="BG123">
        <v>-1</v>
      </c>
      <c r="BH123">
        <v>-1</v>
      </c>
      <c r="BI123">
        <v>0</v>
      </c>
      <c r="BJ123">
        <v>1</v>
      </c>
      <c r="BK123">
        <v>-3.30730962008E-3</v>
      </c>
      <c r="BL123" s="116" t="s">
        <v>1108</v>
      </c>
      <c r="BM123">
        <v>50</v>
      </c>
      <c r="BN123" t="s">
        <v>1186</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1186</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1186</v>
      </c>
      <c r="DB123">
        <v>8</v>
      </c>
      <c r="DC123">
        <v>10</v>
      </c>
      <c r="DD123">
        <v>8</v>
      </c>
      <c r="DE123" s="138">
        <v>80000</v>
      </c>
      <c r="DF123" s="196">
        <v>0</v>
      </c>
      <c r="DG123" s="196"/>
      <c r="DH123" s="196">
        <v>0</v>
      </c>
      <c r="DJ123">
        <v>0</v>
      </c>
      <c r="DL123">
        <v>-1</v>
      </c>
      <c r="DN123">
        <v>-1</v>
      </c>
      <c r="DQ123">
        <v>1</v>
      </c>
      <c r="DS123">
        <v>0</v>
      </c>
      <c r="DV123" s="116" t="s">
        <v>1108</v>
      </c>
      <c r="DW123">
        <v>50</v>
      </c>
      <c r="DX123" t="s">
        <v>1192</v>
      </c>
      <c r="DY123">
        <v>8</v>
      </c>
      <c r="DZ123">
        <v>6</v>
      </c>
      <c r="EA123">
        <v>8</v>
      </c>
      <c r="EB123" s="138">
        <v>80000</v>
      </c>
      <c r="EC123" s="196">
        <v>0</v>
      </c>
      <c r="ED123" s="196"/>
      <c r="EE123" s="196">
        <v>0</v>
      </c>
      <c r="EF123" s="196">
        <v>0</v>
      </c>
      <c r="EH123">
        <v>0</v>
      </c>
      <c r="EJ123">
        <v>-1</v>
      </c>
      <c r="EL123">
        <v>-1</v>
      </c>
      <c r="EO123">
        <v>1</v>
      </c>
      <c r="EQ123">
        <v>0</v>
      </c>
      <c r="ET123" s="116" t="s">
        <v>1108</v>
      </c>
      <c r="EU123">
        <v>50</v>
      </c>
      <c r="EV123" t="s">
        <v>1192</v>
      </c>
      <c r="EW123">
        <v>8</v>
      </c>
      <c r="EX123">
        <v>6</v>
      </c>
      <c r="EY123">
        <v>8</v>
      </c>
      <c r="EZ123" s="138">
        <v>80000</v>
      </c>
      <c r="FA123" s="196">
        <v>0</v>
      </c>
      <c r="FB123" s="196"/>
      <c r="FC123" s="196">
        <v>0</v>
      </c>
      <c r="FD123" s="196">
        <v>0</v>
      </c>
      <c r="FF123">
        <v>0</v>
      </c>
      <c r="FH123">
        <v>-1</v>
      </c>
      <c r="FJ123">
        <v>-1</v>
      </c>
      <c r="FM123">
        <v>1</v>
      </c>
      <c r="FO123">
        <v>0</v>
      </c>
      <c r="FR123" s="116" t="s">
        <v>1108</v>
      </c>
      <c r="FS123">
        <v>50</v>
      </c>
      <c r="FT123" t="s">
        <v>1192</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1192</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1192</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1192</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1192</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1192</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1192</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1192</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1192</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1192</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1192</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1192</v>
      </c>
      <c r="QX123">
        <v>5</v>
      </c>
      <c r="QY123">
        <v>4</v>
      </c>
      <c r="QZ123">
        <v>5</v>
      </c>
      <c r="RA123" s="138">
        <v>50000</v>
      </c>
      <c r="RB123" s="138"/>
      <c r="RC123" s="196">
        <v>0</v>
      </c>
      <c r="RD123" s="196"/>
      <c r="RE123" s="196"/>
      <c r="RF123" s="196">
        <v>0</v>
      </c>
      <c r="RG123" s="196">
        <v>0</v>
      </c>
      <c r="RH123" s="196"/>
      <c r="RI123" s="196"/>
      <c r="RJ123" s="196"/>
      <c r="RK123" s="196"/>
      <c r="RL123" s="196"/>
      <c r="RM123" s="196"/>
      <c r="RO123">
        <f t="shared" si="257"/>
        <v>-3</v>
      </c>
      <c r="RS123">
        <v>-1</v>
      </c>
      <c r="RU123">
        <v>-1</v>
      </c>
      <c r="RX123">
        <f t="shared" si="289"/>
        <v>1</v>
      </c>
      <c r="RZ123">
        <f t="shared" si="290"/>
        <v>0</v>
      </c>
      <c r="SC123" s="116" t="s">
        <v>1108</v>
      </c>
      <c r="SD123">
        <v>50</v>
      </c>
      <c r="SE123" t="str">
        <f t="shared" si="291"/>
        <v>FALSE</v>
      </c>
      <c r="SF123">
        <f>ROUND(MARGIN!$J39,0)</f>
        <v>5</v>
      </c>
      <c r="SG123">
        <f t="shared" si="292"/>
        <v>4</v>
      </c>
      <c r="SH123">
        <f t="shared" si="293"/>
        <v>5</v>
      </c>
      <c r="SI123" s="138">
        <f>SH123*10000*MARGIN!$G39/MARGIN!$D39</f>
        <v>50000</v>
      </c>
      <c r="SJ123" s="138"/>
      <c r="SK123" s="196">
        <f t="shared" si="294"/>
        <v>0</v>
      </c>
      <c r="SL123" s="196"/>
      <c r="SM123" s="196"/>
      <c r="SN123" s="196">
        <f t="shared" si="264"/>
        <v>0</v>
      </c>
      <c r="SO123" s="196">
        <f t="shared" si="295"/>
        <v>0</v>
      </c>
      <c r="SP123" s="196"/>
      <c r="SQ123" s="196"/>
      <c r="SR123" s="196"/>
      <c r="SS123" s="196"/>
      <c r="ST123" s="196"/>
      <c r="SU123" s="196"/>
      <c r="SW123">
        <f t="shared" si="266"/>
        <v>-50</v>
      </c>
      <c r="TA123">
        <v>-1</v>
      </c>
      <c r="TC123">
        <v>-1</v>
      </c>
      <c r="TF123">
        <f t="shared" si="296"/>
        <v>1</v>
      </c>
      <c r="TH123">
        <f t="shared" si="268"/>
        <v>0</v>
      </c>
      <c r="TK123" s="116" t="s">
        <v>1108</v>
      </c>
      <c r="TL123">
        <v>50</v>
      </c>
      <c r="TM123" t="str">
        <f t="shared" si="297"/>
        <v>FALSE</v>
      </c>
      <c r="TN123">
        <f>ROUND(MARGIN!$J39,0)</f>
        <v>5</v>
      </c>
      <c r="TO123">
        <f t="shared" si="270"/>
        <v>4</v>
      </c>
      <c r="TP123">
        <f t="shared" si="271"/>
        <v>5</v>
      </c>
      <c r="TQ123" s="138">
        <f>TP123*10000*MARGIN!$G39/MARGIN!$D39</f>
        <v>50000</v>
      </c>
      <c r="TR123" s="138"/>
      <c r="TS123" s="196">
        <f t="shared" si="298"/>
        <v>0</v>
      </c>
      <c r="TT123" s="196"/>
      <c r="TU123" s="196"/>
      <c r="TV123" s="196">
        <f t="shared" si="273"/>
        <v>0</v>
      </c>
      <c r="TW123" s="196">
        <f t="shared" si="299"/>
        <v>0</v>
      </c>
      <c r="TX123" s="196"/>
      <c r="TY123" s="196"/>
      <c r="TZ123" s="196"/>
      <c r="UA123" s="196"/>
      <c r="UB123" s="196"/>
      <c r="UC123" s="196"/>
      <c r="UE123">
        <f t="shared" si="275"/>
        <v>-50</v>
      </c>
      <c r="UI123">
        <v>-1</v>
      </c>
      <c r="UK123">
        <v>-1</v>
      </c>
      <c r="UN123">
        <f t="shared" si="300"/>
        <v>1</v>
      </c>
      <c r="UP123">
        <f t="shared" si="277"/>
        <v>0</v>
      </c>
      <c r="US123" s="116" t="s">
        <v>1108</v>
      </c>
      <c r="UT123">
        <v>50</v>
      </c>
      <c r="UU123" t="str">
        <f t="shared" si="301"/>
        <v>FALSE</v>
      </c>
      <c r="UV123">
        <f>ROUND(MARGIN!$J39,0)</f>
        <v>5</v>
      </c>
      <c r="UW123">
        <f t="shared" si="279"/>
        <v>4</v>
      </c>
      <c r="UX123">
        <f t="shared" si="280"/>
        <v>5</v>
      </c>
      <c r="UY123" s="138">
        <f>UX123*10000*MARGIN!$G39/MARGIN!$D39</f>
        <v>50000</v>
      </c>
      <c r="UZ123" s="138"/>
      <c r="VA123" s="196">
        <f t="shared" si="302"/>
        <v>0</v>
      </c>
      <c r="VB123" s="196"/>
      <c r="VC123" s="196"/>
      <c r="VD123" s="196">
        <f t="shared" si="282"/>
        <v>0</v>
      </c>
      <c r="VE123" s="196">
        <f t="shared" si="303"/>
        <v>0</v>
      </c>
      <c r="VF123" s="196"/>
      <c r="VG123" s="196"/>
      <c r="VH123" s="196"/>
      <c r="VI123" s="196"/>
      <c r="VJ123" s="196"/>
      <c r="VK123" s="196"/>
    </row>
    <row r="127" spans="1:583" x14ac:dyDescent="0.25">
      <c r="IG127">
        <v>1</v>
      </c>
      <c r="IH127">
        <v>1</v>
      </c>
      <c r="II127">
        <v>-11</v>
      </c>
    </row>
    <row r="128" spans="1:583" x14ac:dyDescent="0.25">
      <c r="IG128">
        <v>1</v>
      </c>
      <c r="IH128">
        <v>-1</v>
      </c>
      <c r="II128">
        <v>-11</v>
      </c>
    </row>
  </sheetData>
  <sortState ref="BV2:CH9">
    <sortCondition ref="BV2:BV9"/>
  </sortState>
  <conditionalFormatting sqref="O96:O123">
    <cfRule type="colorScale" priority="1046">
      <colorScale>
        <cfvo type="min"/>
        <cfvo type="percentile" val="50"/>
        <cfvo type="max"/>
        <color rgb="FFF8696B"/>
        <color rgb="FFFFEB84"/>
        <color rgb="FF63BE7B"/>
      </colorScale>
    </cfRule>
  </conditionalFormatting>
  <conditionalFormatting sqref="J14:J92">
    <cfRule type="colorScale" priority="1036">
      <colorScale>
        <cfvo type="min"/>
        <cfvo type="percentile" val="50"/>
        <cfvo type="max"/>
        <color rgb="FFF8696B"/>
        <color rgb="FFFFEB84"/>
        <color rgb="FF63BE7B"/>
      </colorScale>
    </cfRule>
  </conditionalFormatting>
  <conditionalFormatting sqref="I96:I123 G96:G123 L96:L123">
    <cfRule type="colorScale" priority="1049">
      <colorScale>
        <cfvo type="min"/>
        <cfvo type="percentile" val="50"/>
        <cfvo type="max"/>
        <color rgb="FFF8696B"/>
        <color rgb="FFFFEB84"/>
        <color rgb="FF63BE7B"/>
      </colorScale>
    </cfRule>
  </conditionalFormatting>
  <conditionalFormatting sqref="M96:N123">
    <cfRule type="colorScale" priority="1048">
      <colorScale>
        <cfvo type="min"/>
        <cfvo type="percentile" val="50"/>
        <cfvo type="max"/>
        <color rgb="FFF8696B"/>
        <color rgb="FFFFEB84"/>
        <color rgb="FF63BE7B"/>
      </colorScale>
    </cfRule>
  </conditionalFormatting>
  <conditionalFormatting sqref="M94:N95">
    <cfRule type="colorScale" priority="1047">
      <colorScale>
        <cfvo type="min"/>
        <cfvo type="percentile" val="50"/>
        <cfvo type="max"/>
        <color rgb="FFF8696B"/>
        <color rgb="FFFFEB84"/>
        <color rgb="FF63BE7B"/>
      </colorScale>
    </cfRule>
  </conditionalFormatting>
  <conditionalFormatting sqref="L15:L24 G82:G92 G15:G24 L82:L92 I15:I24 I82:I92">
    <cfRule type="colorScale" priority="1045">
      <colorScale>
        <cfvo type="min"/>
        <cfvo type="percentile" val="50"/>
        <cfvo type="max"/>
        <color rgb="FFF8696B"/>
        <color rgb="FFFFEB84"/>
        <color rgb="FF63BE7B"/>
      </colorScale>
    </cfRule>
  </conditionalFormatting>
  <conditionalFormatting sqref="F96:F123">
    <cfRule type="colorScale" priority="1044">
      <colorScale>
        <cfvo type="min"/>
        <cfvo type="percentile" val="50"/>
        <cfvo type="max"/>
        <color rgb="FFF8696B"/>
        <color rgb="FFFFEB84"/>
        <color rgb="FF63BE7B"/>
      </colorScale>
    </cfRule>
  </conditionalFormatting>
  <conditionalFormatting sqref="O14:O92">
    <cfRule type="colorScale" priority="1052">
      <colorScale>
        <cfvo type="min"/>
        <cfvo type="percentile" val="50"/>
        <cfvo type="max"/>
        <color rgb="FFF8696B"/>
        <color rgb="FFFFEB84"/>
        <color rgb="FF63BE7B"/>
      </colorScale>
    </cfRule>
  </conditionalFormatting>
  <conditionalFormatting sqref="L25:L81 G25:G81 I25:I81">
    <cfRule type="colorScale" priority="1053">
      <colorScale>
        <cfvo type="min"/>
        <cfvo type="percentile" val="50"/>
        <cfvo type="max"/>
        <color rgb="FFF8696B"/>
        <color rgb="FFFFEB84"/>
        <color rgb="FF63BE7B"/>
      </colorScale>
    </cfRule>
  </conditionalFormatting>
  <conditionalFormatting sqref="M12:N92">
    <cfRule type="colorScale" priority="1054">
      <colorScale>
        <cfvo type="min"/>
        <cfvo type="percentile" val="50"/>
        <cfvo type="max"/>
        <color rgb="FFF8696B"/>
        <color rgb="FFFFEB84"/>
        <color rgb="FF63BE7B"/>
      </colorScale>
    </cfRule>
  </conditionalFormatting>
  <conditionalFormatting sqref="I14 G14">
    <cfRule type="colorScale" priority="1041">
      <colorScale>
        <cfvo type="min"/>
        <cfvo type="percentile" val="50"/>
        <cfvo type="max"/>
        <color rgb="FFF8696B"/>
        <color rgb="FFFFEB84"/>
        <color rgb="FF63BE7B"/>
      </colorScale>
    </cfRule>
  </conditionalFormatting>
  <conditionalFormatting sqref="L14:L92">
    <cfRule type="colorScale" priority="1040">
      <colorScale>
        <cfvo type="min"/>
        <cfvo type="percentile" val="50"/>
        <cfvo type="max"/>
        <color rgb="FFF8696B"/>
        <color rgb="FFFFEB84"/>
        <color rgb="FF63BE7B"/>
      </colorScale>
    </cfRule>
  </conditionalFormatting>
  <conditionalFormatting sqref="F82:F92 F15:F24">
    <cfRule type="colorScale" priority="1038">
      <colorScale>
        <cfvo type="min"/>
        <cfvo type="percentile" val="50"/>
        <cfvo type="max"/>
        <color rgb="FFF8696B"/>
        <color rgb="FFFFEB84"/>
        <color rgb="FF63BE7B"/>
      </colorScale>
    </cfRule>
  </conditionalFormatting>
  <conditionalFormatting sqref="F25:F81">
    <cfRule type="colorScale" priority="1039">
      <colorScale>
        <cfvo type="min"/>
        <cfvo type="percentile" val="50"/>
        <cfvo type="max"/>
        <color rgb="FFF8696B"/>
        <color rgb="FFFFEB84"/>
        <color rgb="FF63BE7B"/>
      </colorScale>
    </cfRule>
  </conditionalFormatting>
  <conditionalFormatting sqref="F14">
    <cfRule type="colorScale" priority="1037">
      <colorScale>
        <cfvo type="min"/>
        <cfvo type="percentile" val="50"/>
        <cfvo type="max"/>
        <color rgb="FFF8696B"/>
        <color rgb="FFFFEB84"/>
        <color rgb="FF63BE7B"/>
      </colorScale>
    </cfRule>
  </conditionalFormatting>
  <conditionalFormatting sqref="T14:U92">
    <cfRule type="colorScale" priority="1034">
      <colorScale>
        <cfvo type="min"/>
        <cfvo type="percentile" val="50"/>
        <cfvo type="max"/>
        <color rgb="FFF8696B"/>
        <color rgb="FFFFEB84"/>
        <color rgb="FF63BE7B"/>
      </colorScale>
    </cfRule>
  </conditionalFormatting>
  <conditionalFormatting sqref="P96:P123">
    <cfRule type="colorScale" priority="1032">
      <colorScale>
        <cfvo type="min"/>
        <cfvo type="percentile" val="50"/>
        <cfvo type="max"/>
        <color rgb="FFF8696B"/>
        <color rgb="FFFFEB84"/>
        <color rgb="FF63BE7B"/>
      </colorScale>
    </cfRule>
  </conditionalFormatting>
  <conditionalFormatting sqref="Q96:Q123">
    <cfRule type="colorScale" priority="1031">
      <colorScale>
        <cfvo type="min"/>
        <cfvo type="percentile" val="50"/>
        <cfvo type="max"/>
        <color rgb="FFF8696B"/>
        <color rgb="FFFFEB84"/>
        <color rgb="FF63BE7B"/>
      </colorScale>
    </cfRule>
  </conditionalFormatting>
  <conditionalFormatting sqref="Q14:Q92">
    <cfRule type="colorScale" priority="1033">
      <colorScale>
        <cfvo type="min"/>
        <cfvo type="percentile" val="50"/>
        <cfvo type="max"/>
        <color rgb="FFF8696B"/>
        <color rgb="FFFFEB84"/>
        <color rgb="FF63BE7B"/>
      </colorScale>
    </cfRule>
  </conditionalFormatting>
  <conditionalFormatting sqref="P14:Q92">
    <cfRule type="colorScale" priority="1030">
      <colorScale>
        <cfvo type="min"/>
        <cfvo type="percentile" val="50"/>
        <cfvo type="max"/>
        <color rgb="FF63BE7B"/>
        <color rgb="FFFFEB84"/>
        <color rgb="FFF8696B"/>
      </colorScale>
    </cfRule>
  </conditionalFormatting>
  <conditionalFormatting sqref="AF96:AF123">
    <cfRule type="colorScale" priority="1022">
      <colorScale>
        <cfvo type="min"/>
        <cfvo type="percentile" val="50"/>
        <cfvo type="max"/>
        <color rgb="FFF8696B"/>
        <color rgb="FFFFEB84"/>
        <color rgb="FF63BE7B"/>
      </colorScale>
    </cfRule>
  </conditionalFormatting>
  <conditionalFormatting sqref="AA14:AA92 Y14:Y92">
    <cfRule type="colorScale" priority="1013">
      <colorScale>
        <cfvo type="min"/>
        <cfvo type="percentile" val="50"/>
        <cfvo type="max"/>
        <color rgb="FFF8696B"/>
        <color rgb="FFFFEB84"/>
        <color rgb="FF63BE7B"/>
      </colorScale>
    </cfRule>
  </conditionalFormatting>
  <conditionalFormatting sqref="X96:Z123 AC96:AC123">
    <cfRule type="colorScale" priority="1025">
      <colorScale>
        <cfvo type="min"/>
        <cfvo type="percentile" val="50"/>
        <cfvo type="max"/>
        <color rgb="FFF8696B"/>
        <color rgb="FFFFEB84"/>
        <color rgb="FF63BE7B"/>
      </colorScale>
    </cfRule>
  </conditionalFormatting>
  <conditionalFormatting sqref="AD96:AE123">
    <cfRule type="colorScale" priority="1024">
      <colorScale>
        <cfvo type="min"/>
        <cfvo type="percentile" val="50"/>
        <cfvo type="max"/>
        <color rgb="FFF8696B"/>
        <color rgb="FFFFEB84"/>
        <color rgb="FF63BE7B"/>
      </colorScale>
    </cfRule>
  </conditionalFormatting>
  <conditionalFormatting sqref="AC15:AC24 X82:X92 X15:X24 AC82:AC92 Z15:Z24 Z82:Z92">
    <cfRule type="colorScale" priority="1021">
      <colorScale>
        <cfvo type="min"/>
        <cfvo type="percentile" val="50"/>
        <cfvo type="max"/>
        <color rgb="FFF8696B"/>
        <color rgb="FFFFEB84"/>
        <color rgb="FF63BE7B"/>
      </colorScale>
    </cfRule>
  </conditionalFormatting>
  <conditionalFormatting sqref="W96:W123">
    <cfRule type="colorScale" priority="1020">
      <colorScale>
        <cfvo type="min"/>
        <cfvo type="percentile" val="50"/>
        <cfvo type="max"/>
        <color rgb="FFF8696B"/>
        <color rgb="FFFFEB84"/>
        <color rgb="FF63BE7B"/>
      </colorScale>
    </cfRule>
  </conditionalFormatting>
  <conditionalFormatting sqref="AF14:AF92">
    <cfRule type="colorScale" priority="1026">
      <colorScale>
        <cfvo type="min"/>
        <cfvo type="percentile" val="50"/>
        <cfvo type="max"/>
        <color rgb="FFF8696B"/>
        <color rgb="FFFFEB84"/>
        <color rgb="FF63BE7B"/>
      </colorScale>
    </cfRule>
  </conditionalFormatting>
  <conditionalFormatting sqref="AC25:AC81 X25:X81 Z25:Z81">
    <cfRule type="colorScale" priority="1027">
      <colorScale>
        <cfvo type="min"/>
        <cfvo type="percentile" val="50"/>
        <cfvo type="max"/>
        <color rgb="FFF8696B"/>
        <color rgb="FFFFEB84"/>
        <color rgb="FF63BE7B"/>
      </colorScale>
    </cfRule>
  </conditionalFormatting>
  <conditionalFormatting sqref="AD12:AE92">
    <cfRule type="colorScale" priority="1028">
      <colorScale>
        <cfvo type="min"/>
        <cfvo type="percentile" val="50"/>
        <cfvo type="max"/>
        <color rgb="FFF8696B"/>
        <color rgb="FFFFEB84"/>
        <color rgb="FF63BE7B"/>
      </colorScale>
    </cfRule>
  </conditionalFormatting>
  <conditionalFormatting sqref="Z14 X14">
    <cfRule type="colorScale" priority="1018">
      <colorScale>
        <cfvo type="min"/>
        <cfvo type="percentile" val="50"/>
        <cfvo type="max"/>
        <color rgb="FFF8696B"/>
        <color rgb="FFFFEB84"/>
        <color rgb="FF63BE7B"/>
      </colorScale>
    </cfRule>
  </conditionalFormatting>
  <conditionalFormatting sqref="AC14:AC92">
    <cfRule type="colorScale" priority="1017">
      <colorScale>
        <cfvo type="min"/>
        <cfvo type="percentile" val="50"/>
        <cfvo type="max"/>
        <color rgb="FFF8696B"/>
        <color rgb="FFFFEB84"/>
        <color rgb="FF63BE7B"/>
      </colorScale>
    </cfRule>
  </conditionalFormatting>
  <conditionalFormatting sqref="W82:W92 W15:W24">
    <cfRule type="colorScale" priority="1015">
      <colorScale>
        <cfvo type="min"/>
        <cfvo type="percentile" val="50"/>
        <cfvo type="max"/>
        <color rgb="FFF8696B"/>
        <color rgb="FFFFEB84"/>
        <color rgb="FF63BE7B"/>
      </colorScale>
    </cfRule>
  </conditionalFormatting>
  <conditionalFormatting sqref="W25:W81">
    <cfRule type="colorScale" priority="1016">
      <colorScale>
        <cfvo type="min"/>
        <cfvo type="percentile" val="50"/>
        <cfvo type="max"/>
        <color rgb="FFF8696B"/>
        <color rgb="FFFFEB84"/>
        <color rgb="FF63BE7B"/>
      </colorScale>
    </cfRule>
  </conditionalFormatting>
  <conditionalFormatting sqref="W14">
    <cfRule type="colorScale" priority="1014">
      <colorScale>
        <cfvo type="min"/>
        <cfvo type="percentile" val="50"/>
        <cfvo type="max"/>
        <color rgb="FFF8696B"/>
        <color rgb="FFFFEB84"/>
        <color rgb="FF63BE7B"/>
      </colorScale>
    </cfRule>
  </conditionalFormatting>
  <conditionalFormatting sqref="AK14:AK92">
    <cfRule type="colorScale" priority="1012">
      <colorScale>
        <cfvo type="min"/>
        <cfvo type="percentile" val="50"/>
        <cfvo type="max"/>
        <color rgb="FFF8696B"/>
        <color rgb="FFFFEB84"/>
        <color rgb="FF63BE7B"/>
      </colorScale>
    </cfRule>
  </conditionalFormatting>
  <conditionalFormatting sqref="AG96:AH123">
    <cfRule type="colorScale" priority="1010">
      <colorScale>
        <cfvo type="min"/>
        <cfvo type="percentile" val="50"/>
        <cfvo type="max"/>
        <color rgb="FFF8696B"/>
        <color rgb="FFFFEB84"/>
        <color rgb="FF63BE7B"/>
      </colorScale>
    </cfRule>
  </conditionalFormatting>
  <conditionalFormatting sqref="AI96:AI123">
    <cfRule type="colorScale" priority="1009">
      <colorScale>
        <cfvo type="min"/>
        <cfvo type="percentile" val="50"/>
        <cfvo type="max"/>
        <color rgb="FFF8696B"/>
        <color rgb="FFFFEB84"/>
        <color rgb="FF63BE7B"/>
      </colorScale>
    </cfRule>
  </conditionalFormatting>
  <conditionalFormatting sqref="AI14:AI92">
    <cfRule type="colorScale" priority="1011">
      <colorScale>
        <cfvo type="min"/>
        <cfvo type="percentile" val="50"/>
        <cfvo type="max"/>
        <color rgb="FFF8696B"/>
        <color rgb="FFFFEB84"/>
        <color rgb="FF63BE7B"/>
      </colorScale>
    </cfRule>
  </conditionalFormatting>
  <conditionalFormatting sqref="AG14:AG92 AI14:AI92">
    <cfRule type="colorScale" priority="1008">
      <colorScale>
        <cfvo type="min"/>
        <cfvo type="percentile" val="50"/>
        <cfvo type="max"/>
        <color rgb="FF63BE7B"/>
        <color rgb="FFFFEB84"/>
        <color rgb="FFF8696B"/>
      </colorScale>
    </cfRule>
  </conditionalFormatting>
  <conditionalFormatting sqref="L96:L123">
    <cfRule type="colorScale" priority="1006">
      <colorScale>
        <cfvo type="min"/>
        <cfvo type="percentile" val="50"/>
        <cfvo type="max"/>
        <color rgb="FFF8696B"/>
        <color rgb="FFFFEB84"/>
        <color rgb="FF63BE7B"/>
      </colorScale>
    </cfRule>
  </conditionalFormatting>
  <conditionalFormatting sqref="J96:J123">
    <cfRule type="colorScale" priority="1005">
      <colorScale>
        <cfvo type="min"/>
        <cfvo type="percentile" val="50"/>
        <cfvo type="max"/>
        <color rgb="FFF8696B"/>
        <color rgb="FFFFEB84"/>
        <color rgb="FF63BE7B"/>
      </colorScale>
    </cfRule>
  </conditionalFormatting>
  <conditionalFormatting sqref="T96:T123">
    <cfRule type="colorScale" priority="1004">
      <colorScale>
        <cfvo type="min"/>
        <cfvo type="percentile" val="50"/>
        <cfvo type="max"/>
        <color rgb="FFF8696B"/>
        <color rgb="FFFFEB84"/>
        <color rgb="FF63BE7B"/>
      </colorScale>
    </cfRule>
  </conditionalFormatting>
  <conditionalFormatting sqref="AA96:AA123">
    <cfRule type="colorScale" priority="1003">
      <colorScale>
        <cfvo type="min"/>
        <cfvo type="percentile" val="50"/>
        <cfvo type="max"/>
        <color rgb="FFF8696B"/>
        <color rgb="FFFFEB84"/>
        <color rgb="FF63BE7B"/>
      </colorScale>
    </cfRule>
  </conditionalFormatting>
  <conditionalFormatting sqref="AB96:AB123">
    <cfRule type="colorScale" priority="1002">
      <colorScale>
        <cfvo type="min"/>
        <cfvo type="percentile" val="50"/>
        <cfvo type="max"/>
        <color rgb="FFF8696B"/>
        <color rgb="FFFFEB84"/>
        <color rgb="FF63BE7B"/>
      </colorScale>
    </cfRule>
  </conditionalFormatting>
  <conditionalFormatting sqref="AK96:AK123">
    <cfRule type="colorScale" priority="999">
      <colorScale>
        <cfvo type="min"/>
        <cfvo type="percentile" val="50"/>
        <cfvo type="max"/>
        <color rgb="FFF8696B"/>
        <color rgb="FFFFEB84"/>
        <color rgb="FF63BE7B"/>
      </colorScale>
    </cfRule>
  </conditionalFormatting>
  <conditionalFormatting sqref="AH14:AH92">
    <cfRule type="colorScale" priority="997">
      <colorScale>
        <cfvo type="min"/>
        <cfvo type="percentile" val="50"/>
        <cfvo type="max"/>
        <color rgb="FFF8696B"/>
        <color rgb="FFFFEB84"/>
        <color rgb="FF63BE7B"/>
      </colorScale>
    </cfRule>
  </conditionalFormatting>
  <conditionalFormatting sqref="AH14:AH92">
    <cfRule type="colorScale" priority="996">
      <colorScale>
        <cfvo type="min"/>
        <cfvo type="percentile" val="50"/>
        <cfvo type="max"/>
        <color rgb="FF63BE7B"/>
        <color rgb="FFFFEB84"/>
        <color rgb="FFF8696B"/>
      </colorScale>
    </cfRule>
  </conditionalFormatting>
  <conditionalFormatting sqref="AG96:AI123">
    <cfRule type="colorScale" priority="995">
      <colorScale>
        <cfvo type="min"/>
        <cfvo type="percentile" val="50"/>
        <cfvo type="max"/>
        <color rgb="FF63BE7B"/>
        <color rgb="FFFFEB84"/>
        <color rgb="FFF8696B"/>
      </colorScale>
    </cfRule>
  </conditionalFormatting>
  <conditionalFormatting sqref="H14:H92">
    <cfRule type="colorScale" priority="993">
      <colorScale>
        <cfvo type="min"/>
        <cfvo type="percentile" val="50"/>
        <cfvo type="max"/>
        <color rgb="FFF8696B"/>
        <color rgb="FFFFEB84"/>
        <color rgb="FF63BE7B"/>
      </colorScale>
    </cfRule>
  </conditionalFormatting>
  <conditionalFormatting sqref="H96:H123">
    <cfRule type="colorScale" priority="994">
      <colorScale>
        <cfvo type="min"/>
        <cfvo type="percentile" val="50"/>
        <cfvo type="max"/>
        <color rgb="FFF8696B"/>
        <color rgb="FFFFEB84"/>
        <color rgb="FF63BE7B"/>
      </colorScale>
    </cfRule>
  </conditionalFormatting>
  <conditionalFormatting sqref="K14:K92">
    <cfRule type="colorScale" priority="992">
      <colorScale>
        <cfvo type="min"/>
        <cfvo type="percentile" val="50"/>
        <cfvo type="max"/>
        <color rgb="FFF8696B"/>
        <color rgb="FFFFEB84"/>
        <color rgb="FF63BE7B"/>
      </colorScale>
    </cfRule>
  </conditionalFormatting>
  <conditionalFormatting sqref="K96:K123">
    <cfRule type="colorScale" priority="991">
      <colorScale>
        <cfvo type="min"/>
        <cfvo type="percentile" val="50"/>
        <cfvo type="max"/>
        <color rgb="FFF8696B"/>
        <color rgb="FFFFEB84"/>
        <color rgb="FF63BE7B"/>
      </colorScale>
    </cfRule>
  </conditionalFormatting>
  <conditionalFormatting sqref="AB14:AB92">
    <cfRule type="colorScale" priority="990">
      <colorScale>
        <cfvo type="min"/>
        <cfvo type="percentile" val="50"/>
        <cfvo type="max"/>
        <color rgb="FFF8696B"/>
        <color rgb="FFFFEB84"/>
        <color rgb="FF63BE7B"/>
      </colorScale>
    </cfRule>
  </conditionalFormatting>
  <conditionalFormatting sqref="U96:U123">
    <cfRule type="colorScale" priority="989">
      <colorScale>
        <cfvo type="min"/>
        <cfvo type="percentile" val="50"/>
        <cfvo type="max"/>
        <color rgb="FFF8696B"/>
        <color rgb="FFFFEB84"/>
        <color rgb="FF63BE7B"/>
      </colorScale>
    </cfRule>
  </conditionalFormatting>
  <conditionalFormatting sqref="R96:R123">
    <cfRule type="colorScale" priority="987">
      <colorScale>
        <cfvo type="min"/>
        <cfvo type="percentile" val="50"/>
        <cfvo type="max"/>
        <color rgb="FFF8696B"/>
        <color rgb="FFFFEB84"/>
        <color rgb="FF63BE7B"/>
      </colorScale>
    </cfRule>
  </conditionalFormatting>
  <conditionalFormatting sqref="R14:R92">
    <cfRule type="colorScale" priority="988">
      <colorScale>
        <cfvo type="min"/>
        <cfvo type="percentile" val="50"/>
        <cfvo type="max"/>
        <color rgb="FFF8696B"/>
        <color rgb="FFFFEB84"/>
        <color rgb="FF63BE7B"/>
      </colorScale>
    </cfRule>
  </conditionalFormatting>
  <conditionalFormatting sqref="R14:R92">
    <cfRule type="colorScale" priority="986">
      <colorScale>
        <cfvo type="min"/>
        <cfvo type="percentile" val="50"/>
        <cfvo type="max"/>
        <color rgb="FF63BE7B"/>
        <color rgb="FFFFEB84"/>
        <color rgb="FFF8696B"/>
      </colorScale>
    </cfRule>
  </conditionalFormatting>
  <conditionalFormatting sqref="R96:R123">
    <cfRule type="colorScale" priority="985">
      <colorScale>
        <cfvo type="min"/>
        <cfvo type="percentile" val="50"/>
        <cfvo type="max"/>
        <color rgb="FF63BE7B"/>
        <color rgb="FFFFEB84"/>
        <color rgb="FFF8696B"/>
      </colorScale>
    </cfRule>
  </conditionalFormatting>
  <conditionalFormatting sqref="AL14:AL92">
    <cfRule type="colorScale" priority="984">
      <colorScale>
        <cfvo type="min"/>
        <cfvo type="percentile" val="50"/>
        <cfvo type="max"/>
        <color rgb="FFF8696B"/>
        <color rgb="FFFFEB84"/>
        <color rgb="FF63BE7B"/>
      </colorScale>
    </cfRule>
  </conditionalFormatting>
  <conditionalFormatting sqref="AL96:AL123">
    <cfRule type="colorScale" priority="983">
      <colorScale>
        <cfvo type="min"/>
        <cfvo type="percentile" val="50"/>
        <cfvo type="max"/>
        <color rgb="FFF8696B"/>
        <color rgb="FFFFEB84"/>
        <color rgb="FF63BE7B"/>
      </colorScale>
    </cfRule>
  </conditionalFormatting>
  <conditionalFormatting sqref="AC96:AC123">
    <cfRule type="colorScale" priority="982">
      <colorScale>
        <cfvo type="min"/>
        <cfvo type="percentile" val="50"/>
        <cfvo type="max"/>
        <color rgb="FFF8696B"/>
        <color rgb="FFFFEB84"/>
        <color rgb="FF63BE7B"/>
      </colorScale>
    </cfRule>
  </conditionalFormatting>
  <conditionalFormatting sqref="AW96:AW123">
    <cfRule type="colorScale" priority="976">
      <colorScale>
        <cfvo type="min"/>
        <cfvo type="percentile" val="50"/>
        <cfvo type="max"/>
        <color rgb="FFF8696B"/>
        <color rgb="FFFFEB84"/>
        <color rgb="FF63BE7B"/>
      </colorScale>
    </cfRule>
  </conditionalFormatting>
  <conditionalFormatting sqref="AR14:AR92 AP14:AP92">
    <cfRule type="colorScale" priority="967">
      <colorScale>
        <cfvo type="min"/>
        <cfvo type="percentile" val="50"/>
        <cfvo type="max"/>
        <color rgb="FFF8696B"/>
        <color rgb="FFFFEB84"/>
        <color rgb="FF63BE7B"/>
      </colorScale>
    </cfRule>
  </conditionalFormatting>
  <conditionalFormatting sqref="AO96:AQ123 AT96:AT123">
    <cfRule type="colorScale" priority="978">
      <colorScale>
        <cfvo type="min"/>
        <cfvo type="percentile" val="50"/>
        <cfvo type="max"/>
        <color rgb="FFF8696B"/>
        <color rgb="FFFFEB84"/>
        <color rgb="FF63BE7B"/>
      </colorScale>
    </cfRule>
  </conditionalFormatting>
  <conditionalFormatting sqref="AU96:AV123">
    <cfRule type="colorScale" priority="977">
      <colorScale>
        <cfvo type="min"/>
        <cfvo type="percentile" val="50"/>
        <cfvo type="max"/>
        <color rgb="FFF8696B"/>
        <color rgb="FFFFEB84"/>
        <color rgb="FF63BE7B"/>
      </colorScale>
    </cfRule>
  </conditionalFormatting>
  <conditionalFormatting sqref="AT15:AT24 AO82:AO92 AO15:AO24 AT82:AT92 AQ15:AQ24 AQ82:AQ92">
    <cfRule type="colorScale" priority="975">
      <colorScale>
        <cfvo type="min"/>
        <cfvo type="percentile" val="50"/>
        <cfvo type="max"/>
        <color rgb="FFF8696B"/>
        <color rgb="FFFFEB84"/>
        <color rgb="FF63BE7B"/>
      </colorScale>
    </cfRule>
  </conditionalFormatting>
  <conditionalFormatting sqref="AN96:AN123">
    <cfRule type="colorScale" priority="974">
      <colorScale>
        <cfvo type="min"/>
        <cfvo type="percentile" val="50"/>
        <cfvo type="max"/>
        <color rgb="FFF8696B"/>
        <color rgb="FFFFEB84"/>
        <color rgb="FF63BE7B"/>
      </colorScale>
    </cfRule>
  </conditionalFormatting>
  <conditionalFormatting sqref="AW14:AW92">
    <cfRule type="colorScale" priority="979">
      <colorScale>
        <cfvo type="min"/>
        <cfvo type="percentile" val="50"/>
        <cfvo type="max"/>
        <color rgb="FFF8696B"/>
        <color rgb="FFFFEB84"/>
        <color rgb="FF63BE7B"/>
      </colorScale>
    </cfRule>
  </conditionalFormatting>
  <conditionalFormatting sqref="AT25:AT81 AO25:AO81 AQ25:AQ81">
    <cfRule type="colorScale" priority="980">
      <colorScale>
        <cfvo type="min"/>
        <cfvo type="percentile" val="50"/>
        <cfvo type="max"/>
        <color rgb="FFF8696B"/>
        <color rgb="FFFFEB84"/>
        <color rgb="FF63BE7B"/>
      </colorScale>
    </cfRule>
  </conditionalFormatting>
  <conditionalFormatting sqref="AU12:AV92">
    <cfRule type="colorScale" priority="981">
      <colorScale>
        <cfvo type="min"/>
        <cfvo type="percentile" val="50"/>
        <cfvo type="max"/>
        <color rgb="FFF8696B"/>
        <color rgb="FFFFEB84"/>
        <color rgb="FF63BE7B"/>
      </colorScale>
    </cfRule>
  </conditionalFormatting>
  <conditionalFormatting sqref="AQ14 AO14">
    <cfRule type="colorScale" priority="972">
      <colorScale>
        <cfvo type="min"/>
        <cfvo type="percentile" val="50"/>
        <cfvo type="max"/>
        <color rgb="FFF8696B"/>
        <color rgb="FFFFEB84"/>
        <color rgb="FF63BE7B"/>
      </colorScale>
    </cfRule>
  </conditionalFormatting>
  <conditionalFormatting sqref="AT14:AT92">
    <cfRule type="colorScale" priority="971">
      <colorScale>
        <cfvo type="min"/>
        <cfvo type="percentile" val="50"/>
        <cfvo type="max"/>
        <color rgb="FFF8696B"/>
        <color rgb="FFFFEB84"/>
        <color rgb="FF63BE7B"/>
      </colorScale>
    </cfRule>
  </conditionalFormatting>
  <conditionalFormatting sqref="AN82:AN92 AN15:AN24">
    <cfRule type="colorScale" priority="969">
      <colorScale>
        <cfvo type="min"/>
        <cfvo type="percentile" val="50"/>
        <cfvo type="max"/>
        <color rgb="FFF8696B"/>
        <color rgb="FFFFEB84"/>
        <color rgb="FF63BE7B"/>
      </colorScale>
    </cfRule>
  </conditionalFormatting>
  <conditionalFormatting sqref="AN25:AN81">
    <cfRule type="colorScale" priority="970">
      <colorScale>
        <cfvo type="min"/>
        <cfvo type="percentile" val="50"/>
        <cfvo type="max"/>
        <color rgb="FFF8696B"/>
        <color rgb="FFFFEB84"/>
        <color rgb="FF63BE7B"/>
      </colorScale>
    </cfRule>
  </conditionalFormatting>
  <conditionalFormatting sqref="AN14">
    <cfRule type="colorScale" priority="968">
      <colorScale>
        <cfvo type="min"/>
        <cfvo type="percentile" val="50"/>
        <cfvo type="max"/>
        <color rgb="FFF8696B"/>
        <color rgb="FFFFEB84"/>
        <color rgb="FF63BE7B"/>
      </colorScale>
    </cfRule>
  </conditionalFormatting>
  <conditionalFormatting sqref="AX96:AY123">
    <cfRule type="colorScale" priority="964">
      <colorScale>
        <cfvo type="min"/>
        <cfvo type="percentile" val="50"/>
        <cfvo type="max"/>
        <color rgb="FFF8696B"/>
        <color rgb="FFFFEB84"/>
        <color rgb="FF63BE7B"/>
      </colorScale>
    </cfRule>
  </conditionalFormatting>
  <conditionalFormatting sqref="AX14:AX92">
    <cfRule type="colorScale" priority="962">
      <colorScale>
        <cfvo type="min"/>
        <cfvo type="percentile" val="50"/>
        <cfvo type="max"/>
        <color rgb="FF63BE7B"/>
        <color rgb="FFFFEB84"/>
        <color rgb="FFF8696B"/>
      </colorScale>
    </cfRule>
  </conditionalFormatting>
  <conditionalFormatting sqref="AR96:AR123">
    <cfRule type="colorScale" priority="961">
      <colorScale>
        <cfvo type="min"/>
        <cfvo type="percentile" val="50"/>
        <cfvo type="max"/>
        <color rgb="FFF8696B"/>
        <color rgb="FFFFEB84"/>
        <color rgb="FF63BE7B"/>
      </colorScale>
    </cfRule>
  </conditionalFormatting>
  <conditionalFormatting sqref="AS96:AS123">
    <cfRule type="colorScale" priority="960">
      <colorScale>
        <cfvo type="min"/>
        <cfvo type="percentile" val="50"/>
        <cfvo type="max"/>
        <color rgb="FFF8696B"/>
        <color rgb="FFFFEB84"/>
        <color rgb="FF63BE7B"/>
      </colorScale>
    </cfRule>
  </conditionalFormatting>
  <conditionalFormatting sqref="AY14:AY92">
    <cfRule type="colorScale" priority="958">
      <colorScale>
        <cfvo type="min"/>
        <cfvo type="percentile" val="50"/>
        <cfvo type="max"/>
        <color rgb="FFF8696B"/>
        <color rgb="FFFFEB84"/>
        <color rgb="FF63BE7B"/>
      </colorScale>
    </cfRule>
  </conditionalFormatting>
  <conditionalFormatting sqref="AY14:AY92">
    <cfRule type="colorScale" priority="957">
      <colorScale>
        <cfvo type="min"/>
        <cfvo type="percentile" val="50"/>
        <cfvo type="max"/>
        <color rgb="FF63BE7B"/>
        <color rgb="FFFFEB84"/>
        <color rgb="FFF8696B"/>
      </colorScale>
    </cfRule>
  </conditionalFormatting>
  <conditionalFormatting sqref="AX96:AY123">
    <cfRule type="colorScale" priority="956">
      <colorScale>
        <cfvo type="min"/>
        <cfvo type="percentile" val="50"/>
        <cfvo type="max"/>
        <color rgb="FF63BE7B"/>
        <color rgb="FFFFEB84"/>
        <color rgb="FFF8696B"/>
      </colorScale>
    </cfRule>
  </conditionalFormatting>
  <conditionalFormatting sqref="AS14:AS92">
    <cfRule type="colorScale" priority="955">
      <colorScale>
        <cfvo type="min"/>
        <cfvo type="percentile" val="50"/>
        <cfvo type="max"/>
        <color rgb="FFF8696B"/>
        <color rgb="FFFFEB84"/>
        <color rgb="FF63BE7B"/>
      </colorScale>
    </cfRule>
  </conditionalFormatting>
  <conditionalFormatting sqref="AT96:AT123">
    <cfRule type="colorScale" priority="952">
      <colorScale>
        <cfvo type="min"/>
        <cfvo type="percentile" val="50"/>
        <cfvo type="max"/>
        <color rgb="FFF8696B"/>
        <color rgb="FFFFEB84"/>
        <color rgb="FF63BE7B"/>
      </colorScale>
    </cfRule>
  </conditionalFormatting>
  <conditionalFormatting sqref="BB14:BB92">
    <cfRule type="colorScale" priority="951">
      <colorScale>
        <cfvo type="min"/>
        <cfvo type="percentile" val="50"/>
        <cfvo type="max"/>
        <color rgb="FFF8696B"/>
        <color rgb="FFFFEB84"/>
        <color rgb="FF63BE7B"/>
      </colorScale>
    </cfRule>
  </conditionalFormatting>
  <conditionalFormatting sqref="BB96:BB123">
    <cfRule type="colorScale" priority="950">
      <colorScale>
        <cfvo type="min"/>
        <cfvo type="percentile" val="50"/>
        <cfvo type="max"/>
        <color rgb="FFF8696B"/>
        <color rgb="FFFFEB84"/>
        <color rgb="FF63BE7B"/>
      </colorScale>
    </cfRule>
  </conditionalFormatting>
  <conditionalFormatting sqref="BC14:BC92">
    <cfRule type="colorScale" priority="949">
      <colorScale>
        <cfvo type="min"/>
        <cfvo type="percentile" val="50"/>
        <cfvo type="max"/>
        <color rgb="FFF8696B"/>
        <color rgb="FFFFEB84"/>
        <color rgb="FF63BE7B"/>
      </colorScale>
    </cfRule>
  </conditionalFormatting>
  <conditionalFormatting sqref="BC96:BC123">
    <cfRule type="colorScale" priority="948">
      <colorScale>
        <cfvo type="min"/>
        <cfvo type="percentile" val="50"/>
        <cfvo type="max"/>
        <color rgb="FFF8696B"/>
        <color rgb="FFFFEB84"/>
        <color rgb="FF63BE7B"/>
      </colorScale>
    </cfRule>
  </conditionalFormatting>
  <conditionalFormatting sqref="BN96:BN123">
    <cfRule type="colorScale" priority="942">
      <colorScale>
        <cfvo type="min"/>
        <cfvo type="percentile" val="50"/>
        <cfvo type="max"/>
        <color rgb="FFF8696B"/>
        <color rgb="FFFFEB84"/>
        <color rgb="FF63BE7B"/>
      </colorScale>
    </cfRule>
  </conditionalFormatting>
  <conditionalFormatting sqref="BI14:BI92">
    <cfRule type="colorScale" priority="933">
      <colorScale>
        <cfvo type="min"/>
        <cfvo type="percentile" val="50"/>
        <cfvo type="max"/>
        <color rgb="FFF8696B"/>
        <color rgb="FFFFEB84"/>
        <color rgb="FF63BE7B"/>
      </colorScale>
    </cfRule>
  </conditionalFormatting>
  <conditionalFormatting sqref="BF96:BH123 BK96:BK123">
    <cfRule type="colorScale" priority="944">
      <colorScale>
        <cfvo type="min"/>
        <cfvo type="percentile" val="50"/>
        <cfvo type="max"/>
        <color rgb="FFF8696B"/>
        <color rgb="FFFFEB84"/>
        <color rgb="FF63BE7B"/>
      </colorScale>
    </cfRule>
  </conditionalFormatting>
  <conditionalFormatting sqref="BL96:BM123">
    <cfRule type="colorScale" priority="943">
      <colorScale>
        <cfvo type="min"/>
        <cfvo type="percentile" val="50"/>
        <cfvo type="max"/>
        <color rgb="FFF8696B"/>
        <color rgb="FFFFEB84"/>
        <color rgb="FF63BE7B"/>
      </colorScale>
    </cfRule>
  </conditionalFormatting>
  <conditionalFormatting sqref="BK15:BK24 BF82:BF92 BF15:BF24 BK82:BK92 BH15:BH24 BH82:BH92">
    <cfRule type="colorScale" priority="941">
      <colorScale>
        <cfvo type="min"/>
        <cfvo type="percentile" val="50"/>
        <cfvo type="max"/>
        <color rgb="FFF8696B"/>
        <color rgb="FFFFEB84"/>
        <color rgb="FF63BE7B"/>
      </colorScale>
    </cfRule>
  </conditionalFormatting>
  <conditionalFormatting sqref="BE96:BE123">
    <cfRule type="colorScale" priority="940">
      <colorScale>
        <cfvo type="min"/>
        <cfvo type="percentile" val="50"/>
        <cfvo type="max"/>
        <color rgb="FFF8696B"/>
        <color rgb="FFFFEB84"/>
        <color rgb="FF63BE7B"/>
      </colorScale>
    </cfRule>
  </conditionalFormatting>
  <conditionalFormatting sqref="BN14:BN92">
    <cfRule type="colorScale" priority="945">
      <colorScale>
        <cfvo type="min"/>
        <cfvo type="percentile" val="50"/>
        <cfvo type="max"/>
        <color rgb="FFF8696B"/>
        <color rgb="FFFFEB84"/>
        <color rgb="FF63BE7B"/>
      </colorScale>
    </cfRule>
  </conditionalFormatting>
  <conditionalFormatting sqref="BK25:BK81 BF25:BF81 BH25:BH81">
    <cfRule type="colorScale" priority="946">
      <colorScale>
        <cfvo type="min"/>
        <cfvo type="percentile" val="50"/>
        <cfvo type="max"/>
        <color rgb="FFF8696B"/>
        <color rgb="FFFFEB84"/>
        <color rgb="FF63BE7B"/>
      </colorScale>
    </cfRule>
  </conditionalFormatting>
  <conditionalFormatting sqref="BL12:BM92">
    <cfRule type="colorScale" priority="947">
      <colorScale>
        <cfvo type="min"/>
        <cfvo type="percentile" val="50"/>
        <cfvo type="max"/>
        <color rgb="FFF8696B"/>
        <color rgb="FFFFEB84"/>
        <color rgb="FF63BE7B"/>
      </colorScale>
    </cfRule>
  </conditionalFormatting>
  <conditionalFormatting sqref="BH14 BF14">
    <cfRule type="colorScale" priority="938">
      <colorScale>
        <cfvo type="min"/>
        <cfvo type="percentile" val="50"/>
        <cfvo type="max"/>
        <color rgb="FFF8696B"/>
        <color rgb="FFFFEB84"/>
        <color rgb="FF63BE7B"/>
      </colorScale>
    </cfRule>
  </conditionalFormatting>
  <conditionalFormatting sqref="BK14:BK92">
    <cfRule type="colorScale" priority="937">
      <colorScale>
        <cfvo type="min"/>
        <cfvo type="percentile" val="50"/>
        <cfvo type="max"/>
        <color rgb="FFF8696B"/>
        <color rgb="FFFFEB84"/>
        <color rgb="FF63BE7B"/>
      </colorScale>
    </cfRule>
  </conditionalFormatting>
  <conditionalFormatting sqref="BE82:BE92 BE15:BE24">
    <cfRule type="colorScale" priority="935">
      <colorScale>
        <cfvo type="min"/>
        <cfvo type="percentile" val="50"/>
        <cfvo type="max"/>
        <color rgb="FFF8696B"/>
        <color rgb="FFFFEB84"/>
        <color rgb="FF63BE7B"/>
      </colorScale>
    </cfRule>
  </conditionalFormatting>
  <conditionalFormatting sqref="BE25:BE81">
    <cfRule type="colorScale" priority="936">
      <colorScale>
        <cfvo type="min"/>
        <cfvo type="percentile" val="50"/>
        <cfvo type="max"/>
        <color rgb="FFF8696B"/>
        <color rgb="FFFFEB84"/>
        <color rgb="FF63BE7B"/>
      </colorScale>
    </cfRule>
  </conditionalFormatting>
  <conditionalFormatting sqref="BE14">
    <cfRule type="colorScale" priority="934">
      <colorScale>
        <cfvo type="min"/>
        <cfvo type="percentile" val="50"/>
        <cfvo type="max"/>
        <color rgb="FFF8696B"/>
        <color rgb="FFFFEB84"/>
        <color rgb="FF63BE7B"/>
      </colorScale>
    </cfRule>
  </conditionalFormatting>
  <conditionalFormatting sqref="BO96:BP123">
    <cfRule type="colorScale" priority="932">
      <colorScale>
        <cfvo type="min"/>
        <cfvo type="percentile" val="50"/>
        <cfvo type="max"/>
        <color rgb="FFF8696B"/>
        <color rgb="FFFFEB84"/>
        <color rgb="FF63BE7B"/>
      </colorScale>
    </cfRule>
  </conditionalFormatting>
  <conditionalFormatting sqref="BO14:BO92">
    <cfRule type="colorScale" priority="931">
      <colorScale>
        <cfvo type="min"/>
        <cfvo type="percentile" val="50"/>
        <cfvo type="max"/>
        <color rgb="FF63BE7B"/>
        <color rgb="FFFFEB84"/>
        <color rgb="FFF8696B"/>
      </colorScale>
    </cfRule>
  </conditionalFormatting>
  <conditionalFormatting sqref="BI96:BI123">
    <cfRule type="colorScale" priority="930">
      <colorScale>
        <cfvo type="min"/>
        <cfvo type="percentile" val="50"/>
        <cfvo type="max"/>
        <color rgb="FFF8696B"/>
        <color rgb="FFFFEB84"/>
        <color rgb="FF63BE7B"/>
      </colorScale>
    </cfRule>
  </conditionalFormatting>
  <conditionalFormatting sqref="BJ96:BJ123">
    <cfRule type="colorScale" priority="929">
      <colorScale>
        <cfvo type="min"/>
        <cfvo type="percentile" val="50"/>
        <cfvo type="max"/>
        <color rgb="FFF8696B"/>
        <color rgb="FFFFEB84"/>
        <color rgb="FF63BE7B"/>
      </colorScale>
    </cfRule>
  </conditionalFormatting>
  <conditionalFormatting sqref="BO96:BP123">
    <cfRule type="colorScale" priority="926">
      <colorScale>
        <cfvo type="min"/>
        <cfvo type="percentile" val="50"/>
        <cfvo type="max"/>
        <color rgb="FF63BE7B"/>
        <color rgb="FFFFEB84"/>
        <color rgb="FFF8696B"/>
      </colorScale>
    </cfRule>
  </conditionalFormatting>
  <conditionalFormatting sqref="BJ14:BJ92">
    <cfRule type="colorScale" priority="925">
      <colorScale>
        <cfvo type="min"/>
        <cfvo type="percentile" val="50"/>
        <cfvo type="max"/>
        <color rgb="FFF8696B"/>
        <color rgb="FFFFEB84"/>
        <color rgb="FF63BE7B"/>
      </colorScale>
    </cfRule>
  </conditionalFormatting>
  <conditionalFormatting sqref="BK96:BK123">
    <cfRule type="colorScale" priority="924">
      <colorScale>
        <cfvo type="min"/>
        <cfvo type="percentile" val="50"/>
        <cfvo type="max"/>
        <color rgb="FFF8696B"/>
        <color rgb="FFFFEB84"/>
        <color rgb="FF63BE7B"/>
      </colorScale>
    </cfRule>
  </conditionalFormatting>
  <conditionalFormatting sqref="BS14:BS92">
    <cfRule type="colorScale" priority="923">
      <colorScale>
        <cfvo type="min"/>
        <cfvo type="percentile" val="50"/>
        <cfvo type="max"/>
        <color rgb="FFF8696B"/>
        <color rgb="FFFFEB84"/>
        <color rgb="FF63BE7B"/>
      </colorScale>
    </cfRule>
  </conditionalFormatting>
  <conditionalFormatting sqref="BS96:BS123">
    <cfRule type="colorScale" priority="922">
      <colorScale>
        <cfvo type="min"/>
        <cfvo type="percentile" val="50"/>
        <cfvo type="max"/>
        <color rgb="FFF8696B"/>
        <color rgb="FFFFEB84"/>
        <color rgb="FF63BE7B"/>
      </colorScale>
    </cfRule>
  </conditionalFormatting>
  <conditionalFormatting sqref="BT14:BT92">
    <cfRule type="colorScale" priority="921">
      <colorScale>
        <cfvo type="min"/>
        <cfvo type="percentile" val="50"/>
        <cfvo type="max"/>
        <color rgb="FFF8696B"/>
        <color rgb="FFFFEB84"/>
        <color rgb="FF63BE7B"/>
      </colorScale>
    </cfRule>
  </conditionalFormatting>
  <conditionalFormatting sqref="BT96:BT123">
    <cfRule type="colorScale" priority="920">
      <colorScale>
        <cfvo type="min"/>
        <cfvo type="percentile" val="50"/>
        <cfvo type="max"/>
        <color rgb="FFF8696B"/>
        <color rgb="FFFFEB84"/>
        <color rgb="FF63BE7B"/>
      </colorScale>
    </cfRule>
  </conditionalFormatting>
  <conditionalFormatting sqref="AT2:AT10 AP2:AP10">
    <cfRule type="colorScale" priority="918">
      <colorScale>
        <cfvo type="min"/>
        <cfvo type="percentile" val="50"/>
        <cfvo type="max"/>
        <color rgb="FFF8696B"/>
        <color rgb="FFFFEB84"/>
        <color rgb="FF63BE7B"/>
      </colorScale>
    </cfRule>
  </conditionalFormatting>
  <conditionalFormatting sqref="AQ2:AQ10">
    <cfRule type="colorScale" priority="916">
      <colorScale>
        <cfvo type="min"/>
        <cfvo type="percentile" val="50"/>
        <cfvo type="max"/>
        <color rgb="FFF8696B"/>
        <color rgb="FFFFEB84"/>
        <color rgb="FF63BE7B"/>
      </colorScale>
    </cfRule>
  </conditionalFormatting>
  <conditionalFormatting sqref="AU2:AU10">
    <cfRule type="colorScale" priority="915">
      <colorScale>
        <cfvo type="min"/>
        <cfvo type="percentile" val="50"/>
        <cfvo type="max"/>
        <color rgb="FFF8696B"/>
        <color rgb="FFFFEB84"/>
        <color rgb="FF63BE7B"/>
      </colorScale>
    </cfRule>
  </conditionalFormatting>
  <conditionalFormatting sqref="BK2:BK10 BG2:BG10">
    <cfRule type="colorScale" priority="914">
      <colorScale>
        <cfvo type="min"/>
        <cfvo type="percentile" val="50"/>
        <cfvo type="max"/>
        <color rgb="FFF8696B"/>
        <color rgb="FFFFEB84"/>
        <color rgb="FF63BE7B"/>
      </colorScale>
    </cfRule>
  </conditionalFormatting>
  <conditionalFormatting sqref="BH2:BH10">
    <cfRule type="colorScale" priority="913">
      <colorScale>
        <cfvo type="min"/>
        <cfvo type="percentile" val="50"/>
        <cfvo type="max"/>
        <color rgb="FFF8696B"/>
        <color rgb="FFFFEB84"/>
        <color rgb="FF63BE7B"/>
      </colorScale>
    </cfRule>
  </conditionalFormatting>
  <conditionalFormatting sqref="BL2:BL10">
    <cfRule type="colorScale" priority="912">
      <colorScale>
        <cfvo type="min"/>
        <cfvo type="percentile" val="50"/>
        <cfvo type="max"/>
        <color rgb="FFF8696B"/>
        <color rgb="FFFFEB84"/>
        <color rgb="FF63BE7B"/>
      </colorScale>
    </cfRule>
  </conditionalFormatting>
  <conditionalFormatting sqref="CG96:CG123">
    <cfRule type="colorScale" priority="906">
      <colorScale>
        <cfvo type="min"/>
        <cfvo type="percentile" val="50"/>
        <cfvo type="max"/>
        <color rgb="FFF8696B"/>
        <color rgb="FFFFEB84"/>
        <color rgb="FF63BE7B"/>
      </colorScale>
    </cfRule>
  </conditionalFormatting>
  <conditionalFormatting sqref="CA14:CA92">
    <cfRule type="colorScale" priority="898">
      <colorScale>
        <cfvo type="min"/>
        <cfvo type="percentile" val="50"/>
        <cfvo type="max"/>
        <color rgb="FFF8696B"/>
        <color rgb="FFFFEB84"/>
        <color rgb="FF63BE7B"/>
      </colorScale>
    </cfRule>
  </conditionalFormatting>
  <conditionalFormatting sqref="CD96:CD123 BW96:BZ123">
    <cfRule type="colorScale" priority="908">
      <colorScale>
        <cfvo type="min"/>
        <cfvo type="percentile" val="50"/>
        <cfvo type="max"/>
        <color rgb="FFF8696B"/>
        <color rgb="FFFFEB84"/>
        <color rgb="FF63BE7B"/>
      </colorScale>
    </cfRule>
  </conditionalFormatting>
  <conditionalFormatting sqref="CE96:CF123">
    <cfRule type="colorScale" priority="907">
      <colorScale>
        <cfvo type="min"/>
        <cfvo type="percentile" val="50"/>
        <cfvo type="max"/>
        <color rgb="FFF8696B"/>
        <color rgb="FFFFEB84"/>
        <color rgb="FF63BE7B"/>
      </colorScale>
    </cfRule>
  </conditionalFormatting>
  <conditionalFormatting sqref="CD15:CD24 BW82:BW92 BW15:BW24 CD82:CD92 BZ15:BZ24 BZ82:BZ92">
    <cfRule type="colorScale" priority="905">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CG14:CG92">
    <cfRule type="colorScale" priority="909">
      <colorScale>
        <cfvo type="min"/>
        <cfvo type="percentile" val="50"/>
        <cfvo type="max"/>
        <color rgb="FFF8696B"/>
        <color rgb="FFFFEB84"/>
        <color rgb="FF63BE7B"/>
      </colorScale>
    </cfRule>
  </conditionalFormatting>
  <conditionalFormatting sqref="CD25:CD81 BW25:BW81 BZ25:BZ81">
    <cfRule type="colorScale" priority="910">
      <colorScale>
        <cfvo type="min"/>
        <cfvo type="percentile" val="50"/>
        <cfvo type="max"/>
        <color rgb="FFF8696B"/>
        <color rgb="FFFFEB84"/>
        <color rgb="FF63BE7B"/>
      </colorScale>
    </cfRule>
  </conditionalFormatting>
  <conditionalFormatting sqref="CE12:CF92">
    <cfRule type="colorScale" priority="911">
      <colorScale>
        <cfvo type="min"/>
        <cfvo type="percentile" val="50"/>
        <cfvo type="max"/>
        <color rgb="FFF8696B"/>
        <color rgb="FFFFEB84"/>
        <color rgb="FF63BE7B"/>
      </colorScale>
    </cfRule>
  </conditionalFormatting>
  <conditionalFormatting sqref="BZ14 BW14">
    <cfRule type="colorScale" priority="903">
      <colorScale>
        <cfvo type="min"/>
        <cfvo type="percentile" val="50"/>
        <cfvo type="max"/>
        <color rgb="FFF8696B"/>
        <color rgb="FFFFEB84"/>
        <color rgb="FF63BE7B"/>
      </colorScale>
    </cfRule>
  </conditionalFormatting>
  <conditionalFormatting sqref="CD14:CD92">
    <cfRule type="colorScale" priority="902">
      <colorScale>
        <cfvo type="min"/>
        <cfvo type="percentile" val="50"/>
        <cfvo type="max"/>
        <color rgb="FFF8696B"/>
        <color rgb="FFFFEB84"/>
        <color rgb="FF63BE7B"/>
      </colorScale>
    </cfRule>
  </conditionalFormatting>
  <conditionalFormatting sqref="BV14:BV92">
    <cfRule type="colorScale" priority="899">
      <colorScale>
        <cfvo type="min"/>
        <cfvo type="percentile" val="50"/>
        <cfvo type="max"/>
        <color rgb="FFF8696B"/>
        <color rgb="FFFFEB84"/>
        <color rgb="FF63BE7B"/>
      </colorScale>
    </cfRule>
  </conditionalFormatting>
  <conditionalFormatting sqref="CH96:CI123">
    <cfRule type="colorScale" priority="897">
      <colorScale>
        <cfvo type="min"/>
        <cfvo type="percentile" val="50"/>
        <cfvo type="max"/>
        <color rgb="FFF8696B"/>
        <color rgb="FFFFEB84"/>
        <color rgb="FF63BE7B"/>
      </colorScale>
    </cfRule>
  </conditionalFormatting>
  <conditionalFormatting sqref="CH14:CH92">
    <cfRule type="colorScale" priority="896">
      <colorScale>
        <cfvo type="min"/>
        <cfvo type="percentile" val="50"/>
        <cfvo type="max"/>
        <color rgb="FF63BE7B"/>
        <color rgb="FFFFEB84"/>
        <color rgb="FFF8696B"/>
      </colorScale>
    </cfRule>
  </conditionalFormatting>
  <conditionalFormatting sqref="CA96:CB123">
    <cfRule type="colorScale" priority="895">
      <colorScale>
        <cfvo type="min"/>
        <cfvo type="percentile" val="50"/>
        <cfvo type="max"/>
        <color rgb="FFF8696B"/>
        <color rgb="FFFFEB84"/>
        <color rgb="FF63BE7B"/>
      </colorScale>
    </cfRule>
  </conditionalFormatting>
  <conditionalFormatting sqref="CC96:CC123">
    <cfRule type="colorScale" priority="894">
      <colorScale>
        <cfvo type="min"/>
        <cfvo type="percentile" val="50"/>
        <cfvo type="max"/>
        <color rgb="FFF8696B"/>
        <color rgb="FFFFEB84"/>
        <color rgb="FF63BE7B"/>
      </colorScale>
    </cfRule>
  </conditionalFormatting>
  <conditionalFormatting sqref="CH96:CI123">
    <cfRule type="colorScale" priority="893">
      <colorScale>
        <cfvo type="min"/>
        <cfvo type="percentile" val="50"/>
        <cfvo type="max"/>
        <color rgb="FF63BE7B"/>
        <color rgb="FFFFEB84"/>
        <color rgb="FFF8696B"/>
      </colorScale>
    </cfRule>
  </conditionalFormatting>
  <conditionalFormatting sqref="CC14:CC92">
    <cfRule type="colorScale" priority="892">
      <colorScale>
        <cfvo type="min"/>
        <cfvo type="percentile" val="50"/>
        <cfvo type="max"/>
        <color rgb="FFF8696B"/>
        <color rgb="FFFFEB84"/>
        <color rgb="FF63BE7B"/>
      </colorScale>
    </cfRule>
  </conditionalFormatting>
  <conditionalFormatting sqref="CD96:CD123">
    <cfRule type="colorScale" priority="891">
      <colorScale>
        <cfvo type="min"/>
        <cfvo type="percentile" val="50"/>
        <cfvo type="max"/>
        <color rgb="FFF8696B"/>
        <color rgb="FFFFEB84"/>
        <color rgb="FF63BE7B"/>
      </colorScale>
    </cfRule>
  </conditionalFormatting>
  <conditionalFormatting sqref="CL14:CL92">
    <cfRule type="colorScale" priority="890">
      <colorScale>
        <cfvo type="min"/>
        <cfvo type="percentile" val="50"/>
        <cfvo type="max"/>
        <color rgb="FFF8696B"/>
        <color rgb="FFFFEB84"/>
        <color rgb="FF63BE7B"/>
      </colorScale>
    </cfRule>
  </conditionalFormatting>
  <conditionalFormatting sqref="CL96:CM123">
    <cfRule type="colorScale" priority="889">
      <colorScale>
        <cfvo type="min"/>
        <cfvo type="percentile" val="50"/>
        <cfvo type="max"/>
        <color rgb="FFF8696B"/>
        <color rgb="FFFFEB84"/>
        <color rgb="FF63BE7B"/>
      </colorScale>
    </cfRule>
  </conditionalFormatting>
  <conditionalFormatting sqref="CN14:CN92">
    <cfRule type="colorScale" priority="888">
      <colorScale>
        <cfvo type="min"/>
        <cfvo type="percentile" val="50"/>
        <cfvo type="max"/>
        <color rgb="FFF8696B"/>
        <color rgb="FFFFEB84"/>
        <color rgb="FF63BE7B"/>
      </colorScale>
    </cfRule>
  </conditionalFormatting>
  <conditionalFormatting sqref="CN96:CN123">
    <cfRule type="colorScale" priority="887">
      <colorScale>
        <cfvo type="min"/>
        <cfvo type="percentile" val="50"/>
        <cfvo type="max"/>
        <color rgb="FFF8696B"/>
        <color rgb="FFFFEB84"/>
        <color rgb="FF63BE7B"/>
      </colorScale>
    </cfRule>
  </conditionalFormatting>
  <conditionalFormatting sqref="CD2:CD10 BZ2:BZ10">
    <cfRule type="colorScale" priority="886">
      <colorScale>
        <cfvo type="min"/>
        <cfvo type="percentile" val="50"/>
        <cfvo type="max"/>
        <color rgb="FFF8696B"/>
        <color rgb="FFFFEB84"/>
        <color rgb="FF63BE7B"/>
      </colorScale>
    </cfRule>
  </conditionalFormatting>
  <conditionalFormatting sqref="CA2:CB10">
    <cfRule type="colorScale" priority="885">
      <colorScale>
        <cfvo type="min"/>
        <cfvo type="percentile" val="50"/>
        <cfvo type="max"/>
        <color rgb="FFF8696B"/>
        <color rgb="FFFFEB84"/>
        <color rgb="FF63BE7B"/>
      </colorScale>
    </cfRule>
  </conditionalFormatting>
  <conditionalFormatting sqref="CE2:CE10">
    <cfRule type="colorScale" priority="884">
      <colorScale>
        <cfvo type="min"/>
        <cfvo type="percentile" val="50"/>
        <cfvo type="max"/>
        <color rgb="FFF8696B"/>
        <color rgb="FFFFEB84"/>
        <color rgb="FF63BE7B"/>
      </colorScale>
    </cfRule>
  </conditionalFormatting>
  <conditionalFormatting sqref="BG14:BG92">
    <cfRule type="colorScale" priority="883">
      <colorScale>
        <cfvo type="min"/>
        <cfvo type="percentile" val="50"/>
        <cfvo type="max"/>
        <color rgb="FFF8696B"/>
        <color rgb="FFFFEB84"/>
        <color rgb="FF63BE7B"/>
      </colorScale>
    </cfRule>
  </conditionalFormatting>
  <conditionalFormatting sqref="BY14:BY92">
    <cfRule type="colorScale" priority="882">
      <colorScale>
        <cfvo type="min"/>
        <cfvo type="percentile" val="50"/>
        <cfvo type="max"/>
        <color rgb="FFF8696B"/>
        <color rgb="FFFFEB84"/>
        <color rgb="FF63BE7B"/>
      </colorScale>
    </cfRule>
  </conditionalFormatting>
  <conditionalFormatting sqref="BX14:BX92">
    <cfRule type="colorScale" priority="881">
      <colorScale>
        <cfvo type="min"/>
        <cfvo type="percentile" val="50"/>
        <cfvo type="max"/>
        <color rgb="FFF8696B"/>
        <color rgb="FFFFEB84"/>
        <color rgb="FF63BE7B"/>
      </colorScale>
    </cfRule>
  </conditionalFormatting>
  <conditionalFormatting sqref="CB14:CB92">
    <cfRule type="colorScale" priority="852">
      <colorScale>
        <cfvo type="min"/>
        <cfvo type="percentile" val="50"/>
        <cfvo type="max"/>
        <color rgb="FFF8696B"/>
        <color rgb="FFFFEB84"/>
        <color rgb="FF63BE7B"/>
      </colorScale>
    </cfRule>
  </conditionalFormatting>
  <conditionalFormatting sqref="CM14:CM92">
    <cfRule type="colorScale" priority="850">
      <colorScale>
        <cfvo type="min"/>
        <cfvo type="percentile" val="50"/>
        <cfvo type="max"/>
        <color rgb="FFF8696B"/>
        <color rgb="FFFFEB84"/>
        <color rgb="FF63BE7B"/>
      </colorScale>
    </cfRule>
  </conditionalFormatting>
  <conditionalFormatting sqref="DA96:DA123">
    <cfRule type="colorScale" priority="837">
      <colorScale>
        <cfvo type="min"/>
        <cfvo type="percentile" val="50"/>
        <cfvo type="max"/>
        <color rgb="FFF8696B"/>
        <color rgb="FFFFEB84"/>
        <color rgb="FF63BE7B"/>
      </colorScale>
    </cfRule>
  </conditionalFormatting>
  <conditionalFormatting sqref="CU14:CU92">
    <cfRule type="colorScale" priority="831">
      <colorScale>
        <cfvo type="min"/>
        <cfvo type="percentile" val="50"/>
        <cfvo type="max"/>
        <color rgb="FFF8696B"/>
        <color rgb="FFFFEB84"/>
        <color rgb="FF63BE7B"/>
      </colorScale>
    </cfRule>
  </conditionalFormatting>
  <conditionalFormatting sqref="CX96:CX123 CQ96:CT123">
    <cfRule type="colorScale" priority="839">
      <colorScale>
        <cfvo type="min"/>
        <cfvo type="percentile" val="50"/>
        <cfvo type="max"/>
        <color rgb="FFF8696B"/>
        <color rgb="FFFFEB84"/>
        <color rgb="FF63BE7B"/>
      </colorScale>
    </cfRule>
  </conditionalFormatting>
  <conditionalFormatting sqref="CY96:CZ123">
    <cfRule type="colorScale" priority="838">
      <colorScale>
        <cfvo type="min"/>
        <cfvo type="percentile" val="50"/>
        <cfvo type="max"/>
        <color rgb="FFF8696B"/>
        <color rgb="FFFFEB84"/>
        <color rgb="FF63BE7B"/>
      </colorScale>
    </cfRule>
  </conditionalFormatting>
  <conditionalFormatting sqref="CX15:CX24 CQ82:CQ92 CQ15:CQ24 CX82:CX92 CT15:CT24 CT82:CT92">
    <cfRule type="colorScale" priority="836">
      <colorScale>
        <cfvo type="min"/>
        <cfvo type="percentile" val="50"/>
        <cfvo type="max"/>
        <color rgb="FFF8696B"/>
        <color rgb="FFFFEB84"/>
        <color rgb="FF63BE7B"/>
      </colorScale>
    </cfRule>
  </conditionalFormatting>
  <conditionalFormatting sqref="CP96:CP123">
    <cfRule type="colorScale" priority="835">
      <colorScale>
        <cfvo type="min"/>
        <cfvo type="percentile" val="50"/>
        <cfvo type="max"/>
        <color rgb="FFF8696B"/>
        <color rgb="FFFFEB84"/>
        <color rgb="FF63BE7B"/>
      </colorScale>
    </cfRule>
  </conditionalFormatting>
  <conditionalFormatting sqref="DA14:DA92">
    <cfRule type="colorScale" priority="840">
      <colorScale>
        <cfvo type="min"/>
        <cfvo type="percentile" val="50"/>
        <cfvo type="max"/>
        <color rgb="FFF8696B"/>
        <color rgb="FFFFEB84"/>
        <color rgb="FF63BE7B"/>
      </colorScale>
    </cfRule>
  </conditionalFormatting>
  <conditionalFormatting sqref="CX25:CX81 CQ25:CQ81 CT25:CT81">
    <cfRule type="colorScale" priority="841">
      <colorScale>
        <cfvo type="min"/>
        <cfvo type="percentile" val="50"/>
        <cfvo type="max"/>
        <color rgb="FFF8696B"/>
        <color rgb="FFFFEB84"/>
        <color rgb="FF63BE7B"/>
      </colorScale>
    </cfRule>
  </conditionalFormatting>
  <conditionalFormatting sqref="CY12:CZ92">
    <cfRule type="colorScale" priority="842">
      <colorScale>
        <cfvo type="min"/>
        <cfvo type="percentile" val="50"/>
        <cfvo type="max"/>
        <color rgb="FFF8696B"/>
        <color rgb="FFFFEB84"/>
        <color rgb="FF63BE7B"/>
      </colorScale>
    </cfRule>
  </conditionalFormatting>
  <conditionalFormatting sqref="CT14 CQ14">
    <cfRule type="colorScale" priority="834">
      <colorScale>
        <cfvo type="min"/>
        <cfvo type="percentile" val="50"/>
        <cfvo type="max"/>
        <color rgb="FFF8696B"/>
        <color rgb="FFFFEB84"/>
        <color rgb="FF63BE7B"/>
      </colorScale>
    </cfRule>
  </conditionalFormatting>
  <conditionalFormatting sqref="CX14:CX92">
    <cfRule type="colorScale" priority="833">
      <colorScale>
        <cfvo type="min"/>
        <cfvo type="percentile" val="50"/>
        <cfvo type="max"/>
        <color rgb="FFF8696B"/>
        <color rgb="FFFFEB84"/>
        <color rgb="FF63BE7B"/>
      </colorScale>
    </cfRule>
  </conditionalFormatting>
  <conditionalFormatting sqref="CP14:CP92">
    <cfRule type="colorScale" priority="832">
      <colorScale>
        <cfvo type="min"/>
        <cfvo type="percentile" val="50"/>
        <cfvo type="max"/>
        <color rgb="FFF8696B"/>
        <color rgb="FFFFEB84"/>
        <color rgb="FF63BE7B"/>
      </colorScale>
    </cfRule>
  </conditionalFormatting>
  <conditionalFormatting sqref="DB96:DC123">
    <cfRule type="colorScale" priority="830">
      <colorScale>
        <cfvo type="min"/>
        <cfvo type="percentile" val="50"/>
        <cfvo type="max"/>
        <color rgb="FFF8696B"/>
        <color rgb="FFFFEB84"/>
        <color rgb="FF63BE7B"/>
      </colorScale>
    </cfRule>
  </conditionalFormatting>
  <conditionalFormatting sqref="DB14:DB92">
    <cfRule type="colorScale" priority="829">
      <colorScale>
        <cfvo type="min"/>
        <cfvo type="percentile" val="50"/>
        <cfvo type="max"/>
        <color rgb="FF63BE7B"/>
        <color rgb="FFFFEB84"/>
        <color rgb="FFF8696B"/>
      </colorScale>
    </cfRule>
  </conditionalFormatting>
  <conditionalFormatting sqref="CU96:CV123">
    <cfRule type="colorScale" priority="828">
      <colorScale>
        <cfvo type="min"/>
        <cfvo type="percentile" val="50"/>
        <cfvo type="max"/>
        <color rgb="FFF8696B"/>
        <color rgb="FFFFEB84"/>
        <color rgb="FF63BE7B"/>
      </colorScale>
    </cfRule>
  </conditionalFormatting>
  <conditionalFormatting sqref="CW96:CW123">
    <cfRule type="colorScale" priority="827">
      <colorScale>
        <cfvo type="min"/>
        <cfvo type="percentile" val="50"/>
        <cfvo type="max"/>
        <color rgb="FFF8696B"/>
        <color rgb="FFFFEB84"/>
        <color rgb="FF63BE7B"/>
      </colorScale>
    </cfRule>
  </conditionalFormatting>
  <conditionalFormatting sqref="DB96:DC123">
    <cfRule type="colorScale" priority="826">
      <colorScale>
        <cfvo type="min"/>
        <cfvo type="percentile" val="50"/>
        <cfvo type="max"/>
        <color rgb="FF63BE7B"/>
        <color rgb="FFFFEB84"/>
        <color rgb="FFF8696B"/>
      </colorScale>
    </cfRule>
  </conditionalFormatting>
  <conditionalFormatting sqref="CW14:CW92">
    <cfRule type="colorScale" priority="825">
      <colorScale>
        <cfvo type="min"/>
        <cfvo type="percentile" val="50"/>
        <cfvo type="max"/>
        <color rgb="FFF8696B"/>
        <color rgb="FFFFEB84"/>
        <color rgb="FF63BE7B"/>
      </colorScale>
    </cfRule>
  </conditionalFormatting>
  <conditionalFormatting sqref="CX96:CX123">
    <cfRule type="colorScale" priority="824">
      <colorScale>
        <cfvo type="min"/>
        <cfvo type="percentile" val="50"/>
        <cfvo type="max"/>
        <color rgb="FFF8696B"/>
        <color rgb="FFFFEB84"/>
        <color rgb="FF63BE7B"/>
      </colorScale>
    </cfRule>
  </conditionalFormatting>
  <conditionalFormatting sqref="DF14:DF92">
    <cfRule type="colorScale" priority="823">
      <colorScale>
        <cfvo type="min"/>
        <cfvo type="percentile" val="50"/>
        <cfvo type="max"/>
        <color rgb="FFF8696B"/>
        <color rgb="FFFFEB84"/>
        <color rgb="FF63BE7B"/>
      </colorScale>
    </cfRule>
  </conditionalFormatting>
  <conditionalFormatting sqref="DF96:DG123">
    <cfRule type="colorScale" priority="822">
      <colorScale>
        <cfvo type="min"/>
        <cfvo type="percentile" val="50"/>
        <cfvo type="max"/>
        <color rgb="FFF8696B"/>
        <color rgb="FFFFEB84"/>
        <color rgb="FF63BE7B"/>
      </colorScale>
    </cfRule>
  </conditionalFormatting>
  <conditionalFormatting sqref="DH14:DH92">
    <cfRule type="colorScale" priority="821">
      <colorScale>
        <cfvo type="min"/>
        <cfvo type="percentile" val="50"/>
        <cfvo type="max"/>
        <color rgb="FFF8696B"/>
        <color rgb="FFFFEB84"/>
        <color rgb="FF63BE7B"/>
      </colorScale>
    </cfRule>
  </conditionalFormatting>
  <conditionalFormatting sqref="DH96:DH123">
    <cfRule type="colorScale" priority="820">
      <colorScale>
        <cfvo type="min"/>
        <cfvo type="percentile" val="50"/>
        <cfvo type="max"/>
        <color rgb="FFF8696B"/>
        <color rgb="FFFFEB84"/>
        <color rgb="FF63BE7B"/>
      </colorScale>
    </cfRule>
  </conditionalFormatting>
  <conditionalFormatting sqref="CX2:CX10 CT2:CT10">
    <cfRule type="colorScale" priority="819">
      <colorScale>
        <cfvo type="min"/>
        <cfvo type="percentile" val="50"/>
        <cfvo type="max"/>
        <color rgb="FFF8696B"/>
        <color rgb="FFFFEB84"/>
        <color rgb="FF63BE7B"/>
      </colorScale>
    </cfRule>
  </conditionalFormatting>
  <conditionalFormatting sqref="CU2:CV10">
    <cfRule type="colorScale" priority="818">
      <colorScale>
        <cfvo type="min"/>
        <cfvo type="percentile" val="50"/>
        <cfvo type="max"/>
        <color rgb="FFF8696B"/>
        <color rgb="FFFFEB84"/>
        <color rgb="FF63BE7B"/>
      </colorScale>
    </cfRule>
  </conditionalFormatting>
  <conditionalFormatting sqref="CY2:CY10">
    <cfRule type="colorScale" priority="817">
      <colorScale>
        <cfvo type="min"/>
        <cfvo type="percentile" val="50"/>
        <cfvo type="max"/>
        <color rgb="FFF8696B"/>
        <color rgb="FFFFEB84"/>
        <color rgb="FF63BE7B"/>
      </colorScale>
    </cfRule>
  </conditionalFormatting>
  <conditionalFormatting sqref="CS14:CS92">
    <cfRule type="colorScale" priority="816">
      <colorScale>
        <cfvo type="min"/>
        <cfvo type="percentile" val="50"/>
        <cfvo type="max"/>
        <color rgb="FFF8696B"/>
        <color rgb="FFFFEB84"/>
        <color rgb="FF63BE7B"/>
      </colorScale>
    </cfRule>
  </conditionalFormatting>
  <conditionalFormatting sqref="CR14:CR92">
    <cfRule type="colorScale" priority="815">
      <colorScale>
        <cfvo type="min"/>
        <cfvo type="percentile" val="50"/>
        <cfvo type="max"/>
        <color rgb="FFF8696B"/>
        <color rgb="FFFFEB84"/>
        <color rgb="FF63BE7B"/>
      </colorScale>
    </cfRule>
  </conditionalFormatting>
  <conditionalFormatting sqref="CV14:CV92">
    <cfRule type="colorScale" priority="814">
      <colorScale>
        <cfvo type="min"/>
        <cfvo type="percentile" val="50"/>
        <cfvo type="max"/>
        <color rgb="FFF8696B"/>
        <color rgb="FFFFEB84"/>
        <color rgb="FF63BE7B"/>
      </colorScale>
    </cfRule>
  </conditionalFormatting>
  <conditionalFormatting sqref="DG14:DG92">
    <cfRule type="colorScale" priority="813">
      <colorScale>
        <cfvo type="min"/>
        <cfvo type="percentile" val="50"/>
        <cfvo type="max"/>
        <color rgb="FFF8696B"/>
        <color rgb="FFFFEB84"/>
        <color rgb="FF63BE7B"/>
      </colorScale>
    </cfRule>
  </conditionalFormatting>
  <conditionalFormatting sqref="DX96:DX123">
    <cfRule type="colorScale" priority="807">
      <colorScale>
        <cfvo type="min"/>
        <cfvo type="percentile" val="50"/>
        <cfvo type="max"/>
        <color rgb="FFF8696B"/>
        <color rgb="FFFFEB84"/>
        <color rgb="FF63BE7B"/>
      </colorScale>
    </cfRule>
  </conditionalFormatting>
  <conditionalFormatting sqref="DQ14:DQ92">
    <cfRule type="colorScale" priority="801">
      <colorScale>
        <cfvo type="min"/>
        <cfvo type="percentile" val="50"/>
        <cfvo type="max"/>
        <color rgb="FFF8696B"/>
        <color rgb="FFFFEB84"/>
        <color rgb="FF63BE7B"/>
      </colorScale>
    </cfRule>
  </conditionalFormatting>
  <conditionalFormatting sqref="DU96:DU123 DK96:DP123">
    <cfRule type="colorScale" priority="809">
      <colorScale>
        <cfvo type="min"/>
        <cfvo type="percentile" val="50"/>
        <cfvo type="max"/>
        <color rgb="FFF8696B"/>
        <color rgb="FFFFEB84"/>
        <color rgb="FF63BE7B"/>
      </colorScale>
    </cfRule>
  </conditionalFormatting>
  <conditionalFormatting sqref="DV96:DW123">
    <cfRule type="colorScale" priority="808">
      <colorScale>
        <cfvo type="min"/>
        <cfvo type="percentile" val="50"/>
        <cfvo type="max"/>
        <color rgb="FFF8696B"/>
        <color rgb="FFFFEB84"/>
        <color rgb="FF63BE7B"/>
      </colorScale>
    </cfRule>
  </conditionalFormatting>
  <conditionalFormatting sqref="DU15:DU24 DK82:DK92 DK15:DK24 DU82:DU92 DP15:DP24 DP82:DP92">
    <cfRule type="colorScale" priority="806">
      <colorScale>
        <cfvo type="min"/>
        <cfvo type="percentile" val="50"/>
        <cfvo type="max"/>
        <color rgb="FFF8696B"/>
        <color rgb="FFFFEB84"/>
        <color rgb="FF63BE7B"/>
      </colorScale>
    </cfRule>
  </conditionalFormatting>
  <conditionalFormatting sqref="DJ96:DJ123">
    <cfRule type="colorScale" priority="805">
      <colorScale>
        <cfvo type="min"/>
        <cfvo type="percentile" val="50"/>
        <cfvo type="max"/>
        <color rgb="FFF8696B"/>
        <color rgb="FFFFEB84"/>
        <color rgb="FF63BE7B"/>
      </colorScale>
    </cfRule>
  </conditionalFormatting>
  <conditionalFormatting sqref="DX14:DX92">
    <cfRule type="colorScale" priority="810">
      <colorScale>
        <cfvo type="min"/>
        <cfvo type="percentile" val="50"/>
        <cfvo type="max"/>
        <color rgb="FFF8696B"/>
        <color rgb="FFFFEB84"/>
        <color rgb="FF63BE7B"/>
      </colorScale>
    </cfRule>
  </conditionalFormatting>
  <conditionalFormatting sqref="DU25:DU81 DK25:DK81 DP25:DP81">
    <cfRule type="colorScale" priority="811">
      <colorScale>
        <cfvo type="min"/>
        <cfvo type="percentile" val="50"/>
        <cfvo type="max"/>
        <color rgb="FFF8696B"/>
        <color rgb="FFFFEB84"/>
        <color rgb="FF63BE7B"/>
      </colorScale>
    </cfRule>
  </conditionalFormatting>
  <conditionalFormatting sqref="DV12:DW92">
    <cfRule type="colorScale" priority="812">
      <colorScale>
        <cfvo type="min"/>
        <cfvo type="percentile" val="50"/>
        <cfvo type="max"/>
        <color rgb="FFF8696B"/>
        <color rgb="FFFFEB84"/>
        <color rgb="FF63BE7B"/>
      </colorScale>
    </cfRule>
  </conditionalFormatting>
  <conditionalFormatting sqref="DP14 DK14">
    <cfRule type="colorScale" priority="804">
      <colorScale>
        <cfvo type="min"/>
        <cfvo type="percentile" val="50"/>
        <cfvo type="max"/>
        <color rgb="FFF8696B"/>
        <color rgb="FFFFEB84"/>
        <color rgb="FF63BE7B"/>
      </colorScale>
    </cfRule>
  </conditionalFormatting>
  <conditionalFormatting sqref="DU14:DU92">
    <cfRule type="colorScale" priority="803">
      <colorScale>
        <cfvo type="min"/>
        <cfvo type="percentile" val="50"/>
        <cfvo type="max"/>
        <color rgb="FFF8696B"/>
        <color rgb="FFFFEB84"/>
        <color rgb="FF63BE7B"/>
      </colorScale>
    </cfRule>
  </conditionalFormatting>
  <conditionalFormatting sqref="DJ14:DJ92">
    <cfRule type="colorScale" priority="802">
      <colorScale>
        <cfvo type="min"/>
        <cfvo type="percentile" val="50"/>
        <cfvo type="max"/>
        <color rgb="FFF8696B"/>
        <color rgb="FFFFEB84"/>
        <color rgb="FF63BE7B"/>
      </colorScale>
    </cfRule>
  </conditionalFormatting>
  <conditionalFormatting sqref="DY96:DZ123">
    <cfRule type="colorScale" priority="800">
      <colorScale>
        <cfvo type="min"/>
        <cfvo type="percentile" val="50"/>
        <cfvo type="max"/>
        <color rgb="FFF8696B"/>
        <color rgb="FFFFEB84"/>
        <color rgb="FF63BE7B"/>
      </colorScale>
    </cfRule>
  </conditionalFormatting>
  <conditionalFormatting sqref="DY14:DY92">
    <cfRule type="colorScale" priority="799">
      <colorScale>
        <cfvo type="min"/>
        <cfvo type="percentile" val="50"/>
        <cfvo type="max"/>
        <color rgb="FF63BE7B"/>
        <color rgb="FFFFEB84"/>
        <color rgb="FFF8696B"/>
      </colorScale>
    </cfRule>
  </conditionalFormatting>
  <conditionalFormatting sqref="DQ96:DR123">
    <cfRule type="colorScale" priority="798">
      <colorScale>
        <cfvo type="min"/>
        <cfvo type="percentile" val="50"/>
        <cfvo type="max"/>
        <color rgb="FFF8696B"/>
        <color rgb="FFFFEB84"/>
        <color rgb="FF63BE7B"/>
      </colorScale>
    </cfRule>
  </conditionalFormatting>
  <conditionalFormatting sqref="DS96:DT123">
    <cfRule type="colorScale" priority="797">
      <colorScale>
        <cfvo type="min"/>
        <cfvo type="percentile" val="50"/>
        <cfvo type="max"/>
        <color rgb="FFF8696B"/>
        <color rgb="FFFFEB84"/>
        <color rgb="FF63BE7B"/>
      </colorScale>
    </cfRule>
  </conditionalFormatting>
  <conditionalFormatting sqref="DY96:DZ123">
    <cfRule type="colorScale" priority="796">
      <colorScale>
        <cfvo type="min"/>
        <cfvo type="percentile" val="50"/>
        <cfvo type="max"/>
        <color rgb="FF63BE7B"/>
        <color rgb="FFFFEB84"/>
        <color rgb="FFF8696B"/>
      </colorScale>
    </cfRule>
  </conditionalFormatting>
  <conditionalFormatting sqref="DS14:DT92">
    <cfRule type="colorScale" priority="795">
      <colorScale>
        <cfvo type="min"/>
        <cfvo type="percentile" val="50"/>
        <cfvo type="max"/>
        <color rgb="FFF8696B"/>
        <color rgb="FFFFEB84"/>
        <color rgb="FF63BE7B"/>
      </colorScale>
    </cfRule>
  </conditionalFormatting>
  <conditionalFormatting sqref="DU96:DU123">
    <cfRule type="colorScale" priority="794">
      <colorScale>
        <cfvo type="min"/>
        <cfvo type="percentile" val="50"/>
        <cfvo type="max"/>
        <color rgb="FFF8696B"/>
        <color rgb="FFFFEB84"/>
        <color rgb="FF63BE7B"/>
      </colorScale>
    </cfRule>
  </conditionalFormatting>
  <conditionalFormatting sqref="EC14:EC92">
    <cfRule type="colorScale" priority="793">
      <colorScale>
        <cfvo type="min"/>
        <cfvo type="percentile" val="50"/>
        <cfvo type="max"/>
        <color rgb="FFF8696B"/>
        <color rgb="FFFFEB84"/>
        <color rgb="FF63BE7B"/>
      </colorScale>
    </cfRule>
  </conditionalFormatting>
  <conditionalFormatting sqref="EC96:ED123">
    <cfRule type="colorScale" priority="792">
      <colorScale>
        <cfvo type="min"/>
        <cfvo type="percentile" val="50"/>
        <cfvo type="max"/>
        <color rgb="FFF8696B"/>
        <color rgb="FFFFEB84"/>
        <color rgb="FF63BE7B"/>
      </colorScale>
    </cfRule>
  </conditionalFormatting>
  <conditionalFormatting sqref="EE14:EE92">
    <cfRule type="colorScale" priority="791">
      <colorScale>
        <cfvo type="min"/>
        <cfvo type="percentile" val="50"/>
        <cfvo type="max"/>
        <color rgb="FFF8696B"/>
        <color rgb="FFFFEB84"/>
        <color rgb="FF63BE7B"/>
      </colorScale>
    </cfRule>
  </conditionalFormatting>
  <conditionalFormatting sqref="EE96:EE123">
    <cfRule type="colorScale" priority="790">
      <colorScale>
        <cfvo type="min"/>
        <cfvo type="percentile" val="50"/>
        <cfvo type="max"/>
        <color rgb="FFF8696B"/>
        <color rgb="FFFFEB84"/>
        <color rgb="FF63BE7B"/>
      </colorScale>
    </cfRule>
  </conditionalFormatting>
  <conditionalFormatting sqref="DT2:DT10 DP2:DP10">
    <cfRule type="colorScale" priority="789">
      <colorScale>
        <cfvo type="min"/>
        <cfvo type="percentile" val="50"/>
        <cfvo type="max"/>
        <color rgb="FFF8696B"/>
        <color rgb="FFFFEB84"/>
        <color rgb="FF63BE7B"/>
      </colorScale>
    </cfRule>
  </conditionalFormatting>
  <conditionalFormatting sqref="DQ2:DR10">
    <cfRule type="colorScale" priority="788">
      <colorScale>
        <cfvo type="min"/>
        <cfvo type="percentile" val="50"/>
        <cfvo type="max"/>
        <color rgb="FFF8696B"/>
        <color rgb="FFFFEB84"/>
        <color rgb="FF63BE7B"/>
      </colorScale>
    </cfRule>
  </conditionalFormatting>
  <conditionalFormatting sqref="DU2:DU10">
    <cfRule type="colorScale" priority="787">
      <colorScale>
        <cfvo type="min"/>
        <cfvo type="percentile" val="50"/>
        <cfvo type="max"/>
        <color rgb="FFF8696B"/>
        <color rgb="FFFFEB84"/>
        <color rgb="FF63BE7B"/>
      </colorScale>
    </cfRule>
  </conditionalFormatting>
  <conditionalFormatting sqref="DN14:DO92">
    <cfRule type="colorScale" priority="786">
      <colorScale>
        <cfvo type="min"/>
        <cfvo type="percentile" val="50"/>
        <cfvo type="max"/>
        <color rgb="FFF8696B"/>
        <color rgb="FFFFEB84"/>
        <color rgb="FF63BE7B"/>
      </colorScale>
    </cfRule>
  </conditionalFormatting>
  <conditionalFormatting sqref="DL14:DM92">
    <cfRule type="colorScale" priority="785">
      <colorScale>
        <cfvo type="min"/>
        <cfvo type="percentile" val="50"/>
        <cfvo type="max"/>
        <color rgb="FFF8696B"/>
        <color rgb="FFFFEB84"/>
        <color rgb="FF63BE7B"/>
      </colorScale>
    </cfRule>
  </conditionalFormatting>
  <conditionalFormatting sqref="DR14:DR92">
    <cfRule type="colorScale" priority="784">
      <colorScale>
        <cfvo type="min"/>
        <cfvo type="percentile" val="50"/>
        <cfvo type="max"/>
        <color rgb="FFF8696B"/>
        <color rgb="FFFFEB84"/>
        <color rgb="FF63BE7B"/>
      </colorScale>
    </cfRule>
  </conditionalFormatting>
  <conditionalFormatting sqref="ED14:ED92">
    <cfRule type="colorScale" priority="783">
      <colorScale>
        <cfvo type="min"/>
        <cfvo type="percentile" val="50"/>
        <cfvo type="max"/>
        <color rgb="FFF8696B"/>
        <color rgb="FFFFEB84"/>
        <color rgb="FF63BE7B"/>
      </colorScale>
    </cfRule>
  </conditionalFormatting>
  <conditionalFormatting sqref="DL14:DL92">
    <cfRule type="colorScale" priority="782">
      <colorScale>
        <cfvo type="min"/>
        <cfvo type="percentile" val="50"/>
        <cfvo type="max"/>
        <color rgb="FFF8696B"/>
        <color rgb="FFFFEB84"/>
        <color rgb="FF63BE7B"/>
      </colorScale>
    </cfRule>
  </conditionalFormatting>
  <conditionalFormatting sqref="DK14:DK92">
    <cfRule type="colorScale" priority="781">
      <colorScale>
        <cfvo type="min"/>
        <cfvo type="percentile" val="50"/>
        <cfvo type="max"/>
        <color rgb="FFF8696B"/>
        <color rgb="FFFFEB84"/>
        <color rgb="FF63BE7B"/>
      </colorScale>
    </cfRule>
  </conditionalFormatting>
  <conditionalFormatting sqref="EF14:EF92">
    <cfRule type="colorScale" priority="780">
      <colorScale>
        <cfvo type="min"/>
        <cfvo type="percentile" val="50"/>
        <cfvo type="max"/>
        <color rgb="FFF8696B"/>
        <color rgb="FFFFEB84"/>
        <color rgb="FF63BE7B"/>
      </colorScale>
    </cfRule>
  </conditionalFormatting>
  <conditionalFormatting sqref="EF96:EF123">
    <cfRule type="colorScale" priority="779">
      <colorScale>
        <cfvo type="min"/>
        <cfvo type="percentile" val="50"/>
        <cfvo type="max"/>
        <color rgb="FFF8696B"/>
        <color rgb="FFFFEB84"/>
        <color rgb="FF63BE7B"/>
      </colorScale>
    </cfRule>
  </conditionalFormatting>
  <conditionalFormatting sqref="EV96:EV123">
    <cfRule type="colorScale" priority="773">
      <colorScale>
        <cfvo type="min"/>
        <cfvo type="percentile" val="50"/>
        <cfvo type="max"/>
        <color rgb="FFF8696B"/>
        <color rgb="FFFFEB84"/>
        <color rgb="FF63BE7B"/>
      </colorScale>
    </cfRule>
  </conditionalFormatting>
  <conditionalFormatting sqref="EO14:EO92">
    <cfRule type="colorScale" priority="767">
      <colorScale>
        <cfvo type="min"/>
        <cfvo type="percentile" val="50"/>
        <cfvo type="max"/>
        <color rgb="FFF8696B"/>
        <color rgb="FFFFEB84"/>
        <color rgb="FF63BE7B"/>
      </colorScale>
    </cfRule>
  </conditionalFormatting>
  <conditionalFormatting sqref="ES96:ES123 EI96:EN123">
    <cfRule type="colorScale" priority="775">
      <colorScale>
        <cfvo type="min"/>
        <cfvo type="percentile" val="50"/>
        <cfvo type="max"/>
        <color rgb="FFF8696B"/>
        <color rgb="FFFFEB84"/>
        <color rgb="FF63BE7B"/>
      </colorScale>
    </cfRule>
  </conditionalFormatting>
  <conditionalFormatting sqref="ET96:EU123">
    <cfRule type="colorScale" priority="774">
      <colorScale>
        <cfvo type="min"/>
        <cfvo type="percentile" val="50"/>
        <cfvo type="max"/>
        <color rgb="FFF8696B"/>
        <color rgb="FFFFEB84"/>
        <color rgb="FF63BE7B"/>
      </colorScale>
    </cfRule>
  </conditionalFormatting>
  <conditionalFormatting sqref="ES15:ES24 EI82:EI92 EI15:EI24 ES82:ES92 EN15:EN24 EN82:EN92">
    <cfRule type="colorScale" priority="772">
      <colorScale>
        <cfvo type="min"/>
        <cfvo type="percentile" val="50"/>
        <cfvo type="max"/>
        <color rgb="FFF8696B"/>
        <color rgb="FFFFEB84"/>
        <color rgb="FF63BE7B"/>
      </colorScale>
    </cfRule>
  </conditionalFormatting>
  <conditionalFormatting sqref="EH96:EH123">
    <cfRule type="colorScale" priority="771">
      <colorScale>
        <cfvo type="min"/>
        <cfvo type="percentile" val="50"/>
        <cfvo type="max"/>
        <color rgb="FFF8696B"/>
        <color rgb="FFFFEB84"/>
        <color rgb="FF63BE7B"/>
      </colorScale>
    </cfRule>
  </conditionalFormatting>
  <conditionalFormatting sqref="EV14:EV92">
    <cfRule type="colorScale" priority="776">
      <colorScale>
        <cfvo type="min"/>
        <cfvo type="percentile" val="50"/>
        <cfvo type="max"/>
        <color rgb="FFF8696B"/>
        <color rgb="FFFFEB84"/>
        <color rgb="FF63BE7B"/>
      </colorScale>
    </cfRule>
  </conditionalFormatting>
  <conditionalFormatting sqref="ES25:ES81 EI25:EI81 EN25:EN81">
    <cfRule type="colorScale" priority="777">
      <colorScale>
        <cfvo type="min"/>
        <cfvo type="percentile" val="50"/>
        <cfvo type="max"/>
        <color rgb="FFF8696B"/>
        <color rgb="FFFFEB84"/>
        <color rgb="FF63BE7B"/>
      </colorScale>
    </cfRule>
  </conditionalFormatting>
  <conditionalFormatting sqref="ET12:EU92">
    <cfRule type="colorScale" priority="778">
      <colorScale>
        <cfvo type="min"/>
        <cfvo type="percentile" val="50"/>
        <cfvo type="max"/>
        <color rgb="FFF8696B"/>
        <color rgb="FFFFEB84"/>
        <color rgb="FF63BE7B"/>
      </colorScale>
    </cfRule>
  </conditionalFormatting>
  <conditionalFormatting sqref="EN14 EI14">
    <cfRule type="colorScale" priority="770">
      <colorScale>
        <cfvo type="min"/>
        <cfvo type="percentile" val="50"/>
        <cfvo type="max"/>
        <color rgb="FFF8696B"/>
        <color rgb="FFFFEB84"/>
        <color rgb="FF63BE7B"/>
      </colorScale>
    </cfRule>
  </conditionalFormatting>
  <conditionalFormatting sqref="ES14:ES92">
    <cfRule type="colorScale" priority="769">
      <colorScale>
        <cfvo type="min"/>
        <cfvo type="percentile" val="50"/>
        <cfvo type="max"/>
        <color rgb="FFF8696B"/>
        <color rgb="FFFFEB84"/>
        <color rgb="FF63BE7B"/>
      </colorScale>
    </cfRule>
  </conditionalFormatting>
  <conditionalFormatting sqref="EH14:EH92">
    <cfRule type="colorScale" priority="768">
      <colorScale>
        <cfvo type="min"/>
        <cfvo type="percentile" val="50"/>
        <cfvo type="max"/>
        <color rgb="FFF8696B"/>
        <color rgb="FFFFEB84"/>
        <color rgb="FF63BE7B"/>
      </colorScale>
    </cfRule>
  </conditionalFormatting>
  <conditionalFormatting sqref="EW96:EX123">
    <cfRule type="colorScale" priority="766">
      <colorScale>
        <cfvo type="min"/>
        <cfvo type="percentile" val="50"/>
        <cfvo type="max"/>
        <color rgb="FFF8696B"/>
        <color rgb="FFFFEB84"/>
        <color rgb="FF63BE7B"/>
      </colorScale>
    </cfRule>
  </conditionalFormatting>
  <conditionalFormatting sqref="EW14:EW92">
    <cfRule type="colorScale" priority="765">
      <colorScale>
        <cfvo type="min"/>
        <cfvo type="percentile" val="50"/>
        <cfvo type="max"/>
        <color rgb="FF63BE7B"/>
        <color rgb="FFFFEB84"/>
        <color rgb="FFF8696B"/>
      </colorScale>
    </cfRule>
  </conditionalFormatting>
  <conditionalFormatting sqref="EO96:EP123">
    <cfRule type="colorScale" priority="764">
      <colorScale>
        <cfvo type="min"/>
        <cfvo type="percentile" val="50"/>
        <cfvo type="max"/>
        <color rgb="FFF8696B"/>
        <color rgb="FFFFEB84"/>
        <color rgb="FF63BE7B"/>
      </colorScale>
    </cfRule>
  </conditionalFormatting>
  <conditionalFormatting sqref="EQ96:ER123">
    <cfRule type="colorScale" priority="763">
      <colorScale>
        <cfvo type="min"/>
        <cfvo type="percentile" val="50"/>
        <cfvo type="max"/>
        <color rgb="FFF8696B"/>
        <color rgb="FFFFEB84"/>
        <color rgb="FF63BE7B"/>
      </colorScale>
    </cfRule>
  </conditionalFormatting>
  <conditionalFormatting sqref="EW96:EX123">
    <cfRule type="colorScale" priority="762">
      <colorScale>
        <cfvo type="min"/>
        <cfvo type="percentile" val="50"/>
        <cfvo type="max"/>
        <color rgb="FF63BE7B"/>
        <color rgb="FFFFEB84"/>
        <color rgb="FFF8696B"/>
      </colorScale>
    </cfRule>
  </conditionalFormatting>
  <conditionalFormatting sqref="EQ14:ER92">
    <cfRule type="colorScale" priority="761">
      <colorScale>
        <cfvo type="min"/>
        <cfvo type="percentile" val="50"/>
        <cfvo type="max"/>
        <color rgb="FFF8696B"/>
        <color rgb="FFFFEB84"/>
        <color rgb="FF63BE7B"/>
      </colorScale>
    </cfRule>
  </conditionalFormatting>
  <conditionalFormatting sqref="ES96:ES123">
    <cfRule type="colorScale" priority="760">
      <colorScale>
        <cfvo type="min"/>
        <cfvo type="percentile" val="50"/>
        <cfvo type="max"/>
        <color rgb="FFF8696B"/>
        <color rgb="FFFFEB84"/>
        <color rgb="FF63BE7B"/>
      </colorScale>
    </cfRule>
  </conditionalFormatting>
  <conditionalFormatting sqref="FA14:FA92">
    <cfRule type="colorScale" priority="759">
      <colorScale>
        <cfvo type="min"/>
        <cfvo type="percentile" val="50"/>
        <cfvo type="max"/>
        <color rgb="FFF8696B"/>
        <color rgb="FFFFEB84"/>
        <color rgb="FF63BE7B"/>
      </colorScale>
    </cfRule>
  </conditionalFormatting>
  <conditionalFormatting sqref="FA96:FB123">
    <cfRule type="colorScale" priority="758">
      <colorScale>
        <cfvo type="min"/>
        <cfvo type="percentile" val="50"/>
        <cfvo type="max"/>
        <color rgb="FFF8696B"/>
        <color rgb="FFFFEB84"/>
        <color rgb="FF63BE7B"/>
      </colorScale>
    </cfRule>
  </conditionalFormatting>
  <conditionalFormatting sqref="FC14:FC92">
    <cfRule type="colorScale" priority="757">
      <colorScale>
        <cfvo type="min"/>
        <cfvo type="percentile" val="50"/>
        <cfvo type="max"/>
        <color rgb="FFF8696B"/>
        <color rgb="FFFFEB84"/>
        <color rgb="FF63BE7B"/>
      </colorScale>
    </cfRule>
  </conditionalFormatting>
  <conditionalFormatting sqref="FC96:FC123">
    <cfRule type="colorScale" priority="756">
      <colorScale>
        <cfvo type="min"/>
        <cfvo type="percentile" val="50"/>
        <cfvo type="max"/>
        <color rgb="FFF8696B"/>
        <color rgb="FFFFEB84"/>
        <color rgb="FF63BE7B"/>
      </colorScale>
    </cfRule>
  </conditionalFormatting>
  <conditionalFormatting sqref="ER2:ER10 EN2:EN10">
    <cfRule type="colorScale" priority="755">
      <colorScale>
        <cfvo type="min"/>
        <cfvo type="percentile" val="50"/>
        <cfvo type="max"/>
        <color rgb="FFF8696B"/>
        <color rgb="FFFFEB84"/>
        <color rgb="FF63BE7B"/>
      </colorScale>
    </cfRule>
  </conditionalFormatting>
  <conditionalFormatting sqref="EO2:EP10">
    <cfRule type="colorScale" priority="754">
      <colorScale>
        <cfvo type="min"/>
        <cfvo type="percentile" val="50"/>
        <cfvo type="max"/>
        <color rgb="FFF8696B"/>
        <color rgb="FFFFEB84"/>
        <color rgb="FF63BE7B"/>
      </colorScale>
    </cfRule>
  </conditionalFormatting>
  <conditionalFormatting sqref="ES2:ES10">
    <cfRule type="colorScale" priority="753">
      <colorScale>
        <cfvo type="min"/>
        <cfvo type="percentile" val="50"/>
        <cfvo type="max"/>
        <color rgb="FFF8696B"/>
        <color rgb="FFFFEB84"/>
        <color rgb="FF63BE7B"/>
      </colorScale>
    </cfRule>
  </conditionalFormatting>
  <conditionalFormatting sqref="EL14:EM92">
    <cfRule type="colorScale" priority="752">
      <colorScale>
        <cfvo type="min"/>
        <cfvo type="percentile" val="50"/>
        <cfvo type="max"/>
        <color rgb="FFF8696B"/>
        <color rgb="FFFFEB84"/>
        <color rgb="FF63BE7B"/>
      </colorScale>
    </cfRule>
  </conditionalFormatting>
  <conditionalFormatting sqref="EJ14:EK92">
    <cfRule type="colorScale" priority="751">
      <colorScale>
        <cfvo type="min"/>
        <cfvo type="percentile" val="50"/>
        <cfvo type="max"/>
        <color rgb="FFF8696B"/>
        <color rgb="FFFFEB84"/>
        <color rgb="FF63BE7B"/>
      </colorScale>
    </cfRule>
  </conditionalFormatting>
  <conditionalFormatting sqref="EP14:EP92">
    <cfRule type="colorScale" priority="750">
      <colorScale>
        <cfvo type="min"/>
        <cfvo type="percentile" val="50"/>
        <cfvo type="max"/>
        <color rgb="FFF8696B"/>
        <color rgb="FFFFEB84"/>
        <color rgb="FF63BE7B"/>
      </colorScale>
    </cfRule>
  </conditionalFormatting>
  <conditionalFormatting sqref="FB14:FB92">
    <cfRule type="colorScale" priority="749">
      <colorScale>
        <cfvo type="min"/>
        <cfvo type="percentile" val="50"/>
        <cfvo type="max"/>
        <color rgb="FFF8696B"/>
        <color rgb="FFFFEB84"/>
        <color rgb="FF63BE7B"/>
      </colorScale>
    </cfRule>
  </conditionalFormatting>
  <conditionalFormatting sqref="EJ14:EJ92">
    <cfRule type="colorScale" priority="748">
      <colorScale>
        <cfvo type="min"/>
        <cfvo type="percentile" val="50"/>
        <cfvo type="max"/>
        <color rgb="FFF8696B"/>
        <color rgb="FFFFEB84"/>
        <color rgb="FF63BE7B"/>
      </colorScale>
    </cfRule>
  </conditionalFormatting>
  <conditionalFormatting sqref="EI14:EI92">
    <cfRule type="colorScale" priority="747">
      <colorScale>
        <cfvo type="min"/>
        <cfvo type="percentile" val="50"/>
        <cfvo type="max"/>
        <color rgb="FFF8696B"/>
        <color rgb="FFFFEB84"/>
        <color rgb="FF63BE7B"/>
      </colorScale>
    </cfRule>
  </conditionalFormatting>
  <conditionalFormatting sqref="FD14:FD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DZ2:DZ9">
    <cfRule type="colorScale" priority="744">
      <colorScale>
        <cfvo type="min"/>
        <cfvo type="percentile" val="50"/>
        <cfvo type="max"/>
        <color rgb="FFF8696B"/>
        <color rgb="FFFFEB84"/>
        <color rgb="FF63BE7B"/>
      </colorScale>
    </cfRule>
  </conditionalFormatting>
  <conditionalFormatting sqref="EB2:EB9">
    <cfRule type="colorScale" priority="743">
      <colorScale>
        <cfvo type="min"/>
        <cfvo type="percentile" val="50"/>
        <cfvo type="max"/>
        <color rgb="FFF8696B"/>
        <color rgb="FFFFEB84"/>
        <color rgb="FF63BE7B"/>
      </colorScale>
    </cfRule>
  </conditionalFormatting>
  <conditionalFormatting sqref="EX2:EX9">
    <cfRule type="colorScale" priority="742">
      <colorScale>
        <cfvo type="min"/>
        <cfvo type="percentile" val="50"/>
        <cfvo type="max"/>
        <color rgb="FFF8696B"/>
        <color rgb="FFFFEB84"/>
        <color rgb="FF63BE7B"/>
      </colorScale>
    </cfRule>
  </conditionalFormatting>
  <conditionalFormatting sqref="EZ2:EZ9">
    <cfRule type="colorScale" priority="741">
      <colorScale>
        <cfvo type="min"/>
        <cfvo type="percentile" val="50"/>
        <cfvo type="max"/>
        <color rgb="FFF8696B"/>
        <color rgb="FFFFEB84"/>
        <color rgb="FF63BE7B"/>
      </colorScale>
    </cfRule>
  </conditionalFormatting>
  <conditionalFormatting sqref="FT96:FT123">
    <cfRule type="colorScale" priority="735">
      <colorScale>
        <cfvo type="min"/>
        <cfvo type="percentile" val="50"/>
        <cfvo type="max"/>
        <color rgb="FFF8696B"/>
        <color rgb="FFFFEB84"/>
        <color rgb="FF63BE7B"/>
      </colorScale>
    </cfRule>
  </conditionalFormatting>
  <conditionalFormatting sqref="FM14:FM92">
    <cfRule type="colorScale" priority="729">
      <colorScale>
        <cfvo type="min"/>
        <cfvo type="percentile" val="50"/>
        <cfvo type="max"/>
        <color rgb="FFF8696B"/>
        <color rgb="FFFFEB84"/>
        <color rgb="FF63BE7B"/>
      </colorScale>
    </cfRule>
  </conditionalFormatting>
  <conditionalFormatting sqref="FQ96:FQ123 FG96:FL123">
    <cfRule type="colorScale" priority="737">
      <colorScale>
        <cfvo type="min"/>
        <cfvo type="percentile" val="50"/>
        <cfvo type="max"/>
        <color rgb="FFF8696B"/>
        <color rgb="FFFFEB84"/>
        <color rgb="FF63BE7B"/>
      </colorScale>
    </cfRule>
  </conditionalFormatting>
  <conditionalFormatting sqref="FR96:FS123">
    <cfRule type="colorScale" priority="736">
      <colorScale>
        <cfvo type="min"/>
        <cfvo type="percentile" val="50"/>
        <cfvo type="max"/>
        <color rgb="FFF8696B"/>
        <color rgb="FFFFEB84"/>
        <color rgb="FF63BE7B"/>
      </colorScale>
    </cfRule>
  </conditionalFormatting>
  <conditionalFormatting sqref="FQ15:FQ24 FG82:FG92 FG15:FG24 FQ82:FQ92 FL15:FL24 FL82:FL92">
    <cfRule type="colorScale" priority="734">
      <colorScale>
        <cfvo type="min"/>
        <cfvo type="percentile" val="50"/>
        <cfvo type="max"/>
        <color rgb="FFF8696B"/>
        <color rgb="FFFFEB84"/>
        <color rgb="FF63BE7B"/>
      </colorScale>
    </cfRule>
  </conditionalFormatting>
  <conditionalFormatting sqref="FF96:FF123">
    <cfRule type="colorScale" priority="733">
      <colorScale>
        <cfvo type="min"/>
        <cfvo type="percentile" val="50"/>
        <cfvo type="max"/>
        <color rgb="FFF8696B"/>
        <color rgb="FFFFEB84"/>
        <color rgb="FF63BE7B"/>
      </colorScale>
    </cfRule>
  </conditionalFormatting>
  <conditionalFormatting sqref="FT14:FT92">
    <cfRule type="colorScale" priority="738">
      <colorScale>
        <cfvo type="min"/>
        <cfvo type="percentile" val="50"/>
        <cfvo type="max"/>
        <color rgb="FFF8696B"/>
        <color rgb="FFFFEB84"/>
        <color rgb="FF63BE7B"/>
      </colorScale>
    </cfRule>
  </conditionalFormatting>
  <conditionalFormatting sqref="FQ25:FQ81 FG25:FG81 FL25:FL81">
    <cfRule type="colorScale" priority="739">
      <colorScale>
        <cfvo type="min"/>
        <cfvo type="percentile" val="50"/>
        <cfvo type="max"/>
        <color rgb="FFF8696B"/>
        <color rgb="FFFFEB84"/>
        <color rgb="FF63BE7B"/>
      </colorScale>
    </cfRule>
  </conditionalFormatting>
  <conditionalFormatting sqref="FR12:FS13 FS14:FS92">
    <cfRule type="colorScale" priority="740">
      <colorScale>
        <cfvo type="min"/>
        <cfvo type="percentile" val="50"/>
        <cfvo type="max"/>
        <color rgb="FFF8696B"/>
        <color rgb="FFFFEB84"/>
        <color rgb="FF63BE7B"/>
      </colorScale>
    </cfRule>
  </conditionalFormatting>
  <conditionalFormatting sqref="FL14 FG14">
    <cfRule type="colorScale" priority="732">
      <colorScale>
        <cfvo type="min"/>
        <cfvo type="percentile" val="50"/>
        <cfvo type="max"/>
        <color rgb="FFF8696B"/>
        <color rgb="FFFFEB84"/>
        <color rgb="FF63BE7B"/>
      </colorScale>
    </cfRule>
  </conditionalFormatting>
  <conditionalFormatting sqref="FQ14:FQ92">
    <cfRule type="colorScale" priority="731">
      <colorScale>
        <cfvo type="min"/>
        <cfvo type="percentile" val="50"/>
        <cfvo type="max"/>
        <color rgb="FFF8696B"/>
        <color rgb="FFFFEB84"/>
        <color rgb="FF63BE7B"/>
      </colorScale>
    </cfRule>
  </conditionalFormatting>
  <conditionalFormatting sqref="FF14:FF92">
    <cfRule type="colorScale" priority="730">
      <colorScale>
        <cfvo type="min"/>
        <cfvo type="percentile" val="50"/>
        <cfvo type="max"/>
        <color rgb="FFF8696B"/>
        <color rgb="FFFFEB84"/>
        <color rgb="FF63BE7B"/>
      </colorScale>
    </cfRule>
  </conditionalFormatting>
  <conditionalFormatting sqref="FU96:FV123">
    <cfRule type="colorScale" priority="728">
      <colorScale>
        <cfvo type="min"/>
        <cfvo type="percentile" val="50"/>
        <cfvo type="max"/>
        <color rgb="FFF8696B"/>
        <color rgb="FFFFEB84"/>
        <color rgb="FF63BE7B"/>
      </colorScale>
    </cfRule>
  </conditionalFormatting>
  <conditionalFormatting sqref="FU14:FU92">
    <cfRule type="colorScale" priority="727">
      <colorScale>
        <cfvo type="min"/>
        <cfvo type="percentile" val="50"/>
        <cfvo type="max"/>
        <color rgb="FF63BE7B"/>
        <color rgb="FFFFEB84"/>
        <color rgb="FFF8696B"/>
      </colorScale>
    </cfRule>
  </conditionalFormatting>
  <conditionalFormatting sqref="FM96:FN123">
    <cfRule type="colorScale" priority="726">
      <colorScale>
        <cfvo type="min"/>
        <cfvo type="percentile" val="50"/>
        <cfvo type="max"/>
        <color rgb="FFF8696B"/>
        <color rgb="FFFFEB84"/>
        <color rgb="FF63BE7B"/>
      </colorScale>
    </cfRule>
  </conditionalFormatting>
  <conditionalFormatting sqref="FO96:FP123">
    <cfRule type="colorScale" priority="725">
      <colorScale>
        <cfvo type="min"/>
        <cfvo type="percentile" val="50"/>
        <cfvo type="max"/>
        <color rgb="FFF8696B"/>
        <color rgb="FFFFEB84"/>
        <color rgb="FF63BE7B"/>
      </colorScale>
    </cfRule>
  </conditionalFormatting>
  <conditionalFormatting sqref="FU96:FV123">
    <cfRule type="colorScale" priority="724">
      <colorScale>
        <cfvo type="min"/>
        <cfvo type="percentile" val="50"/>
        <cfvo type="max"/>
        <color rgb="FF63BE7B"/>
        <color rgb="FFFFEB84"/>
        <color rgb="FFF8696B"/>
      </colorScale>
    </cfRule>
  </conditionalFormatting>
  <conditionalFormatting sqref="FO14:FP92">
    <cfRule type="colorScale" priority="723">
      <colorScale>
        <cfvo type="min"/>
        <cfvo type="percentile" val="50"/>
        <cfvo type="max"/>
        <color rgb="FFF8696B"/>
        <color rgb="FFFFEB84"/>
        <color rgb="FF63BE7B"/>
      </colorScale>
    </cfRule>
  </conditionalFormatting>
  <conditionalFormatting sqref="FQ96:FQ123">
    <cfRule type="colorScale" priority="722">
      <colorScale>
        <cfvo type="min"/>
        <cfvo type="percentile" val="50"/>
        <cfvo type="max"/>
        <color rgb="FFF8696B"/>
        <color rgb="FFFFEB84"/>
        <color rgb="FF63BE7B"/>
      </colorScale>
    </cfRule>
  </conditionalFormatting>
  <conditionalFormatting sqref="FZ14:GA92">
    <cfRule type="colorScale" priority="721">
      <colorScale>
        <cfvo type="min"/>
        <cfvo type="percentile" val="50"/>
        <cfvo type="max"/>
        <color rgb="FFF8696B"/>
        <color rgb="FFFFEB84"/>
        <color rgb="FF63BE7B"/>
      </colorScale>
    </cfRule>
  </conditionalFormatting>
  <conditionalFormatting sqref="FZ96:GB123">
    <cfRule type="colorScale" priority="720">
      <colorScale>
        <cfvo type="min"/>
        <cfvo type="percentile" val="50"/>
        <cfvo type="max"/>
        <color rgb="FFF8696B"/>
        <color rgb="FFFFEB84"/>
        <color rgb="FF63BE7B"/>
      </colorScale>
    </cfRule>
  </conditionalFormatting>
  <conditionalFormatting sqref="GC14:GC92">
    <cfRule type="colorScale" priority="719">
      <colorScale>
        <cfvo type="min"/>
        <cfvo type="percentile" val="50"/>
        <cfvo type="max"/>
        <color rgb="FFF8696B"/>
        <color rgb="FFFFEB84"/>
        <color rgb="FF63BE7B"/>
      </colorScale>
    </cfRule>
  </conditionalFormatting>
  <conditionalFormatting sqref="GC96:GC123">
    <cfRule type="colorScale" priority="718">
      <colorScale>
        <cfvo type="min"/>
        <cfvo type="percentile" val="50"/>
        <cfvo type="max"/>
        <color rgb="FFF8696B"/>
        <color rgb="FFFFEB84"/>
        <color rgb="FF63BE7B"/>
      </colorScale>
    </cfRule>
  </conditionalFormatting>
  <conditionalFormatting sqref="FP2:FP10 FL2:FL10">
    <cfRule type="colorScale" priority="717">
      <colorScale>
        <cfvo type="min"/>
        <cfvo type="percentile" val="50"/>
        <cfvo type="max"/>
        <color rgb="FFF8696B"/>
        <color rgb="FFFFEB84"/>
        <color rgb="FF63BE7B"/>
      </colorScale>
    </cfRule>
  </conditionalFormatting>
  <conditionalFormatting sqref="FM2:FN10">
    <cfRule type="colorScale" priority="716">
      <colorScale>
        <cfvo type="min"/>
        <cfvo type="percentile" val="50"/>
        <cfvo type="max"/>
        <color rgb="FFF8696B"/>
        <color rgb="FFFFEB84"/>
        <color rgb="FF63BE7B"/>
      </colorScale>
    </cfRule>
  </conditionalFormatting>
  <conditionalFormatting sqref="FQ2:FQ10">
    <cfRule type="colorScale" priority="715">
      <colorScale>
        <cfvo type="min"/>
        <cfvo type="percentile" val="50"/>
        <cfvo type="max"/>
        <color rgb="FFF8696B"/>
        <color rgb="FFFFEB84"/>
        <color rgb="FF63BE7B"/>
      </colorScale>
    </cfRule>
  </conditionalFormatting>
  <conditionalFormatting sqref="FJ14:FK92">
    <cfRule type="colorScale" priority="714">
      <colorScale>
        <cfvo type="min"/>
        <cfvo type="percentile" val="50"/>
        <cfvo type="max"/>
        <color rgb="FFF8696B"/>
        <color rgb="FFFFEB84"/>
        <color rgb="FF63BE7B"/>
      </colorScale>
    </cfRule>
  </conditionalFormatting>
  <conditionalFormatting sqref="FH14:FI92">
    <cfRule type="colorScale" priority="713">
      <colorScale>
        <cfvo type="min"/>
        <cfvo type="percentile" val="50"/>
        <cfvo type="max"/>
        <color rgb="FFF8696B"/>
        <color rgb="FFFFEB84"/>
        <color rgb="FF63BE7B"/>
      </colorScale>
    </cfRule>
  </conditionalFormatting>
  <conditionalFormatting sqref="FN14:FN92">
    <cfRule type="colorScale" priority="712">
      <colorScale>
        <cfvo type="min"/>
        <cfvo type="percentile" val="50"/>
        <cfvo type="max"/>
        <color rgb="FFF8696B"/>
        <color rgb="FFFFEB84"/>
        <color rgb="FF63BE7B"/>
      </colorScale>
    </cfRule>
  </conditionalFormatting>
  <conditionalFormatting sqref="GB14:GB92">
    <cfRule type="colorScale" priority="711">
      <colorScale>
        <cfvo type="min"/>
        <cfvo type="percentile" val="50"/>
        <cfvo type="max"/>
        <color rgb="FFF8696B"/>
        <color rgb="FFFFEB84"/>
        <color rgb="FF63BE7B"/>
      </colorScale>
    </cfRule>
  </conditionalFormatting>
  <conditionalFormatting sqref="FH14:FH92">
    <cfRule type="colorScale" priority="710">
      <colorScale>
        <cfvo type="min"/>
        <cfvo type="percentile" val="50"/>
        <cfvo type="max"/>
        <color rgb="FFF8696B"/>
        <color rgb="FFFFEB84"/>
        <color rgb="FF63BE7B"/>
      </colorScale>
    </cfRule>
  </conditionalFormatting>
  <conditionalFormatting sqref="FG14:FG92">
    <cfRule type="colorScale" priority="709">
      <colorScale>
        <cfvo type="min"/>
        <cfvo type="percentile" val="50"/>
        <cfvo type="max"/>
        <color rgb="FFF8696B"/>
        <color rgb="FFFFEB84"/>
        <color rgb="FF63BE7B"/>
      </colorScale>
    </cfRule>
  </conditionalFormatting>
  <conditionalFormatting sqref="GD14:GD92">
    <cfRule type="colorScale" priority="708">
      <colorScale>
        <cfvo type="min"/>
        <cfvo type="percentile" val="50"/>
        <cfvo type="max"/>
        <color rgb="FFF8696B"/>
        <color rgb="FFFFEB84"/>
        <color rgb="FF63BE7B"/>
      </colorScale>
    </cfRule>
  </conditionalFormatting>
  <conditionalFormatting sqref="GD96:GD123">
    <cfRule type="colorScale" priority="707">
      <colorScale>
        <cfvo type="min"/>
        <cfvo type="percentile" val="50"/>
        <cfvo type="max"/>
        <color rgb="FFF8696B"/>
        <color rgb="FFFFEB84"/>
        <color rgb="FF63BE7B"/>
      </colorScale>
    </cfRule>
  </conditionalFormatting>
  <conditionalFormatting sqref="FU2:FU9">
    <cfRule type="colorScale" priority="706">
      <colorScale>
        <cfvo type="min"/>
        <cfvo type="percentile" val="50"/>
        <cfvo type="max"/>
        <color rgb="FFF8696B"/>
        <color rgb="FFFFEB84"/>
        <color rgb="FF63BE7B"/>
      </colorScale>
    </cfRule>
  </conditionalFormatting>
  <conditionalFormatting sqref="FY2:FY9">
    <cfRule type="colorScale" priority="705">
      <colorScale>
        <cfvo type="min"/>
        <cfvo type="percentile" val="50"/>
        <cfvo type="max"/>
        <color rgb="FFF8696B"/>
        <color rgb="FFFFEB84"/>
        <color rgb="FF63BE7B"/>
      </colorScale>
    </cfRule>
  </conditionalFormatting>
  <conditionalFormatting sqref="ET14:ET92">
    <cfRule type="colorScale" priority="704">
      <colorScale>
        <cfvo type="min"/>
        <cfvo type="percentile" val="50"/>
        <cfvo type="max"/>
        <color rgb="FFF8696B"/>
        <color rgb="FFFFEB84"/>
        <color rgb="FF63BE7B"/>
      </colorScale>
    </cfRule>
  </conditionalFormatting>
  <conditionalFormatting sqref="FR14:FR92">
    <cfRule type="colorScale" priority="703">
      <colorScale>
        <cfvo type="min"/>
        <cfvo type="percentile" val="50"/>
        <cfvo type="max"/>
        <color rgb="FFF8696B"/>
        <color rgb="FFFFEB84"/>
        <color rgb="FF63BE7B"/>
      </colorScale>
    </cfRule>
  </conditionalFormatting>
  <conditionalFormatting sqref="FR14:FR92">
    <cfRule type="colorScale" priority="702">
      <colorScale>
        <cfvo type="min"/>
        <cfvo type="percentile" val="50"/>
        <cfvo type="max"/>
        <color rgb="FFF8696B"/>
        <color rgb="FFFFEB84"/>
        <color rgb="FF63BE7B"/>
      </colorScale>
    </cfRule>
  </conditionalFormatting>
  <conditionalFormatting sqref="GT96:GT123">
    <cfRule type="colorScale" priority="658">
      <colorScale>
        <cfvo type="min"/>
        <cfvo type="percentile" val="50"/>
        <cfvo type="max"/>
        <color rgb="FFF8696B"/>
        <color rgb="FFFFEB84"/>
        <color rgb="FF63BE7B"/>
      </colorScale>
    </cfRule>
  </conditionalFormatting>
  <conditionalFormatting sqref="GM14:GM92">
    <cfRule type="colorScale" priority="652">
      <colorScale>
        <cfvo type="min"/>
        <cfvo type="percentile" val="50"/>
        <cfvo type="max"/>
        <color rgb="FFF8696B"/>
        <color rgb="FFFFEB84"/>
        <color rgb="FF63BE7B"/>
      </colorScale>
    </cfRule>
  </conditionalFormatting>
  <conditionalFormatting sqref="GQ96:GQ123 GG96:GL123">
    <cfRule type="colorScale" priority="660">
      <colorScale>
        <cfvo type="min"/>
        <cfvo type="percentile" val="50"/>
        <cfvo type="max"/>
        <color rgb="FFF8696B"/>
        <color rgb="FFFFEB84"/>
        <color rgb="FF63BE7B"/>
      </colorScale>
    </cfRule>
  </conditionalFormatting>
  <conditionalFormatting sqref="GR96:GS123">
    <cfRule type="colorScale" priority="659">
      <colorScale>
        <cfvo type="min"/>
        <cfvo type="percentile" val="50"/>
        <cfvo type="max"/>
        <color rgb="FFF8696B"/>
        <color rgb="FFFFEB84"/>
        <color rgb="FF63BE7B"/>
      </colorScale>
    </cfRule>
  </conditionalFormatting>
  <conditionalFormatting sqref="GQ15:GQ24 GG82:GG92 GG15:GG24 GQ82:GQ92 GL15:GL24 GL82:GL92">
    <cfRule type="colorScale" priority="657">
      <colorScale>
        <cfvo type="min"/>
        <cfvo type="percentile" val="50"/>
        <cfvo type="max"/>
        <color rgb="FFF8696B"/>
        <color rgb="FFFFEB84"/>
        <color rgb="FF63BE7B"/>
      </colorScale>
    </cfRule>
  </conditionalFormatting>
  <conditionalFormatting sqref="GF96:GF123">
    <cfRule type="colorScale" priority="656">
      <colorScale>
        <cfvo type="min"/>
        <cfvo type="percentile" val="50"/>
        <cfvo type="max"/>
        <color rgb="FFF8696B"/>
        <color rgb="FFFFEB84"/>
        <color rgb="FF63BE7B"/>
      </colorScale>
    </cfRule>
  </conditionalFormatting>
  <conditionalFormatting sqref="GT14:GT92">
    <cfRule type="colorScale" priority="661">
      <colorScale>
        <cfvo type="min"/>
        <cfvo type="percentile" val="50"/>
        <cfvo type="max"/>
        <color rgb="FFF8696B"/>
        <color rgb="FFFFEB84"/>
        <color rgb="FF63BE7B"/>
      </colorScale>
    </cfRule>
  </conditionalFormatting>
  <conditionalFormatting sqref="GQ25:GQ81 GG25:GG81 GL25:GL81">
    <cfRule type="colorScale" priority="662">
      <colorScale>
        <cfvo type="min"/>
        <cfvo type="percentile" val="50"/>
        <cfvo type="max"/>
        <color rgb="FFF8696B"/>
        <color rgb="FFFFEB84"/>
        <color rgb="FF63BE7B"/>
      </colorScale>
    </cfRule>
  </conditionalFormatting>
  <conditionalFormatting sqref="GR12:GS13 GS14:GS92">
    <cfRule type="colorScale" priority="663">
      <colorScale>
        <cfvo type="min"/>
        <cfvo type="percentile" val="50"/>
        <cfvo type="max"/>
        <color rgb="FFF8696B"/>
        <color rgb="FFFFEB84"/>
        <color rgb="FF63BE7B"/>
      </colorScale>
    </cfRule>
  </conditionalFormatting>
  <conditionalFormatting sqref="GG14 GL14">
    <cfRule type="colorScale" priority="655">
      <colorScale>
        <cfvo type="min"/>
        <cfvo type="percentile" val="50"/>
        <cfvo type="max"/>
        <color rgb="FFF8696B"/>
        <color rgb="FFFFEB84"/>
        <color rgb="FF63BE7B"/>
      </colorScale>
    </cfRule>
  </conditionalFormatting>
  <conditionalFormatting sqref="GQ14:GQ92">
    <cfRule type="colorScale" priority="654">
      <colorScale>
        <cfvo type="min"/>
        <cfvo type="percentile" val="50"/>
        <cfvo type="max"/>
        <color rgb="FFF8696B"/>
        <color rgb="FFFFEB84"/>
        <color rgb="FF63BE7B"/>
      </colorScale>
    </cfRule>
  </conditionalFormatting>
  <conditionalFormatting sqref="GF14:GF92">
    <cfRule type="colorScale" priority="653">
      <colorScale>
        <cfvo type="min"/>
        <cfvo type="percentile" val="50"/>
        <cfvo type="max"/>
        <color rgb="FFF8696B"/>
        <color rgb="FFFFEB84"/>
        <color rgb="FF63BE7B"/>
      </colorScale>
    </cfRule>
  </conditionalFormatting>
  <conditionalFormatting sqref="GU96:GV123">
    <cfRule type="colorScale" priority="651">
      <colorScale>
        <cfvo type="min"/>
        <cfvo type="percentile" val="50"/>
        <cfvo type="max"/>
        <color rgb="FFF8696B"/>
        <color rgb="FFFFEB84"/>
        <color rgb="FF63BE7B"/>
      </colorScale>
    </cfRule>
  </conditionalFormatting>
  <conditionalFormatting sqref="GU14:GU92">
    <cfRule type="colorScale" priority="650">
      <colorScale>
        <cfvo type="min"/>
        <cfvo type="percentile" val="50"/>
        <cfvo type="max"/>
        <color rgb="FF63BE7B"/>
        <color rgb="FFFFEB84"/>
        <color rgb="FFF8696B"/>
      </colorScale>
    </cfRule>
  </conditionalFormatting>
  <conditionalFormatting sqref="GM96:GN123">
    <cfRule type="colorScale" priority="649">
      <colorScale>
        <cfvo type="min"/>
        <cfvo type="percentile" val="50"/>
        <cfvo type="max"/>
        <color rgb="FFF8696B"/>
        <color rgb="FFFFEB84"/>
        <color rgb="FF63BE7B"/>
      </colorScale>
    </cfRule>
  </conditionalFormatting>
  <conditionalFormatting sqref="GO96:GP123">
    <cfRule type="colorScale" priority="648">
      <colorScale>
        <cfvo type="min"/>
        <cfvo type="percentile" val="50"/>
        <cfvo type="max"/>
        <color rgb="FFF8696B"/>
        <color rgb="FFFFEB84"/>
        <color rgb="FF63BE7B"/>
      </colorScale>
    </cfRule>
  </conditionalFormatting>
  <conditionalFormatting sqref="GU96:GV123">
    <cfRule type="colorScale" priority="647">
      <colorScale>
        <cfvo type="min"/>
        <cfvo type="percentile" val="50"/>
        <cfvo type="max"/>
        <color rgb="FF63BE7B"/>
        <color rgb="FFFFEB84"/>
        <color rgb="FFF8696B"/>
      </colorScale>
    </cfRule>
  </conditionalFormatting>
  <conditionalFormatting sqref="GO14:GP92">
    <cfRule type="colorScale" priority="646">
      <colorScale>
        <cfvo type="min"/>
        <cfvo type="percentile" val="50"/>
        <cfvo type="max"/>
        <color rgb="FFF8696B"/>
        <color rgb="FFFFEB84"/>
        <color rgb="FF63BE7B"/>
      </colorScale>
    </cfRule>
  </conditionalFormatting>
  <conditionalFormatting sqref="GQ96:GQ123">
    <cfRule type="colorScale" priority="645">
      <colorScale>
        <cfvo type="min"/>
        <cfvo type="percentile" val="50"/>
        <cfvo type="max"/>
        <color rgb="FFF8696B"/>
        <color rgb="FFFFEB84"/>
        <color rgb="FF63BE7B"/>
      </colorScale>
    </cfRule>
  </conditionalFormatting>
  <conditionalFormatting sqref="GZ14:HA92">
    <cfRule type="colorScale" priority="644">
      <colorScale>
        <cfvo type="min"/>
        <cfvo type="percentile" val="50"/>
        <cfvo type="max"/>
        <color rgb="FFF8696B"/>
        <color rgb="FFFFEB84"/>
        <color rgb="FF63BE7B"/>
      </colorScale>
    </cfRule>
  </conditionalFormatting>
  <conditionalFormatting sqref="GZ96:HB123">
    <cfRule type="colorScale" priority="643">
      <colorScale>
        <cfvo type="min"/>
        <cfvo type="percentile" val="50"/>
        <cfvo type="max"/>
        <color rgb="FFF8696B"/>
        <color rgb="FFFFEB84"/>
        <color rgb="FF63BE7B"/>
      </colorScale>
    </cfRule>
  </conditionalFormatting>
  <conditionalFormatting sqref="HC14:HC92">
    <cfRule type="colorScale" priority="642">
      <colorScale>
        <cfvo type="min"/>
        <cfvo type="percentile" val="50"/>
        <cfvo type="max"/>
        <color rgb="FFF8696B"/>
        <color rgb="FFFFEB84"/>
        <color rgb="FF63BE7B"/>
      </colorScale>
    </cfRule>
  </conditionalFormatting>
  <conditionalFormatting sqref="HC96:HC123">
    <cfRule type="colorScale" priority="641">
      <colorScale>
        <cfvo type="min"/>
        <cfvo type="percentile" val="50"/>
        <cfvo type="max"/>
        <color rgb="FFF8696B"/>
        <color rgb="FFFFEB84"/>
        <color rgb="FF63BE7B"/>
      </colorScale>
    </cfRule>
  </conditionalFormatting>
  <conditionalFormatting sqref="GP2:GP10 GL2:GL10">
    <cfRule type="colorScale" priority="640">
      <colorScale>
        <cfvo type="min"/>
        <cfvo type="percentile" val="50"/>
        <cfvo type="max"/>
        <color rgb="FFF8696B"/>
        <color rgb="FFFFEB84"/>
        <color rgb="FF63BE7B"/>
      </colorScale>
    </cfRule>
  </conditionalFormatting>
  <conditionalFormatting sqref="GM2:GN10">
    <cfRule type="colorScale" priority="639">
      <colorScale>
        <cfvo type="min"/>
        <cfvo type="percentile" val="50"/>
        <cfvo type="max"/>
        <color rgb="FFF8696B"/>
        <color rgb="FFFFEB84"/>
        <color rgb="FF63BE7B"/>
      </colorScale>
    </cfRule>
  </conditionalFormatting>
  <conditionalFormatting sqref="GQ2:GQ10">
    <cfRule type="colorScale" priority="638">
      <colorScale>
        <cfvo type="min"/>
        <cfvo type="percentile" val="50"/>
        <cfvo type="max"/>
        <color rgb="FFF8696B"/>
        <color rgb="FFFFEB84"/>
        <color rgb="FF63BE7B"/>
      </colorScale>
    </cfRule>
  </conditionalFormatting>
  <conditionalFormatting sqref="GJ14:GK92">
    <cfRule type="colorScale" priority="637">
      <colorScale>
        <cfvo type="min"/>
        <cfvo type="percentile" val="50"/>
        <cfvo type="max"/>
        <color rgb="FFF8696B"/>
        <color rgb="FFFFEB84"/>
        <color rgb="FF63BE7B"/>
      </colorScale>
    </cfRule>
  </conditionalFormatting>
  <conditionalFormatting sqref="GH14:GI92">
    <cfRule type="colorScale" priority="636">
      <colorScale>
        <cfvo type="min"/>
        <cfvo type="percentile" val="50"/>
        <cfvo type="max"/>
        <color rgb="FFF8696B"/>
        <color rgb="FFFFEB84"/>
        <color rgb="FF63BE7B"/>
      </colorScale>
    </cfRule>
  </conditionalFormatting>
  <conditionalFormatting sqref="GN14:GN92">
    <cfRule type="colorScale" priority="635">
      <colorScale>
        <cfvo type="min"/>
        <cfvo type="percentile" val="50"/>
        <cfvo type="max"/>
        <color rgb="FFF8696B"/>
        <color rgb="FFFFEB84"/>
        <color rgb="FF63BE7B"/>
      </colorScale>
    </cfRule>
  </conditionalFormatting>
  <conditionalFormatting sqref="HB14:HB92">
    <cfRule type="colorScale" priority="634">
      <colorScale>
        <cfvo type="min"/>
        <cfvo type="percentile" val="50"/>
        <cfvo type="max"/>
        <color rgb="FFF8696B"/>
        <color rgb="FFFFEB84"/>
        <color rgb="FF63BE7B"/>
      </colorScale>
    </cfRule>
  </conditionalFormatting>
  <conditionalFormatting sqref="GH14:GH92">
    <cfRule type="colorScale" priority="633">
      <colorScale>
        <cfvo type="min"/>
        <cfvo type="percentile" val="50"/>
        <cfvo type="max"/>
        <color rgb="FFF8696B"/>
        <color rgb="FFFFEB84"/>
        <color rgb="FF63BE7B"/>
      </colorScale>
    </cfRule>
  </conditionalFormatting>
  <conditionalFormatting sqref="GG14:GG92">
    <cfRule type="colorScale" priority="632">
      <colorScale>
        <cfvo type="min"/>
        <cfvo type="percentile" val="50"/>
        <cfvo type="max"/>
        <color rgb="FFF8696B"/>
        <color rgb="FFFFEB84"/>
        <color rgb="FF63BE7B"/>
      </colorScale>
    </cfRule>
  </conditionalFormatting>
  <conditionalFormatting sqref="HD14:HD92">
    <cfRule type="colorScale" priority="631">
      <colorScale>
        <cfvo type="min"/>
        <cfvo type="percentile" val="50"/>
        <cfvo type="max"/>
        <color rgb="FFF8696B"/>
        <color rgb="FFFFEB84"/>
        <color rgb="FF63BE7B"/>
      </colorScale>
    </cfRule>
  </conditionalFormatting>
  <conditionalFormatting sqref="HD96:HD123">
    <cfRule type="colorScale" priority="630">
      <colorScale>
        <cfvo type="min"/>
        <cfvo type="percentile" val="50"/>
        <cfvo type="max"/>
        <color rgb="FFF8696B"/>
        <color rgb="FFFFEB84"/>
        <color rgb="FF63BE7B"/>
      </colorScale>
    </cfRule>
  </conditionalFormatting>
  <conditionalFormatting sqref="GR14:GR92">
    <cfRule type="colorScale" priority="627">
      <colorScale>
        <cfvo type="min"/>
        <cfvo type="percentile" val="50"/>
        <cfvo type="max"/>
        <color rgb="FFF8696B"/>
        <color rgb="FFFFEB84"/>
        <color rgb="FF63BE7B"/>
      </colorScale>
    </cfRule>
  </conditionalFormatting>
  <conditionalFormatting sqref="GR14:GR92">
    <cfRule type="colorScale" priority="626">
      <colorScale>
        <cfvo type="min"/>
        <cfvo type="percentile" val="50"/>
        <cfvo type="max"/>
        <color rgb="FFF8696B"/>
        <color rgb="FFFFEB84"/>
        <color rgb="FF63BE7B"/>
      </colorScale>
    </cfRule>
  </conditionalFormatting>
  <conditionalFormatting sqref="HT96:HT123">
    <cfRule type="colorScale" priority="620">
      <colorScale>
        <cfvo type="min"/>
        <cfvo type="percentile" val="50"/>
        <cfvo type="max"/>
        <color rgb="FFF8696B"/>
        <color rgb="FFFFEB84"/>
        <color rgb="FF63BE7B"/>
      </colorScale>
    </cfRule>
  </conditionalFormatting>
  <conditionalFormatting sqref="HM14:HM92">
    <cfRule type="colorScale" priority="614">
      <colorScale>
        <cfvo type="min"/>
        <cfvo type="percentile" val="50"/>
        <cfvo type="max"/>
        <color rgb="FFF8696B"/>
        <color rgb="FFFFEB84"/>
        <color rgb="FF63BE7B"/>
      </colorScale>
    </cfRule>
  </conditionalFormatting>
  <conditionalFormatting sqref="HQ96:HQ123 HG96:HL123">
    <cfRule type="colorScale" priority="622">
      <colorScale>
        <cfvo type="min"/>
        <cfvo type="percentile" val="50"/>
        <cfvo type="max"/>
        <color rgb="FFF8696B"/>
        <color rgb="FFFFEB84"/>
        <color rgb="FF63BE7B"/>
      </colorScale>
    </cfRule>
  </conditionalFormatting>
  <conditionalFormatting sqref="HR96:HS123">
    <cfRule type="colorScale" priority="621">
      <colorScale>
        <cfvo type="min"/>
        <cfvo type="percentile" val="50"/>
        <cfvo type="max"/>
        <color rgb="FFF8696B"/>
        <color rgb="FFFFEB84"/>
        <color rgb="FF63BE7B"/>
      </colorScale>
    </cfRule>
  </conditionalFormatting>
  <conditionalFormatting sqref="HQ15:HQ24 HG82:HG92 HG15:HG24 HQ82:HQ92 HL15:HL24 HL82:HL92">
    <cfRule type="colorScale" priority="619">
      <colorScale>
        <cfvo type="min"/>
        <cfvo type="percentile" val="50"/>
        <cfvo type="max"/>
        <color rgb="FFF8696B"/>
        <color rgb="FFFFEB84"/>
        <color rgb="FF63BE7B"/>
      </colorScale>
    </cfRule>
  </conditionalFormatting>
  <conditionalFormatting sqref="HF96:HF123">
    <cfRule type="colorScale" priority="618">
      <colorScale>
        <cfvo type="min"/>
        <cfvo type="percentile" val="50"/>
        <cfvo type="max"/>
        <color rgb="FFF8696B"/>
        <color rgb="FFFFEB84"/>
        <color rgb="FF63BE7B"/>
      </colorScale>
    </cfRule>
  </conditionalFormatting>
  <conditionalFormatting sqref="HT14:HT92">
    <cfRule type="colorScale" priority="623">
      <colorScale>
        <cfvo type="min"/>
        <cfvo type="percentile" val="50"/>
        <cfvo type="max"/>
        <color rgb="FFF8696B"/>
        <color rgb="FFFFEB84"/>
        <color rgb="FF63BE7B"/>
      </colorScale>
    </cfRule>
  </conditionalFormatting>
  <conditionalFormatting sqref="HQ25:HQ81 HG25:HG81 HL25:HL81">
    <cfRule type="colorScale" priority="624">
      <colorScale>
        <cfvo type="min"/>
        <cfvo type="percentile" val="50"/>
        <cfvo type="max"/>
        <color rgb="FFF8696B"/>
        <color rgb="FFFFEB84"/>
        <color rgb="FF63BE7B"/>
      </colorScale>
    </cfRule>
  </conditionalFormatting>
  <conditionalFormatting sqref="HR12:HS13 HS14:HS92">
    <cfRule type="colorScale" priority="625">
      <colorScale>
        <cfvo type="min"/>
        <cfvo type="percentile" val="50"/>
        <cfvo type="max"/>
        <color rgb="FFF8696B"/>
        <color rgb="FFFFEB84"/>
        <color rgb="FF63BE7B"/>
      </colorScale>
    </cfRule>
  </conditionalFormatting>
  <conditionalFormatting sqref="HL14 HG14">
    <cfRule type="colorScale" priority="617">
      <colorScale>
        <cfvo type="min"/>
        <cfvo type="percentile" val="50"/>
        <cfvo type="max"/>
        <color rgb="FFF8696B"/>
        <color rgb="FFFFEB84"/>
        <color rgb="FF63BE7B"/>
      </colorScale>
    </cfRule>
  </conditionalFormatting>
  <conditionalFormatting sqref="HQ14:HQ92">
    <cfRule type="colorScale" priority="616">
      <colorScale>
        <cfvo type="min"/>
        <cfvo type="percentile" val="50"/>
        <cfvo type="max"/>
        <color rgb="FFF8696B"/>
        <color rgb="FFFFEB84"/>
        <color rgb="FF63BE7B"/>
      </colorScale>
    </cfRule>
  </conditionalFormatting>
  <conditionalFormatting sqref="HF14:HF92">
    <cfRule type="colorScale" priority="615">
      <colorScale>
        <cfvo type="min"/>
        <cfvo type="percentile" val="50"/>
        <cfvo type="max"/>
        <color rgb="FFF8696B"/>
        <color rgb="FFFFEB84"/>
        <color rgb="FF63BE7B"/>
      </colorScale>
    </cfRule>
  </conditionalFormatting>
  <conditionalFormatting sqref="HU96:HV123">
    <cfRule type="colorScale" priority="613">
      <colorScale>
        <cfvo type="min"/>
        <cfvo type="percentile" val="50"/>
        <cfvo type="max"/>
        <color rgb="FFF8696B"/>
        <color rgb="FFFFEB84"/>
        <color rgb="FF63BE7B"/>
      </colorScale>
    </cfRule>
  </conditionalFormatting>
  <conditionalFormatting sqref="HU14:HU92">
    <cfRule type="colorScale" priority="612">
      <colorScale>
        <cfvo type="min"/>
        <cfvo type="percentile" val="50"/>
        <cfvo type="max"/>
        <color rgb="FF63BE7B"/>
        <color rgb="FFFFEB84"/>
        <color rgb="FFF8696B"/>
      </colorScale>
    </cfRule>
  </conditionalFormatting>
  <conditionalFormatting sqref="HM96:HN123">
    <cfRule type="colorScale" priority="611">
      <colorScale>
        <cfvo type="min"/>
        <cfvo type="percentile" val="50"/>
        <cfvo type="max"/>
        <color rgb="FFF8696B"/>
        <color rgb="FFFFEB84"/>
        <color rgb="FF63BE7B"/>
      </colorScale>
    </cfRule>
  </conditionalFormatting>
  <conditionalFormatting sqref="HO96:HP123">
    <cfRule type="colorScale" priority="610">
      <colorScale>
        <cfvo type="min"/>
        <cfvo type="percentile" val="50"/>
        <cfvo type="max"/>
        <color rgb="FFF8696B"/>
        <color rgb="FFFFEB84"/>
        <color rgb="FF63BE7B"/>
      </colorScale>
    </cfRule>
  </conditionalFormatting>
  <conditionalFormatting sqref="HU96:HV123">
    <cfRule type="colorScale" priority="609">
      <colorScale>
        <cfvo type="min"/>
        <cfvo type="percentile" val="50"/>
        <cfvo type="max"/>
        <color rgb="FF63BE7B"/>
        <color rgb="FFFFEB84"/>
        <color rgb="FFF8696B"/>
      </colorScale>
    </cfRule>
  </conditionalFormatting>
  <conditionalFormatting sqref="HO14:HP92">
    <cfRule type="colorScale" priority="608">
      <colorScale>
        <cfvo type="min"/>
        <cfvo type="percentile" val="50"/>
        <cfvo type="max"/>
        <color rgb="FFF8696B"/>
        <color rgb="FFFFEB84"/>
        <color rgb="FF63BE7B"/>
      </colorScale>
    </cfRule>
  </conditionalFormatting>
  <conditionalFormatting sqref="HQ96:HQ123">
    <cfRule type="colorScale" priority="607">
      <colorScale>
        <cfvo type="min"/>
        <cfvo type="percentile" val="50"/>
        <cfvo type="max"/>
        <color rgb="FFF8696B"/>
        <color rgb="FFFFEB84"/>
        <color rgb="FF63BE7B"/>
      </colorScale>
    </cfRule>
  </conditionalFormatting>
  <conditionalFormatting sqref="HZ14:IA92">
    <cfRule type="colorScale" priority="606">
      <colorScale>
        <cfvo type="min"/>
        <cfvo type="percentile" val="50"/>
        <cfvo type="max"/>
        <color rgb="FFF8696B"/>
        <color rgb="FFFFEB84"/>
        <color rgb="FF63BE7B"/>
      </colorScale>
    </cfRule>
  </conditionalFormatting>
  <conditionalFormatting sqref="HZ96:IB123">
    <cfRule type="colorScale" priority="605">
      <colorScale>
        <cfvo type="min"/>
        <cfvo type="percentile" val="50"/>
        <cfvo type="max"/>
        <color rgb="FFF8696B"/>
        <color rgb="FFFFEB84"/>
        <color rgb="FF63BE7B"/>
      </colorScale>
    </cfRule>
  </conditionalFormatting>
  <conditionalFormatting sqref="IC14:IC92">
    <cfRule type="colorScale" priority="604">
      <colorScale>
        <cfvo type="min"/>
        <cfvo type="percentile" val="50"/>
        <cfvo type="max"/>
        <color rgb="FFF8696B"/>
        <color rgb="FFFFEB84"/>
        <color rgb="FF63BE7B"/>
      </colorScale>
    </cfRule>
  </conditionalFormatting>
  <conditionalFormatting sqref="IC96:IC123">
    <cfRule type="colorScale" priority="603">
      <colorScale>
        <cfvo type="min"/>
        <cfvo type="percentile" val="50"/>
        <cfvo type="max"/>
        <color rgb="FFF8696B"/>
        <color rgb="FFFFEB84"/>
        <color rgb="FF63BE7B"/>
      </colorScale>
    </cfRule>
  </conditionalFormatting>
  <conditionalFormatting sqref="HP2:HP10 HL2:HL10">
    <cfRule type="colorScale" priority="602">
      <colorScale>
        <cfvo type="min"/>
        <cfvo type="percentile" val="50"/>
        <cfvo type="max"/>
        <color rgb="FFF8696B"/>
        <color rgb="FFFFEB84"/>
        <color rgb="FF63BE7B"/>
      </colorScale>
    </cfRule>
  </conditionalFormatting>
  <conditionalFormatting sqref="HM2:HN10">
    <cfRule type="colorScale" priority="601">
      <colorScale>
        <cfvo type="min"/>
        <cfvo type="percentile" val="50"/>
        <cfvo type="max"/>
        <color rgb="FFF8696B"/>
        <color rgb="FFFFEB84"/>
        <color rgb="FF63BE7B"/>
      </colorScale>
    </cfRule>
  </conditionalFormatting>
  <conditionalFormatting sqref="HQ2:HQ10">
    <cfRule type="colorScale" priority="600">
      <colorScale>
        <cfvo type="min"/>
        <cfvo type="percentile" val="50"/>
        <cfvo type="max"/>
        <color rgb="FFF8696B"/>
        <color rgb="FFFFEB84"/>
        <color rgb="FF63BE7B"/>
      </colorScale>
    </cfRule>
  </conditionalFormatting>
  <conditionalFormatting sqref="HJ14:HK92">
    <cfRule type="colorScale" priority="599">
      <colorScale>
        <cfvo type="min"/>
        <cfvo type="percentile" val="50"/>
        <cfvo type="max"/>
        <color rgb="FFF8696B"/>
        <color rgb="FFFFEB84"/>
        <color rgb="FF63BE7B"/>
      </colorScale>
    </cfRule>
  </conditionalFormatting>
  <conditionalFormatting sqref="HH14:HI92">
    <cfRule type="colorScale" priority="598">
      <colorScale>
        <cfvo type="min"/>
        <cfvo type="percentile" val="50"/>
        <cfvo type="max"/>
        <color rgb="FFF8696B"/>
        <color rgb="FFFFEB84"/>
        <color rgb="FF63BE7B"/>
      </colorScale>
    </cfRule>
  </conditionalFormatting>
  <conditionalFormatting sqref="HN14:HN92">
    <cfRule type="colorScale" priority="597">
      <colorScale>
        <cfvo type="min"/>
        <cfvo type="percentile" val="50"/>
        <cfvo type="max"/>
        <color rgb="FFF8696B"/>
        <color rgb="FFFFEB84"/>
        <color rgb="FF63BE7B"/>
      </colorScale>
    </cfRule>
  </conditionalFormatting>
  <conditionalFormatting sqref="IB14:IB92">
    <cfRule type="colorScale" priority="596">
      <colorScale>
        <cfvo type="min"/>
        <cfvo type="percentile" val="50"/>
        <cfvo type="max"/>
        <color rgb="FFF8696B"/>
        <color rgb="FFFFEB84"/>
        <color rgb="FF63BE7B"/>
      </colorScale>
    </cfRule>
  </conditionalFormatting>
  <conditionalFormatting sqref="HH14:HH92">
    <cfRule type="colorScale" priority="595">
      <colorScale>
        <cfvo type="min"/>
        <cfvo type="percentile" val="50"/>
        <cfvo type="max"/>
        <color rgb="FFF8696B"/>
        <color rgb="FFFFEB84"/>
        <color rgb="FF63BE7B"/>
      </colorScale>
    </cfRule>
  </conditionalFormatting>
  <conditionalFormatting sqref="HG14:HG92">
    <cfRule type="colorScale" priority="594">
      <colorScale>
        <cfvo type="min"/>
        <cfvo type="percentile" val="50"/>
        <cfvo type="max"/>
        <color rgb="FFF8696B"/>
        <color rgb="FFFFEB84"/>
        <color rgb="FF63BE7B"/>
      </colorScale>
    </cfRule>
  </conditionalFormatting>
  <conditionalFormatting sqref="ID14:ID92">
    <cfRule type="colorScale" priority="593">
      <colorScale>
        <cfvo type="min"/>
        <cfvo type="percentile" val="50"/>
        <cfvo type="max"/>
        <color rgb="FFF8696B"/>
        <color rgb="FFFFEB84"/>
        <color rgb="FF63BE7B"/>
      </colorScale>
    </cfRule>
  </conditionalFormatting>
  <conditionalFormatting sqref="ID96:ID123">
    <cfRule type="colorScale" priority="592">
      <colorScale>
        <cfvo type="min"/>
        <cfvo type="percentile" val="50"/>
        <cfvo type="max"/>
        <color rgb="FFF8696B"/>
        <color rgb="FFFFEB84"/>
        <color rgb="FF63BE7B"/>
      </colorScale>
    </cfRule>
  </conditionalFormatting>
  <conditionalFormatting sqref="HR14:HR92">
    <cfRule type="colorScale" priority="589">
      <colorScale>
        <cfvo type="min"/>
        <cfvo type="percentile" val="50"/>
        <cfvo type="max"/>
        <color rgb="FFF8696B"/>
        <color rgb="FFFFEB84"/>
        <color rgb="FF63BE7B"/>
      </colorScale>
    </cfRule>
  </conditionalFormatting>
  <conditionalFormatting sqref="HR14:HR92">
    <cfRule type="colorScale" priority="588">
      <colorScale>
        <cfvo type="min"/>
        <cfvo type="percentile" val="50"/>
        <cfvo type="max"/>
        <color rgb="FFF8696B"/>
        <color rgb="FFFFEB84"/>
        <color rgb="FF63BE7B"/>
      </colorScale>
    </cfRule>
  </conditionalFormatting>
  <conditionalFormatting sqref="FW2:FW9">
    <cfRule type="colorScale" priority="587">
      <colorScale>
        <cfvo type="min"/>
        <cfvo type="percentile" val="50"/>
        <cfvo type="max"/>
        <color rgb="FFF8696B"/>
        <color rgb="FFFFEB84"/>
        <color rgb="FF63BE7B"/>
      </colorScale>
    </cfRule>
  </conditionalFormatting>
  <conditionalFormatting sqref="GA2:GA9">
    <cfRule type="colorScale" priority="586">
      <colorScale>
        <cfvo type="min"/>
        <cfvo type="percentile" val="50"/>
        <cfvo type="max"/>
        <color rgb="FFF8696B"/>
        <color rgb="FFFFEB84"/>
        <color rgb="FF63BE7B"/>
      </colorScale>
    </cfRule>
  </conditionalFormatting>
  <conditionalFormatting sqref="GU2:GU9">
    <cfRule type="colorScale" priority="585">
      <colorScale>
        <cfvo type="min"/>
        <cfvo type="percentile" val="50"/>
        <cfvo type="max"/>
        <color rgb="FFF8696B"/>
        <color rgb="FFFFEB84"/>
        <color rgb="FF63BE7B"/>
      </colorScale>
    </cfRule>
  </conditionalFormatting>
  <conditionalFormatting sqref="GY2:GY9">
    <cfRule type="colorScale" priority="584">
      <colorScale>
        <cfvo type="min"/>
        <cfvo type="percentile" val="50"/>
        <cfvo type="max"/>
        <color rgb="FFF8696B"/>
        <color rgb="FFFFEB84"/>
        <color rgb="FF63BE7B"/>
      </colorScale>
    </cfRule>
  </conditionalFormatting>
  <conditionalFormatting sqref="GW2:GW9">
    <cfRule type="colorScale" priority="583">
      <colorScale>
        <cfvo type="min"/>
        <cfvo type="percentile" val="50"/>
        <cfvo type="max"/>
        <color rgb="FFF8696B"/>
        <color rgb="FFFFEB84"/>
        <color rgb="FF63BE7B"/>
      </colorScale>
    </cfRule>
  </conditionalFormatting>
  <conditionalFormatting sqref="HA2:HA9">
    <cfRule type="colorScale" priority="582">
      <colorScale>
        <cfvo type="min"/>
        <cfvo type="percentile" val="50"/>
        <cfvo type="max"/>
        <color rgb="FFF8696B"/>
        <color rgb="FFFFEB84"/>
        <color rgb="FF63BE7B"/>
      </colorScale>
    </cfRule>
  </conditionalFormatting>
  <conditionalFormatting sqref="HU2:HU9">
    <cfRule type="colorScale" priority="581">
      <colorScale>
        <cfvo type="min"/>
        <cfvo type="percentile" val="50"/>
        <cfvo type="max"/>
        <color rgb="FFF8696B"/>
        <color rgb="FFFFEB84"/>
        <color rgb="FF63BE7B"/>
      </colorScale>
    </cfRule>
  </conditionalFormatting>
  <conditionalFormatting sqref="HY2:HY9">
    <cfRule type="colorScale" priority="580">
      <colorScale>
        <cfvo type="min"/>
        <cfvo type="percentile" val="50"/>
        <cfvo type="max"/>
        <color rgb="FFF8696B"/>
        <color rgb="FFFFEB84"/>
        <color rgb="FF63BE7B"/>
      </colorScale>
    </cfRule>
  </conditionalFormatting>
  <conditionalFormatting sqref="HW2:HW9">
    <cfRule type="colorScale" priority="579">
      <colorScale>
        <cfvo type="min"/>
        <cfvo type="percentile" val="50"/>
        <cfvo type="max"/>
        <color rgb="FFF8696B"/>
        <color rgb="FFFFEB84"/>
        <color rgb="FF63BE7B"/>
      </colorScale>
    </cfRule>
  </conditionalFormatting>
  <conditionalFormatting sqref="IA2:IA9">
    <cfRule type="colorScale" priority="578">
      <colorScale>
        <cfvo type="min"/>
        <cfvo type="percentile" val="50"/>
        <cfvo type="max"/>
        <color rgb="FFF8696B"/>
        <color rgb="FFFFEB84"/>
        <color rgb="FF63BE7B"/>
      </colorScale>
    </cfRule>
  </conditionalFormatting>
  <conditionalFormatting sqref="IT96:IT123">
    <cfRule type="colorScale" priority="572">
      <colorScale>
        <cfvo type="min"/>
        <cfvo type="percentile" val="50"/>
        <cfvo type="max"/>
        <color rgb="FFF8696B"/>
        <color rgb="FFFFEB84"/>
        <color rgb="FF63BE7B"/>
      </colorScale>
    </cfRule>
  </conditionalFormatting>
  <conditionalFormatting sqref="IM14:IM92">
    <cfRule type="colorScale" priority="566">
      <colorScale>
        <cfvo type="min"/>
        <cfvo type="percentile" val="50"/>
        <cfvo type="max"/>
        <color rgb="FFF8696B"/>
        <color rgb="FFFFEB84"/>
        <color rgb="FF63BE7B"/>
      </colorScale>
    </cfRule>
  </conditionalFormatting>
  <conditionalFormatting sqref="IQ96:IQ123 IG96:IL123">
    <cfRule type="colorScale" priority="574">
      <colorScale>
        <cfvo type="min"/>
        <cfvo type="percentile" val="50"/>
        <cfvo type="max"/>
        <color rgb="FFF8696B"/>
        <color rgb="FFFFEB84"/>
        <color rgb="FF63BE7B"/>
      </colorScale>
    </cfRule>
  </conditionalFormatting>
  <conditionalFormatting sqref="IR96:IS123">
    <cfRule type="colorScale" priority="573">
      <colorScale>
        <cfvo type="min"/>
        <cfvo type="percentile" val="50"/>
        <cfvo type="max"/>
        <color rgb="FFF8696B"/>
        <color rgb="FFFFEB84"/>
        <color rgb="FF63BE7B"/>
      </colorScale>
    </cfRule>
  </conditionalFormatting>
  <conditionalFormatting sqref="IQ15:IQ24 IG82:IG92 IG15:IG24 IQ82:IQ92">
    <cfRule type="colorScale" priority="571">
      <colorScale>
        <cfvo type="min"/>
        <cfvo type="percentile" val="50"/>
        <cfvo type="max"/>
        <color rgb="FFF8696B"/>
        <color rgb="FFFFEB84"/>
        <color rgb="FF63BE7B"/>
      </colorScale>
    </cfRule>
  </conditionalFormatting>
  <conditionalFormatting sqref="IF96:IF123">
    <cfRule type="colorScale" priority="570">
      <colorScale>
        <cfvo type="min"/>
        <cfvo type="percentile" val="50"/>
        <cfvo type="max"/>
        <color rgb="FFF8696B"/>
        <color rgb="FFFFEB84"/>
        <color rgb="FF63BE7B"/>
      </colorScale>
    </cfRule>
  </conditionalFormatting>
  <conditionalFormatting sqref="IT14:IT92">
    <cfRule type="colorScale" priority="575">
      <colorScale>
        <cfvo type="min"/>
        <cfvo type="percentile" val="50"/>
        <cfvo type="max"/>
        <color rgb="FFF8696B"/>
        <color rgb="FFFFEB84"/>
        <color rgb="FF63BE7B"/>
      </colorScale>
    </cfRule>
  </conditionalFormatting>
  <conditionalFormatting sqref="IQ25:IQ81 IG25:IG81">
    <cfRule type="colorScale" priority="576">
      <colorScale>
        <cfvo type="min"/>
        <cfvo type="percentile" val="50"/>
        <cfvo type="max"/>
        <color rgb="FFF8696B"/>
        <color rgb="FFFFEB84"/>
        <color rgb="FF63BE7B"/>
      </colorScale>
    </cfRule>
  </conditionalFormatting>
  <conditionalFormatting sqref="IR12:IS13 IS14:IS92">
    <cfRule type="colorScale" priority="577">
      <colorScale>
        <cfvo type="min"/>
        <cfvo type="percentile" val="50"/>
        <cfvo type="max"/>
        <color rgb="FFF8696B"/>
        <color rgb="FFFFEB84"/>
        <color rgb="FF63BE7B"/>
      </colorScale>
    </cfRule>
  </conditionalFormatting>
  <conditionalFormatting sqref="IG14">
    <cfRule type="colorScale" priority="569">
      <colorScale>
        <cfvo type="min"/>
        <cfvo type="percentile" val="50"/>
        <cfvo type="max"/>
        <color rgb="FFF8696B"/>
        <color rgb="FFFFEB84"/>
        <color rgb="FF63BE7B"/>
      </colorScale>
    </cfRule>
  </conditionalFormatting>
  <conditionalFormatting sqref="IQ14:IQ92">
    <cfRule type="colorScale" priority="568">
      <colorScale>
        <cfvo type="min"/>
        <cfvo type="percentile" val="50"/>
        <cfvo type="max"/>
        <color rgb="FFF8696B"/>
        <color rgb="FFFFEB84"/>
        <color rgb="FF63BE7B"/>
      </colorScale>
    </cfRule>
  </conditionalFormatting>
  <conditionalFormatting sqref="IF14:IF92">
    <cfRule type="colorScale" priority="567">
      <colorScale>
        <cfvo type="min"/>
        <cfvo type="percentile" val="50"/>
        <cfvo type="max"/>
        <color rgb="FFF8696B"/>
        <color rgb="FFFFEB84"/>
        <color rgb="FF63BE7B"/>
      </colorScale>
    </cfRule>
  </conditionalFormatting>
  <conditionalFormatting sqref="IU96:IV123">
    <cfRule type="colorScale" priority="565">
      <colorScale>
        <cfvo type="min"/>
        <cfvo type="percentile" val="50"/>
        <cfvo type="max"/>
        <color rgb="FFF8696B"/>
        <color rgb="FFFFEB84"/>
        <color rgb="FF63BE7B"/>
      </colorScale>
    </cfRule>
  </conditionalFormatting>
  <conditionalFormatting sqref="IU14:IU92">
    <cfRule type="colorScale" priority="564">
      <colorScale>
        <cfvo type="min"/>
        <cfvo type="percentile" val="50"/>
        <cfvo type="max"/>
        <color rgb="FF63BE7B"/>
        <color rgb="FFFFEB84"/>
        <color rgb="FFF8696B"/>
      </colorScale>
    </cfRule>
  </conditionalFormatting>
  <conditionalFormatting sqref="IM96:IN123">
    <cfRule type="colorScale" priority="563">
      <colorScale>
        <cfvo type="min"/>
        <cfvo type="percentile" val="50"/>
        <cfvo type="max"/>
        <color rgb="FFF8696B"/>
        <color rgb="FFFFEB84"/>
        <color rgb="FF63BE7B"/>
      </colorScale>
    </cfRule>
  </conditionalFormatting>
  <conditionalFormatting sqref="IO96:IP123">
    <cfRule type="colorScale" priority="562">
      <colorScale>
        <cfvo type="min"/>
        <cfvo type="percentile" val="50"/>
        <cfvo type="max"/>
        <color rgb="FFF8696B"/>
        <color rgb="FFFFEB84"/>
        <color rgb="FF63BE7B"/>
      </colorScale>
    </cfRule>
  </conditionalFormatting>
  <conditionalFormatting sqref="IU96:IV123">
    <cfRule type="colorScale" priority="561">
      <colorScale>
        <cfvo type="min"/>
        <cfvo type="percentile" val="50"/>
        <cfvo type="max"/>
        <color rgb="FF63BE7B"/>
        <color rgb="FFFFEB84"/>
        <color rgb="FFF8696B"/>
      </colorScale>
    </cfRule>
  </conditionalFormatting>
  <conditionalFormatting sqref="IO14:IP92">
    <cfRule type="colorScale" priority="560">
      <colorScale>
        <cfvo type="min"/>
        <cfvo type="percentile" val="50"/>
        <cfvo type="max"/>
        <color rgb="FFF8696B"/>
        <color rgb="FFFFEB84"/>
        <color rgb="FF63BE7B"/>
      </colorScale>
    </cfRule>
  </conditionalFormatting>
  <conditionalFormatting sqref="IQ96:IQ123">
    <cfRule type="colorScale" priority="559">
      <colorScale>
        <cfvo type="min"/>
        <cfvo type="percentile" val="50"/>
        <cfvo type="max"/>
        <color rgb="FFF8696B"/>
        <color rgb="FFFFEB84"/>
        <color rgb="FF63BE7B"/>
      </colorScale>
    </cfRule>
  </conditionalFormatting>
  <conditionalFormatting sqref="IZ14:JA92">
    <cfRule type="colorScale" priority="558">
      <colorScale>
        <cfvo type="min"/>
        <cfvo type="percentile" val="50"/>
        <cfvo type="max"/>
        <color rgb="FFF8696B"/>
        <color rgb="FFFFEB84"/>
        <color rgb="FF63BE7B"/>
      </colorScale>
    </cfRule>
  </conditionalFormatting>
  <conditionalFormatting sqref="IZ96:JB123">
    <cfRule type="colorScale" priority="557">
      <colorScale>
        <cfvo type="min"/>
        <cfvo type="percentile" val="50"/>
        <cfvo type="max"/>
        <color rgb="FFF8696B"/>
        <color rgb="FFFFEB84"/>
        <color rgb="FF63BE7B"/>
      </colorScale>
    </cfRule>
  </conditionalFormatting>
  <conditionalFormatting sqref="JC14:JC92">
    <cfRule type="colorScale" priority="556">
      <colorScale>
        <cfvo type="min"/>
        <cfvo type="percentile" val="50"/>
        <cfvo type="max"/>
        <color rgb="FFF8696B"/>
        <color rgb="FFFFEB84"/>
        <color rgb="FF63BE7B"/>
      </colorScale>
    </cfRule>
  </conditionalFormatting>
  <conditionalFormatting sqref="JC96:JC123">
    <cfRule type="colorScale" priority="555">
      <colorScale>
        <cfvo type="min"/>
        <cfvo type="percentile" val="50"/>
        <cfvo type="max"/>
        <color rgb="FFF8696B"/>
        <color rgb="FFFFEB84"/>
        <color rgb="FF63BE7B"/>
      </colorScale>
    </cfRule>
  </conditionalFormatting>
  <conditionalFormatting sqref="IP2:IP10 IL2:IL10">
    <cfRule type="colorScale" priority="554">
      <colorScale>
        <cfvo type="min"/>
        <cfvo type="percentile" val="50"/>
        <cfvo type="max"/>
        <color rgb="FFF8696B"/>
        <color rgb="FFFFEB84"/>
        <color rgb="FF63BE7B"/>
      </colorScale>
    </cfRule>
  </conditionalFormatting>
  <conditionalFormatting sqref="IM2:IN10">
    <cfRule type="colorScale" priority="553">
      <colorScale>
        <cfvo type="min"/>
        <cfvo type="percentile" val="50"/>
        <cfvo type="max"/>
        <color rgb="FFF8696B"/>
        <color rgb="FFFFEB84"/>
        <color rgb="FF63BE7B"/>
      </colorScale>
    </cfRule>
  </conditionalFormatting>
  <conditionalFormatting sqref="IQ2:IQ10">
    <cfRule type="colorScale" priority="552">
      <colorScale>
        <cfvo type="min"/>
        <cfvo type="percentile" val="50"/>
        <cfvo type="max"/>
        <color rgb="FFF8696B"/>
        <color rgb="FFFFEB84"/>
        <color rgb="FF63BE7B"/>
      </colorScale>
    </cfRule>
  </conditionalFormatting>
  <conditionalFormatting sqref="IJ14:IK92">
    <cfRule type="colorScale" priority="551">
      <colorScale>
        <cfvo type="min"/>
        <cfvo type="percentile" val="50"/>
        <cfvo type="max"/>
        <color rgb="FFF8696B"/>
        <color rgb="FFFFEB84"/>
        <color rgb="FF63BE7B"/>
      </colorScale>
    </cfRule>
  </conditionalFormatting>
  <conditionalFormatting sqref="IH14:II92">
    <cfRule type="colorScale" priority="550">
      <colorScale>
        <cfvo type="min"/>
        <cfvo type="percentile" val="50"/>
        <cfvo type="max"/>
        <color rgb="FFF8696B"/>
        <color rgb="FFFFEB84"/>
        <color rgb="FF63BE7B"/>
      </colorScale>
    </cfRule>
  </conditionalFormatting>
  <conditionalFormatting sqref="IN14:IN92">
    <cfRule type="colorScale" priority="549">
      <colorScale>
        <cfvo type="min"/>
        <cfvo type="percentile" val="50"/>
        <cfvo type="max"/>
        <color rgb="FFF8696B"/>
        <color rgb="FFFFEB84"/>
        <color rgb="FF63BE7B"/>
      </colorScale>
    </cfRule>
  </conditionalFormatting>
  <conditionalFormatting sqref="JB14:JB92">
    <cfRule type="colorScale" priority="548">
      <colorScale>
        <cfvo type="min"/>
        <cfvo type="percentile" val="50"/>
        <cfvo type="max"/>
        <color rgb="FFF8696B"/>
        <color rgb="FFFFEB84"/>
        <color rgb="FF63BE7B"/>
      </colorScale>
    </cfRule>
  </conditionalFormatting>
  <conditionalFormatting sqref="IH14:IH92">
    <cfRule type="colorScale" priority="547">
      <colorScale>
        <cfvo type="min"/>
        <cfvo type="percentile" val="50"/>
        <cfvo type="max"/>
        <color rgb="FFF8696B"/>
        <color rgb="FFFFEB84"/>
        <color rgb="FF63BE7B"/>
      </colorScale>
    </cfRule>
  </conditionalFormatting>
  <conditionalFormatting sqref="IG14:IG92">
    <cfRule type="colorScale" priority="546">
      <colorScale>
        <cfvo type="min"/>
        <cfvo type="percentile" val="50"/>
        <cfvo type="max"/>
        <color rgb="FFF8696B"/>
        <color rgb="FFFFEB84"/>
        <color rgb="FF63BE7B"/>
      </colorScale>
    </cfRule>
  </conditionalFormatting>
  <conditionalFormatting sqref="JD14:JD92">
    <cfRule type="colorScale" priority="545">
      <colorScale>
        <cfvo type="min"/>
        <cfvo type="percentile" val="50"/>
        <cfvo type="max"/>
        <color rgb="FFF8696B"/>
        <color rgb="FFFFEB84"/>
        <color rgb="FF63BE7B"/>
      </colorScale>
    </cfRule>
  </conditionalFormatting>
  <conditionalFormatting sqref="JD96:JD123">
    <cfRule type="colorScale" priority="544">
      <colorScale>
        <cfvo type="min"/>
        <cfvo type="percentile" val="50"/>
        <cfvo type="max"/>
        <color rgb="FFF8696B"/>
        <color rgb="FFFFEB84"/>
        <color rgb="FF63BE7B"/>
      </colorScale>
    </cfRule>
  </conditionalFormatting>
  <conditionalFormatting sqref="IR14:IR92">
    <cfRule type="colorScale" priority="543">
      <colorScale>
        <cfvo type="min"/>
        <cfvo type="percentile" val="50"/>
        <cfvo type="max"/>
        <color rgb="FFF8696B"/>
        <color rgb="FFFFEB84"/>
        <color rgb="FF63BE7B"/>
      </colorScale>
    </cfRule>
  </conditionalFormatting>
  <conditionalFormatting sqref="IR14:IR92">
    <cfRule type="colorScale" priority="542">
      <colorScale>
        <cfvo type="min"/>
        <cfvo type="percentile" val="50"/>
        <cfvo type="max"/>
        <color rgb="FFF8696B"/>
        <color rgb="FFFFEB84"/>
        <color rgb="FF63BE7B"/>
      </colorScale>
    </cfRule>
  </conditionalFormatting>
  <conditionalFormatting sqref="IU2:IU9">
    <cfRule type="colorScale" priority="541">
      <colorScale>
        <cfvo type="min"/>
        <cfvo type="percentile" val="50"/>
        <cfvo type="max"/>
        <color rgb="FFF8696B"/>
        <color rgb="FFFFEB84"/>
        <color rgb="FF63BE7B"/>
      </colorScale>
    </cfRule>
  </conditionalFormatting>
  <conditionalFormatting sqref="IY2:IY9">
    <cfRule type="colorScale" priority="540">
      <colorScale>
        <cfvo type="min"/>
        <cfvo type="percentile" val="50"/>
        <cfvo type="max"/>
        <color rgb="FFF8696B"/>
        <color rgb="FFFFEB84"/>
        <color rgb="FF63BE7B"/>
      </colorScale>
    </cfRule>
  </conditionalFormatting>
  <conditionalFormatting sqref="IW2:IW9">
    <cfRule type="colorScale" priority="539">
      <colorScale>
        <cfvo type="min"/>
        <cfvo type="percentile" val="50"/>
        <cfvo type="max"/>
        <color rgb="FFF8696B"/>
        <color rgb="FFFFEB84"/>
        <color rgb="FF63BE7B"/>
      </colorScale>
    </cfRule>
  </conditionalFormatting>
  <conditionalFormatting sqref="JA2:JA9">
    <cfRule type="colorScale" priority="538">
      <colorScale>
        <cfvo type="min"/>
        <cfvo type="percentile" val="50"/>
        <cfvo type="max"/>
        <color rgb="FFF8696B"/>
        <color rgb="FFFFEB84"/>
        <color rgb="FF63BE7B"/>
      </colorScale>
    </cfRule>
  </conditionalFormatting>
  <conditionalFormatting sqref="JT96:JT123">
    <cfRule type="colorScale" priority="532">
      <colorScale>
        <cfvo type="min"/>
        <cfvo type="percentile" val="50"/>
        <cfvo type="max"/>
        <color rgb="FFF8696B"/>
        <color rgb="FFFFEB84"/>
        <color rgb="FF63BE7B"/>
      </colorScale>
    </cfRule>
  </conditionalFormatting>
  <conditionalFormatting sqref="JM14:JM92">
    <cfRule type="colorScale" priority="526">
      <colorScale>
        <cfvo type="min"/>
        <cfvo type="percentile" val="50"/>
        <cfvo type="max"/>
        <color rgb="FFF8696B"/>
        <color rgb="FFFFEB84"/>
        <color rgb="FF63BE7B"/>
      </colorScale>
    </cfRule>
  </conditionalFormatting>
  <conditionalFormatting sqref="JQ96:JQ123 JG96:JL123">
    <cfRule type="colorScale" priority="534">
      <colorScale>
        <cfvo type="min"/>
        <cfvo type="percentile" val="50"/>
        <cfvo type="max"/>
        <color rgb="FFF8696B"/>
        <color rgb="FFFFEB84"/>
        <color rgb="FF63BE7B"/>
      </colorScale>
    </cfRule>
  </conditionalFormatting>
  <conditionalFormatting sqref="JR96:JS123">
    <cfRule type="colorScale" priority="533">
      <colorScale>
        <cfvo type="min"/>
        <cfvo type="percentile" val="50"/>
        <cfvo type="max"/>
        <color rgb="FFF8696B"/>
        <color rgb="FFFFEB84"/>
        <color rgb="FF63BE7B"/>
      </colorScale>
    </cfRule>
  </conditionalFormatting>
  <conditionalFormatting sqref="JQ15:JQ24 JG82:JG92 JG15:JG24 JQ82:JQ92 JL15:JL24 JL82:JL92">
    <cfRule type="colorScale" priority="531">
      <colorScale>
        <cfvo type="min"/>
        <cfvo type="percentile" val="50"/>
        <cfvo type="max"/>
        <color rgb="FFF8696B"/>
        <color rgb="FFFFEB84"/>
        <color rgb="FF63BE7B"/>
      </colorScale>
    </cfRule>
  </conditionalFormatting>
  <conditionalFormatting sqref="JF96:JF123">
    <cfRule type="colorScale" priority="530">
      <colorScale>
        <cfvo type="min"/>
        <cfvo type="percentile" val="50"/>
        <cfvo type="max"/>
        <color rgb="FFF8696B"/>
        <color rgb="FFFFEB84"/>
        <color rgb="FF63BE7B"/>
      </colorScale>
    </cfRule>
  </conditionalFormatting>
  <conditionalFormatting sqref="JT14:JT92">
    <cfRule type="colorScale" priority="535">
      <colorScale>
        <cfvo type="min"/>
        <cfvo type="percentile" val="50"/>
        <cfvo type="max"/>
        <color rgb="FFF8696B"/>
        <color rgb="FFFFEB84"/>
        <color rgb="FF63BE7B"/>
      </colorScale>
    </cfRule>
  </conditionalFormatting>
  <conditionalFormatting sqref="JQ25:JQ81 JG25:JG81 JL25:JL81">
    <cfRule type="colorScale" priority="536">
      <colorScale>
        <cfvo type="min"/>
        <cfvo type="percentile" val="50"/>
        <cfvo type="max"/>
        <color rgb="FFF8696B"/>
        <color rgb="FFFFEB84"/>
        <color rgb="FF63BE7B"/>
      </colorScale>
    </cfRule>
  </conditionalFormatting>
  <conditionalFormatting sqref="JR12:JS13 JS14:JS92">
    <cfRule type="colorScale" priority="537">
      <colorScale>
        <cfvo type="min"/>
        <cfvo type="percentile" val="50"/>
        <cfvo type="max"/>
        <color rgb="FFF8696B"/>
        <color rgb="FFFFEB84"/>
        <color rgb="FF63BE7B"/>
      </colorScale>
    </cfRule>
  </conditionalFormatting>
  <conditionalFormatting sqref="JL14 JG14">
    <cfRule type="colorScale" priority="529">
      <colorScale>
        <cfvo type="min"/>
        <cfvo type="percentile" val="50"/>
        <cfvo type="max"/>
        <color rgb="FFF8696B"/>
        <color rgb="FFFFEB84"/>
        <color rgb="FF63BE7B"/>
      </colorScale>
    </cfRule>
  </conditionalFormatting>
  <conditionalFormatting sqref="JQ14:JQ92">
    <cfRule type="colorScale" priority="528">
      <colorScale>
        <cfvo type="min"/>
        <cfvo type="percentile" val="50"/>
        <cfvo type="max"/>
        <color rgb="FFF8696B"/>
        <color rgb="FFFFEB84"/>
        <color rgb="FF63BE7B"/>
      </colorScale>
    </cfRule>
  </conditionalFormatting>
  <conditionalFormatting sqref="JF14:JF92">
    <cfRule type="colorScale" priority="527">
      <colorScale>
        <cfvo type="min"/>
        <cfvo type="percentile" val="50"/>
        <cfvo type="max"/>
        <color rgb="FFF8696B"/>
        <color rgb="FFFFEB84"/>
        <color rgb="FF63BE7B"/>
      </colorScale>
    </cfRule>
  </conditionalFormatting>
  <conditionalFormatting sqref="JU96:JV123">
    <cfRule type="colorScale" priority="525">
      <colorScale>
        <cfvo type="min"/>
        <cfvo type="percentile" val="50"/>
        <cfvo type="max"/>
        <color rgb="FFF8696B"/>
        <color rgb="FFFFEB84"/>
        <color rgb="FF63BE7B"/>
      </colorScale>
    </cfRule>
  </conditionalFormatting>
  <conditionalFormatting sqref="JU14:JU92">
    <cfRule type="colorScale" priority="524">
      <colorScale>
        <cfvo type="min"/>
        <cfvo type="percentile" val="50"/>
        <cfvo type="max"/>
        <color rgb="FF63BE7B"/>
        <color rgb="FFFFEB84"/>
        <color rgb="FFF8696B"/>
      </colorScale>
    </cfRule>
  </conditionalFormatting>
  <conditionalFormatting sqref="JM96:JN123">
    <cfRule type="colorScale" priority="523">
      <colorScale>
        <cfvo type="min"/>
        <cfvo type="percentile" val="50"/>
        <cfvo type="max"/>
        <color rgb="FFF8696B"/>
        <color rgb="FFFFEB84"/>
        <color rgb="FF63BE7B"/>
      </colorScale>
    </cfRule>
  </conditionalFormatting>
  <conditionalFormatting sqref="JO96:JP123">
    <cfRule type="colorScale" priority="522">
      <colorScale>
        <cfvo type="min"/>
        <cfvo type="percentile" val="50"/>
        <cfvo type="max"/>
        <color rgb="FFF8696B"/>
        <color rgb="FFFFEB84"/>
        <color rgb="FF63BE7B"/>
      </colorScale>
    </cfRule>
  </conditionalFormatting>
  <conditionalFormatting sqref="JU96:JV123">
    <cfRule type="colorScale" priority="521">
      <colorScale>
        <cfvo type="min"/>
        <cfvo type="percentile" val="50"/>
        <cfvo type="max"/>
        <color rgb="FF63BE7B"/>
        <color rgb="FFFFEB84"/>
        <color rgb="FFF8696B"/>
      </colorScale>
    </cfRule>
  </conditionalFormatting>
  <conditionalFormatting sqref="JO14:JP92">
    <cfRule type="colorScale" priority="520">
      <colorScale>
        <cfvo type="min"/>
        <cfvo type="percentile" val="50"/>
        <cfvo type="max"/>
        <color rgb="FFF8696B"/>
        <color rgb="FFFFEB84"/>
        <color rgb="FF63BE7B"/>
      </colorScale>
    </cfRule>
  </conditionalFormatting>
  <conditionalFormatting sqref="JQ96:JQ123">
    <cfRule type="colorScale" priority="519">
      <colorScale>
        <cfvo type="min"/>
        <cfvo type="percentile" val="50"/>
        <cfvo type="max"/>
        <color rgb="FFF8696B"/>
        <color rgb="FFFFEB84"/>
        <color rgb="FF63BE7B"/>
      </colorScale>
    </cfRule>
  </conditionalFormatting>
  <conditionalFormatting sqref="JZ14:KA92">
    <cfRule type="colorScale" priority="518">
      <colorScale>
        <cfvo type="min"/>
        <cfvo type="percentile" val="50"/>
        <cfvo type="max"/>
        <color rgb="FFF8696B"/>
        <color rgb="FFFFEB84"/>
        <color rgb="FF63BE7B"/>
      </colorScale>
    </cfRule>
  </conditionalFormatting>
  <conditionalFormatting sqref="JZ96:KB123">
    <cfRule type="colorScale" priority="517">
      <colorScale>
        <cfvo type="min"/>
        <cfvo type="percentile" val="50"/>
        <cfvo type="max"/>
        <color rgb="FFF8696B"/>
        <color rgb="FFFFEB84"/>
        <color rgb="FF63BE7B"/>
      </colorScale>
    </cfRule>
  </conditionalFormatting>
  <conditionalFormatting sqref="KC14:KC92">
    <cfRule type="colorScale" priority="516">
      <colorScale>
        <cfvo type="min"/>
        <cfvo type="percentile" val="50"/>
        <cfvo type="max"/>
        <color rgb="FFF8696B"/>
        <color rgb="FFFFEB84"/>
        <color rgb="FF63BE7B"/>
      </colorScale>
    </cfRule>
  </conditionalFormatting>
  <conditionalFormatting sqref="KC96:KC123">
    <cfRule type="colorScale" priority="515">
      <colorScale>
        <cfvo type="min"/>
        <cfvo type="percentile" val="50"/>
        <cfvo type="max"/>
        <color rgb="FFF8696B"/>
        <color rgb="FFFFEB84"/>
        <color rgb="FF63BE7B"/>
      </colorScale>
    </cfRule>
  </conditionalFormatting>
  <conditionalFormatting sqref="JP2:JP10 JL2:JL10">
    <cfRule type="colorScale" priority="514">
      <colorScale>
        <cfvo type="min"/>
        <cfvo type="percentile" val="50"/>
        <cfvo type="max"/>
        <color rgb="FFF8696B"/>
        <color rgb="FFFFEB84"/>
        <color rgb="FF63BE7B"/>
      </colorScale>
    </cfRule>
  </conditionalFormatting>
  <conditionalFormatting sqref="JM2:JN10">
    <cfRule type="colorScale" priority="513">
      <colorScale>
        <cfvo type="min"/>
        <cfvo type="percentile" val="50"/>
        <cfvo type="max"/>
        <color rgb="FFF8696B"/>
        <color rgb="FFFFEB84"/>
        <color rgb="FF63BE7B"/>
      </colorScale>
    </cfRule>
  </conditionalFormatting>
  <conditionalFormatting sqref="JQ2:JQ10">
    <cfRule type="colorScale" priority="512">
      <colorScale>
        <cfvo type="min"/>
        <cfvo type="percentile" val="50"/>
        <cfvo type="max"/>
        <color rgb="FFF8696B"/>
        <color rgb="FFFFEB84"/>
        <color rgb="FF63BE7B"/>
      </colorScale>
    </cfRule>
  </conditionalFormatting>
  <conditionalFormatting sqref="JJ14:JK92">
    <cfRule type="colorScale" priority="511">
      <colorScale>
        <cfvo type="min"/>
        <cfvo type="percentile" val="50"/>
        <cfvo type="max"/>
        <color rgb="FFF8696B"/>
        <color rgb="FFFFEB84"/>
        <color rgb="FF63BE7B"/>
      </colorScale>
    </cfRule>
  </conditionalFormatting>
  <conditionalFormatting sqref="JH14:JI92">
    <cfRule type="colorScale" priority="510">
      <colorScale>
        <cfvo type="min"/>
        <cfvo type="percentile" val="50"/>
        <cfvo type="max"/>
        <color rgb="FFF8696B"/>
        <color rgb="FFFFEB84"/>
        <color rgb="FF63BE7B"/>
      </colorScale>
    </cfRule>
  </conditionalFormatting>
  <conditionalFormatting sqref="JN14:JN92">
    <cfRule type="colorScale" priority="509">
      <colorScale>
        <cfvo type="min"/>
        <cfvo type="percentile" val="50"/>
        <cfvo type="max"/>
        <color rgb="FFF8696B"/>
        <color rgb="FFFFEB84"/>
        <color rgb="FF63BE7B"/>
      </colorScale>
    </cfRule>
  </conditionalFormatting>
  <conditionalFormatting sqref="KB14:KB92">
    <cfRule type="colorScale" priority="508">
      <colorScale>
        <cfvo type="min"/>
        <cfvo type="percentile" val="50"/>
        <cfvo type="max"/>
        <color rgb="FFF8696B"/>
        <color rgb="FFFFEB84"/>
        <color rgb="FF63BE7B"/>
      </colorScale>
    </cfRule>
  </conditionalFormatting>
  <conditionalFormatting sqref="JH14:JH92">
    <cfRule type="colorScale" priority="507">
      <colorScale>
        <cfvo type="min"/>
        <cfvo type="percentile" val="50"/>
        <cfvo type="max"/>
        <color rgb="FFF8696B"/>
        <color rgb="FFFFEB84"/>
        <color rgb="FF63BE7B"/>
      </colorScale>
    </cfRule>
  </conditionalFormatting>
  <conditionalFormatting sqref="JG14:JG92">
    <cfRule type="colorScale" priority="506">
      <colorScale>
        <cfvo type="min"/>
        <cfvo type="percentile" val="50"/>
        <cfvo type="max"/>
        <color rgb="FFF8696B"/>
        <color rgb="FFFFEB84"/>
        <color rgb="FF63BE7B"/>
      </colorScale>
    </cfRule>
  </conditionalFormatting>
  <conditionalFormatting sqref="KD14:KD92">
    <cfRule type="colorScale" priority="505">
      <colorScale>
        <cfvo type="min"/>
        <cfvo type="percentile" val="50"/>
        <cfvo type="max"/>
        <color rgb="FFF8696B"/>
        <color rgb="FFFFEB84"/>
        <color rgb="FF63BE7B"/>
      </colorScale>
    </cfRule>
  </conditionalFormatting>
  <conditionalFormatting sqref="KD96:KD123">
    <cfRule type="colorScale" priority="504">
      <colorScale>
        <cfvo type="min"/>
        <cfvo type="percentile" val="50"/>
        <cfvo type="max"/>
        <color rgb="FFF8696B"/>
        <color rgb="FFFFEB84"/>
        <color rgb="FF63BE7B"/>
      </colorScale>
    </cfRule>
  </conditionalFormatting>
  <conditionalFormatting sqref="JR14:JR92">
    <cfRule type="colorScale" priority="503">
      <colorScale>
        <cfvo type="min"/>
        <cfvo type="percentile" val="50"/>
        <cfvo type="max"/>
        <color rgb="FFF8696B"/>
        <color rgb="FFFFEB84"/>
        <color rgb="FF63BE7B"/>
      </colorScale>
    </cfRule>
  </conditionalFormatting>
  <conditionalFormatting sqref="JR14:JR92">
    <cfRule type="colorScale" priority="502">
      <colorScale>
        <cfvo type="min"/>
        <cfvo type="percentile" val="50"/>
        <cfvo type="max"/>
        <color rgb="FFF8696B"/>
        <color rgb="FFFFEB84"/>
        <color rgb="FF63BE7B"/>
      </colorScale>
    </cfRule>
  </conditionalFormatting>
  <conditionalFormatting sqref="JU2:JU10">
    <cfRule type="colorScale" priority="501">
      <colorScale>
        <cfvo type="min"/>
        <cfvo type="percentile" val="50"/>
        <cfvo type="max"/>
        <color rgb="FFF8696B"/>
        <color rgb="FFFFEB84"/>
        <color rgb="FF63BE7B"/>
      </colorScale>
    </cfRule>
  </conditionalFormatting>
  <conditionalFormatting sqref="JY2:JY10">
    <cfRule type="colorScale" priority="500">
      <colorScale>
        <cfvo type="min"/>
        <cfvo type="percentile" val="50"/>
        <cfvo type="max"/>
        <color rgb="FFF8696B"/>
        <color rgb="FFFFEB84"/>
        <color rgb="FF63BE7B"/>
      </colorScale>
    </cfRule>
  </conditionalFormatting>
  <conditionalFormatting sqref="JW2:JW10">
    <cfRule type="colorScale" priority="499">
      <colorScale>
        <cfvo type="min"/>
        <cfvo type="percentile" val="50"/>
        <cfvo type="max"/>
        <color rgb="FFF8696B"/>
        <color rgb="FFFFEB84"/>
        <color rgb="FF63BE7B"/>
      </colorScale>
    </cfRule>
  </conditionalFormatting>
  <conditionalFormatting sqref="KA2:KA10">
    <cfRule type="colorScale" priority="498">
      <colorScale>
        <cfvo type="min"/>
        <cfvo type="percentile" val="50"/>
        <cfvo type="max"/>
        <color rgb="FFF8696B"/>
        <color rgb="FFFFEB84"/>
        <color rgb="FF63BE7B"/>
      </colorScale>
    </cfRule>
  </conditionalFormatting>
  <conditionalFormatting sqref="HL14:HL92">
    <cfRule type="colorScale" priority="497">
      <colorScale>
        <cfvo type="min"/>
        <cfvo type="percentile" val="50"/>
        <cfvo type="max"/>
        <color rgb="FFF8696B"/>
        <color rgb="FFFFEB84"/>
        <color rgb="FF63BE7B"/>
      </colorScale>
    </cfRule>
  </conditionalFormatting>
  <conditionalFormatting sqref="IL15:IL24 IL82:IL92">
    <cfRule type="colorScale" priority="495">
      <colorScale>
        <cfvo type="min"/>
        <cfvo type="percentile" val="50"/>
        <cfvo type="max"/>
        <color rgb="FFF8696B"/>
        <color rgb="FFFFEB84"/>
        <color rgb="FF63BE7B"/>
      </colorScale>
    </cfRule>
  </conditionalFormatting>
  <conditionalFormatting sqref="IL25:IL81">
    <cfRule type="colorScale" priority="496">
      <colorScale>
        <cfvo type="min"/>
        <cfvo type="percentile" val="50"/>
        <cfvo type="max"/>
        <color rgb="FFF8696B"/>
        <color rgb="FFFFEB84"/>
        <color rgb="FF63BE7B"/>
      </colorScale>
    </cfRule>
  </conditionalFormatting>
  <conditionalFormatting sqref="IL14">
    <cfRule type="colorScale" priority="494">
      <colorScale>
        <cfvo type="min"/>
        <cfvo type="percentile" val="50"/>
        <cfvo type="max"/>
        <color rgb="FFF8696B"/>
        <color rgb="FFFFEB84"/>
        <color rgb="FF63BE7B"/>
      </colorScale>
    </cfRule>
  </conditionalFormatting>
  <conditionalFormatting sqref="IL14:IL92">
    <cfRule type="colorScale" priority="493">
      <colorScale>
        <cfvo type="min"/>
        <cfvo type="percentile" val="50"/>
        <cfvo type="max"/>
        <color rgb="FFF8696B"/>
        <color rgb="FFFFEB84"/>
        <color rgb="FF63BE7B"/>
      </colorScale>
    </cfRule>
  </conditionalFormatting>
  <conditionalFormatting sqref="KT96:KT123">
    <cfRule type="colorScale" priority="487">
      <colorScale>
        <cfvo type="min"/>
        <cfvo type="percentile" val="50"/>
        <cfvo type="max"/>
        <color rgb="FFF8696B"/>
        <color rgb="FFFFEB84"/>
        <color rgb="FF63BE7B"/>
      </colorScale>
    </cfRule>
  </conditionalFormatting>
  <conditionalFormatting sqref="KM14:KM92">
    <cfRule type="colorScale" priority="481">
      <colorScale>
        <cfvo type="min"/>
        <cfvo type="percentile" val="50"/>
        <cfvo type="max"/>
        <color rgb="FFF8696B"/>
        <color rgb="FFFFEB84"/>
        <color rgb="FF63BE7B"/>
      </colorScale>
    </cfRule>
  </conditionalFormatting>
  <conditionalFormatting sqref="KQ96:KQ123 KG96:KL123">
    <cfRule type="colorScale" priority="489">
      <colorScale>
        <cfvo type="min"/>
        <cfvo type="percentile" val="50"/>
        <cfvo type="max"/>
        <color rgb="FFF8696B"/>
        <color rgb="FFFFEB84"/>
        <color rgb="FF63BE7B"/>
      </colorScale>
    </cfRule>
  </conditionalFormatting>
  <conditionalFormatting sqref="KR96:KS123">
    <cfRule type="colorScale" priority="488">
      <colorScale>
        <cfvo type="min"/>
        <cfvo type="percentile" val="50"/>
        <cfvo type="max"/>
        <color rgb="FFF8696B"/>
        <color rgb="FFFFEB84"/>
        <color rgb="FF63BE7B"/>
      </colorScale>
    </cfRule>
  </conditionalFormatting>
  <conditionalFormatting sqref="KQ15:KQ24 KG82:KG92 KG15:KG24 KQ82:KQ92 KL15:KL24 KL82:KL92">
    <cfRule type="colorScale" priority="486">
      <colorScale>
        <cfvo type="min"/>
        <cfvo type="percentile" val="50"/>
        <cfvo type="max"/>
        <color rgb="FFF8696B"/>
        <color rgb="FFFFEB84"/>
        <color rgb="FF63BE7B"/>
      </colorScale>
    </cfRule>
  </conditionalFormatting>
  <conditionalFormatting sqref="KF96:KF123">
    <cfRule type="colorScale" priority="485">
      <colorScale>
        <cfvo type="min"/>
        <cfvo type="percentile" val="50"/>
        <cfvo type="max"/>
        <color rgb="FFF8696B"/>
        <color rgb="FFFFEB84"/>
        <color rgb="FF63BE7B"/>
      </colorScale>
    </cfRule>
  </conditionalFormatting>
  <conditionalFormatting sqref="KT14:KT92">
    <cfRule type="colorScale" priority="490">
      <colorScale>
        <cfvo type="min"/>
        <cfvo type="percentile" val="50"/>
        <cfvo type="max"/>
        <color rgb="FFF8696B"/>
        <color rgb="FFFFEB84"/>
        <color rgb="FF63BE7B"/>
      </colorScale>
    </cfRule>
  </conditionalFormatting>
  <conditionalFormatting sqref="KQ25:KQ81 KG25:KG81 KL25:KL81">
    <cfRule type="colorScale" priority="491">
      <colorScale>
        <cfvo type="min"/>
        <cfvo type="percentile" val="50"/>
        <cfvo type="max"/>
        <color rgb="FFF8696B"/>
        <color rgb="FFFFEB84"/>
        <color rgb="FF63BE7B"/>
      </colorScale>
    </cfRule>
  </conditionalFormatting>
  <conditionalFormatting sqref="KR12:KS13 KS14:KS92">
    <cfRule type="colorScale" priority="492">
      <colorScale>
        <cfvo type="min"/>
        <cfvo type="percentile" val="50"/>
        <cfvo type="max"/>
        <color rgb="FFF8696B"/>
        <color rgb="FFFFEB84"/>
        <color rgb="FF63BE7B"/>
      </colorScale>
    </cfRule>
  </conditionalFormatting>
  <conditionalFormatting sqref="KL14 KG14">
    <cfRule type="colorScale" priority="484">
      <colorScale>
        <cfvo type="min"/>
        <cfvo type="percentile" val="50"/>
        <cfvo type="max"/>
        <color rgb="FFF8696B"/>
        <color rgb="FFFFEB84"/>
        <color rgb="FF63BE7B"/>
      </colorScale>
    </cfRule>
  </conditionalFormatting>
  <conditionalFormatting sqref="KQ14:KQ92">
    <cfRule type="colorScale" priority="483">
      <colorScale>
        <cfvo type="min"/>
        <cfvo type="percentile" val="50"/>
        <cfvo type="max"/>
        <color rgb="FFF8696B"/>
        <color rgb="FFFFEB84"/>
        <color rgb="FF63BE7B"/>
      </colorScale>
    </cfRule>
  </conditionalFormatting>
  <conditionalFormatting sqref="KF14:KF92">
    <cfRule type="colorScale" priority="482">
      <colorScale>
        <cfvo type="min"/>
        <cfvo type="percentile" val="50"/>
        <cfvo type="max"/>
        <color rgb="FFF8696B"/>
        <color rgb="FFFFEB84"/>
        <color rgb="FF63BE7B"/>
      </colorScale>
    </cfRule>
  </conditionalFormatting>
  <conditionalFormatting sqref="KU96:KV123">
    <cfRule type="colorScale" priority="480">
      <colorScale>
        <cfvo type="min"/>
        <cfvo type="percentile" val="50"/>
        <cfvo type="max"/>
        <color rgb="FFF8696B"/>
        <color rgb="FFFFEB84"/>
        <color rgb="FF63BE7B"/>
      </colorScale>
    </cfRule>
  </conditionalFormatting>
  <conditionalFormatting sqref="KU14:KU92">
    <cfRule type="colorScale" priority="479">
      <colorScale>
        <cfvo type="min"/>
        <cfvo type="percentile" val="50"/>
        <cfvo type="max"/>
        <color rgb="FF63BE7B"/>
        <color rgb="FFFFEB84"/>
        <color rgb="FFF8696B"/>
      </colorScale>
    </cfRule>
  </conditionalFormatting>
  <conditionalFormatting sqref="KM96:KN123">
    <cfRule type="colorScale" priority="478">
      <colorScale>
        <cfvo type="min"/>
        <cfvo type="percentile" val="50"/>
        <cfvo type="max"/>
        <color rgb="FFF8696B"/>
        <color rgb="FFFFEB84"/>
        <color rgb="FF63BE7B"/>
      </colorScale>
    </cfRule>
  </conditionalFormatting>
  <conditionalFormatting sqref="KO96:KP123">
    <cfRule type="colorScale" priority="477">
      <colorScale>
        <cfvo type="min"/>
        <cfvo type="percentile" val="50"/>
        <cfvo type="max"/>
        <color rgb="FFF8696B"/>
        <color rgb="FFFFEB84"/>
        <color rgb="FF63BE7B"/>
      </colorScale>
    </cfRule>
  </conditionalFormatting>
  <conditionalFormatting sqref="KU96:KV123">
    <cfRule type="colorScale" priority="476">
      <colorScale>
        <cfvo type="min"/>
        <cfvo type="percentile" val="50"/>
        <cfvo type="max"/>
        <color rgb="FF63BE7B"/>
        <color rgb="FFFFEB84"/>
        <color rgb="FFF8696B"/>
      </colorScale>
    </cfRule>
  </conditionalFormatting>
  <conditionalFormatting sqref="KO14:KP92">
    <cfRule type="colorScale" priority="475">
      <colorScale>
        <cfvo type="min"/>
        <cfvo type="percentile" val="50"/>
        <cfvo type="max"/>
        <color rgb="FFF8696B"/>
        <color rgb="FFFFEB84"/>
        <color rgb="FF63BE7B"/>
      </colorScale>
    </cfRule>
  </conditionalFormatting>
  <conditionalFormatting sqref="KQ96:KQ123">
    <cfRule type="colorScale" priority="474">
      <colorScale>
        <cfvo type="min"/>
        <cfvo type="percentile" val="50"/>
        <cfvo type="max"/>
        <color rgb="FFF8696B"/>
        <color rgb="FFFFEB84"/>
        <color rgb="FF63BE7B"/>
      </colorScale>
    </cfRule>
  </conditionalFormatting>
  <conditionalFormatting sqref="KZ14:LA92">
    <cfRule type="colorScale" priority="473">
      <colorScale>
        <cfvo type="min"/>
        <cfvo type="percentile" val="50"/>
        <cfvo type="max"/>
        <color rgb="FFF8696B"/>
        <color rgb="FFFFEB84"/>
        <color rgb="FF63BE7B"/>
      </colorScale>
    </cfRule>
  </conditionalFormatting>
  <conditionalFormatting sqref="KZ96:LB123">
    <cfRule type="colorScale" priority="472">
      <colorScale>
        <cfvo type="min"/>
        <cfvo type="percentile" val="50"/>
        <cfvo type="max"/>
        <color rgb="FFF8696B"/>
        <color rgb="FFFFEB84"/>
        <color rgb="FF63BE7B"/>
      </colorScale>
    </cfRule>
  </conditionalFormatting>
  <conditionalFormatting sqref="LC14:LC92">
    <cfRule type="colorScale" priority="471">
      <colorScale>
        <cfvo type="min"/>
        <cfvo type="percentile" val="50"/>
        <cfvo type="max"/>
        <color rgb="FFF8696B"/>
        <color rgb="FFFFEB84"/>
        <color rgb="FF63BE7B"/>
      </colorScale>
    </cfRule>
  </conditionalFormatting>
  <conditionalFormatting sqref="LC96:LC123">
    <cfRule type="colorScale" priority="470">
      <colorScale>
        <cfvo type="min"/>
        <cfvo type="percentile" val="50"/>
        <cfvo type="max"/>
        <color rgb="FFF8696B"/>
        <color rgb="FFFFEB84"/>
        <color rgb="FF63BE7B"/>
      </colorScale>
    </cfRule>
  </conditionalFormatting>
  <conditionalFormatting sqref="KP2:KP10 KL2:KL10">
    <cfRule type="colorScale" priority="469">
      <colorScale>
        <cfvo type="min"/>
        <cfvo type="percentile" val="50"/>
        <cfvo type="max"/>
        <color rgb="FFF8696B"/>
        <color rgb="FFFFEB84"/>
        <color rgb="FF63BE7B"/>
      </colorScale>
    </cfRule>
  </conditionalFormatting>
  <conditionalFormatting sqref="KM2:KN10">
    <cfRule type="colorScale" priority="468">
      <colorScale>
        <cfvo type="min"/>
        <cfvo type="percentile" val="50"/>
        <cfvo type="max"/>
        <color rgb="FFF8696B"/>
        <color rgb="FFFFEB84"/>
        <color rgb="FF63BE7B"/>
      </colorScale>
    </cfRule>
  </conditionalFormatting>
  <conditionalFormatting sqref="KQ2:KQ10">
    <cfRule type="colorScale" priority="467">
      <colorScale>
        <cfvo type="min"/>
        <cfvo type="percentile" val="50"/>
        <cfvo type="max"/>
        <color rgb="FFF8696B"/>
        <color rgb="FFFFEB84"/>
        <color rgb="FF63BE7B"/>
      </colorScale>
    </cfRule>
  </conditionalFormatting>
  <conditionalFormatting sqref="KJ14:KK92">
    <cfRule type="colorScale" priority="466">
      <colorScale>
        <cfvo type="min"/>
        <cfvo type="percentile" val="50"/>
        <cfvo type="max"/>
        <color rgb="FFF8696B"/>
        <color rgb="FFFFEB84"/>
        <color rgb="FF63BE7B"/>
      </colorScale>
    </cfRule>
  </conditionalFormatting>
  <conditionalFormatting sqref="KH14:KI92">
    <cfRule type="colorScale" priority="465">
      <colorScale>
        <cfvo type="min"/>
        <cfvo type="percentile" val="50"/>
        <cfvo type="max"/>
        <color rgb="FFF8696B"/>
        <color rgb="FFFFEB84"/>
        <color rgb="FF63BE7B"/>
      </colorScale>
    </cfRule>
  </conditionalFormatting>
  <conditionalFormatting sqref="KN14:KN92">
    <cfRule type="colorScale" priority="464">
      <colorScale>
        <cfvo type="min"/>
        <cfvo type="percentile" val="50"/>
        <cfvo type="max"/>
        <color rgb="FFF8696B"/>
        <color rgb="FFFFEB84"/>
        <color rgb="FF63BE7B"/>
      </colorScale>
    </cfRule>
  </conditionalFormatting>
  <conditionalFormatting sqref="LB14:LB92">
    <cfRule type="colorScale" priority="463">
      <colorScale>
        <cfvo type="min"/>
        <cfvo type="percentile" val="50"/>
        <cfvo type="max"/>
        <color rgb="FFF8696B"/>
        <color rgb="FFFFEB84"/>
        <color rgb="FF63BE7B"/>
      </colorScale>
    </cfRule>
  </conditionalFormatting>
  <conditionalFormatting sqref="KH14:KH92">
    <cfRule type="colorScale" priority="462">
      <colorScale>
        <cfvo type="min"/>
        <cfvo type="percentile" val="50"/>
        <cfvo type="max"/>
        <color rgb="FFF8696B"/>
        <color rgb="FFFFEB84"/>
        <color rgb="FF63BE7B"/>
      </colorScale>
    </cfRule>
  </conditionalFormatting>
  <conditionalFormatting sqref="KG14:KG92">
    <cfRule type="colorScale" priority="461">
      <colorScale>
        <cfvo type="min"/>
        <cfvo type="percentile" val="50"/>
        <cfvo type="max"/>
        <color rgb="FFF8696B"/>
        <color rgb="FFFFEB84"/>
        <color rgb="FF63BE7B"/>
      </colorScale>
    </cfRule>
  </conditionalFormatting>
  <conditionalFormatting sqref="LD14:LD92">
    <cfRule type="colorScale" priority="460">
      <colorScale>
        <cfvo type="min"/>
        <cfvo type="percentile" val="50"/>
        <cfvo type="max"/>
        <color rgb="FFF8696B"/>
        <color rgb="FFFFEB84"/>
        <color rgb="FF63BE7B"/>
      </colorScale>
    </cfRule>
  </conditionalFormatting>
  <conditionalFormatting sqref="LD96:LD123">
    <cfRule type="colorScale" priority="459">
      <colorScale>
        <cfvo type="min"/>
        <cfvo type="percentile" val="50"/>
        <cfvo type="max"/>
        <color rgb="FFF8696B"/>
        <color rgb="FFFFEB84"/>
        <color rgb="FF63BE7B"/>
      </colorScale>
    </cfRule>
  </conditionalFormatting>
  <conditionalFormatting sqref="KR14:KR92">
    <cfRule type="colorScale" priority="458">
      <colorScale>
        <cfvo type="min"/>
        <cfvo type="percentile" val="50"/>
        <cfvo type="max"/>
        <color rgb="FFF8696B"/>
        <color rgb="FFFFEB84"/>
        <color rgb="FF63BE7B"/>
      </colorScale>
    </cfRule>
  </conditionalFormatting>
  <conditionalFormatting sqref="KR14:KR92">
    <cfRule type="colorScale" priority="457">
      <colorScale>
        <cfvo type="min"/>
        <cfvo type="percentile" val="50"/>
        <cfvo type="max"/>
        <color rgb="FFF8696B"/>
        <color rgb="FFFFEB84"/>
        <color rgb="FF63BE7B"/>
      </colorScale>
    </cfRule>
  </conditionalFormatting>
  <conditionalFormatting sqref="KU2:KU10">
    <cfRule type="colorScale" priority="456">
      <colorScale>
        <cfvo type="min"/>
        <cfvo type="percentile" val="50"/>
        <cfvo type="max"/>
        <color rgb="FFF8696B"/>
        <color rgb="FFFFEB84"/>
        <color rgb="FF63BE7B"/>
      </colorScale>
    </cfRule>
  </conditionalFormatting>
  <conditionalFormatting sqref="KY2:KY10">
    <cfRule type="colorScale" priority="455">
      <colorScale>
        <cfvo type="min"/>
        <cfvo type="percentile" val="50"/>
        <cfvo type="max"/>
        <color rgb="FFF8696B"/>
        <color rgb="FFFFEB84"/>
        <color rgb="FF63BE7B"/>
      </colorScale>
    </cfRule>
  </conditionalFormatting>
  <conditionalFormatting sqref="KW2:KW10">
    <cfRule type="colorScale" priority="454">
      <colorScale>
        <cfvo type="min"/>
        <cfvo type="percentile" val="50"/>
        <cfvo type="max"/>
        <color rgb="FFF8696B"/>
        <color rgb="FFFFEB84"/>
        <color rgb="FF63BE7B"/>
      </colorScale>
    </cfRule>
  </conditionalFormatting>
  <conditionalFormatting sqref="LA2:LA10">
    <cfRule type="colorScale" priority="453">
      <colorScale>
        <cfvo type="min"/>
        <cfvo type="percentile" val="50"/>
        <cfvo type="max"/>
        <color rgb="FFF8696B"/>
        <color rgb="FFFFEB84"/>
        <color rgb="FF63BE7B"/>
      </colorScale>
    </cfRule>
  </conditionalFormatting>
  <conditionalFormatting sqref="LT96:LT123">
    <cfRule type="colorScale" priority="447">
      <colorScale>
        <cfvo type="min"/>
        <cfvo type="percentile" val="50"/>
        <cfvo type="max"/>
        <color rgb="FFF8696B"/>
        <color rgb="FFFFEB84"/>
        <color rgb="FF63BE7B"/>
      </colorScale>
    </cfRule>
  </conditionalFormatting>
  <conditionalFormatting sqref="LM14:LM92">
    <cfRule type="colorScale" priority="441">
      <colorScale>
        <cfvo type="min"/>
        <cfvo type="percentile" val="50"/>
        <cfvo type="max"/>
        <color rgb="FFF8696B"/>
        <color rgb="FFFFEB84"/>
        <color rgb="FF63BE7B"/>
      </colorScale>
    </cfRule>
  </conditionalFormatting>
  <conditionalFormatting sqref="LQ96:LQ123 LG96:LL123">
    <cfRule type="colorScale" priority="449">
      <colorScale>
        <cfvo type="min"/>
        <cfvo type="percentile" val="50"/>
        <cfvo type="max"/>
        <color rgb="FFF8696B"/>
        <color rgb="FFFFEB84"/>
        <color rgb="FF63BE7B"/>
      </colorScale>
    </cfRule>
  </conditionalFormatting>
  <conditionalFormatting sqref="LR96:LS123">
    <cfRule type="colorScale" priority="448">
      <colorScale>
        <cfvo type="min"/>
        <cfvo type="percentile" val="50"/>
        <cfvo type="max"/>
        <color rgb="FFF8696B"/>
        <color rgb="FFFFEB84"/>
        <color rgb="FF63BE7B"/>
      </colorScale>
    </cfRule>
  </conditionalFormatting>
  <conditionalFormatting sqref="LQ15:LQ24 LG82:LG92 LG15:LG24 LQ82:LQ92 LL15:LL24 LL82:LL92">
    <cfRule type="colorScale" priority="446">
      <colorScale>
        <cfvo type="min"/>
        <cfvo type="percentile" val="50"/>
        <cfvo type="max"/>
        <color rgb="FFF8696B"/>
        <color rgb="FFFFEB84"/>
        <color rgb="FF63BE7B"/>
      </colorScale>
    </cfRule>
  </conditionalFormatting>
  <conditionalFormatting sqref="LF96:LF123">
    <cfRule type="colorScale" priority="445">
      <colorScale>
        <cfvo type="min"/>
        <cfvo type="percentile" val="50"/>
        <cfvo type="max"/>
        <color rgb="FFF8696B"/>
        <color rgb="FFFFEB84"/>
        <color rgb="FF63BE7B"/>
      </colorScale>
    </cfRule>
  </conditionalFormatting>
  <conditionalFormatting sqref="LT14:LT92">
    <cfRule type="colorScale" priority="450">
      <colorScale>
        <cfvo type="min"/>
        <cfvo type="percentile" val="50"/>
        <cfvo type="max"/>
        <color rgb="FFF8696B"/>
        <color rgb="FFFFEB84"/>
        <color rgb="FF63BE7B"/>
      </colorScale>
    </cfRule>
  </conditionalFormatting>
  <conditionalFormatting sqref="LQ25:LQ81 LG25:LG81 LL25:LL81">
    <cfRule type="colorScale" priority="451">
      <colorScale>
        <cfvo type="min"/>
        <cfvo type="percentile" val="50"/>
        <cfvo type="max"/>
        <color rgb="FFF8696B"/>
        <color rgb="FFFFEB84"/>
        <color rgb="FF63BE7B"/>
      </colorScale>
    </cfRule>
  </conditionalFormatting>
  <conditionalFormatting sqref="LR12:LS13 LS14:LS92">
    <cfRule type="colorScale" priority="452">
      <colorScale>
        <cfvo type="min"/>
        <cfvo type="percentile" val="50"/>
        <cfvo type="max"/>
        <color rgb="FFF8696B"/>
        <color rgb="FFFFEB84"/>
        <color rgb="FF63BE7B"/>
      </colorScale>
    </cfRule>
  </conditionalFormatting>
  <conditionalFormatting sqref="LL14 LG14">
    <cfRule type="colorScale" priority="444">
      <colorScale>
        <cfvo type="min"/>
        <cfvo type="percentile" val="50"/>
        <cfvo type="max"/>
        <color rgb="FFF8696B"/>
        <color rgb="FFFFEB84"/>
        <color rgb="FF63BE7B"/>
      </colorScale>
    </cfRule>
  </conditionalFormatting>
  <conditionalFormatting sqref="LQ14:LQ92">
    <cfRule type="colorScale" priority="443">
      <colorScale>
        <cfvo type="min"/>
        <cfvo type="percentile" val="50"/>
        <cfvo type="max"/>
        <color rgb="FFF8696B"/>
        <color rgb="FFFFEB84"/>
        <color rgb="FF63BE7B"/>
      </colorScale>
    </cfRule>
  </conditionalFormatting>
  <conditionalFormatting sqref="LF14:LF92">
    <cfRule type="colorScale" priority="442">
      <colorScale>
        <cfvo type="min"/>
        <cfvo type="percentile" val="50"/>
        <cfvo type="max"/>
        <color rgb="FFF8696B"/>
        <color rgb="FFFFEB84"/>
        <color rgb="FF63BE7B"/>
      </colorScale>
    </cfRule>
  </conditionalFormatting>
  <conditionalFormatting sqref="LU96:LV123">
    <cfRule type="colorScale" priority="440">
      <colorScale>
        <cfvo type="min"/>
        <cfvo type="percentile" val="50"/>
        <cfvo type="max"/>
        <color rgb="FFF8696B"/>
        <color rgb="FFFFEB84"/>
        <color rgb="FF63BE7B"/>
      </colorScale>
    </cfRule>
  </conditionalFormatting>
  <conditionalFormatting sqref="LU14:LU92">
    <cfRule type="colorScale" priority="439">
      <colorScale>
        <cfvo type="min"/>
        <cfvo type="percentile" val="50"/>
        <cfvo type="max"/>
        <color rgb="FF63BE7B"/>
        <color rgb="FFFFEB84"/>
        <color rgb="FFF8696B"/>
      </colorScale>
    </cfRule>
  </conditionalFormatting>
  <conditionalFormatting sqref="LM96:LN123">
    <cfRule type="colorScale" priority="438">
      <colorScale>
        <cfvo type="min"/>
        <cfvo type="percentile" val="50"/>
        <cfvo type="max"/>
        <color rgb="FFF8696B"/>
        <color rgb="FFFFEB84"/>
        <color rgb="FF63BE7B"/>
      </colorScale>
    </cfRule>
  </conditionalFormatting>
  <conditionalFormatting sqref="LO96:LP123">
    <cfRule type="colorScale" priority="437">
      <colorScale>
        <cfvo type="min"/>
        <cfvo type="percentile" val="50"/>
        <cfvo type="max"/>
        <color rgb="FFF8696B"/>
        <color rgb="FFFFEB84"/>
        <color rgb="FF63BE7B"/>
      </colorScale>
    </cfRule>
  </conditionalFormatting>
  <conditionalFormatting sqref="LU96:LV123">
    <cfRule type="colorScale" priority="436">
      <colorScale>
        <cfvo type="min"/>
        <cfvo type="percentile" val="50"/>
        <cfvo type="max"/>
        <color rgb="FF63BE7B"/>
        <color rgb="FFFFEB84"/>
        <color rgb="FFF8696B"/>
      </colorScale>
    </cfRule>
  </conditionalFormatting>
  <conditionalFormatting sqref="LO14:LP92">
    <cfRule type="colorScale" priority="435">
      <colorScale>
        <cfvo type="min"/>
        <cfvo type="percentile" val="50"/>
        <cfvo type="max"/>
        <color rgb="FFF8696B"/>
        <color rgb="FFFFEB84"/>
        <color rgb="FF63BE7B"/>
      </colorScale>
    </cfRule>
  </conditionalFormatting>
  <conditionalFormatting sqref="LQ96:LQ123">
    <cfRule type="colorScale" priority="434">
      <colorScale>
        <cfvo type="min"/>
        <cfvo type="percentile" val="50"/>
        <cfvo type="max"/>
        <color rgb="FFF8696B"/>
        <color rgb="FFFFEB84"/>
        <color rgb="FF63BE7B"/>
      </colorScale>
    </cfRule>
  </conditionalFormatting>
  <conditionalFormatting sqref="LZ14:MA92">
    <cfRule type="colorScale" priority="433">
      <colorScale>
        <cfvo type="min"/>
        <cfvo type="percentile" val="50"/>
        <cfvo type="max"/>
        <color rgb="FFF8696B"/>
        <color rgb="FFFFEB84"/>
        <color rgb="FF63BE7B"/>
      </colorScale>
    </cfRule>
  </conditionalFormatting>
  <conditionalFormatting sqref="LZ96:MB123">
    <cfRule type="colorScale" priority="432">
      <colorScale>
        <cfvo type="min"/>
        <cfvo type="percentile" val="50"/>
        <cfvo type="max"/>
        <color rgb="FFF8696B"/>
        <color rgb="FFFFEB84"/>
        <color rgb="FF63BE7B"/>
      </colorScale>
    </cfRule>
  </conditionalFormatting>
  <conditionalFormatting sqref="MC14:MC92">
    <cfRule type="colorScale" priority="431">
      <colorScale>
        <cfvo type="min"/>
        <cfvo type="percentile" val="50"/>
        <cfvo type="max"/>
        <color rgb="FFF8696B"/>
        <color rgb="FFFFEB84"/>
        <color rgb="FF63BE7B"/>
      </colorScale>
    </cfRule>
  </conditionalFormatting>
  <conditionalFormatting sqref="MC96:MC123">
    <cfRule type="colorScale" priority="430">
      <colorScale>
        <cfvo type="min"/>
        <cfvo type="percentile" val="50"/>
        <cfvo type="max"/>
        <color rgb="FFF8696B"/>
        <color rgb="FFFFEB84"/>
        <color rgb="FF63BE7B"/>
      </colorScale>
    </cfRule>
  </conditionalFormatting>
  <conditionalFormatting sqref="LP2:LP10 LL2:LL10">
    <cfRule type="colorScale" priority="429">
      <colorScale>
        <cfvo type="min"/>
        <cfvo type="percentile" val="50"/>
        <cfvo type="max"/>
        <color rgb="FFF8696B"/>
        <color rgb="FFFFEB84"/>
        <color rgb="FF63BE7B"/>
      </colorScale>
    </cfRule>
  </conditionalFormatting>
  <conditionalFormatting sqref="LM2:LN10">
    <cfRule type="colorScale" priority="428">
      <colorScale>
        <cfvo type="min"/>
        <cfvo type="percentile" val="50"/>
        <cfvo type="max"/>
        <color rgb="FFF8696B"/>
        <color rgb="FFFFEB84"/>
        <color rgb="FF63BE7B"/>
      </colorScale>
    </cfRule>
  </conditionalFormatting>
  <conditionalFormatting sqref="LQ2:LQ10">
    <cfRule type="colorScale" priority="427">
      <colorScale>
        <cfvo type="min"/>
        <cfvo type="percentile" val="50"/>
        <cfvo type="max"/>
        <color rgb="FFF8696B"/>
        <color rgb="FFFFEB84"/>
        <color rgb="FF63BE7B"/>
      </colorScale>
    </cfRule>
  </conditionalFormatting>
  <conditionalFormatting sqref="LJ14:LK92">
    <cfRule type="colorScale" priority="426">
      <colorScale>
        <cfvo type="min"/>
        <cfvo type="percentile" val="50"/>
        <cfvo type="max"/>
        <color rgb="FFF8696B"/>
        <color rgb="FFFFEB84"/>
        <color rgb="FF63BE7B"/>
      </colorScale>
    </cfRule>
  </conditionalFormatting>
  <conditionalFormatting sqref="LH14:LI92">
    <cfRule type="colorScale" priority="425">
      <colorScale>
        <cfvo type="min"/>
        <cfvo type="percentile" val="50"/>
        <cfvo type="max"/>
        <color rgb="FFF8696B"/>
        <color rgb="FFFFEB84"/>
        <color rgb="FF63BE7B"/>
      </colorScale>
    </cfRule>
  </conditionalFormatting>
  <conditionalFormatting sqref="LN14:LN92">
    <cfRule type="colorScale" priority="424">
      <colorScale>
        <cfvo type="min"/>
        <cfvo type="percentile" val="50"/>
        <cfvo type="max"/>
        <color rgb="FFF8696B"/>
        <color rgb="FFFFEB84"/>
        <color rgb="FF63BE7B"/>
      </colorScale>
    </cfRule>
  </conditionalFormatting>
  <conditionalFormatting sqref="MB14:MB92">
    <cfRule type="colorScale" priority="423">
      <colorScale>
        <cfvo type="min"/>
        <cfvo type="percentile" val="50"/>
        <cfvo type="max"/>
        <color rgb="FFF8696B"/>
        <color rgb="FFFFEB84"/>
        <color rgb="FF63BE7B"/>
      </colorScale>
    </cfRule>
  </conditionalFormatting>
  <conditionalFormatting sqref="LH14:LH92">
    <cfRule type="colorScale" priority="422">
      <colorScale>
        <cfvo type="min"/>
        <cfvo type="percentile" val="50"/>
        <cfvo type="max"/>
        <color rgb="FFF8696B"/>
        <color rgb="FFFFEB84"/>
        <color rgb="FF63BE7B"/>
      </colorScale>
    </cfRule>
  </conditionalFormatting>
  <conditionalFormatting sqref="LG14:LG92">
    <cfRule type="colorScale" priority="421">
      <colorScale>
        <cfvo type="min"/>
        <cfvo type="percentile" val="50"/>
        <cfvo type="max"/>
        <color rgb="FFF8696B"/>
        <color rgb="FFFFEB84"/>
        <color rgb="FF63BE7B"/>
      </colorScale>
    </cfRule>
  </conditionalFormatting>
  <conditionalFormatting sqref="MD14:MD92">
    <cfRule type="colorScale" priority="420">
      <colorScale>
        <cfvo type="min"/>
        <cfvo type="percentile" val="50"/>
        <cfvo type="max"/>
        <color rgb="FFF8696B"/>
        <color rgb="FFFFEB84"/>
        <color rgb="FF63BE7B"/>
      </colorScale>
    </cfRule>
  </conditionalFormatting>
  <conditionalFormatting sqref="MD96:MD123">
    <cfRule type="colorScale" priority="419">
      <colorScale>
        <cfvo type="min"/>
        <cfvo type="percentile" val="50"/>
        <cfvo type="max"/>
        <color rgb="FFF8696B"/>
        <color rgb="FFFFEB84"/>
        <color rgb="FF63BE7B"/>
      </colorScale>
    </cfRule>
  </conditionalFormatting>
  <conditionalFormatting sqref="LR14:LR92">
    <cfRule type="colorScale" priority="418">
      <colorScale>
        <cfvo type="min"/>
        <cfvo type="percentile" val="50"/>
        <cfvo type="max"/>
        <color rgb="FFF8696B"/>
        <color rgb="FFFFEB84"/>
        <color rgb="FF63BE7B"/>
      </colorScale>
    </cfRule>
  </conditionalFormatting>
  <conditionalFormatting sqref="LR14:LR92">
    <cfRule type="colorScale" priority="417">
      <colorScale>
        <cfvo type="min"/>
        <cfvo type="percentile" val="50"/>
        <cfvo type="max"/>
        <color rgb="FFF8696B"/>
        <color rgb="FFFFEB84"/>
        <color rgb="FF63BE7B"/>
      </colorScale>
    </cfRule>
  </conditionalFormatting>
  <conditionalFormatting sqref="LU2:LU10">
    <cfRule type="colorScale" priority="416">
      <colorScale>
        <cfvo type="min"/>
        <cfvo type="percentile" val="50"/>
        <cfvo type="max"/>
        <color rgb="FFF8696B"/>
        <color rgb="FFFFEB84"/>
        <color rgb="FF63BE7B"/>
      </colorScale>
    </cfRule>
  </conditionalFormatting>
  <conditionalFormatting sqref="LY2:LY10">
    <cfRule type="colorScale" priority="415">
      <colorScale>
        <cfvo type="min"/>
        <cfvo type="percentile" val="50"/>
        <cfvo type="max"/>
        <color rgb="FFF8696B"/>
        <color rgb="FFFFEB84"/>
        <color rgb="FF63BE7B"/>
      </colorScale>
    </cfRule>
  </conditionalFormatting>
  <conditionalFormatting sqref="LW2:LW10">
    <cfRule type="colorScale" priority="414">
      <colorScale>
        <cfvo type="min"/>
        <cfvo type="percentile" val="50"/>
        <cfvo type="max"/>
        <color rgb="FFF8696B"/>
        <color rgb="FFFFEB84"/>
        <color rgb="FF63BE7B"/>
      </colorScale>
    </cfRule>
  </conditionalFormatting>
  <conditionalFormatting sqref="MA2:MA10">
    <cfRule type="colorScale" priority="413">
      <colorScale>
        <cfvo type="min"/>
        <cfvo type="percentile" val="50"/>
        <cfvo type="max"/>
        <color rgb="FFF8696B"/>
        <color rgb="FFFFEB84"/>
        <color rgb="FF63BE7B"/>
      </colorScale>
    </cfRule>
  </conditionalFormatting>
  <conditionalFormatting sqref="MT96:MT123">
    <cfRule type="colorScale" priority="407">
      <colorScale>
        <cfvo type="min"/>
        <cfvo type="percentile" val="50"/>
        <cfvo type="max"/>
        <color rgb="FFF8696B"/>
        <color rgb="FFFFEB84"/>
        <color rgb="FF63BE7B"/>
      </colorScale>
    </cfRule>
  </conditionalFormatting>
  <conditionalFormatting sqref="MM14:MM92">
    <cfRule type="colorScale" priority="401">
      <colorScale>
        <cfvo type="min"/>
        <cfvo type="percentile" val="50"/>
        <cfvo type="max"/>
        <color rgb="FFF8696B"/>
        <color rgb="FFFFEB84"/>
        <color rgb="FF63BE7B"/>
      </colorScale>
    </cfRule>
  </conditionalFormatting>
  <conditionalFormatting sqref="MQ96:MQ123 MG96:ML123">
    <cfRule type="colorScale" priority="409">
      <colorScale>
        <cfvo type="min"/>
        <cfvo type="percentile" val="50"/>
        <cfvo type="max"/>
        <color rgb="FFF8696B"/>
        <color rgb="FFFFEB84"/>
        <color rgb="FF63BE7B"/>
      </colorScale>
    </cfRule>
  </conditionalFormatting>
  <conditionalFormatting sqref="MR96:MS123">
    <cfRule type="colorScale" priority="408">
      <colorScale>
        <cfvo type="min"/>
        <cfvo type="percentile" val="50"/>
        <cfvo type="max"/>
        <color rgb="FFF8696B"/>
        <color rgb="FFFFEB84"/>
        <color rgb="FF63BE7B"/>
      </colorScale>
    </cfRule>
  </conditionalFormatting>
  <conditionalFormatting sqref="MQ15:MQ24 MG82:MG92 MG15:MG24 MQ82:MQ92 ML15:ML24 ML82:ML92">
    <cfRule type="colorScale" priority="406">
      <colorScale>
        <cfvo type="min"/>
        <cfvo type="percentile" val="50"/>
        <cfvo type="max"/>
        <color rgb="FFF8696B"/>
        <color rgb="FFFFEB84"/>
        <color rgb="FF63BE7B"/>
      </colorScale>
    </cfRule>
  </conditionalFormatting>
  <conditionalFormatting sqref="MF96:MF123">
    <cfRule type="colorScale" priority="405">
      <colorScale>
        <cfvo type="min"/>
        <cfvo type="percentile" val="50"/>
        <cfvo type="max"/>
        <color rgb="FFF8696B"/>
        <color rgb="FFFFEB84"/>
        <color rgb="FF63BE7B"/>
      </colorScale>
    </cfRule>
  </conditionalFormatting>
  <conditionalFormatting sqref="MT14:MT92">
    <cfRule type="colorScale" priority="410">
      <colorScale>
        <cfvo type="min"/>
        <cfvo type="percentile" val="50"/>
        <cfvo type="max"/>
        <color rgb="FFF8696B"/>
        <color rgb="FFFFEB84"/>
        <color rgb="FF63BE7B"/>
      </colorScale>
    </cfRule>
  </conditionalFormatting>
  <conditionalFormatting sqref="MQ25:MQ81 MG25:MG81 ML25:ML81">
    <cfRule type="colorScale" priority="411">
      <colorScale>
        <cfvo type="min"/>
        <cfvo type="percentile" val="50"/>
        <cfvo type="max"/>
        <color rgb="FFF8696B"/>
        <color rgb="FFFFEB84"/>
        <color rgb="FF63BE7B"/>
      </colorScale>
    </cfRule>
  </conditionalFormatting>
  <conditionalFormatting sqref="MR12:MS13 MS14:MS92">
    <cfRule type="colorScale" priority="412">
      <colorScale>
        <cfvo type="min"/>
        <cfvo type="percentile" val="50"/>
        <cfvo type="max"/>
        <color rgb="FFF8696B"/>
        <color rgb="FFFFEB84"/>
        <color rgb="FF63BE7B"/>
      </colorScale>
    </cfRule>
  </conditionalFormatting>
  <conditionalFormatting sqref="ML14 MG14">
    <cfRule type="colorScale" priority="404">
      <colorScale>
        <cfvo type="min"/>
        <cfvo type="percentile" val="50"/>
        <cfvo type="max"/>
        <color rgb="FFF8696B"/>
        <color rgb="FFFFEB84"/>
        <color rgb="FF63BE7B"/>
      </colorScale>
    </cfRule>
  </conditionalFormatting>
  <conditionalFormatting sqref="MQ14:MQ92">
    <cfRule type="colorScale" priority="403">
      <colorScale>
        <cfvo type="min"/>
        <cfvo type="percentile" val="50"/>
        <cfvo type="max"/>
        <color rgb="FFF8696B"/>
        <color rgb="FFFFEB84"/>
        <color rgb="FF63BE7B"/>
      </colorScale>
    </cfRule>
  </conditionalFormatting>
  <conditionalFormatting sqref="MF14:MF92">
    <cfRule type="colorScale" priority="402">
      <colorScale>
        <cfvo type="min"/>
        <cfvo type="percentile" val="50"/>
        <cfvo type="max"/>
        <color rgb="FFF8696B"/>
        <color rgb="FFFFEB84"/>
        <color rgb="FF63BE7B"/>
      </colorScale>
    </cfRule>
  </conditionalFormatting>
  <conditionalFormatting sqref="MU96:MV123">
    <cfRule type="colorScale" priority="400">
      <colorScale>
        <cfvo type="min"/>
        <cfvo type="percentile" val="50"/>
        <cfvo type="max"/>
        <color rgb="FFF8696B"/>
        <color rgb="FFFFEB84"/>
        <color rgb="FF63BE7B"/>
      </colorScale>
    </cfRule>
  </conditionalFormatting>
  <conditionalFormatting sqref="MU14:MU92">
    <cfRule type="colorScale" priority="399">
      <colorScale>
        <cfvo type="min"/>
        <cfvo type="percentile" val="50"/>
        <cfvo type="max"/>
        <color rgb="FF63BE7B"/>
        <color rgb="FFFFEB84"/>
        <color rgb="FFF8696B"/>
      </colorScale>
    </cfRule>
  </conditionalFormatting>
  <conditionalFormatting sqref="MM96:MN123">
    <cfRule type="colorScale" priority="398">
      <colorScale>
        <cfvo type="min"/>
        <cfvo type="percentile" val="50"/>
        <cfvo type="max"/>
        <color rgb="FFF8696B"/>
        <color rgb="FFFFEB84"/>
        <color rgb="FF63BE7B"/>
      </colorScale>
    </cfRule>
  </conditionalFormatting>
  <conditionalFormatting sqref="MO96:MP123">
    <cfRule type="colorScale" priority="397">
      <colorScale>
        <cfvo type="min"/>
        <cfvo type="percentile" val="50"/>
        <cfvo type="max"/>
        <color rgb="FFF8696B"/>
        <color rgb="FFFFEB84"/>
        <color rgb="FF63BE7B"/>
      </colorScale>
    </cfRule>
  </conditionalFormatting>
  <conditionalFormatting sqref="MU96:MV123">
    <cfRule type="colorScale" priority="396">
      <colorScale>
        <cfvo type="min"/>
        <cfvo type="percentile" val="50"/>
        <cfvo type="max"/>
        <color rgb="FF63BE7B"/>
        <color rgb="FFFFEB84"/>
        <color rgb="FFF8696B"/>
      </colorScale>
    </cfRule>
  </conditionalFormatting>
  <conditionalFormatting sqref="MO14:MP92">
    <cfRule type="colorScale" priority="395">
      <colorScale>
        <cfvo type="min"/>
        <cfvo type="percentile" val="50"/>
        <cfvo type="max"/>
        <color rgb="FFF8696B"/>
        <color rgb="FFFFEB84"/>
        <color rgb="FF63BE7B"/>
      </colorScale>
    </cfRule>
  </conditionalFormatting>
  <conditionalFormatting sqref="MQ96:MQ123">
    <cfRule type="colorScale" priority="394">
      <colorScale>
        <cfvo type="min"/>
        <cfvo type="percentile" val="50"/>
        <cfvo type="max"/>
        <color rgb="FFF8696B"/>
        <color rgb="FFFFEB84"/>
        <color rgb="FF63BE7B"/>
      </colorScale>
    </cfRule>
  </conditionalFormatting>
  <conditionalFormatting sqref="MZ14:NA92">
    <cfRule type="colorScale" priority="393">
      <colorScale>
        <cfvo type="min"/>
        <cfvo type="percentile" val="50"/>
        <cfvo type="max"/>
        <color rgb="FFF8696B"/>
        <color rgb="FFFFEB84"/>
        <color rgb="FF63BE7B"/>
      </colorScale>
    </cfRule>
  </conditionalFormatting>
  <conditionalFormatting sqref="MZ96:NB123">
    <cfRule type="colorScale" priority="392">
      <colorScale>
        <cfvo type="min"/>
        <cfvo type="percentile" val="50"/>
        <cfvo type="max"/>
        <color rgb="FFF8696B"/>
        <color rgb="FFFFEB84"/>
        <color rgb="FF63BE7B"/>
      </colorScale>
    </cfRule>
  </conditionalFormatting>
  <conditionalFormatting sqref="NC14:NC92">
    <cfRule type="colorScale" priority="391">
      <colorScale>
        <cfvo type="min"/>
        <cfvo type="percentile" val="50"/>
        <cfvo type="max"/>
        <color rgb="FFF8696B"/>
        <color rgb="FFFFEB84"/>
        <color rgb="FF63BE7B"/>
      </colorScale>
    </cfRule>
  </conditionalFormatting>
  <conditionalFormatting sqref="NC96:NC123">
    <cfRule type="colorScale" priority="390">
      <colorScale>
        <cfvo type="min"/>
        <cfvo type="percentile" val="50"/>
        <cfvo type="max"/>
        <color rgb="FFF8696B"/>
        <color rgb="FFFFEB84"/>
        <color rgb="FF63BE7B"/>
      </colorScale>
    </cfRule>
  </conditionalFormatting>
  <conditionalFormatting sqref="MP2:MP10 ML2:ML10">
    <cfRule type="colorScale" priority="389">
      <colorScale>
        <cfvo type="min"/>
        <cfvo type="percentile" val="50"/>
        <cfvo type="max"/>
        <color rgb="FFF8696B"/>
        <color rgb="FFFFEB84"/>
        <color rgb="FF63BE7B"/>
      </colorScale>
    </cfRule>
  </conditionalFormatting>
  <conditionalFormatting sqref="MM2:MN10">
    <cfRule type="colorScale" priority="388">
      <colorScale>
        <cfvo type="min"/>
        <cfvo type="percentile" val="50"/>
        <cfvo type="max"/>
        <color rgb="FFF8696B"/>
        <color rgb="FFFFEB84"/>
        <color rgb="FF63BE7B"/>
      </colorScale>
    </cfRule>
  </conditionalFormatting>
  <conditionalFormatting sqref="MQ2:MQ10">
    <cfRule type="colorScale" priority="387">
      <colorScale>
        <cfvo type="min"/>
        <cfvo type="percentile" val="50"/>
        <cfvo type="max"/>
        <color rgb="FFF8696B"/>
        <color rgb="FFFFEB84"/>
        <color rgb="FF63BE7B"/>
      </colorScale>
    </cfRule>
  </conditionalFormatting>
  <conditionalFormatting sqref="MJ14:MK92">
    <cfRule type="colorScale" priority="386">
      <colorScale>
        <cfvo type="min"/>
        <cfvo type="percentile" val="50"/>
        <cfvo type="max"/>
        <color rgb="FFF8696B"/>
        <color rgb="FFFFEB84"/>
        <color rgb="FF63BE7B"/>
      </colorScale>
    </cfRule>
  </conditionalFormatting>
  <conditionalFormatting sqref="MH14:MI92">
    <cfRule type="colorScale" priority="385">
      <colorScale>
        <cfvo type="min"/>
        <cfvo type="percentile" val="50"/>
        <cfvo type="max"/>
        <color rgb="FFF8696B"/>
        <color rgb="FFFFEB84"/>
        <color rgb="FF63BE7B"/>
      </colorScale>
    </cfRule>
  </conditionalFormatting>
  <conditionalFormatting sqref="MN14:MN92">
    <cfRule type="colorScale" priority="384">
      <colorScale>
        <cfvo type="min"/>
        <cfvo type="percentile" val="50"/>
        <cfvo type="max"/>
        <color rgb="FFF8696B"/>
        <color rgb="FFFFEB84"/>
        <color rgb="FF63BE7B"/>
      </colorScale>
    </cfRule>
  </conditionalFormatting>
  <conditionalFormatting sqref="NB14:NB92">
    <cfRule type="colorScale" priority="383">
      <colorScale>
        <cfvo type="min"/>
        <cfvo type="percentile" val="50"/>
        <cfvo type="max"/>
        <color rgb="FFF8696B"/>
        <color rgb="FFFFEB84"/>
        <color rgb="FF63BE7B"/>
      </colorScale>
    </cfRule>
  </conditionalFormatting>
  <conditionalFormatting sqref="MH14:MH92">
    <cfRule type="colorScale" priority="382">
      <colorScale>
        <cfvo type="min"/>
        <cfvo type="percentile" val="50"/>
        <cfvo type="max"/>
        <color rgb="FFF8696B"/>
        <color rgb="FFFFEB84"/>
        <color rgb="FF63BE7B"/>
      </colorScale>
    </cfRule>
  </conditionalFormatting>
  <conditionalFormatting sqref="MG14:MG92">
    <cfRule type="colorScale" priority="381">
      <colorScale>
        <cfvo type="min"/>
        <cfvo type="percentile" val="50"/>
        <cfvo type="max"/>
        <color rgb="FFF8696B"/>
        <color rgb="FFFFEB84"/>
        <color rgb="FF63BE7B"/>
      </colorScale>
    </cfRule>
  </conditionalFormatting>
  <conditionalFormatting sqref="ND14:ND92">
    <cfRule type="colorScale" priority="380">
      <colorScale>
        <cfvo type="min"/>
        <cfvo type="percentile" val="50"/>
        <cfvo type="max"/>
        <color rgb="FFF8696B"/>
        <color rgb="FFFFEB84"/>
        <color rgb="FF63BE7B"/>
      </colorScale>
    </cfRule>
  </conditionalFormatting>
  <conditionalFormatting sqref="ND96:ND123">
    <cfRule type="colorScale" priority="379">
      <colorScale>
        <cfvo type="min"/>
        <cfvo type="percentile" val="50"/>
        <cfvo type="max"/>
        <color rgb="FFF8696B"/>
        <color rgb="FFFFEB84"/>
        <color rgb="FF63BE7B"/>
      </colorScale>
    </cfRule>
  </conditionalFormatting>
  <conditionalFormatting sqref="MR14:MR92">
    <cfRule type="colorScale" priority="378">
      <colorScale>
        <cfvo type="min"/>
        <cfvo type="percentile" val="50"/>
        <cfvo type="max"/>
        <color rgb="FFF8696B"/>
        <color rgb="FFFFEB84"/>
        <color rgb="FF63BE7B"/>
      </colorScale>
    </cfRule>
  </conditionalFormatting>
  <conditionalFormatting sqref="MR14:MR92">
    <cfRule type="colorScale" priority="377">
      <colorScale>
        <cfvo type="min"/>
        <cfvo type="percentile" val="50"/>
        <cfvo type="max"/>
        <color rgb="FFF8696B"/>
        <color rgb="FFFFEB84"/>
        <color rgb="FF63BE7B"/>
      </colorScale>
    </cfRule>
  </conditionalFormatting>
  <conditionalFormatting sqref="MU2:MU10">
    <cfRule type="colorScale" priority="376">
      <colorScale>
        <cfvo type="min"/>
        <cfvo type="percentile" val="50"/>
        <cfvo type="max"/>
        <color rgb="FFF8696B"/>
        <color rgb="FFFFEB84"/>
        <color rgb="FF63BE7B"/>
      </colorScale>
    </cfRule>
  </conditionalFormatting>
  <conditionalFormatting sqref="MY2:MY10">
    <cfRule type="colorScale" priority="375">
      <colorScale>
        <cfvo type="min"/>
        <cfvo type="percentile" val="50"/>
        <cfvo type="max"/>
        <color rgb="FFF8696B"/>
        <color rgb="FFFFEB84"/>
        <color rgb="FF63BE7B"/>
      </colorScale>
    </cfRule>
  </conditionalFormatting>
  <conditionalFormatting sqref="MW2:MW10">
    <cfRule type="colorScale" priority="374">
      <colorScale>
        <cfvo type="min"/>
        <cfvo type="percentile" val="50"/>
        <cfvo type="max"/>
        <color rgb="FFF8696B"/>
        <color rgb="FFFFEB84"/>
        <color rgb="FF63BE7B"/>
      </colorScale>
    </cfRule>
  </conditionalFormatting>
  <conditionalFormatting sqref="NA2:NA10">
    <cfRule type="colorScale" priority="373">
      <colorScale>
        <cfvo type="min"/>
        <cfvo type="percentile" val="50"/>
        <cfvo type="max"/>
        <color rgb="FFF8696B"/>
        <color rgb="FFFFEB84"/>
        <color rgb="FF63BE7B"/>
      </colorScale>
    </cfRule>
  </conditionalFormatting>
  <conditionalFormatting sqref="NT96:NT123">
    <cfRule type="colorScale" priority="367">
      <colorScale>
        <cfvo type="min"/>
        <cfvo type="percentile" val="50"/>
        <cfvo type="max"/>
        <color rgb="FFF8696B"/>
        <color rgb="FFFFEB84"/>
        <color rgb="FF63BE7B"/>
      </colorScale>
    </cfRule>
  </conditionalFormatting>
  <conditionalFormatting sqref="NM14:NM92">
    <cfRule type="colorScale" priority="361">
      <colorScale>
        <cfvo type="min"/>
        <cfvo type="percentile" val="50"/>
        <cfvo type="max"/>
        <color rgb="FFF8696B"/>
        <color rgb="FFFFEB84"/>
        <color rgb="FF63BE7B"/>
      </colorScale>
    </cfRule>
  </conditionalFormatting>
  <conditionalFormatting sqref="NQ96:NQ123 NG96:NL123">
    <cfRule type="colorScale" priority="369">
      <colorScale>
        <cfvo type="min"/>
        <cfvo type="percentile" val="50"/>
        <cfvo type="max"/>
        <color rgb="FFF8696B"/>
        <color rgb="FFFFEB84"/>
        <color rgb="FF63BE7B"/>
      </colorScale>
    </cfRule>
  </conditionalFormatting>
  <conditionalFormatting sqref="NR96:NS123">
    <cfRule type="colorScale" priority="368">
      <colorScale>
        <cfvo type="min"/>
        <cfvo type="percentile" val="50"/>
        <cfvo type="max"/>
        <color rgb="FFF8696B"/>
        <color rgb="FFFFEB84"/>
        <color rgb="FF63BE7B"/>
      </colorScale>
    </cfRule>
  </conditionalFormatting>
  <conditionalFormatting sqref="NQ15:NQ24 NG82:NG92 NG15:NG24 NQ82:NQ92 NL15:NL24 NL82:NL92">
    <cfRule type="colorScale" priority="366">
      <colorScale>
        <cfvo type="min"/>
        <cfvo type="percentile" val="50"/>
        <cfvo type="max"/>
        <color rgb="FFF8696B"/>
        <color rgb="FFFFEB84"/>
        <color rgb="FF63BE7B"/>
      </colorScale>
    </cfRule>
  </conditionalFormatting>
  <conditionalFormatting sqref="NF96:NF123">
    <cfRule type="colorScale" priority="365">
      <colorScale>
        <cfvo type="min"/>
        <cfvo type="percentile" val="50"/>
        <cfvo type="max"/>
        <color rgb="FFF8696B"/>
        <color rgb="FFFFEB84"/>
        <color rgb="FF63BE7B"/>
      </colorScale>
    </cfRule>
  </conditionalFormatting>
  <conditionalFormatting sqref="NT14:NT92">
    <cfRule type="colorScale" priority="370">
      <colorScale>
        <cfvo type="min"/>
        <cfvo type="percentile" val="50"/>
        <cfvo type="max"/>
        <color rgb="FFF8696B"/>
        <color rgb="FFFFEB84"/>
        <color rgb="FF63BE7B"/>
      </colorScale>
    </cfRule>
  </conditionalFormatting>
  <conditionalFormatting sqref="NQ25:NQ81 NG25:NG81 NL25:NL81">
    <cfRule type="colorScale" priority="371">
      <colorScale>
        <cfvo type="min"/>
        <cfvo type="percentile" val="50"/>
        <cfvo type="max"/>
        <color rgb="FFF8696B"/>
        <color rgb="FFFFEB84"/>
        <color rgb="FF63BE7B"/>
      </colorScale>
    </cfRule>
  </conditionalFormatting>
  <conditionalFormatting sqref="NR12:NS13 NS14:NS92">
    <cfRule type="colorScale" priority="372">
      <colorScale>
        <cfvo type="min"/>
        <cfvo type="percentile" val="50"/>
        <cfvo type="max"/>
        <color rgb="FFF8696B"/>
        <color rgb="FFFFEB84"/>
        <color rgb="FF63BE7B"/>
      </colorScale>
    </cfRule>
  </conditionalFormatting>
  <conditionalFormatting sqref="NL14 NG14">
    <cfRule type="colorScale" priority="364">
      <colorScale>
        <cfvo type="min"/>
        <cfvo type="percentile" val="50"/>
        <cfvo type="max"/>
        <color rgb="FFF8696B"/>
        <color rgb="FFFFEB84"/>
        <color rgb="FF63BE7B"/>
      </colorScale>
    </cfRule>
  </conditionalFormatting>
  <conditionalFormatting sqref="NQ14:NQ92">
    <cfRule type="colorScale" priority="363">
      <colorScale>
        <cfvo type="min"/>
        <cfvo type="percentile" val="50"/>
        <cfvo type="max"/>
        <color rgb="FFF8696B"/>
        <color rgb="FFFFEB84"/>
        <color rgb="FF63BE7B"/>
      </colorScale>
    </cfRule>
  </conditionalFormatting>
  <conditionalFormatting sqref="NF14:NF92">
    <cfRule type="colorScale" priority="362">
      <colorScale>
        <cfvo type="min"/>
        <cfvo type="percentile" val="50"/>
        <cfvo type="max"/>
        <color rgb="FFF8696B"/>
        <color rgb="FFFFEB84"/>
        <color rgb="FF63BE7B"/>
      </colorScale>
    </cfRule>
  </conditionalFormatting>
  <conditionalFormatting sqref="NU96:NV123">
    <cfRule type="colorScale" priority="360">
      <colorScale>
        <cfvo type="min"/>
        <cfvo type="percentile" val="50"/>
        <cfvo type="max"/>
        <color rgb="FFF8696B"/>
        <color rgb="FFFFEB84"/>
        <color rgb="FF63BE7B"/>
      </colorScale>
    </cfRule>
  </conditionalFormatting>
  <conditionalFormatting sqref="NU14:NU92">
    <cfRule type="colorScale" priority="359">
      <colorScale>
        <cfvo type="min"/>
        <cfvo type="percentile" val="50"/>
        <cfvo type="max"/>
        <color rgb="FF63BE7B"/>
        <color rgb="FFFFEB84"/>
        <color rgb="FFF8696B"/>
      </colorScale>
    </cfRule>
  </conditionalFormatting>
  <conditionalFormatting sqref="NM96:NN123">
    <cfRule type="colorScale" priority="358">
      <colorScale>
        <cfvo type="min"/>
        <cfvo type="percentile" val="50"/>
        <cfvo type="max"/>
        <color rgb="FFF8696B"/>
        <color rgb="FFFFEB84"/>
        <color rgb="FF63BE7B"/>
      </colorScale>
    </cfRule>
  </conditionalFormatting>
  <conditionalFormatting sqref="NO96:NP123">
    <cfRule type="colorScale" priority="357">
      <colorScale>
        <cfvo type="min"/>
        <cfvo type="percentile" val="50"/>
        <cfvo type="max"/>
        <color rgb="FFF8696B"/>
        <color rgb="FFFFEB84"/>
        <color rgb="FF63BE7B"/>
      </colorScale>
    </cfRule>
  </conditionalFormatting>
  <conditionalFormatting sqref="NU96:NV123">
    <cfRule type="colorScale" priority="356">
      <colorScale>
        <cfvo type="min"/>
        <cfvo type="percentile" val="50"/>
        <cfvo type="max"/>
        <color rgb="FF63BE7B"/>
        <color rgb="FFFFEB84"/>
        <color rgb="FFF8696B"/>
      </colorScale>
    </cfRule>
  </conditionalFormatting>
  <conditionalFormatting sqref="NO14:NP92">
    <cfRule type="colorScale" priority="355">
      <colorScale>
        <cfvo type="min"/>
        <cfvo type="percentile" val="50"/>
        <cfvo type="max"/>
        <color rgb="FFF8696B"/>
        <color rgb="FFFFEB84"/>
        <color rgb="FF63BE7B"/>
      </colorScale>
    </cfRule>
  </conditionalFormatting>
  <conditionalFormatting sqref="NQ96:NQ123">
    <cfRule type="colorScale" priority="354">
      <colorScale>
        <cfvo type="min"/>
        <cfvo type="percentile" val="50"/>
        <cfvo type="max"/>
        <color rgb="FFF8696B"/>
        <color rgb="FFFFEB84"/>
        <color rgb="FF63BE7B"/>
      </colorScale>
    </cfRule>
  </conditionalFormatting>
  <conditionalFormatting sqref="NZ14:OA92">
    <cfRule type="colorScale" priority="353">
      <colorScale>
        <cfvo type="min"/>
        <cfvo type="percentile" val="50"/>
        <cfvo type="max"/>
        <color rgb="FFF8696B"/>
        <color rgb="FFFFEB84"/>
        <color rgb="FF63BE7B"/>
      </colorScale>
    </cfRule>
  </conditionalFormatting>
  <conditionalFormatting sqref="NZ96:OB123">
    <cfRule type="colorScale" priority="352">
      <colorScale>
        <cfvo type="min"/>
        <cfvo type="percentile" val="50"/>
        <cfvo type="max"/>
        <color rgb="FFF8696B"/>
        <color rgb="FFFFEB84"/>
        <color rgb="FF63BE7B"/>
      </colorScale>
    </cfRule>
  </conditionalFormatting>
  <conditionalFormatting sqref="OC14:OC92">
    <cfRule type="colorScale" priority="351">
      <colorScale>
        <cfvo type="min"/>
        <cfvo type="percentile" val="50"/>
        <cfvo type="max"/>
        <color rgb="FFF8696B"/>
        <color rgb="FFFFEB84"/>
        <color rgb="FF63BE7B"/>
      </colorScale>
    </cfRule>
  </conditionalFormatting>
  <conditionalFormatting sqref="OC96:OC123">
    <cfRule type="colorScale" priority="350">
      <colorScale>
        <cfvo type="min"/>
        <cfvo type="percentile" val="50"/>
        <cfvo type="max"/>
        <color rgb="FFF8696B"/>
        <color rgb="FFFFEB84"/>
        <color rgb="FF63BE7B"/>
      </colorScale>
    </cfRule>
  </conditionalFormatting>
  <conditionalFormatting sqref="NP2:NP10 NL2:NL10">
    <cfRule type="colorScale" priority="349">
      <colorScale>
        <cfvo type="min"/>
        <cfvo type="percentile" val="50"/>
        <cfvo type="max"/>
        <color rgb="FFF8696B"/>
        <color rgb="FFFFEB84"/>
        <color rgb="FF63BE7B"/>
      </colorScale>
    </cfRule>
  </conditionalFormatting>
  <conditionalFormatting sqref="NM2:NN10">
    <cfRule type="colorScale" priority="348">
      <colorScale>
        <cfvo type="min"/>
        <cfvo type="percentile" val="50"/>
        <cfvo type="max"/>
        <color rgb="FFF8696B"/>
        <color rgb="FFFFEB84"/>
        <color rgb="FF63BE7B"/>
      </colorScale>
    </cfRule>
  </conditionalFormatting>
  <conditionalFormatting sqref="NQ2:NQ10">
    <cfRule type="colorScale" priority="347">
      <colorScale>
        <cfvo type="min"/>
        <cfvo type="percentile" val="50"/>
        <cfvo type="max"/>
        <color rgb="FFF8696B"/>
        <color rgb="FFFFEB84"/>
        <color rgb="FF63BE7B"/>
      </colorScale>
    </cfRule>
  </conditionalFormatting>
  <conditionalFormatting sqref="NJ14:NK92">
    <cfRule type="colorScale" priority="346">
      <colorScale>
        <cfvo type="min"/>
        <cfvo type="percentile" val="50"/>
        <cfvo type="max"/>
        <color rgb="FFF8696B"/>
        <color rgb="FFFFEB84"/>
        <color rgb="FF63BE7B"/>
      </colorScale>
    </cfRule>
  </conditionalFormatting>
  <conditionalFormatting sqref="NH14:NI92">
    <cfRule type="colorScale" priority="345">
      <colorScale>
        <cfvo type="min"/>
        <cfvo type="percentile" val="50"/>
        <cfvo type="max"/>
        <color rgb="FFF8696B"/>
        <color rgb="FFFFEB84"/>
        <color rgb="FF63BE7B"/>
      </colorScale>
    </cfRule>
  </conditionalFormatting>
  <conditionalFormatting sqref="NN14:NN92">
    <cfRule type="colorScale" priority="344">
      <colorScale>
        <cfvo type="min"/>
        <cfvo type="percentile" val="50"/>
        <cfvo type="max"/>
        <color rgb="FFF8696B"/>
        <color rgb="FFFFEB84"/>
        <color rgb="FF63BE7B"/>
      </colorScale>
    </cfRule>
  </conditionalFormatting>
  <conditionalFormatting sqref="OB14:OB92">
    <cfRule type="colorScale" priority="343">
      <colorScale>
        <cfvo type="min"/>
        <cfvo type="percentile" val="50"/>
        <cfvo type="max"/>
        <color rgb="FFF8696B"/>
        <color rgb="FFFFEB84"/>
        <color rgb="FF63BE7B"/>
      </colorScale>
    </cfRule>
  </conditionalFormatting>
  <conditionalFormatting sqref="NH14:NH92">
    <cfRule type="colorScale" priority="342">
      <colorScale>
        <cfvo type="min"/>
        <cfvo type="percentile" val="50"/>
        <cfvo type="max"/>
        <color rgb="FFF8696B"/>
        <color rgb="FFFFEB84"/>
        <color rgb="FF63BE7B"/>
      </colorScale>
    </cfRule>
  </conditionalFormatting>
  <conditionalFormatting sqref="NG14:NG92">
    <cfRule type="colorScale" priority="341">
      <colorScale>
        <cfvo type="min"/>
        <cfvo type="percentile" val="50"/>
        <cfvo type="max"/>
        <color rgb="FFF8696B"/>
        <color rgb="FFFFEB84"/>
        <color rgb="FF63BE7B"/>
      </colorScale>
    </cfRule>
  </conditionalFormatting>
  <conditionalFormatting sqref="OD14:OD92">
    <cfRule type="colorScale" priority="340">
      <colorScale>
        <cfvo type="min"/>
        <cfvo type="percentile" val="50"/>
        <cfvo type="max"/>
        <color rgb="FFF8696B"/>
        <color rgb="FFFFEB84"/>
        <color rgb="FF63BE7B"/>
      </colorScale>
    </cfRule>
  </conditionalFormatting>
  <conditionalFormatting sqref="OD96:OD123">
    <cfRule type="colorScale" priority="339">
      <colorScale>
        <cfvo type="min"/>
        <cfvo type="percentile" val="50"/>
        <cfvo type="max"/>
        <color rgb="FFF8696B"/>
        <color rgb="FFFFEB84"/>
        <color rgb="FF63BE7B"/>
      </colorScale>
    </cfRule>
  </conditionalFormatting>
  <conditionalFormatting sqref="NR14:NR92">
    <cfRule type="colorScale" priority="338">
      <colorScale>
        <cfvo type="min"/>
        <cfvo type="percentile" val="50"/>
        <cfvo type="max"/>
        <color rgb="FFF8696B"/>
        <color rgb="FFFFEB84"/>
        <color rgb="FF63BE7B"/>
      </colorScale>
    </cfRule>
  </conditionalFormatting>
  <conditionalFormatting sqref="NR14:NR92">
    <cfRule type="colorScale" priority="337">
      <colorScale>
        <cfvo type="min"/>
        <cfvo type="percentile" val="50"/>
        <cfvo type="max"/>
        <color rgb="FFF8696B"/>
        <color rgb="FFFFEB84"/>
        <color rgb="FF63BE7B"/>
      </colorScale>
    </cfRule>
  </conditionalFormatting>
  <conditionalFormatting sqref="NU2:NU10">
    <cfRule type="colorScale" priority="336">
      <colorScale>
        <cfvo type="min"/>
        <cfvo type="percentile" val="50"/>
        <cfvo type="max"/>
        <color rgb="FFF8696B"/>
        <color rgb="FFFFEB84"/>
        <color rgb="FF63BE7B"/>
      </colorScale>
    </cfRule>
  </conditionalFormatting>
  <conditionalFormatting sqref="NY2:NY10">
    <cfRule type="colorScale" priority="335">
      <colorScale>
        <cfvo type="min"/>
        <cfvo type="percentile" val="50"/>
        <cfvo type="max"/>
        <color rgb="FFF8696B"/>
        <color rgb="FFFFEB84"/>
        <color rgb="FF63BE7B"/>
      </colorScale>
    </cfRule>
  </conditionalFormatting>
  <conditionalFormatting sqref="NW2:NW10">
    <cfRule type="colorScale" priority="334">
      <colorScale>
        <cfvo type="min"/>
        <cfvo type="percentile" val="50"/>
        <cfvo type="max"/>
        <color rgb="FFF8696B"/>
        <color rgb="FFFFEB84"/>
        <color rgb="FF63BE7B"/>
      </colorScale>
    </cfRule>
  </conditionalFormatting>
  <conditionalFormatting sqref="OA2:OA10">
    <cfRule type="colorScale" priority="333">
      <colorScale>
        <cfvo type="min"/>
        <cfvo type="percentile" val="50"/>
        <cfvo type="max"/>
        <color rgb="FFF8696B"/>
        <color rgb="FFFFEB84"/>
        <color rgb="FF63BE7B"/>
      </colorScale>
    </cfRule>
  </conditionalFormatting>
  <conditionalFormatting sqref="OT96:OT123">
    <cfRule type="colorScale" priority="327">
      <colorScale>
        <cfvo type="min"/>
        <cfvo type="percentile" val="50"/>
        <cfvo type="max"/>
        <color rgb="FFF8696B"/>
        <color rgb="FFFFEB84"/>
        <color rgb="FF63BE7B"/>
      </colorScale>
    </cfRule>
  </conditionalFormatting>
  <conditionalFormatting sqref="OM14:OM92">
    <cfRule type="colorScale" priority="321">
      <colorScale>
        <cfvo type="min"/>
        <cfvo type="percentile" val="50"/>
        <cfvo type="max"/>
        <color rgb="FFF8696B"/>
        <color rgb="FFFFEB84"/>
        <color rgb="FF63BE7B"/>
      </colorScale>
    </cfRule>
  </conditionalFormatting>
  <conditionalFormatting sqref="OQ96:OQ123 OG96:OL123">
    <cfRule type="colorScale" priority="329">
      <colorScale>
        <cfvo type="min"/>
        <cfvo type="percentile" val="50"/>
        <cfvo type="max"/>
        <color rgb="FFF8696B"/>
        <color rgb="FFFFEB84"/>
        <color rgb="FF63BE7B"/>
      </colorScale>
    </cfRule>
  </conditionalFormatting>
  <conditionalFormatting sqref="OR96:OS123">
    <cfRule type="colorScale" priority="328">
      <colorScale>
        <cfvo type="min"/>
        <cfvo type="percentile" val="50"/>
        <cfvo type="max"/>
        <color rgb="FFF8696B"/>
        <color rgb="FFFFEB84"/>
        <color rgb="FF63BE7B"/>
      </colorScale>
    </cfRule>
  </conditionalFormatting>
  <conditionalFormatting sqref="OQ15:OQ24 OG82:OG92 OG15:OG24 OQ82:OQ92 OL15:OL24 OL82:OL92">
    <cfRule type="colorScale" priority="326">
      <colorScale>
        <cfvo type="min"/>
        <cfvo type="percentile" val="50"/>
        <cfvo type="max"/>
        <color rgb="FFF8696B"/>
        <color rgb="FFFFEB84"/>
        <color rgb="FF63BE7B"/>
      </colorScale>
    </cfRule>
  </conditionalFormatting>
  <conditionalFormatting sqref="OF96:OF123">
    <cfRule type="colorScale" priority="325">
      <colorScale>
        <cfvo type="min"/>
        <cfvo type="percentile" val="50"/>
        <cfvo type="max"/>
        <color rgb="FFF8696B"/>
        <color rgb="FFFFEB84"/>
        <color rgb="FF63BE7B"/>
      </colorScale>
    </cfRule>
  </conditionalFormatting>
  <conditionalFormatting sqref="OT14:OT92">
    <cfRule type="colorScale" priority="330">
      <colorScale>
        <cfvo type="min"/>
        <cfvo type="percentile" val="50"/>
        <cfvo type="max"/>
        <color rgb="FFF8696B"/>
        <color rgb="FFFFEB84"/>
        <color rgb="FF63BE7B"/>
      </colorScale>
    </cfRule>
  </conditionalFormatting>
  <conditionalFormatting sqref="OQ25:OQ81 OG25:OG81 OL25:OL81">
    <cfRule type="colorScale" priority="331">
      <colorScale>
        <cfvo type="min"/>
        <cfvo type="percentile" val="50"/>
        <cfvo type="max"/>
        <color rgb="FFF8696B"/>
        <color rgb="FFFFEB84"/>
        <color rgb="FF63BE7B"/>
      </colorScale>
    </cfRule>
  </conditionalFormatting>
  <conditionalFormatting sqref="OR12:OS13 OS14:OS92">
    <cfRule type="colorScale" priority="332">
      <colorScale>
        <cfvo type="min"/>
        <cfvo type="percentile" val="50"/>
        <cfvo type="max"/>
        <color rgb="FFF8696B"/>
        <color rgb="FFFFEB84"/>
        <color rgb="FF63BE7B"/>
      </colorScale>
    </cfRule>
  </conditionalFormatting>
  <conditionalFormatting sqref="OL14 OG14">
    <cfRule type="colorScale" priority="324">
      <colorScale>
        <cfvo type="min"/>
        <cfvo type="percentile" val="50"/>
        <cfvo type="max"/>
        <color rgb="FFF8696B"/>
        <color rgb="FFFFEB84"/>
        <color rgb="FF63BE7B"/>
      </colorScale>
    </cfRule>
  </conditionalFormatting>
  <conditionalFormatting sqref="OQ14:OQ92">
    <cfRule type="colorScale" priority="323">
      <colorScale>
        <cfvo type="min"/>
        <cfvo type="percentile" val="50"/>
        <cfvo type="max"/>
        <color rgb="FFF8696B"/>
        <color rgb="FFFFEB84"/>
        <color rgb="FF63BE7B"/>
      </colorScale>
    </cfRule>
  </conditionalFormatting>
  <conditionalFormatting sqref="OF14:OF92">
    <cfRule type="colorScale" priority="322">
      <colorScale>
        <cfvo type="min"/>
        <cfvo type="percentile" val="50"/>
        <cfvo type="max"/>
        <color rgb="FFF8696B"/>
        <color rgb="FFFFEB84"/>
        <color rgb="FF63BE7B"/>
      </colorScale>
    </cfRule>
  </conditionalFormatting>
  <conditionalFormatting sqref="OU96:OV123">
    <cfRule type="colorScale" priority="320">
      <colorScale>
        <cfvo type="min"/>
        <cfvo type="percentile" val="50"/>
        <cfvo type="max"/>
        <color rgb="FFF8696B"/>
        <color rgb="FFFFEB84"/>
        <color rgb="FF63BE7B"/>
      </colorScale>
    </cfRule>
  </conditionalFormatting>
  <conditionalFormatting sqref="OU14:OU92">
    <cfRule type="colorScale" priority="319">
      <colorScale>
        <cfvo type="min"/>
        <cfvo type="percentile" val="50"/>
        <cfvo type="max"/>
        <color rgb="FF63BE7B"/>
        <color rgb="FFFFEB84"/>
        <color rgb="FFF8696B"/>
      </colorScale>
    </cfRule>
  </conditionalFormatting>
  <conditionalFormatting sqref="OM96:ON123">
    <cfRule type="colorScale" priority="318">
      <colorScale>
        <cfvo type="min"/>
        <cfvo type="percentile" val="50"/>
        <cfvo type="max"/>
        <color rgb="FFF8696B"/>
        <color rgb="FFFFEB84"/>
        <color rgb="FF63BE7B"/>
      </colorScale>
    </cfRule>
  </conditionalFormatting>
  <conditionalFormatting sqref="OO96:OP123">
    <cfRule type="colorScale" priority="317">
      <colorScale>
        <cfvo type="min"/>
        <cfvo type="percentile" val="50"/>
        <cfvo type="max"/>
        <color rgb="FFF8696B"/>
        <color rgb="FFFFEB84"/>
        <color rgb="FF63BE7B"/>
      </colorScale>
    </cfRule>
  </conditionalFormatting>
  <conditionalFormatting sqref="OU96:OV123">
    <cfRule type="colorScale" priority="316">
      <colorScale>
        <cfvo type="min"/>
        <cfvo type="percentile" val="50"/>
        <cfvo type="max"/>
        <color rgb="FF63BE7B"/>
        <color rgb="FFFFEB84"/>
        <color rgb="FFF8696B"/>
      </colorScale>
    </cfRule>
  </conditionalFormatting>
  <conditionalFormatting sqref="OO14:OP92">
    <cfRule type="colorScale" priority="315">
      <colorScale>
        <cfvo type="min"/>
        <cfvo type="percentile" val="50"/>
        <cfvo type="max"/>
        <color rgb="FFF8696B"/>
        <color rgb="FFFFEB84"/>
        <color rgb="FF63BE7B"/>
      </colorScale>
    </cfRule>
  </conditionalFormatting>
  <conditionalFormatting sqref="OQ96:OQ123">
    <cfRule type="colorScale" priority="314">
      <colorScale>
        <cfvo type="min"/>
        <cfvo type="percentile" val="50"/>
        <cfvo type="max"/>
        <color rgb="FFF8696B"/>
        <color rgb="FFFFEB84"/>
        <color rgb="FF63BE7B"/>
      </colorScale>
    </cfRule>
  </conditionalFormatting>
  <conditionalFormatting sqref="OZ14:PA92">
    <cfRule type="colorScale" priority="313">
      <colorScale>
        <cfvo type="min"/>
        <cfvo type="percentile" val="50"/>
        <cfvo type="max"/>
        <color rgb="FFF8696B"/>
        <color rgb="FFFFEB84"/>
        <color rgb="FF63BE7B"/>
      </colorScale>
    </cfRule>
  </conditionalFormatting>
  <conditionalFormatting sqref="OZ96:PB123">
    <cfRule type="colorScale" priority="312">
      <colorScale>
        <cfvo type="min"/>
        <cfvo type="percentile" val="50"/>
        <cfvo type="max"/>
        <color rgb="FFF8696B"/>
        <color rgb="FFFFEB84"/>
        <color rgb="FF63BE7B"/>
      </colorScale>
    </cfRule>
  </conditionalFormatting>
  <conditionalFormatting sqref="PC14:PC92">
    <cfRule type="colorScale" priority="311">
      <colorScale>
        <cfvo type="min"/>
        <cfvo type="percentile" val="50"/>
        <cfvo type="max"/>
        <color rgb="FFF8696B"/>
        <color rgb="FFFFEB84"/>
        <color rgb="FF63BE7B"/>
      </colorScale>
    </cfRule>
  </conditionalFormatting>
  <conditionalFormatting sqref="PC96:PC123">
    <cfRule type="colorScale" priority="310">
      <colorScale>
        <cfvo type="min"/>
        <cfvo type="percentile" val="50"/>
        <cfvo type="max"/>
        <color rgb="FFF8696B"/>
        <color rgb="FFFFEB84"/>
        <color rgb="FF63BE7B"/>
      </colorScale>
    </cfRule>
  </conditionalFormatting>
  <conditionalFormatting sqref="OP2:OP10 OL2:OL10">
    <cfRule type="colorScale" priority="309">
      <colorScale>
        <cfvo type="min"/>
        <cfvo type="percentile" val="50"/>
        <cfvo type="max"/>
        <color rgb="FFF8696B"/>
        <color rgb="FFFFEB84"/>
        <color rgb="FF63BE7B"/>
      </colorScale>
    </cfRule>
  </conditionalFormatting>
  <conditionalFormatting sqref="OM2:ON10">
    <cfRule type="colorScale" priority="308">
      <colorScale>
        <cfvo type="min"/>
        <cfvo type="percentile" val="50"/>
        <cfvo type="max"/>
        <color rgb="FFF8696B"/>
        <color rgb="FFFFEB84"/>
        <color rgb="FF63BE7B"/>
      </colorScale>
    </cfRule>
  </conditionalFormatting>
  <conditionalFormatting sqref="OQ2:OQ10">
    <cfRule type="colorScale" priority="307">
      <colorScale>
        <cfvo type="min"/>
        <cfvo type="percentile" val="50"/>
        <cfvo type="max"/>
        <color rgb="FFF8696B"/>
        <color rgb="FFFFEB84"/>
        <color rgb="FF63BE7B"/>
      </colorScale>
    </cfRule>
  </conditionalFormatting>
  <conditionalFormatting sqref="OJ14:OK92">
    <cfRule type="colorScale" priority="306">
      <colorScale>
        <cfvo type="min"/>
        <cfvo type="percentile" val="50"/>
        <cfvo type="max"/>
        <color rgb="FFF8696B"/>
        <color rgb="FFFFEB84"/>
        <color rgb="FF63BE7B"/>
      </colorScale>
    </cfRule>
  </conditionalFormatting>
  <conditionalFormatting sqref="OH14:OI92">
    <cfRule type="colorScale" priority="305">
      <colorScale>
        <cfvo type="min"/>
        <cfvo type="percentile" val="50"/>
        <cfvo type="max"/>
        <color rgb="FFF8696B"/>
        <color rgb="FFFFEB84"/>
        <color rgb="FF63BE7B"/>
      </colorScale>
    </cfRule>
  </conditionalFormatting>
  <conditionalFormatting sqref="ON14:ON92">
    <cfRule type="colorScale" priority="304">
      <colorScale>
        <cfvo type="min"/>
        <cfvo type="percentile" val="50"/>
        <cfvo type="max"/>
        <color rgb="FFF8696B"/>
        <color rgb="FFFFEB84"/>
        <color rgb="FF63BE7B"/>
      </colorScale>
    </cfRule>
  </conditionalFormatting>
  <conditionalFormatting sqref="PB14:PB92">
    <cfRule type="colorScale" priority="303">
      <colorScale>
        <cfvo type="min"/>
        <cfvo type="percentile" val="50"/>
        <cfvo type="max"/>
        <color rgb="FFF8696B"/>
        <color rgb="FFFFEB84"/>
        <color rgb="FF63BE7B"/>
      </colorScale>
    </cfRule>
  </conditionalFormatting>
  <conditionalFormatting sqref="OH14:OH92">
    <cfRule type="colorScale" priority="302">
      <colorScale>
        <cfvo type="min"/>
        <cfvo type="percentile" val="50"/>
        <cfvo type="max"/>
        <color rgb="FFF8696B"/>
        <color rgb="FFFFEB84"/>
        <color rgb="FF63BE7B"/>
      </colorScale>
    </cfRule>
  </conditionalFormatting>
  <conditionalFormatting sqref="OG14:OG92">
    <cfRule type="colorScale" priority="301">
      <colorScale>
        <cfvo type="min"/>
        <cfvo type="percentile" val="50"/>
        <cfvo type="max"/>
        <color rgb="FFF8696B"/>
        <color rgb="FFFFEB84"/>
        <color rgb="FF63BE7B"/>
      </colorScale>
    </cfRule>
  </conditionalFormatting>
  <conditionalFormatting sqref="PD14:PD92">
    <cfRule type="colorScale" priority="300">
      <colorScale>
        <cfvo type="min"/>
        <cfvo type="percentile" val="50"/>
        <cfvo type="max"/>
        <color rgb="FFF8696B"/>
        <color rgb="FFFFEB84"/>
        <color rgb="FF63BE7B"/>
      </colorScale>
    </cfRule>
  </conditionalFormatting>
  <conditionalFormatting sqref="PD96:PD123">
    <cfRule type="colorScale" priority="299">
      <colorScale>
        <cfvo type="min"/>
        <cfvo type="percentile" val="50"/>
        <cfvo type="max"/>
        <color rgb="FFF8696B"/>
        <color rgb="FFFFEB84"/>
        <color rgb="FF63BE7B"/>
      </colorScale>
    </cfRule>
  </conditionalFormatting>
  <conditionalFormatting sqref="OR14:OR92">
    <cfRule type="colorScale" priority="298">
      <colorScale>
        <cfvo type="min"/>
        <cfvo type="percentile" val="50"/>
        <cfvo type="max"/>
        <color rgb="FFF8696B"/>
        <color rgb="FFFFEB84"/>
        <color rgb="FF63BE7B"/>
      </colorScale>
    </cfRule>
  </conditionalFormatting>
  <conditionalFormatting sqref="OR14:OR92">
    <cfRule type="colorScale" priority="297">
      <colorScale>
        <cfvo type="min"/>
        <cfvo type="percentile" val="50"/>
        <cfvo type="max"/>
        <color rgb="FFF8696B"/>
        <color rgb="FFFFEB84"/>
        <color rgb="FF63BE7B"/>
      </colorScale>
    </cfRule>
  </conditionalFormatting>
  <conditionalFormatting sqref="OU2:OU10">
    <cfRule type="colorScale" priority="296">
      <colorScale>
        <cfvo type="min"/>
        <cfvo type="percentile" val="50"/>
        <cfvo type="max"/>
        <color rgb="FFF8696B"/>
        <color rgb="FFFFEB84"/>
        <color rgb="FF63BE7B"/>
      </colorScale>
    </cfRule>
  </conditionalFormatting>
  <conditionalFormatting sqref="OY2:OY10">
    <cfRule type="colorScale" priority="295">
      <colorScale>
        <cfvo type="min"/>
        <cfvo type="percentile" val="50"/>
        <cfvo type="max"/>
        <color rgb="FFF8696B"/>
        <color rgb="FFFFEB84"/>
        <color rgb="FF63BE7B"/>
      </colorScale>
    </cfRule>
  </conditionalFormatting>
  <conditionalFormatting sqref="OW2:OW10">
    <cfRule type="colorScale" priority="294">
      <colorScale>
        <cfvo type="min"/>
        <cfvo type="percentile" val="50"/>
        <cfvo type="max"/>
        <color rgb="FFF8696B"/>
        <color rgb="FFFFEB84"/>
        <color rgb="FF63BE7B"/>
      </colorScale>
    </cfRule>
  </conditionalFormatting>
  <conditionalFormatting sqref="PA2:PA10">
    <cfRule type="colorScale" priority="293">
      <colorScale>
        <cfvo type="min"/>
        <cfvo type="percentile" val="50"/>
        <cfvo type="max"/>
        <color rgb="FFF8696B"/>
        <color rgb="FFFFEB84"/>
        <color rgb="FF63BE7B"/>
      </colorScale>
    </cfRule>
  </conditionalFormatting>
  <conditionalFormatting sqref="PU96:PU123">
    <cfRule type="colorScale" priority="287">
      <colorScale>
        <cfvo type="min"/>
        <cfvo type="percentile" val="50"/>
        <cfvo type="max"/>
        <color rgb="FFF8696B"/>
        <color rgb="FFFFEB84"/>
        <color rgb="FF63BE7B"/>
      </colorScale>
    </cfRule>
  </conditionalFormatting>
  <conditionalFormatting sqref="PN14:PN92">
    <cfRule type="colorScale" priority="281">
      <colorScale>
        <cfvo type="min"/>
        <cfvo type="percentile" val="50"/>
        <cfvo type="max"/>
        <color rgb="FFF8696B"/>
        <color rgb="FFFFEB84"/>
        <color rgb="FF63BE7B"/>
      </colorScale>
    </cfRule>
  </conditionalFormatting>
  <conditionalFormatting sqref="PR96:PR123 PG96:PM123">
    <cfRule type="colorScale" priority="289">
      <colorScale>
        <cfvo type="min"/>
        <cfvo type="percentile" val="50"/>
        <cfvo type="max"/>
        <color rgb="FFF8696B"/>
        <color rgb="FFFFEB84"/>
        <color rgb="FF63BE7B"/>
      </colorScale>
    </cfRule>
  </conditionalFormatting>
  <conditionalFormatting sqref="PS96:PT123">
    <cfRule type="colorScale" priority="288">
      <colorScale>
        <cfvo type="min"/>
        <cfvo type="percentile" val="50"/>
        <cfvo type="max"/>
        <color rgb="FFF8696B"/>
        <color rgb="FFFFEB84"/>
        <color rgb="FF63BE7B"/>
      </colorScale>
    </cfRule>
  </conditionalFormatting>
  <conditionalFormatting sqref="PR15:PR24 PG82:PH92 PG15:PH24 PR82:PR92 PM15:PM24 PM82:PM92">
    <cfRule type="colorScale" priority="286">
      <colorScale>
        <cfvo type="min"/>
        <cfvo type="percentile" val="50"/>
        <cfvo type="max"/>
        <color rgb="FFF8696B"/>
        <color rgb="FFFFEB84"/>
        <color rgb="FF63BE7B"/>
      </colorScale>
    </cfRule>
  </conditionalFormatting>
  <conditionalFormatting sqref="PF96:PF123">
    <cfRule type="colorScale" priority="285">
      <colorScale>
        <cfvo type="min"/>
        <cfvo type="percentile" val="50"/>
        <cfvo type="max"/>
        <color rgb="FFF8696B"/>
        <color rgb="FFFFEB84"/>
        <color rgb="FF63BE7B"/>
      </colorScale>
    </cfRule>
  </conditionalFormatting>
  <conditionalFormatting sqref="PU14:PU92">
    <cfRule type="colorScale" priority="290">
      <colorScale>
        <cfvo type="min"/>
        <cfvo type="percentile" val="50"/>
        <cfvo type="max"/>
        <color rgb="FFF8696B"/>
        <color rgb="FFFFEB84"/>
        <color rgb="FF63BE7B"/>
      </colorScale>
    </cfRule>
  </conditionalFormatting>
  <conditionalFormatting sqref="PR25:PR81 PG25:PH81 PM25:PM81">
    <cfRule type="colorScale" priority="291">
      <colorScale>
        <cfvo type="min"/>
        <cfvo type="percentile" val="50"/>
        <cfvo type="max"/>
        <color rgb="FFF8696B"/>
        <color rgb="FFFFEB84"/>
        <color rgb="FF63BE7B"/>
      </colorScale>
    </cfRule>
  </conditionalFormatting>
  <conditionalFormatting sqref="PS12:PT13 PT14:PT92">
    <cfRule type="colorScale" priority="292">
      <colorScale>
        <cfvo type="min"/>
        <cfvo type="percentile" val="50"/>
        <cfvo type="max"/>
        <color rgb="FFF8696B"/>
        <color rgb="FFFFEB84"/>
        <color rgb="FF63BE7B"/>
      </colorScale>
    </cfRule>
  </conditionalFormatting>
  <conditionalFormatting sqref="PG14:PH14 PM14">
    <cfRule type="colorScale" priority="284">
      <colorScale>
        <cfvo type="min"/>
        <cfvo type="percentile" val="50"/>
        <cfvo type="max"/>
        <color rgb="FFF8696B"/>
        <color rgb="FFFFEB84"/>
        <color rgb="FF63BE7B"/>
      </colorScale>
    </cfRule>
  </conditionalFormatting>
  <conditionalFormatting sqref="PR14:PR92">
    <cfRule type="colorScale" priority="283">
      <colorScale>
        <cfvo type="min"/>
        <cfvo type="percentile" val="50"/>
        <cfvo type="max"/>
        <color rgb="FFF8696B"/>
        <color rgb="FFFFEB84"/>
        <color rgb="FF63BE7B"/>
      </colorScale>
    </cfRule>
  </conditionalFormatting>
  <conditionalFormatting sqref="PF14:PF92">
    <cfRule type="colorScale" priority="282">
      <colorScale>
        <cfvo type="min"/>
        <cfvo type="percentile" val="50"/>
        <cfvo type="max"/>
        <color rgb="FFF8696B"/>
        <color rgb="FFFFEB84"/>
        <color rgb="FF63BE7B"/>
      </colorScale>
    </cfRule>
  </conditionalFormatting>
  <conditionalFormatting sqref="PV96:PW123">
    <cfRule type="colorScale" priority="280">
      <colorScale>
        <cfvo type="min"/>
        <cfvo type="percentile" val="50"/>
        <cfvo type="max"/>
        <color rgb="FFF8696B"/>
        <color rgb="FFFFEB84"/>
        <color rgb="FF63BE7B"/>
      </colorScale>
    </cfRule>
  </conditionalFormatting>
  <conditionalFormatting sqref="PV14:PV92">
    <cfRule type="colorScale" priority="279">
      <colorScale>
        <cfvo type="min"/>
        <cfvo type="percentile" val="50"/>
        <cfvo type="max"/>
        <color rgb="FF63BE7B"/>
        <color rgb="FFFFEB84"/>
        <color rgb="FFF8696B"/>
      </colorScale>
    </cfRule>
  </conditionalFormatting>
  <conditionalFormatting sqref="PN96:PO123">
    <cfRule type="colorScale" priority="278">
      <colorScale>
        <cfvo type="min"/>
        <cfvo type="percentile" val="50"/>
        <cfvo type="max"/>
        <color rgb="FFF8696B"/>
        <color rgb="FFFFEB84"/>
        <color rgb="FF63BE7B"/>
      </colorScale>
    </cfRule>
  </conditionalFormatting>
  <conditionalFormatting sqref="PP96:PQ123">
    <cfRule type="colorScale" priority="277">
      <colorScale>
        <cfvo type="min"/>
        <cfvo type="percentile" val="50"/>
        <cfvo type="max"/>
        <color rgb="FFF8696B"/>
        <color rgb="FFFFEB84"/>
        <color rgb="FF63BE7B"/>
      </colorScale>
    </cfRule>
  </conditionalFormatting>
  <conditionalFormatting sqref="PV96:PW123">
    <cfRule type="colorScale" priority="276">
      <colorScale>
        <cfvo type="min"/>
        <cfvo type="percentile" val="50"/>
        <cfvo type="max"/>
        <color rgb="FF63BE7B"/>
        <color rgb="FFFFEB84"/>
        <color rgb="FFF8696B"/>
      </colorScale>
    </cfRule>
  </conditionalFormatting>
  <conditionalFormatting sqref="PP14:PQ92">
    <cfRule type="colorScale" priority="275">
      <colorScale>
        <cfvo type="min"/>
        <cfvo type="percentile" val="50"/>
        <cfvo type="max"/>
        <color rgb="FFF8696B"/>
        <color rgb="FFFFEB84"/>
        <color rgb="FF63BE7B"/>
      </colorScale>
    </cfRule>
  </conditionalFormatting>
  <conditionalFormatting sqref="PR96:PR123">
    <cfRule type="colorScale" priority="274">
      <colorScale>
        <cfvo type="min"/>
        <cfvo type="percentile" val="50"/>
        <cfvo type="max"/>
        <color rgb="FFF8696B"/>
        <color rgb="FFFFEB84"/>
        <color rgb="FF63BE7B"/>
      </colorScale>
    </cfRule>
  </conditionalFormatting>
  <conditionalFormatting sqref="QA14:QB92">
    <cfRule type="colorScale" priority="273">
      <colorScale>
        <cfvo type="min"/>
        <cfvo type="percentile" val="50"/>
        <cfvo type="max"/>
        <color rgb="FFF8696B"/>
        <color rgb="FFFFEB84"/>
        <color rgb="FF63BE7B"/>
      </colorScale>
    </cfRule>
  </conditionalFormatting>
  <conditionalFormatting sqref="QA96:QC123">
    <cfRule type="colorScale" priority="272">
      <colorScale>
        <cfvo type="min"/>
        <cfvo type="percentile" val="50"/>
        <cfvo type="max"/>
        <color rgb="FFF8696B"/>
        <color rgb="FFFFEB84"/>
        <color rgb="FF63BE7B"/>
      </colorScale>
    </cfRule>
  </conditionalFormatting>
  <conditionalFormatting sqref="QD14:QD92">
    <cfRule type="colorScale" priority="271">
      <colorScale>
        <cfvo type="min"/>
        <cfvo type="percentile" val="50"/>
        <cfvo type="max"/>
        <color rgb="FFF8696B"/>
        <color rgb="FFFFEB84"/>
        <color rgb="FF63BE7B"/>
      </colorScale>
    </cfRule>
  </conditionalFormatting>
  <conditionalFormatting sqref="QD96:QD123">
    <cfRule type="colorScale" priority="270">
      <colorScale>
        <cfvo type="min"/>
        <cfvo type="percentile" val="50"/>
        <cfvo type="max"/>
        <color rgb="FFF8696B"/>
        <color rgb="FFFFEB84"/>
        <color rgb="FF63BE7B"/>
      </colorScale>
    </cfRule>
  </conditionalFormatting>
  <conditionalFormatting sqref="PQ2:PQ10 PM2:PM10">
    <cfRule type="colorScale" priority="269">
      <colorScale>
        <cfvo type="min"/>
        <cfvo type="percentile" val="50"/>
        <cfvo type="max"/>
        <color rgb="FFF8696B"/>
        <color rgb="FFFFEB84"/>
        <color rgb="FF63BE7B"/>
      </colorScale>
    </cfRule>
  </conditionalFormatting>
  <conditionalFormatting sqref="PN2:PO10">
    <cfRule type="colorScale" priority="268">
      <colorScale>
        <cfvo type="min"/>
        <cfvo type="percentile" val="50"/>
        <cfvo type="max"/>
        <color rgb="FFF8696B"/>
        <color rgb="FFFFEB84"/>
        <color rgb="FF63BE7B"/>
      </colorScale>
    </cfRule>
  </conditionalFormatting>
  <conditionalFormatting sqref="PR2:PR10">
    <cfRule type="colorScale" priority="267">
      <colorScale>
        <cfvo type="min"/>
        <cfvo type="percentile" val="50"/>
        <cfvo type="max"/>
        <color rgb="FFF8696B"/>
        <color rgb="FFFFEB84"/>
        <color rgb="FF63BE7B"/>
      </colorScale>
    </cfRule>
  </conditionalFormatting>
  <conditionalFormatting sqref="PK14:PL92">
    <cfRule type="colorScale" priority="266">
      <colorScale>
        <cfvo type="min"/>
        <cfvo type="percentile" val="50"/>
        <cfvo type="max"/>
        <color rgb="FFF8696B"/>
        <color rgb="FFFFEB84"/>
        <color rgb="FF63BE7B"/>
      </colorScale>
    </cfRule>
  </conditionalFormatting>
  <conditionalFormatting sqref="PI14:PJ92">
    <cfRule type="colorScale" priority="265">
      <colorScale>
        <cfvo type="min"/>
        <cfvo type="percentile" val="50"/>
        <cfvo type="max"/>
        <color rgb="FFF8696B"/>
        <color rgb="FFFFEB84"/>
        <color rgb="FF63BE7B"/>
      </colorScale>
    </cfRule>
  </conditionalFormatting>
  <conditionalFormatting sqref="PO14:PO92">
    <cfRule type="colorScale" priority="264">
      <colorScale>
        <cfvo type="min"/>
        <cfvo type="percentile" val="50"/>
        <cfvo type="max"/>
        <color rgb="FFF8696B"/>
        <color rgb="FFFFEB84"/>
        <color rgb="FF63BE7B"/>
      </colorScale>
    </cfRule>
  </conditionalFormatting>
  <conditionalFormatting sqref="QC14:QC92">
    <cfRule type="colorScale" priority="263">
      <colorScale>
        <cfvo type="min"/>
        <cfvo type="percentile" val="50"/>
        <cfvo type="max"/>
        <color rgb="FFF8696B"/>
        <color rgb="FFFFEB84"/>
        <color rgb="FF63BE7B"/>
      </colorScale>
    </cfRule>
  </conditionalFormatting>
  <conditionalFormatting sqref="PI14:PI92">
    <cfRule type="colorScale" priority="262">
      <colorScale>
        <cfvo type="min"/>
        <cfvo type="percentile" val="50"/>
        <cfvo type="max"/>
        <color rgb="FFF8696B"/>
        <color rgb="FFFFEB84"/>
        <color rgb="FF63BE7B"/>
      </colorScale>
    </cfRule>
  </conditionalFormatting>
  <conditionalFormatting sqref="PG14:PH92">
    <cfRule type="colorScale" priority="261">
      <colorScale>
        <cfvo type="min"/>
        <cfvo type="percentile" val="50"/>
        <cfvo type="max"/>
        <color rgb="FFF8696B"/>
        <color rgb="FFFFEB84"/>
        <color rgb="FF63BE7B"/>
      </colorScale>
    </cfRule>
  </conditionalFormatting>
  <conditionalFormatting sqref="QE14:QF92">
    <cfRule type="colorScale" priority="260">
      <colorScale>
        <cfvo type="min"/>
        <cfvo type="percentile" val="50"/>
        <cfvo type="max"/>
        <color rgb="FFF8696B"/>
        <color rgb="FFFFEB84"/>
        <color rgb="FF63BE7B"/>
      </colorScale>
    </cfRule>
  </conditionalFormatting>
  <conditionalFormatting sqref="QE96:QF123">
    <cfRule type="colorScale" priority="259">
      <colorScale>
        <cfvo type="min"/>
        <cfvo type="percentile" val="50"/>
        <cfvo type="max"/>
        <color rgb="FFF8696B"/>
        <color rgb="FFFFEB84"/>
        <color rgb="FF63BE7B"/>
      </colorScale>
    </cfRule>
  </conditionalFormatting>
  <conditionalFormatting sqref="PS14:PS92">
    <cfRule type="colorScale" priority="258">
      <colorScale>
        <cfvo type="min"/>
        <cfvo type="percentile" val="50"/>
        <cfvo type="max"/>
        <color rgb="FFF8696B"/>
        <color rgb="FFFFEB84"/>
        <color rgb="FF63BE7B"/>
      </colorScale>
    </cfRule>
  </conditionalFormatting>
  <conditionalFormatting sqref="PS14:PS92">
    <cfRule type="colorScale" priority="257">
      <colorScale>
        <cfvo type="min"/>
        <cfvo type="percentile" val="50"/>
        <cfvo type="max"/>
        <color rgb="FFF8696B"/>
        <color rgb="FFFFEB84"/>
        <color rgb="FF63BE7B"/>
      </colorScale>
    </cfRule>
  </conditionalFormatting>
  <conditionalFormatting sqref="PV2:PV10">
    <cfRule type="colorScale" priority="256">
      <colorScale>
        <cfvo type="min"/>
        <cfvo type="percentile" val="50"/>
        <cfvo type="max"/>
        <color rgb="FFF8696B"/>
        <color rgb="FFFFEB84"/>
        <color rgb="FF63BE7B"/>
      </colorScale>
    </cfRule>
  </conditionalFormatting>
  <conditionalFormatting sqref="PZ2:PZ10">
    <cfRule type="colorScale" priority="255">
      <colorScale>
        <cfvo type="min"/>
        <cfvo type="percentile" val="50"/>
        <cfvo type="max"/>
        <color rgb="FFF8696B"/>
        <color rgb="FFFFEB84"/>
        <color rgb="FF63BE7B"/>
      </colorScale>
    </cfRule>
  </conditionalFormatting>
  <conditionalFormatting sqref="PX2:PX10">
    <cfRule type="colorScale" priority="254">
      <colorScale>
        <cfvo type="min"/>
        <cfvo type="percentile" val="50"/>
        <cfvo type="max"/>
        <color rgb="FFF8696B"/>
        <color rgb="FFFFEB84"/>
        <color rgb="FF63BE7B"/>
      </colorScale>
    </cfRule>
  </conditionalFormatting>
  <conditionalFormatting sqref="QB2:QB10">
    <cfRule type="colorScale" priority="253">
      <colorScale>
        <cfvo type="min"/>
        <cfvo type="percentile" val="50"/>
        <cfvo type="max"/>
        <color rgb="FFF8696B"/>
        <color rgb="FFFFEB84"/>
        <color rgb="FF63BE7B"/>
      </colorScale>
    </cfRule>
  </conditionalFormatting>
  <conditionalFormatting sqref="QW96:QW123">
    <cfRule type="colorScale" priority="207">
      <colorScale>
        <cfvo type="min"/>
        <cfvo type="percentile" val="50"/>
        <cfvo type="max"/>
        <color rgb="FFF8696B"/>
        <color rgb="FFFFEB84"/>
        <color rgb="FF63BE7B"/>
      </colorScale>
    </cfRule>
  </conditionalFormatting>
  <conditionalFormatting sqref="QP14:QP92">
    <cfRule type="colorScale" priority="201">
      <colorScale>
        <cfvo type="min"/>
        <cfvo type="percentile" val="50"/>
        <cfvo type="max"/>
        <color rgb="FFF8696B"/>
        <color rgb="FFFFEB84"/>
        <color rgb="FF63BE7B"/>
      </colorScale>
    </cfRule>
  </conditionalFormatting>
  <conditionalFormatting sqref="QT96:QT123 QI96:QO123">
    <cfRule type="colorScale" priority="209">
      <colorScale>
        <cfvo type="min"/>
        <cfvo type="percentile" val="50"/>
        <cfvo type="max"/>
        <color rgb="FFF8696B"/>
        <color rgb="FFFFEB84"/>
        <color rgb="FF63BE7B"/>
      </colorScale>
    </cfRule>
  </conditionalFormatting>
  <conditionalFormatting sqref="QU96:QV123">
    <cfRule type="colorScale" priority="208">
      <colorScale>
        <cfvo type="min"/>
        <cfvo type="percentile" val="50"/>
        <cfvo type="max"/>
        <color rgb="FFF8696B"/>
        <color rgb="FFFFEB84"/>
        <color rgb="FF63BE7B"/>
      </colorScale>
    </cfRule>
  </conditionalFormatting>
  <conditionalFormatting sqref="QT15:QT24 QI82:QJ92 QI15:QJ24 QT82:QT92 QO15:QO24 QO82:QO92">
    <cfRule type="colorScale" priority="206">
      <colorScale>
        <cfvo type="min"/>
        <cfvo type="percentile" val="50"/>
        <cfvo type="max"/>
        <color rgb="FFF8696B"/>
        <color rgb="FFFFEB84"/>
        <color rgb="FF63BE7B"/>
      </colorScale>
    </cfRule>
  </conditionalFormatting>
  <conditionalFormatting sqref="QH96:QH123">
    <cfRule type="colorScale" priority="205">
      <colorScale>
        <cfvo type="min"/>
        <cfvo type="percentile" val="50"/>
        <cfvo type="max"/>
        <color rgb="FFF8696B"/>
        <color rgb="FFFFEB84"/>
        <color rgb="FF63BE7B"/>
      </colorScale>
    </cfRule>
  </conditionalFormatting>
  <conditionalFormatting sqref="QW14:QW92">
    <cfRule type="colorScale" priority="210">
      <colorScale>
        <cfvo type="min"/>
        <cfvo type="percentile" val="50"/>
        <cfvo type="max"/>
        <color rgb="FFF8696B"/>
        <color rgb="FFFFEB84"/>
        <color rgb="FF63BE7B"/>
      </colorScale>
    </cfRule>
  </conditionalFormatting>
  <conditionalFormatting sqref="QT25:QT81 QI25:QJ81 QO25:QO81">
    <cfRule type="colorScale" priority="211">
      <colorScale>
        <cfvo type="min"/>
        <cfvo type="percentile" val="50"/>
        <cfvo type="max"/>
        <color rgb="FFF8696B"/>
        <color rgb="FFFFEB84"/>
        <color rgb="FF63BE7B"/>
      </colorScale>
    </cfRule>
  </conditionalFormatting>
  <conditionalFormatting sqref="QU12:QV13 QV14:QV92">
    <cfRule type="colorScale" priority="212">
      <colorScale>
        <cfvo type="min"/>
        <cfvo type="percentile" val="50"/>
        <cfvo type="max"/>
        <color rgb="FFF8696B"/>
        <color rgb="FFFFEB84"/>
        <color rgb="FF63BE7B"/>
      </colorScale>
    </cfRule>
  </conditionalFormatting>
  <conditionalFormatting sqref="QI14:QJ14 QO14">
    <cfRule type="colorScale" priority="204">
      <colorScale>
        <cfvo type="min"/>
        <cfvo type="percentile" val="50"/>
        <cfvo type="max"/>
        <color rgb="FFF8696B"/>
        <color rgb="FFFFEB84"/>
        <color rgb="FF63BE7B"/>
      </colorScale>
    </cfRule>
  </conditionalFormatting>
  <conditionalFormatting sqref="QT14:QT92">
    <cfRule type="colorScale" priority="203">
      <colorScale>
        <cfvo type="min"/>
        <cfvo type="percentile" val="50"/>
        <cfvo type="max"/>
        <color rgb="FFF8696B"/>
        <color rgb="FFFFEB84"/>
        <color rgb="FF63BE7B"/>
      </colorScale>
    </cfRule>
  </conditionalFormatting>
  <conditionalFormatting sqref="QH14:QH92">
    <cfRule type="colorScale" priority="202">
      <colorScale>
        <cfvo type="min"/>
        <cfvo type="percentile" val="50"/>
        <cfvo type="max"/>
        <color rgb="FFF8696B"/>
        <color rgb="FFFFEB84"/>
        <color rgb="FF63BE7B"/>
      </colorScale>
    </cfRule>
  </conditionalFormatting>
  <conditionalFormatting sqref="QX96:QY123">
    <cfRule type="colorScale" priority="200">
      <colorScale>
        <cfvo type="min"/>
        <cfvo type="percentile" val="50"/>
        <cfvo type="max"/>
        <color rgb="FFF8696B"/>
        <color rgb="FFFFEB84"/>
        <color rgb="FF63BE7B"/>
      </colorScale>
    </cfRule>
  </conditionalFormatting>
  <conditionalFormatting sqref="QX14:QX92">
    <cfRule type="colorScale" priority="199">
      <colorScale>
        <cfvo type="min"/>
        <cfvo type="percentile" val="50"/>
        <cfvo type="max"/>
        <color rgb="FF63BE7B"/>
        <color rgb="FFFFEB84"/>
        <color rgb="FFF8696B"/>
      </colorScale>
    </cfRule>
  </conditionalFormatting>
  <conditionalFormatting sqref="QP96:QQ123">
    <cfRule type="colorScale" priority="198">
      <colorScale>
        <cfvo type="min"/>
        <cfvo type="percentile" val="50"/>
        <cfvo type="max"/>
        <color rgb="FFF8696B"/>
        <color rgb="FFFFEB84"/>
        <color rgb="FF63BE7B"/>
      </colorScale>
    </cfRule>
  </conditionalFormatting>
  <conditionalFormatting sqref="QR96:QS123">
    <cfRule type="colorScale" priority="197">
      <colorScale>
        <cfvo type="min"/>
        <cfvo type="percentile" val="50"/>
        <cfvo type="max"/>
        <color rgb="FFF8696B"/>
        <color rgb="FFFFEB84"/>
        <color rgb="FF63BE7B"/>
      </colorScale>
    </cfRule>
  </conditionalFormatting>
  <conditionalFormatting sqref="QX96:QY123">
    <cfRule type="colorScale" priority="196">
      <colorScale>
        <cfvo type="min"/>
        <cfvo type="percentile" val="50"/>
        <cfvo type="max"/>
        <color rgb="FF63BE7B"/>
        <color rgb="FFFFEB84"/>
        <color rgb="FFF8696B"/>
      </colorScale>
    </cfRule>
  </conditionalFormatting>
  <conditionalFormatting sqref="QR14:QS92">
    <cfRule type="colorScale" priority="195">
      <colorScale>
        <cfvo type="min"/>
        <cfvo type="percentile" val="50"/>
        <cfvo type="max"/>
        <color rgb="FFF8696B"/>
        <color rgb="FFFFEB84"/>
        <color rgb="FF63BE7B"/>
      </colorScale>
    </cfRule>
  </conditionalFormatting>
  <conditionalFormatting sqref="QT96:QT123">
    <cfRule type="colorScale" priority="194">
      <colorScale>
        <cfvo type="min"/>
        <cfvo type="percentile" val="50"/>
        <cfvo type="max"/>
        <color rgb="FFF8696B"/>
        <color rgb="FFFFEB84"/>
        <color rgb="FF63BE7B"/>
      </colorScale>
    </cfRule>
  </conditionalFormatting>
  <conditionalFormatting sqref="RC14:RD92">
    <cfRule type="colorScale" priority="193">
      <colorScale>
        <cfvo type="min"/>
        <cfvo type="percentile" val="50"/>
        <cfvo type="max"/>
        <color rgb="FFF8696B"/>
        <color rgb="FFFFEB84"/>
        <color rgb="FF63BE7B"/>
      </colorScale>
    </cfRule>
  </conditionalFormatting>
  <conditionalFormatting sqref="RC96:RE123">
    <cfRule type="colorScale" priority="192">
      <colorScale>
        <cfvo type="min"/>
        <cfvo type="percentile" val="50"/>
        <cfvo type="max"/>
        <color rgb="FFF8696B"/>
        <color rgb="FFFFEB84"/>
        <color rgb="FF63BE7B"/>
      </colorScale>
    </cfRule>
  </conditionalFormatting>
  <conditionalFormatting sqref="RF14:RF92">
    <cfRule type="colorScale" priority="191">
      <colorScale>
        <cfvo type="min"/>
        <cfvo type="percentile" val="50"/>
        <cfvo type="max"/>
        <color rgb="FFF8696B"/>
        <color rgb="FFFFEB84"/>
        <color rgb="FF63BE7B"/>
      </colorScale>
    </cfRule>
  </conditionalFormatting>
  <conditionalFormatting sqref="RF96:RF123">
    <cfRule type="colorScale" priority="190">
      <colorScale>
        <cfvo type="min"/>
        <cfvo type="percentile" val="50"/>
        <cfvo type="max"/>
        <color rgb="FFF8696B"/>
        <color rgb="FFFFEB84"/>
        <color rgb="FF63BE7B"/>
      </colorScale>
    </cfRule>
  </conditionalFormatting>
  <conditionalFormatting sqref="QN2:QN10 QS2:QS10">
    <cfRule type="colorScale" priority="189">
      <colorScale>
        <cfvo type="min"/>
        <cfvo type="percentile" val="50"/>
        <cfvo type="max"/>
        <color rgb="FFF8696B"/>
        <color rgb="FFFFEB84"/>
        <color rgb="FF63BE7B"/>
      </colorScale>
    </cfRule>
  </conditionalFormatting>
  <conditionalFormatting sqref="QT2:QT10">
    <cfRule type="colorScale" priority="187">
      <colorScale>
        <cfvo type="min"/>
        <cfvo type="percentile" val="50"/>
        <cfvo type="max"/>
        <color rgb="FFF8696B"/>
        <color rgb="FFFFEB84"/>
        <color rgb="FF63BE7B"/>
      </colorScale>
    </cfRule>
  </conditionalFormatting>
  <conditionalFormatting sqref="QM14:QN92">
    <cfRule type="colorScale" priority="186">
      <colorScale>
        <cfvo type="min"/>
        <cfvo type="percentile" val="50"/>
        <cfvo type="max"/>
        <color rgb="FFF8696B"/>
        <color rgb="FFFFEB84"/>
        <color rgb="FF63BE7B"/>
      </colorScale>
    </cfRule>
  </conditionalFormatting>
  <conditionalFormatting sqref="QK14:QL92">
    <cfRule type="colorScale" priority="185">
      <colorScale>
        <cfvo type="min"/>
        <cfvo type="percentile" val="50"/>
        <cfvo type="max"/>
        <color rgb="FFF8696B"/>
        <color rgb="FFFFEB84"/>
        <color rgb="FF63BE7B"/>
      </colorScale>
    </cfRule>
  </conditionalFormatting>
  <conditionalFormatting sqref="QQ14:QQ92">
    <cfRule type="colorScale" priority="184">
      <colorScale>
        <cfvo type="min"/>
        <cfvo type="percentile" val="50"/>
        <cfvo type="max"/>
        <color rgb="FFF8696B"/>
        <color rgb="FFFFEB84"/>
        <color rgb="FF63BE7B"/>
      </colorScale>
    </cfRule>
  </conditionalFormatting>
  <conditionalFormatting sqref="RE14:RE92">
    <cfRule type="colorScale" priority="183">
      <colorScale>
        <cfvo type="min"/>
        <cfvo type="percentile" val="50"/>
        <cfvo type="max"/>
        <color rgb="FFF8696B"/>
        <color rgb="FFFFEB84"/>
        <color rgb="FF63BE7B"/>
      </colorScale>
    </cfRule>
  </conditionalFormatting>
  <conditionalFormatting sqref="QK14:QK92">
    <cfRule type="colorScale" priority="182">
      <colorScale>
        <cfvo type="min"/>
        <cfvo type="percentile" val="50"/>
        <cfvo type="max"/>
        <color rgb="FFF8696B"/>
        <color rgb="FFFFEB84"/>
        <color rgb="FF63BE7B"/>
      </colorScale>
    </cfRule>
  </conditionalFormatting>
  <conditionalFormatting sqref="QI14:QJ92">
    <cfRule type="colorScale" priority="181">
      <colorScale>
        <cfvo type="min"/>
        <cfvo type="percentile" val="50"/>
        <cfvo type="max"/>
        <color rgb="FFF8696B"/>
        <color rgb="FFFFEB84"/>
        <color rgb="FF63BE7B"/>
      </colorScale>
    </cfRule>
  </conditionalFormatting>
  <conditionalFormatting sqref="RG14:RM92">
    <cfRule type="colorScale" priority="180">
      <colorScale>
        <cfvo type="min"/>
        <cfvo type="percentile" val="50"/>
        <cfvo type="max"/>
        <color rgb="FFF8696B"/>
        <color rgb="FFFFEB84"/>
        <color rgb="FF63BE7B"/>
      </colorScale>
    </cfRule>
  </conditionalFormatting>
  <conditionalFormatting sqref="RG96:RM123">
    <cfRule type="colorScale" priority="179">
      <colorScale>
        <cfvo type="min"/>
        <cfvo type="percentile" val="50"/>
        <cfvo type="max"/>
        <color rgb="FFF8696B"/>
        <color rgb="FFFFEB84"/>
        <color rgb="FF63BE7B"/>
      </colorScale>
    </cfRule>
  </conditionalFormatting>
  <conditionalFormatting sqref="QU14:QU92">
    <cfRule type="colorScale" priority="178">
      <colorScale>
        <cfvo type="min"/>
        <cfvo type="percentile" val="50"/>
        <cfvo type="max"/>
        <color rgb="FFF8696B"/>
        <color rgb="FFFFEB84"/>
        <color rgb="FF63BE7B"/>
      </colorScale>
    </cfRule>
  </conditionalFormatting>
  <conditionalFormatting sqref="QU14:QU92">
    <cfRule type="colorScale" priority="177">
      <colorScale>
        <cfvo type="min"/>
        <cfvo type="percentile" val="50"/>
        <cfvo type="max"/>
        <color rgb="FFF8696B"/>
        <color rgb="FFFFEB84"/>
        <color rgb="FF63BE7B"/>
      </colorScale>
    </cfRule>
  </conditionalFormatting>
  <conditionalFormatting sqref="QX2:QX10">
    <cfRule type="colorScale" priority="176">
      <colorScale>
        <cfvo type="min"/>
        <cfvo type="percentile" val="50"/>
        <cfvo type="max"/>
        <color rgb="FFF8696B"/>
        <color rgb="FFFFEB84"/>
        <color rgb="FF63BE7B"/>
      </colorScale>
    </cfRule>
  </conditionalFormatting>
  <conditionalFormatting sqref="RB2:RB10">
    <cfRule type="colorScale" priority="175">
      <colorScale>
        <cfvo type="min"/>
        <cfvo type="percentile" val="50"/>
        <cfvo type="max"/>
        <color rgb="FFF8696B"/>
        <color rgb="FFFFEB84"/>
        <color rgb="FF63BE7B"/>
      </colorScale>
    </cfRule>
  </conditionalFormatting>
  <conditionalFormatting sqref="QZ2:QZ10">
    <cfRule type="colorScale" priority="174">
      <colorScale>
        <cfvo type="min"/>
        <cfvo type="percentile" val="50"/>
        <cfvo type="max"/>
        <color rgb="FFF8696B"/>
        <color rgb="FFFFEB84"/>
        <color rgb="FF63BE7B"/>
      </colorScale>
    </cfRule>
  </conditionalFormatting>
  <conditionalFormatting sqref="RD2:RD10">
    <cfRule type="colorScale" priority="173">
      <colorScale>
        <cfvo type="min"/>
        <cfvo type="percentile" val="50"/>
        <cfvo type="max"/>
        <color rgb="FFF8696B"/>
        <color rgb="FFFFEB84"/>
        <color rgb="FF63BE7B"/>
      </colorScale>
    </cfRule>
  </conditionalFormatting>
  <conditionalFormatting sqref="SE96:SE123">
    <cfRule type="colorScale" priority="167">
      <colorScale>
        <cfvo type="min"/>
        <cfvo type="percentile" val="50"/>
        <cfvo type="max"/>
        <color rgb="FFF8696B"/>
        <color rgb="FFFFEB84"/>
        <color rgb="FF63BE7B"/>
      </colorScale>
    </cfRule>
  </conditionalFormatting>
  <conditionalFormatting sqref="RX14:RX92">
    <cfRule type="colorScale" priority="161">
      <colorScale>
        <cfvo type="min"/>
        <cfvo type="percentile" val="50"/>
        <cfvo type="max"/>
        <color rgb="FFF8696B"/>
        <color rgb="FFFFEB84"/>
        <color rgb="FF63BE7B"/>
      </colorScale>
    </cfRule>
  </conditionalFormatting>
  <conditionalFormatting sqref="SB96:SB123 RP96:RW123">
    <cfRule type="colorScale" priority="169">
      <colorScale>
        <cfvo type="min"/>
        <cfvo type="percentile" val="50"/>
        <cfvo type="max"/>
        <color rgb="FFF8696B"/>
        <color rgb="FFFFEB84"/>
        <color rgb="FF63BE7B"/>
      </colorScale>
    </cfRule>
  </conditionalFormatting>
  <conditionalFormatting sqref="SC96:SD123">
    <cfRule type="colorScale" priority="168">
      <colorScale>
        <cfvo type="min"/>
        <cfvo type="percentile" val="50"/>
        <cfvo type="max"/>
        <color rgb="FFF8696B"/>
        <color rgb="FFFFEB84"/>
        <color rgb="FF63BE7B"/>
      </colorScale>
    </cfRule>
  </conditionalFormatting>
  <conditionalFormatting sqref="SB15:SB24 RP82:RR92 RP15:RR24 SB82:SB92 RW15:RW24 RW82:RW92">
    <cfRule type="colorScale" priority="166">
      <colorScale>
        <cfvo type="min"/>
        <cfvo type="percentile" val="50"/>
        <cfvo type="max"/>
        <color rgb="FFF8696B"/>
        <color rgb="FFFFEB84"/>
        <color rgb="FF63BE7B"/>
      </colorScale>
    </cfRule>
  </conditionalFormatting>
  <conditionalFormatting sqref="RO96:RO123">
    <cfRule type="colorScale" priority="165">
      <colorScale>
        <cfvo type="min"/>
        <cfvo type="percentile" val="50"/>
        <cfvo type="max"/>
        <color rgb="FFF8696B"/>
        <color rgb="FFFFEB84"/>
        <color rgb="FF63BE7B"/>
      </colorScale>
    </cfRule>
  </conditionalFormatting>
  <conditionalFormatting sqref="SE14:SE92">
    <cfRule type="colorScale" priority="170">
      <colorScale>
        <cfvo type="min"/>
        <cfvo type="percentile" val="50"/>
        <cfvo type="max"/>
        <color rgb="FFF8696B"/>
        <color rgb="FFFFEB84"/>
        <color rgb="FF63BE7B"/>
      </colorScale>
    </cfRule>
  </conditionalFormatting>
  <conditionalFormatting sqref="SB25:SB81 RP25:RR81 RW25:RW81">
    <cfRule type="colorScale" priority="171">
      <colorScale>
        <cfvo type="min"/>
        <cfvo type="percentile" val="50"/>
        <cfvo type="max"/>
        <color rgb="FFF8696B"/>
        <color rgb="FFFFEB84"/>
        <color rgb="FF63BE7B"/>
      </colorScale>
    </cfRule>
  </conditionalFormatting>
  <conditionalFormatting sqref="SC12:SD13 SD14:SD92">
    <cfRule type="colorScale" priority="172">
      <colorScale>
        <cfvo type="min"/>
        <cfvo type="percentile" val="50"/>
        <cfvo type="max"/>
        <color rgb="FFF8696B"/>
        <color rgb="FFFFEB84"/>
        <color rgb="FF63BE7B"/>
      </colorScale>
    </cfRule>
  </conditionalFormatting>
  <conditionalFormatting sqref="RP14:RR14 RW14">
    <cfRule type="colorScale" priority="164">
      <colorScale>
        <cfvo type="min"/>
        <cfvo type="percentile" val="50"/>
        <cfvo type="max"/>
        <color rgb="FFF8696B"/>
        <color rgb="FFFFEB84"/>
        <color rgb="FF63BE7B"/>
      </colorScale>
    </cfRule>
  </conditionalFormatting>
  <conditionalFormatting sqref="SB14:SB92">
    <cfRule type="colorScale" priority="163">
      <colorScale>
        <cfvo type="min"/>
        <cfvo type="percentile" val="50"/>
        <cfvo type="max"/>
        <color rgb="FFF8696B"/>
        <color rgb="FFFFEB84"/>
        <color rgb="FF63BE7B"/>
      </colorScale>
    </cfRule>
  </conditionalFormatting>
  <conditionalFormatting sqref="RO14:RO92">
    <cfRule type="colorScale" priority="162">
      <colorScale>
        <cfvo type="min"/>
        <cfvo type="percentile" val="50"/>
        <cfvo type="max"/>
        <color rgb="FFF8696B"/>
        <color rgb="FFFFEB84"/>
        <color rgb="FF63BE7B"/>
      </colorScale>
    </cfRule>
  </conditionalFormatting>
  <conditionalFormatting sqref="SF96:SG123">
    <cfRule type="colorScale" priority="160">
      <colorScale>
        <cfvo type="min"/>
        <cfvo type="percentile" val="50"/>
        <cfvo type="max"/>
        <color rgb="FFF8696B"/>
        <color rgb="FFFFEB84"/>
        <color rgb="FF63BE7B"/>
      </colorScale>
    </cfRule>
  </conditionalFormatting>
  <conditionalFormatting sqref="SF14:SF92">
    <cfRule type="colorScale" priority="159">
      <colorScale>
        <cfvo type="min"/>
        <cfvo type="percentile" val="50"/>
        <cfvo type="max"/>
        <color rgb="FF63BE7B"/>
        <color rgb="FFFFEB84"/>
        <color rgb="FFF8696B"/>
      </colorScale>
    </cfRule>
  </conditionalFormatting>
  <conditionalFormatting sqref="RX96:RY123">
    <cfRule type="colorScale" priority="158">
      <colorScale>
        <cfvo type="min"/>
        <cfvo type="percentile" val="50"/>
        <cfvo type="max"/>
        <color rgb="FFF8696B"/>
        <color rgb="FFFFEB84"/>
        <color rgb="FF63BE7B"/>
      </colorScale>
    </cfRule>
  </conditionalFormatting>
  <conditionalFormatting sqref="RZ96:SA123">
    <cfRule type="colorScale" priority="157">
      <colorScale>
        <cfvo type="min"/>
        <cfvo type="percentile" val="50"/>
        <cfvo type="max"/>
        <color rgb="FFF8696B"/>
        <color rgb="FFFFEB84"/>
        <color rgb="FF63BE7B"/>
      </colorScale>
    </cfRule>
  </conditionalFormatting>
  <conditionalFormatting sqref="SF96:SG123">
    <cfRule type="colorScale" priority="156">
      <colorScale>
        <cfvo type="min"/>
        <cfvo type="percentile" val="50"/>
        <cfvo type="max"/>
        <color rgb="FF63BE7B"/>
        <color rgb="FFFFEB84"/>
        <color rgb="FFF8696B"/>
      </colorScale>
    </cfRule>
  </conditionalFormatting>
  <conditionalFormatting sqref="RZ14:SA92">
    <cfRule type="colorScale" priority="155">
      <colorScale>
        <cfvo type="min"/>
        <cfvo type="percentile" val="50"/>
        <cfvo type="max"/>
        <color rgb="FFF8696B"/>
        <color rgb="FFFFEB84"/>
        <color rgb="FF63BE7B"/>
      </colorScale>
    </cfRule>
  </conditionalFormatting>
  <conditionalFormatting sqref="SB96:SB123">
    <cfRule type="colorScale" priority="154">
      <colorScale>
        <cfvo type="min"/>
        <cfvo type="percentile" val="50"/>
        <cfvo type="max"/>
        <color rgb="FFF8696B"/>
        <color rgb="FFFFEB84"/>
        <color rgb="FF63BE7B"/>
      </colorScale>
    </cfRule>
  </conditionalFormatting>
  <conditionalFormatting sqref="SK14:SL92">
    <cfRule type="colorScale" priority="153">
      <colorScale>
        <cfvo type="min"/>
        <cfvo type="percentile" val="50"/>
        <cfvo type="max"/>
        <color rgb="FFF8696B"/>
        <color rgb="FFFFEB84"/>
        <color rgb="FF63BE7B"/>
      </colorScale>
    </cfRule>
  </conditionalFormatting>
  <conditionalFormatting sqref="SK96:SM123">
    <cfRule type="colorScale" priority="152">
      <colorScale>
        <cfvo type="min"/>
        <cfvo type="percentile" val="50"/>
        <cfvo type="max"/>
        <color rgb="FFF8696B"/>
        <color rgb="FFFFEB84"/>
        <color rgb="FF63BE7B"/>
      </colorScale>
    </cfRule>
  </conditionalFormatting>
  <conditionalFormatting sqref="SN14:SN92">
    <cfRule type="colorScale" priority="151">
      <colorScale>
        <cfvo type="min"/>
        <cfvo type="percentile" val="50"/>
        <cfvo type="max"/>
        <color rgb="FFF8696B"/>
        <color rgb="FFFFEB84"/>
        <color rgb="FF63BE7B"/>
      </colorScale>
    </cfRule>
  </conditionalFormatting>
  <conditionalFormatting sqref="SN96:SN123">
    <cfRule type="colorScale" priority="150">
      <colorScale>
        <cfvo type="min"/>
        <cfvo type="percentile" val="50"/>
        <cfvo type="max"/>
        <color rgb="FFF8696B"/>
        <color rgb="FFFFEB84"/>
        <color rgb="FF63BE7B"/>
      </colorScale>
    </cfRule>
  </conditionalFormatting>
  <conditionalFormatting sqref="RV2:RV10 SA2:SA10">
    <cfRule type="colorScale" priority="149">
      <colorScale>
        <cfvo type="min"/>
        <cfvo type="percentile" val="50"/>
        <cfvo type="max"/>
        <color rgb="FFF8696B"/>
        <color rgb="FFFFEB84"/>
        <color rgb="FF63BE7B"/>
      </colorScale>
    </cfRule>
  </conditionalFormatting>
  <conditionalFormatting sqref="SB2:SB10">
    <cfRule type="colorScale" priority="147">
      <colorScale>
        <cfvo type="min"/>
        <cfvo type="percentile" val="50"/>
        <cfvo type="max"/>
        <color rgb="FFF8696B"/>
        <color rgb="FFFFEB84"/>
        <color rgb="FF63BE7B"/>
      </colorScale>
    </cfRule>
  </conditionalFormatting>
  <conditionalFormatting sqref="RU14:RV92">
    <cfRule type="colorScale" priority="146">
      <colorScale>
        <cfvo type="min"/>
        <cfvo type="percentile" val="50"/>
        <cfvo type="max"/>
        <color rgb="FFF8696B"/>
        <color rgb="FFFFEB84"/>
        <color rgb="FF63BE7B"/>
      </colorScale>
    </cfRule>
  </conditionalFormatting>
  <conditionalFormatting sqref="RS14:RT92">
    <cfRule type="colorScale" priority="145">
      <colorScale>
        <cfvo type="min"/>
        <cfvo type="percentile" val="50"/>
        <cfvo type="max"/>
        <color rgb="FFF8696B"/>
        <color rgb="FFFFEB84"/>
        <color rgb="FF63BE7B"/>
      </colorScale>
    </cfRule>
  </conditionalFormatting>
  <conditionalFormatting sqref="RY14:RY92">
    <cfRule type="colorScale" priority="144">
      <colorScale>
        <cfvo type="min"/>
        <cfvo type="percentile" val="50"/>
        <cfvo type="max"/>
        <color rgb="FFF8696B"/>
        <color rgb="FFFFEB84"/>
        <color rgb="FF63BE7B"/>
      </colorScale>
    </cfRule>
  </conditionalFormatting>
  <conditionalFormatting sqref="SM14:SM92">
    <cfRule type="colorScale" priority="143">
      <colorScale>
        <cfvo type="min"/>
        <cfvo type="percentile" val="50"/>
        <cfvo type="max"/>
        <color rgb="FFF8696B"/>
        <color rgb="FFFFEB84"/>
        <color rgb="FF63BE7B"/>
      </colorScale>
    </cfRule>
  </conditionalFormatting>
  <conditionalFormatting sqref="RS14:RS92">
    <cfRule type="colorScale" priority="142">
      <colorScale>
        <cfvo type="min"/>
        <cfvo type="percentile" val="50"/>
        <cfvo type="max"/>
        <color rgb="FFF8696B"/>
        <color rgb="FFFFEB84"/>
        <color rgb="FF63BE7B"/>
      </colorScale>
    </cfRule>
  </conditionalFormatting>
  <conditionalFormatting sqref="RP14:RR92">
    <cfRule type="colorScale" priority="141">
      <colorScale>
        <cfvo type="min"/>
        <cfvo type="percentile" val="50"/>
        <cfvo type="max"/>
        <color rgb="FFF8696B"/>
        <color rgb="FFFFEB84"/>
        <color rgb="FF63BE7B"/>
      </colorScale>
    </cfRule>
  </conditionalFormatting>
  <conditionalFormatting sqref="SO14:SP92">
    <cfRule type="colorScale" priority="140">
      <colorScale>
        <cfvo type="min"/>
        <cfvo type="percentile" val="50"/>
        <cfvo type="max"/>
        <color rgb="FFF8696B"/>
        <color rgb="FFFFEB84"/>
        <color rgb="FF63BE7B"/>
      </colorScale>
    </cfRule>
  </conditionalFormatting>
  <conditionalFormatting sqref="SO96:SP123">
    <cfRule type="colorScale" priority="139">
      <colorScale>
        <cfvo type="min"/>
        <cfvo type="percentile" val="50"/>
        <cfvo type="max"/>
        <color rgb="FFF8696B"/>
        <color rgb="FFFFEB84"/>
        <color rgb="FF63BE7B"/>
      </colorScale>
    </cfRule>
  </conditionalFormatting>
  <conditionalFormatting sqref="SC14:SC92">
    <cfRule type="colorScale" priority="138">
      <colorScale>
        <cfvo type="min"/>
        <cfvo type="percentile" val="50"/>
        <cfvo type="max"/>
        <color rgb="FFF8696B"/>
        <color rgb="FFFFEB84"/>
        <color rgb="FF63BE7B"/>
      </colorScale>
    </cfRule>
  </conditionalFormatting>
  <conditionalFormatting sqref="SC14:SC92">
    <cfRule type="colorScale" priority="137">
      <colorScale>
        <cfvo type="min"/>
        <cfvo type="percentile" val="50"/>
        <cfvo type="max"/>
        <color rgb="FFF8696B"/>
        <color rgb="FFFFEB84"/>
        <color rgb="FF63BE7B"/>
      </colorScale>
    </cfRule>
  </conditionalFormatting>
  <conditionalFormatting sqref="SF2:SF10">
    <cfRule type="colorScale" priority="136">
      <colorScale>
        <cfvo type="min"/>
        <cfvo type="percentile" val="50"/>
        <cfvo type="max"/>
        <color rgb="FFF8696B"/>
        <color rgb="FFFFEB84"/>
        <color rgb="FF63BE7B"/>
      </colorScale>
    </cfRule>
  </conditionalFormatting>
  <conditionalFormatting sqref="SJ2:SJ10">
    <cfRule type="colorScale" priority="135">
      <colorScale>
        <cfvo type="min"/>
        <cfvo type="percentile" val="50"/>
        <cfvo type="max"/>
        <color rgb="FFF8696B"/>
        <color rgb="FFFFEB84"/>
        <color rgb="FF63BE7B"/>
      </colorScale>
    </cfRule>
  </conditionalFormatting>
  <conditionalFormatting sqref="SH2:SH10">
    <cfRule type="colorScale" priority="134">
      <colorScale>
        <cfvo type="min"/>
        <cfvo type="percentile" val="50"/>
        <cfvo type="max"/>
        <color rgb="FFF8696B"/>
        <color rgb="FFFFEB84"/>
        <color rgb="FF63BE7B"/>
      </colorScale>
    </cfRule>
  </conditionalFormatting>
  <conditionalFormatting sqref="SL2:SL10">
    <cfRule type="colorScale" priority="133">
      <colorScale>
        <cfvo type="min"/>
        <cfvo type="percentile" val="50"/>
        <cfvo type="max"/>
        <color rgb="FFF8696B"/>
        <color rgb="FFFFEB84"/>
        <color rgb="FF63BE7B"/>
      </colorScale>
    </cfRule>
  </conditionalFormatting>
  <conditionalFormatting sqref="SQ14:SQ92">
    <cfRule type="colorScale" priority="92">
      <colorScale>
        <cfvo type="min"/>
        <cfvo type="percentile" val="50"/>
        <cfvo type="max"/>
        <color rgb="FFF8696B"/>
        <color rgb="FFFFEB84"/>
        <color rgb="FF63BE7B"/>
      </colorScale>
    </cfRule>
  </conditionalFormatting>
  <conditionalFormatting sqref="SQ96:SQ123">
    <cfRule type="colorScale" priority="91">
      <colorScale>
        <cfvo type="min"/>
        <cfvo type="percentile" val="50"/>
        <cfvo type="max"/>
        <color rgb="FFF8696B"/>
        <color rgb="FFFFEB84"/>
        <color rgb="FF63BE7B"/>
      </colorScale>
    </cfRule>
  </conditionalFormatting>
  <conditionalFormatting sqref="QQ2:QQ10 QO2:QO10">
    <cfRule type="colorScale" priority="1699">
      <colorScale>
        <cfvo type="min"/>
        <cfvo type="percentile" val="50"/>
        <cfvo type="max"/>
        <color rgb="FFF8696B"/>
        <color rgb="FFFFEB84"/>
        <color rgb="FF63BE7B"/>
      </colorScale>
    </cfRule>
  </conditionalFormatting>
  <conditionalFormatting sqref="RY2:RY10 RW2:RW10">
    <cfRule type="colorScale" priority="1701">
      <colorScale>
        <cfvo type="min"/>
        <cfvo type="percentile" val="50"/>
        <cfvo type="max"/>
        <color rgb="FFF8696B"/>
        <color rgb="FFFFEB84"/>
        <color rgb="FF63BE7B"/>
      </colorScale>
    </cfRule>
  </conditionalFormatting>
  <conditionalFormatting sqref="TM96:TM123">
    <cfRule type="colorScale" priority="84">
      <colorScale>
        <cfvo type="min"/>
        <cfvo type="percentile" val="50"/>
        <cfvo type="max"/>
        <color rgb="FFF8696B"/>
        <color rgb="FFFFEB84"/>
        <color rgb="FF63BE7B"/>
      </colorScale>
    </cfRule>
  </conditionalFormatting>
  <conditionalFormatting sqref="TF14:TF92">
    <cfRule type="colorScale" priority="78">
      <colorScale>
        <cfvo type="min"/>
        <cfvo type="percentile" val="50"/>
        <cfvo type="max"/>
        <color rgb="FFF8696B"/>
        <color rgb="FFFFEB84"/>
        <color rgb="FF63BE7B"/>
      </colorScale>
    </cfRule>
  </conditionalFormatting>
  <conditionalFormatting sqref="TJ96:TJ123 SX96:TE123">
    <cfRule type="colorScale" priority="86">
      <colorScale>
        <cfvo type="min"/>
        <cfvo type="percentile" val="50"/>
        <cfvo type="max"/>
        <color rgb="FFF8696B"/>
        <color rgb="FFFFEB84"/>
        <color rgb="FF63BE7B"/>
      </colorScale>
    </cfRule>
  </conditionalFormatting>
  <conditionalFormatting sqref="TK96:TL123">
    <cfRule type="colorScale" priority="85">
      <colorScale>
        <cfvo type="min"/>
        <cfvo type="percentile" val="50"/>
        <cfvo type="max"/>
        <color rgb="FFF8696B"/>
        <color rgb="FFFFEB84"/>
        <color rgb="FF63BE7B"/>
      </colorScale>
    </cfRule>
  </conditionalFormatting>
  <conditionalFormatting sqref="TJ15:TJ24 SX82:SZ92 SX15:SZ24 TJ82:TJ92 TE15:TE24 TE82:TE92">
    <cfRule type="colorScale" priority="83">
      <colorScale>
        <cfvo type="min"/>
        <cfvo type="percentile" val="50"/>
        <cfvo type="max"/>
        <color rgb="FFF8696B"/>
        <color rgb="FFFFEB84"/>
        <color rgb="FF63BE7B"/>
      </colorScale>
    </cfRule>
  </conditionalFormatting>
  <conditionalFormatting sqref="SW96:SW123">
    <cfRule type="colorScale" priority="82">
      <colorScale>
        <cfvo type="min"/>
        <cfvo type="percentile" val="50"/>
        <cfvo type="max"/>
        <color rgb="FFF8696B"/>
        <color rgb="FFFFEB84"/>
        <color rgb="FF63BE7B"/>
      </colorScale>
    </cfRule>
  </conditionalFormatting>
  <conditionalFormatting sqref="TM14:TM92">
    <cfRule type="colorScale" priority="87">
      <colorScale>
        <cfvo type="min"/>
        <cfvo type="percentile" val="50"/>
        <cfvo type="max"/>
        <color rgb="FFF8696B"/>
        <color rgb="FFFFEB84"/>
        <color rgb="FF63BE7B"/>
      </colorScale>
    </cfRule>
  </conditionalFormatting>
  <conditionalFormatting sqref="TJ25:TJ81 SX25:SZ81 TE25:TE81">
    <cfRule type="colorScale" priority="88">
      <colorScale>
        <cfvo type="min"/>
        <cfvo type="percentile" val="50"/>
        <cfvo type="max"/>
        <color rgb="FFF8696B"/>
        <color rgb="FFFFEB84"/>
        <color rgb="FF63BE7B"/>
      </colorScale>
    </cfRule>
  </conditionalFormatting>
  <conditionalFormatting sqref="TK12:TL13 TL14:TL92">
    <cfRule type="colorScale" priority="89">
      <colorScale>
        <cfvo type="min"/>
        <cfvo type="percentile" val="50"/>
        <cfvo type="max"/>
        <color rgb="FFF8696B"/>
        <color rgb="FFFFEB84"/>
        <color rgb="FF63BE7B"/>
      </colorScale>
    </cfRule>
  </conditionalFormatting>
  <conditionalFormatting sqref="SX14:SZ14 TE14">
    <cfRule type="colorScale" priority="81">
      <colorScale>
        <cfvo type="min"/>
        <cfvo type="percentile" val="50"/>
        <cfvo type="max"/>
        <color rgb="FFF8696B"/>
        <color rgb="FFFFEB84"/>
        <color rgb="FF63BE7B"/>
      </colorScale>
    </cfRule>
  </conditionalFormatting>
  <conditionalFormatting sqref="TJ14:TJ92">
    <cfRule type="colorScale" priority="80">
      <colorScale>
        <cfvo type="min"/>
        <cfvo type="percentile" val="50"/>
        <cfvo type="max"/>
        <color rgb="FFF8696B"/>
        <color rgb="FFFFEB84"/>
        <color rgb="FF63BE7B"/>
      </colorScale>
    </cfRule>
  </conditionalFormatting>
  <conditionalFormatting sqref="SW14:SW92">
    <cfRule type="colorScale" priority="79">
      <colorScale>
        <cfvo type="min"/>
        <cfvo type="percentile" val="50"/>
        <cfvo type="max"/>
        <color rgb="FFF8696B"/>
        <color rgb="FFFFEB84"/>
        <color rgb="FF63BE7B"/>
      </colorScale>
    </cfRule>
  </conditionalFormatting>
  <conditionalFormatting sqref="TN96:TO123">
    <cfRule type="colorScale" priority="77">
      <colorScale>
        <cfvo type="min"/>
        <cfvo type="percentile" val="50"/>
        <cfvo type="max"/>
        <color rgb="FFF8696B"/>
        <color rgb="FFFFEB84"/>
        <color rgb="FF63BE7B"/>
      </colorScale>
    </cfRule>
  </conditionalFormatting>
  <conditionalFormatting sqref="TN14:TN92">
    <cfRule type="colorScale" priority="76">
      <colorScale>
        <cfvo type="min"/>
        <cfvo type="percentile" val="50"/>
        <cfvo type="max"/>
        <color rgb="FF63BE7B"/>
        <color rgb="FFFFEB84"/>
        <color rgb="FFF8696B"/>
      </colorScale>
    </cfRule>
  </conditionalFormatting>
  <conditionalFormatting sqref="TF96:TG123">
    <cfRule type="colorScale" priority="75">
      <colorScale>
        <cfvo type="min"/>
        <cfvo type="percentile" val="50"/>
        <cfvo type="max"/>
        <color rgb="FFF8696B"/>
        <color rgb="FFFFEB84"/>
        <color rgb="FF63BE7B"/>
      </colorScale>
    </cfRule>
  </conditionalFormatting>
  <conditionalFormatting sqref="TH96:TI123">
    <cfRule type="colorScale" priority="74">
      <colorScale>
        <cfvo type="min"/>
        <cfvo type="percentile" val="50"/>
        <cfvo type="max"/>
        <color rgb="FFF8696B"/>
        <color rgb="FFFFEB84"/>
        <color rgb="FF63BE7B"/>
      </colorScale>
    </cfRule>
  </conditionalFormatting>
  <conditionalFormatting sqref="TN96:TO123">
    <cfRule type="colorScale" priority="73">
      <colorScale>
        <cfvo type="min"/>
        <cfvo type="percentile" val="50"/>
        <cfvo type="max"/>
        <color rgb="FF63BE7B"/>
        <color rgb="FFFFEB84"/>
        <color rgb="FFF8696B"/>
      </colorScale>
    </cfRule>
  </conditionalFormatting>
  <conditionalFormatting sqref="TH14:TI92">
    <cfRule type="colorScale" priority="72">
      <colorScale>
        <cfvo type="min"/>
        <cfvo type="percentile" val="50"/>
        <cfvo type="max"/>
        <color rgb="FFF8696B"/>
        <color rgb="FFFFEB84"/>
        <color rgb="FF63BE7B"/>
      </colorScale>
    </cfRule>
  </conditionalFormatting>
  <conditionalFormatting sqref="TJ96:TJ123">
    <cfRule type="colorScale" priority="71">
      <colorScale>
        <cfvo type="min"/>
        <cfvo type="percentile" val="50"/>
        <cfvo type="max"/>
        <color rgb="FFF8696B"/>
        <color rgb="FFFFEB84"/>
        <color rgb="FF63BE7B"/>
      </colorScale>
    </cfRule>
  </conditionalFormatting>
  <conditionalFormatting sqref="TS14:TT92">
    <cfRule type="colorScale" priority="70">
      <colorScale>
        <cfvo type="min"/>
        <cfvo type="percentile" val="50"/>
        <cfvo type="max"/>
        <color rgb="FFF8696B"/>
        <color rgb="FFFFEB84"/>
        <color rgb="FF63BE7B"/>
      </colorScale>
    </cfRule>
  </conditionalFormatting>
  <conditionalFormatting sqref="TS96:TU123">
    <cfRule type="colorScale" priority="69">
      <colorScale>
        <cfvo type="min"/>
        <cfvo type="percentile" val="50"/>
        <cfvo type="max"/>
        <color rgb="FFF8696B"/>
        <color rgb="FFFFEB84"/>
        <color rgb="FF63BE7B"/>
      </colorScale>
    </cfRule>
  </conditionalFormatting>
  <conditionalFormatting sqref="TV14:TV92">
    <cfRule type="colorScale" priority="68">
      <colorScale>
        <cfvo type="min"/>
        <cfvo type="percentile" val="50"/>
        <cfvo type="max"/>
        <color rgb="FFF8696B"/>
        <color rgb="FFFFEB84"/>
        <color rgb="FF63BE7B"/>
      </colorScale>
    </cfRule>
  </conditionalFormatting>
  <conditionalFormatting sqref="TV96:TV123">
    <cfRule type="colorScale" priority="67">
      <colorScale>
        <cfvo type="min"/>
        <cfvo type="percentile" val="50"/>
        <cfvo type="max"/>
        <color rgb="FFF8696B"/>
        <color rgb="FFFFEB84"/>
        <color rgb="FF63BE7B"/>
      </colorScale>
    </cfRule>
  </conditionalFormatting>
  <conditionalFormatting sqref="TD2:TD10 TI2:TI10">
    <cfRule type="colorScale" priority="66">
      <colorScale>
        <cfvo type="min"/>
        <cfvo type="percentile" val="50"/>
        <cfvo type="max"/>
        <color rgb="FFF8696B"/>
        <color rgb="FFFFEB84"/>
        <color rgb="FF63BE7B"/>
      </colorScale>
    </cfRule>
  </conditionalFormatting>
  <conditionalFormatting sqref="TJ2:TJ10">
    <cfRule type="colorScale" priority="65">
      <colorScale>
        <cfvo type="min"/>
        <cfvo type="percentile" val="50"/>
        <cfvo type="max"/>
        <color rgb="FFF8696B"/>
        <color rgb="FFFFEB84"/>
        <color rgb="FF63BE7B"/>
      </colorScale>
    </cfRule>
  </conditionalFormatting>
  <conditionalFormatting sqref="TC14:TD92">
    <cfRule type="colorScale" priority="64">
      <colorScale>
        <cfvo type="min"/>
        <cfvo type="percentile" val="50"/>
        <cfvo type="max"/>
        <color rgb="FFF8696B"/>
        <color rgb="FFFFEB84"/>
        <color rgb="FF63BE7B"/>
      </colorScale>
    </cfRule>
  </conditionalFormatting>
  <conditionalFormatting sqref="TA14:TB92">
    <cfRule type="colorScale" priority="63">
      <colorScale>
        <cfvo type="min"/>
        <cfvo type="percentile" val="50"/>
        <cfvo type="max"/>
        <color rgb="FFF8696B"/>
        <color rgb="FFFFEB84"/>
        <color rgb="FF63BE7B"/>
      </colorScale>
    </cfRule>
  </conditionalFormatting>
  <conditionalFormatting sqref="TG14:TG92">
    <cfRule type="colorScale" priority="62">
      <colorScale>
        <cfvo type="min"/>
        <cfvo type="percentile" val="50"/>
        <cfvo type="max"/>
        <color rgb="FFF8696B"/>
        <color rgb="FFFFEB84"/>
        <color rgb="FF63BE7B"/>
      </colorScale>
    </cfRule>
  </conditionalFormatting>
  <conditionalFormatting sqref="TU14:TU92">
    <cfRule type="colorScale" priority="61">
      <colorScale>
        <cfvo type="min"/>
        <cfvo type="percentile" val="50"/>
        <cfvo type="max"/>
        <color rgb="FFF8696B"/>
        <color rgb="FFFFEB84"/>
        <color rgb="FF63BE7B"/>
      </colorScale>
    </cfRule>
  </conditionalFormatting>
  <conditionalFormatting sqref="TA14:TA92">
    <cfRule type="colorScale" priority="60">
      <colorScale>
        <cfvo type="min"/>
        <cfvo type="percentile" val="50"/>
        <cfvo type="max"/>
        <color rgb="FFF8696B"/>
        <color rgb="FFFFEB84"/>
        <color rgb="FF63BE7B"/>
      </colorScale>
    </cfRule>
  </conditionalFormatting>
  <conditionalFormatting sqref="SX14:SZ92">
    <cfRule type="colorScale" priority="59">
      <colorScale>
        <cfvo type="min"/>
        <cfvo type="percentile" val="50"/>
        <cfvo type="max"/>
        <color rgb="FFF8696B"/>
        <color rgb="FFFFEB84"/>
        <color rgb="FF63BE7B"/>
      </colorScale>
    </cfRule>
  </conditionalFormatting>
  <conditionalFormatting sqref="TW14:TX92">
    <cfRule type="colorScale" priority="58">
      <colorScale>
        <cfvo type="min"/>
        <cfvo type="percentile" val="50"/>
        <cfvo type="max"/>
        <color rgb="FFF8696B"/>
        <color rgb="FFFFEB84"/>
        <color rgb="FF63BE7B"/>
      </colorScale>
    </cfRule>
  </conditionalFormatting>
  <conditionalFormatting sqref="TW96:TX123">
    <cfRule type="colorScale" priority="57">
      <colorScale>
        <cfvo type="min"/>
        <cfvo type="percentile" val="50"/>
        <cfvo type="max"/>
        <color rgb="FFF8696B"/>
        <color rgb="FFFFEB84"/>
        <color rgb="FF63BE7B"/>
      </colorScale>
    </cfRule>
  </conditionalFormatting>
  <conditionalFormatting sqref="TK14:TK92">
    <cfRule type="colorScale" priority="56">
      <colorScale>
        <cfvo type="min"/>
        <cfvo type="percentile" val="50"/>
        <cfvo type="max"/>
        <color rgb="FFF8696B"/>
        <color rgb="FFFFEB84"/>
        <color rgb="FF63BE7B"/>
      </colorScale>
    </cfRule>
  </conditionalFormatting>
  <conditionalFormatting sqref="TK14:TK92">
    <cfRule type="colorScale" priority="55">
      <colorScale>
        <cfvo type="min"/>
        <cfvo type="percentile" val="50"/>
        <cfvo type="max"/>
        <color rgb="FFF8696B"/>
        <color rgb="FFFFEB84"/>
        <color rgb="FF63BE7B"/>
      </colorScale>
    </cfRule>
  </conditionalFormatting>
  <conditionalFormatting sqref="TN2:TN10">
    <cfRule type="colorScale" priority="54">
      <colorScale>
        <cfvo type="min"/>
        <cfvo type="percentile" val="50"/>
        <cfvo type="max"/>
        <color rgb="FFF8696B"/>
        <color rgb="FFFFEB84"/>
        <color rgb="FF63BE7B"/>
      </colorScale>
    </cfRule>
  </conditionalFormatting>
  <conditionalFormatting sqref="TR2:TR10">
    <cfRule type="colorScale" priority="53">
      <colorScale>
        <cfvo type="min"/>
        <cfvo type="percentile" val="50"/>
        <cfvo type="max"/>
        <color rgb="FFF8696B"/>
        <color rgb="FFFFEB84"/>
        <color rgb="FF63BE7B"/>
      </colorScale>
    </cfRule>
  </conditionalFormatting>
  <conditionalFormatting sqref="TP2:TP10">
    <cfRule type="colorScale" priority="52">
      <colorScale>
        <cfvo type="min"/>
        <cfvo type="percentile" val="50"/>
        <cfvo type="max"/>
        <color rgb="FFF8696B"/>
        <color rgb="FFFFEB84"/>
        <color rgb="FF63BE7B"/>
      </colorScale>
    </cfRule>
  </conditionalFormatting>
  <conditionalFormatting sqref="TT2:TT10">
    <cfRule type="colorScale" priority="51">
      <colorScale>
        <cfvo type="min"/>
        <cfvo type="percentile" val="50"/>
        <cfvo type="max"/>
        <color rgb="FFF8696B"/>
        <color rgb="FFFFEB84"/>
        <color rgb="FF63BE7B"/>
      </colorScale>
    </cfRule>
  </conditionalFormatting>
  <conditionalFormatting sqref="TY14:TY92">
    <cfRule type="colorScale" priority="50">
      <colorScale>
        <cfvo type="min"/>
        <cfvo type="percentile" val="50"/>
        <cfvo type="max"/>
        <color rgb="FFF8696B"/>
        <color rgb="FFFFEB84"/>
        <color rgb="FF63BE7B"/>
      </colorScale>
    </cfRule>
  </conditionalFormatting>
  <conditionalFormatting sqref="TY96:TY123">
    <cfRule type="colorScale" priority="49">
      <colorScale>
        <cfvo type="min"/>
        <cfvo type="percentile" val="50"/>
        <cfvo type="max"/>
        <color rgb="FFF8696B"/>
        <color rgb="FFFFEB84"/>
        <color rgb="FF63BE7B"/>
      </colorScale>
    </cfRule>
  </conditionalFormatting>
  <conditionalFormatting sqref="TG2:TG10 TE2:TE10">
    <cfRule type="colorScale" priority="90">
      <colorScale>
        <cfvo type="min"/>
        <cfvo type="percentile" val="50"/>
        <cfvo type="max"/>
        <color rgb="FFF8696B"/>
        <color rgb="FFFFEB84"/>
        <color rgb="FF63BE7B"/>
      </colorScale>
    </cfRule>
  </conditionalFormatting>
  <conditionalFormatting sqref="SR14:SU92">
    <cfRule type="colorScale" priority="48">
      <colorScale>
        <cfvo type="min"/>
        <cfvo type="percentile" val="50"/>
        <cfvo type="max"/>
        <color rgb="FFF8696B"/>
        <color rgb="FFFFEB84"/>
        <color rgb="FF63BE7B"/>
      </colorScale>
    </cfRule>
  </conditionalFormatting>
  <conditionalFormatting sqref="SR96:SU123">
    <cfRule type="colorScale" priority="47">
      <colorScale>
        <cfvo type="min"/>
        <cfvo type="percentile" val="50"/>
        <cfvo type="max"/>
        <color rgb="FFF8696B"/>
        <color rgb="FFFFEB84"/>
        <color rgb="FF63BE7B"/>
      </colorScale>
    </cfRule>
  </conditionalFormatting>
  <conditionalFormatting sqref="TZ14:UC92">
    <cfRule type="colorScale" priority="46">
      <colorScale>
        <cfvo type="min"/>
        <cfvo type="percentile" val="50"/>
        <cfvo type="max"/>
        <color rgb="FFF8696B"/>
        <color rgb="FFFFEB84"/>
        <color rgb="FF63BE7B"/>
      </colorScale>
    </cfRule>
  </conditionalFormatting>
  <conditionalFormatting sqref="TZ96:UC123">
    <cfRule type="colorScale" priority="45">
      <colorScale>
        <cfvo type="min"/>
        <cfvo type="percentile" val="50"/>
        <cfvo type="max"/>
        <color rgb="FFF8696B"/>
        <color rgb="FFFFEB84"/>
        <color rgb="FF63BE7B"/>
      </colorScale>
    </cfRule>
  </conditionalFormatting>
  <conditionalFormatting sqref="UU96:UU123">
    <cfRule type="colorScale" priority="38">
      <colorScale>
        <cfvo type="min"/>
        <cfvo type="percentile" val="50"/>
        <cfvo type="max"/>
        <color rgb="FFF8696B"/>
        <color rgb="FFFFEB84"/>
        <color rgb="FF63BE7B"/>
      </colorScale>
    </cfRule>
  </conditionalFormatting>
  <conditionalFormatting sqref="UN14:UN92">
    <cfRule type="colorScale" priority="32">
      <colorScale>
        <cfvo type="min"/>
        <cfvo type="percentile" val="50"/>
        <cfvo type="max"/>
        <color rgb="FFF8696B"/>
        <color rgb="FFFFEB84"/>
        <color rgb="FF63BE7B"/>
      </colorScale>
    </cfRule>
  </conditionalFormatting>
  <conditionalFormatting sqref="UR96:UR123 UF96:UM123">
    <cfRule type="colorScale" priority="40">
      <colorScale>
        <cfvo type="min"/>
        <cfvo type="percentile" val="50"/>
        <cfvo type="max"/>
        <color rgb="FFF8696B"/>
        <color rgb="FFFFEB84"/>
        <color rgb="FF63BE7B"/>
      </colorScale>
    </cfRule>
  </conditionalFormatting>
  <conditionalFormatting sqref="US96:UT123">
    <cfRule type="colorScale" priority="39">
      <colorScale>
        <cfvo type="min"/>
        <cfvo type="percentile" val="50"/>
        <cfvo type="max"/>
        <color rgb="FFF8696B"/>
        <color rgb="FFFFEB84"/>
        <color rgb="FF63BE7B"/>
      </colorScale>
    </cfRule>
  </conditionalFormatting>
  <conditionalFormatting sqref="UR15:UR24 UF82:UH92 UF15:UH24 UR82:UR92 UM15:UM24 UM82:UM92">
    <cfRule type="colorScale" priority="37">
      <colorScale>
        <cfvo type="min"/>
        <cfvo type="percentile" val="50"/>
        <cfvo type="max"/>
        <color rgb="FFF8696B"/>
        <color rgb="FFFFEB84"/>
        <color rgb="FF63BE7B"/>
      </colorScale>
    </cfRule>
  </conditionalFormatting>
  <conditionalFormatting sqref="UE96:UE123">
    <cfRule type="colorScale" priority="36">
      <colorScale>
        <cfvo type="min"/>
        <cfvo type="percentile" val="50"/>
        <cfvo type="max"/>
        <color rgb="FFF8696B"/>
        <color rgb="FFFFEB84"/>
        <color rgb="FF63BE7B"/>
      </colorScale>
    </cfRule>
  </conditionalFormatting>
  <conditionalFormatting sqref="UU14:UU92">
    <cfRule type="colorScale" priority="41">
      <colorScale>
        <cfvo type="min"/>
        <cfvo type="percentile" val="50"/>
        <cfvo type="max"/>
        <color rgb="FFF8696B"/>
        <color rgb="FFFFEB84"/>
        <color rgb="FF63BE7B"/>
      </colorScale>
    </cfRule>
  </conditionalFormatting>
  <conditionalFormatting sqref="UR25:UR81 UF25:UH81 UM25:UM81">
    <cfRule type="colorScale" priority="42">
      <colorScale>
        <cfvo type="min"/>
        <cfvo type="percentile" val="50"/>
        <cfvo type="max"/>
        <color rgb="FFF8696B"/>
        <color rgb="FFFFEB84"/>
        <color rgb="FF63BE7B"/>
      </colorScale>
    </cfRule>
  </conditionalFormatting>
  <conditionalFormatting sqref="US12:UT13 UT14:UT92">
    <cfRule type="colorScale" priority="43">
      <colorScale>
        <cfvo type="min"/>
        <cfvo type="percentile" val="50"/>
        <cfvo type="max"/>
        <color rgb="FFF8696B"/>
        <color rgb="FFFFEB84"/>
        <color rgb="FF63BE7B"/>
      </colorScale>
    </cfRule>
  </conditionalFormatting>
  <conditionalFormatting sqref="UF14:UH14 UM14">
    <cfRule type="colorScale" priority="35">
      <colorScale>
        <cfvo type="min"/>
        <cfvo type="percentile" val="50"/>
        <cfvo type="max"/>
        <color rgb="FFF8696B"/>
        <color rgb="FFFFEB84"/>
        <color rgb="FF63BE7B"/>
      </colorScale>
    </cfRule>
  </conditionalFormatting>
  <conditionalFormatting sqref="UR14:UR92">
    <cfRule type="colorScale" priority="34">
      <colorScale>
        <cfvo type="min"/>
        <cfvo type="percentile" val="50"/>
        <cfvo type="max"/>
        <color rgb="FFF8696B"/>
        <color rgb="FFFFEB84"/>
        <color rgb="FF63BE7B"/>
      </colorScale>
    </cfRule>
  </conditionalFormatting>
  <conditionalFormatting sqref="UE14:UE92">
    <cfRule type="colorScale" priority="33">
      <colorScale>
        <cfvo type="min"/>
        <cfvo type="percentile" val="50"/>
        <cfvo type="max"/>
        <color rgb="FFF8696B"/>
        <color rgb="FFFFEB84"/>
        <color rgb="FF63BE7B"/>
      </colorScale>
    </cfRule>
  </conditionalFormatting>
  <conditionalFormatting sqref="UV96:UW123">
    <cfRule type="colorScale" priority="31">
      <colorScale>
        <cfvo type="min"/>
        <cfvo type="percentile" val="50"/>
        <cfvo type="max"/>
        <color rgb="FFF8696B"/>
        <color rgb="FFFFEB84"/>
        <color rgb="FF63BE7B"/>
      </colorScale>
    </cfRule>
  </conditionalFormatting>
  <conditionalFormatting sqref="UV14:UV92">
    <cfRule type="colorScale" priority="30">
      <colorScale>
        <cfvo type="min"/>
        <cfvo type="percentile" val="50"/>
        <cfvo type="max"/>
        <color rgb="FF63BE7B"/>
        <color rgb="FFFFEB84"/>
        <color rgb="FFF8696B"/>
      </colorScale>
    </cfRule>
  </conditionalFormatting>
  <conditionalFormatting sqref="UN96:UO123">
    <cfRule type="colorScale" priority="29">
      <colorScale>
        <cfvo type="min"/>
        <cfvo type="percentile" val="50"/>
        <cfvo type="max"/>
        <color rgb="FFF8696B"/>
        <color rgb="FFFFEB84"/>
        <color rgb="FF63BE7B"/>
      </colorScale>
    </cfRule>
  </conditionalFormatting>
  <conditionalFormatting sqref="UP96:UQ123">
    <cfRule type="colorScale" priority="28">
      <colorScale>
        <cfvo type="min"/>
        <cfvo type="percentile" val="50"/>
        <cfvo type="max"/>
        <color rgb="FFF8696B"/>
        <color rgb="FFFFEB84"/>
        <color rgb="FF63BE7B"/>
      </colorScale>
    </cfRule>
  </conditionalFormatting>
  <conditionalFormatting sqref="UV96:UW123">
    <cfRule type="colorScale" priority="27">
      <colorScale>
        <cfvo type="min"/>
        <cfvo type="percentile" val="50"/>
        <cfvo type="max"/>
        <color rgb="FF63BE7B"/>
        <color rgb="FFFFEB84"/>
        <color rgb="FFF8696B"/>
      </colorScale>
    </cfRule>
  </conditionalFormatting>
  <conditionalFormatting sqref="UP14:UQ92">
    <cfRule type="colorScale" priority="26">
      <colorScale>
        <cfvo type="min"/>
        <cfvo type="percentile" val="50"/>
        <cfvo type="max"/>
        <color rgb="FFF8696B"/>
        <color rgb="FFFFEB84"/>
        <color rgb="FF63BE7B"/>
      </colorScale>
    </cfRule>
  </conditionalFormatting>
  <conditionalFormatting sqref="UR96:UR123">
    <cfRule type="colorScale" priority="25">
      <colorScale>
        <cfvo type="min"/>
        <cfvo type="percentile" val="50"/>
        <cfvo type="max"/>
        <color rgb="FFF8696B"/>
        <color rgb="FFFFEB84"/>
        <color rgb="FF63BE7B"/>
      </colorScale>
    </cfRule>
  </conditionalFormatting>
  <conditionalFormatting sqref="VA14:VB92">
    <cfRule type="colorScale" priority="24">
      <colorScale>
        <cfvo type="min"/>
        <cfvo type="percentile" val="50"/>
        <cfvo type="max"/>
        <color rgb="FFF8696B"/>
        <color rgb="FFFFEB84"/>
        <color rgb="FF63BE7B"/>
      </colorScale>
    </cfRule>
  </conditionalFormatting>
  <conditionalFormatting sqref="VA96:VC123">
    <cfRule type="colorScale" priority="23">
      <colorScale>
        <cfvo type="min"/>
        <cfvo type="percentile" val="50"/>
        <cfvo type="max"/>
        <color rgb="FFF8696B"/>
        <color rgb="FFFFEB84"/>
        <color rgb="FF63BE7B"/>
      </colorScale>
    </cfRule>
  </conditionalFormatting>
  <conditionalFormatting sqref="VD14:VD92">
    <cfRule type="colorScale" priority="22">
      <colorScale>
        <cfvo type="min"/>
        <cfvo type="percentile" val="50"/>
        <cfvo type="max"/>
        <color rgb="FFF8696B"/>
        <color rgb="FFFFEB84"/>
        <color rgb="FF63BE7B"/>
      </colorScale>
    </cfRule>
  </conditionalFormatting>
  <conditionalFormatting sqref="VD96:VD123">
    <cfRule type="colorScale" priority="21">
      <colorScale>
        <cfvo type="min"/>
        <cfvo type="percentile" val="50"/>
        <cfvo type="max"/>
        <color rgb="FFF8696B"/>
        <color rgb="FFFFEB84"/>
        <color rgb="FF63BE7B"/>
      </colorScale>
    </cfRule>
  </conditionalFormatting>
  <conditionalFormatting sqref="UL2:UL10 UQ2:UQ10">
    <cfRule type="colorScale" priority="20">
      <colorScale>
        <cfvo type="min"/>
        <cfvo type="percentile" val="50"/>
        <cfvo type="max"/>
        <color rgb="FFF8696B"/>
        <color rgb="FFFFEB84"/>
        <color rgb="FF63BE7B"/>
      </colorScale>
    </cfRule>
  </conditionalFormatting>
  <conditionalFormatting sqref="UR2:UR10">
    <cfRule type="colorScale" priority="19">
      <colorScale>
        <cfvo type="min"/>
        <cfvo type="percentile" val="50"/>
        <cfvo type="max"/>
        <color rgb="FFF8696B"/>
        <color rgb="FFFFEB84"/>
        <color rgb="FF63BE7B"/>
      </colorScale>
    </cfRule>
  </conditionalFormatting>
  <conditionalFormatting sqref="UK14:UL92">
    <cfRule type="colorScale" priority="18">
      <colorScale>
        <cfvo type="min"/>
        <cfvo type="percentile" val="50"/>
        <cfvo type="max"/>
        <color rgb="FFF8696B"/>
        <color rgb="FFFFEB84"/>
        <color rgb="FF63BE7B"/>
      </colorScale>
    </cfRule>
  </conditionalFormatting>
  <conditionalFormatting sqref="UI14:UJ92">
    <cfRule type="colorScale" priority="17">
      <colorScale>
        <cfvo type="min"/>
        <cfvo type="percentile" val="50"/>
        <cfvo type="max"/>
        <color rgb="FFF8696B"/>
        <color rgb="FFFFEB84"/>
        <color rgb="FF63BE7B"/>
      </colorScale>
    </cfRule>
  </conditionalFormatting>
  <conditionalFormatting sqref="UO14:UO92">
    <cfRule type="colorScale" priority="16">
      <colorScale>
        <cfvo type="min"/>
        <cfvo type="percentile" val="50"/>
        <cfvo type="max"/>
        <color rgb="FFF8696B"/>
        <color rgb="FFFFEB84"/>
        <color rgb="FF63BE7B"/>
      </colorScale>
    </cfRule>
  </conditionalFormatting>
  <conditionalFormatting sqref="VC14:VC92">
    <cfRule type="colorScale" priority="15">
      <colorScale>
        <cfvo type="min"/>
        <cfvo type="percentile" val="50"/>
        <cfvo type="max"/>
        <color rgb="FFF8696B"/>
        <color rgb="FFFFEB84"/>
        <color rgb="FF63BE7B"/>
      </colorScale>
    </cfRule>
  </conditionalFormatting>
  <conditionalFormatting sqref="UI14:UI92">
    <cfRule type="colorScale" priority="14">
      <colorScale>
        <cfvo type="min"/>
        <cfvo type="percentile" val="50"/>
        <cfvo type="max"/>
        <color rgb="FFF8696B"/>
        <color rgb="FFFFEB84"/>
        <color rgb="FF63BE7B"/>
      </colorScale>
    </cfRule>
  </conditionalFormatting>
  <conditionalFormatting sqref="UF14:UH92">
    <cfRule type="colorScale" priority="13">
      <colorScale>
        <cfvo type="min"/>
        <cfvo type="percentile" val="50"/>
        <cfvo type="max"/>
        <color rgb="FFF8696B"/>
        <color rgb="FFFFEB84"/>
        <color rgb="FF63BE7B"/>
      </colorScale>
    </cfRule>
  </conditionalFormatting>
  <conditionalFormatting sqref="VE14:VF92">
    <cfRule type="colorScale" priority="12">
      <colorScale>
        <cfvo type="min"/>
        <cfvo type="percentile" val="50"/>
        <cfvo type="max"/>
        <color rgb="FFF8696B"/>
        <color rgb="FFFFEB84"/>
        <color rgb="FF63BE7B"/>
      </colorScale>
    </cfRule>
  </conditionalFormatting>
  <conditionalFormatting sqref="VE96:VF123">
    <cfRule type="colorScale" priority="11">
      <colorScale>
        <cfvo type="min"/>
        <cfvo type="percentile" val="50"/>
        <cfvo type="max"/>
        <color rgb="FFF8696B"/>
        <color rgb="FFFFEB84"/>
        <color rgb="FF63BE7B"/>
      </colorScale>
    </cfRule>
  </conditionalFormatting>
  <conditionalFormatting sqref="US14:US92">
    <cfRule type="colorScale" priority="10">
      <colorScale>
        <cfvo type="min"/>
        <cfvo type="percentile" val="50"/>
        <cfvo type="max"/>
        <color rgb="FFF8696B"/>
        <color rgb="FFFFEB84"/>
        <color rgb="FF63BE7B"/>
      </colorScale>
    </cfRule>
  </conditionalFormatting>
  <conditionalFormatting sqref="US14:US92">
    <cfRule type="colorScale" priority="9">
      <colorScale>
        <cfvo type="min"/>
        <cfvo type="percentile" val="50"/>
        <cfvo type="max"/>
        <color rgb="FFF8696B"/>
        <color rgb="FFFFEB84"/>
        <color rgb="FF63BE7B"/>
      </colorScale>
    </cfRule>
  </conditionalFormatting>
  <conditionalFormatting sqref="UV2:UV10">
    <cfRule type="colorScale" priority="8">
      <colorScale>
        <cfvo type="min"/>
        <cfvo type="percentile" val="50"/>
        <cfvo type="max"/>
        <color rgb="FFF8696B"/>
        <color rgb="FFFFEB84"/>
        <color rgb="FF63BE7B"/>
      </colorScale>
    </cfRule>
  </conditionalFormatting>
  <conditionalFormatting sqref="UZ2:UZ10">
    <cfRule type="colorScale" priority="7">
      <colorScale>
        <cfvo type="min"/>
        <cfvo type="percentile" val="50"/>
        <cfvo type="max"/>
        <color rgb="FFF8696B"/>
        <color rgb="FFFFEB84"/>
        <color rgb="FF63BE7B"/>
      </colorScale>
    </cfRule>
  </conditionalFormatting>
  <conditionalFormatting sqref="UX2:UX10">
    <cfRule type="colorScale" priority="6">
      <colorScale>
        <cfvo type="min"/>
        <cfvo type="percentile" val="50"/>
        <cfvo type="max"/>
        <color rgb="FFF8696B"/>
        <color rgb="FFFFEB84"/>
        <color rgb="FF63BE7B"/>
      </colorScale>
    </cfRule>
  </conditionalFormatting>
  <conditionalFormatting sqref="VB2:VB10">
    <cfRule type="colorScale" priority="5">
      <colorScale>
        <cfvo type="min"/>
        <cfvo type="percentile" val="50"/>
        <cfvo type="max"/>
        <color rgb="FFF8696B"/>
        <color rgb="FFFFEB84"/>
        <color rgb="FF63BE7B"/>
      </colorScale>
    </cfRule>
  </conditionalFormatting>
  <conditionalFormatting sqref="VG14:VG92">
    <cfRule type="colorScale" priority="4">
      <colorScale>
        <cfvo type="min"/>
        <cfvo type="percentile" val="50"/>
        <cfvo type="max"/>
        <color rgb="FFF8696B"/>
        <color rgb="FFFFEB84"/>
        <color rgb="FF63BE7B"/>
      </colorScale>
    </cfRule>
  </conditionalFormatting>
  <conditionalFormatting sqref="VG96:VG123">
    <cfRule type="colorScale" priority="3">
      <colorScale>
        <cfvo type="min"/>
        <cfvo type="percentile" val="50"/>
        <cfvo type="max"/>
        <color rgb="FFF8696B"/>
        <color rgb="FFFFEB84"/>
        <color rgb="FF63BE7B"/>
      </colorScale>
    </cfRule>
  </conditionalFormatting>
  <conditionalFormatting sqref="UO2:UO10 UM2:UM10">
    <cfRule type="colorScale" priority="44">
      <colorScale>
        <cfvo type="min"/>
        <cfvo type="percentile" val="50"/>
        <cfvo type="max"/>
        <color rgb="FFF8696B"/>
        <color rgb="FFFFEB84"/>
        <color rgb="FF63BE7B"/>
      </colorScale>
    </cfRule>
  </conditionalFormatting>
  <conditionalFormatting sqref="VH14:VK92">
    <cfRule type="colorScale" priority="2">
      <colorScale>
        <cfvo type="min"/>
        <cfvo type="percentile" val="50"/>
        <cfvo type="max"/>
        <color rgb="FFF8696B"/>
        <color rgb="FFFFEB84"/>
        <color rgb="FF63BE7B"/>
      </colorScale>
    </cfRule>
  </conditionalFormatting>
  <conditionalFormatting sqref="VH96:VK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8" sqref="T28"/>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VLOOKUP(G2,MARGIN!$E$1:$F$9,2)</f>
        <v>1</v>
      </c>
      <c r="I2">
        <v>29000</v>
      </c>
      <c r="J2">
        <v>1E-3</v>
      </c>
      <c r="K2" t="s">
        <v>291</v>
      </c>
      <c r="M2" s="133" t="s">
        <v>562</v>
      </c>
      <c r="N2" s="198">
        <f>VLOOKUP($A2,[3]futuresATR!$A$2:$F$80,3)</f>
        <v>1.6060000000000001</v>
      </c>
      <c r="O2" s="153">
        <f>N2*I2/H2</f>
        <v>46574</v>
      </c>
      <c r="P2" s="199">
        <f>VLOOKUP($A2,[3]futuresATR!$A$2:$F$80,4)</f>
        <v>3.7608469499999998E-2</v>
      </c>
      <c r="Q2" s="152">
        <f t="shared" ref="Q2:Q11" si="0">P2*I2/H2</f>
        <v>1090.6456154999998</v>
      </c>
      <c r="R2" s="144">
        <f>MAX(ROUND($R$1/Q2,0),1)</f>
        <v>2</v>
      </c>
      <c r="S2" s="139">
        <f t="shared" ref="S2:S33" si="1">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1141</v>
      </c>
      <c r="L3" t="s">
        <v>454</v>
      </c>
      <c r="M3" s="133" t="s">
        <v>474</v>
      </c>
      <c r="N3" s="198">
        <f>VLOOKUP($A3,[3]futuresATR!$A$2:$F$80,3)</f>
        <v>0.74629999999999996</v>
      </c>
      <c r="O3" s="153">
        <f t="shared" ref="O3:O66" si="5">N3*I3/H3</f>
        <v>74630</v>
      </c>
      <c r="P3" s="199">
        <f>VLOOKUP($A3,[3]futuresATR!$A$2:$F$80,4)</f>
        <v>9.8169120000000006E-3</v>
      </c>
      <c r="Q3" s="152">
        <f t="shared" si="0"/>
        <v>981.69120000000009</v>
      </c>
      <c r="R3" s="144">
        <f t="shared" ref="R3:R66" si="6">MAX(ROUND($R$1/Q3,0),1)</f>
        <v>2</v>
      </c>
      <c r="S3" s="139">
        <f t="shared" si="1"/>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0.89810947954555653</v>
      </c>
      <c r="I4" s="113">
        <v>200</v>
      </c>
      <c r="J4" s="113">
        <v>0.01</v>
      </c>
      <c r="K4" s="113" t="s">
        <v>297</v>
      </c>
      <c r="L4" s="113" t="s">
        <v>785</v>
      </c>
      <c r="M4" s="146" t="s">
        <v>295</v>
      </c>
      <c r="N4" s="198">
        <f>VLOOKUP($A4,[3]futuresATR!$A$2:$F$80,3)</f>
        <v>438.2</v>
      </c>
      <c r="O4" s="153">
        <f t="shared" si="5"/>
        <v>97582.758000000002</v>
      </c>
      <c r="P4" s="199">
        <f>VLOOKUP($A4,[3]futuresATR!$A$2:$F$80,4)</f>
        <v>11.777435991999999</v>
      </c>
      <c r="Q4" s="152">
        <f t="shared" si="0"/>
        <v>2622.7172210584799</v>
      </c>
      <c r="R4" s="144">
        <f t="shared" si="6"/>
        <v>1</v>
      </c>
      <c r="S4" s="139">
        <f t="shared" si="1"/>
        <v>97582.758000000002</v>
      </c>
      <c r="T4" s="111">
        <f t="shared" si="7"/>
        <v>1</v>
      </c>
      <c r="U4" s="111">
        <f t="shared" si="8"/>
        <v>14</v>
      </c>
      <c r="V4" s="160">
        <f t="shared" si="9"/>
        <v>1</v>
      </c>
      <c r="W4" s="160">
        <f t="shared" si="10"/>
        <v>2622.7172210584799</v>
      </c>
      <c r="X4" s="113" t="s">
        <v>903</v>
      </c>
      <c r="Y4" s="113">
        <v>4</v>
      </c>
      <c r="Z4" s="113">
        <v>445.6</v>
      </c>
      <c r="AA4" s="169">
        <v>0</v>
      </c>
      <c r="AB4" s="113" t="s">
        <v>907</v>
      </c>
      <c r="AC4" s="113">
        <v>449.35</v>
      </c>
      <c r="AD4" s="162">
        <v>-3344</v>
      </c>
      <c r="AE4" s="162">
        <v>0</v>
      </c>
      <c r="AF4" s="166">
        <f t="shared" si="2"/>
        <v>-3.75</v>
      </c>
      <c r="AG4" s="144">
        <f t="shared" si="3"/>
        <v>-3340.3500000000004</v>
      </c>
      <c r="AH4" s="141">
        <f t="shared" si="4"/>
        <v>-3.6499999999996362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31.64</v>
      </c>
      <c r="O5" s="153">
        <f t="shared" si="5"/>
        <v>18984</v>
      </c>
      <c r="P5" s="199">
        <f>VLOOKUP($A5,[3]futuresATR!$A$2:$F$80,4)</f>
        <v>0.70799415700000001</v>
      </c>
      <c r="Q5" s="152">
        <f t="shared" si="0"/>
        <v>424.79649419999998</v>
      </c>
      <c r="R5" s="144">
        <f t="shared" si="6"/>
        <v>5</v>
      </c>
      <c r="S5" s="139">
        <f t="shared" si="1"/>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1141</v>
      </c>
      <c r="L6" t="s">
        <v>460</v>
      </c>
      <c r="M6" s="133" t="s">
        <v>483</v>
      </c>
      <c r="N6" s="198">
        <f>VLOOKUP($A6,[3]futuresATR!$A$2:$F$80,3)</f>
        <v>1.3292999999999999</v>
      </c>
      <c r="O6" s="153">
        <f t="shared" si="5"/>
        <v>83081.25</v>
      </c>
      <c r="P6" s="199">
        <f>VLOOKUP($A6,[3]futuresATR!$A$2:$F$80,4)</f>
        <v>2.8596990499999999E-2</v>
      </c>
      <c r="Q6" s="152">
        <f t="shared" si="0"/>
        <v>1787.31190625</v>
      </c>
      <c r="R6" s="144">
        <f t="shared" si="6"/>
        <v>1</v>
      </c>
      <c r="S6" s="139">
        <f t="shared" si="1"/>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360</v>
      </c>
      <c r="O7" s="153">
        <f t="shared" si="5"/>
        <v>18000</v>
      </c>
      <c r="P7" s="199">
        <f>VLOOKUP($A7,[3]futuresATR!$A$2:$F$80,4)</f>
        <v>12.785030068499999</v>
      </c>
      <c r="Q7" s="152">
        <f t="shared" si="0"/>
        <v>639.25150342500001</v>
      </c>
      <c r="R7" s="144">
        <f t="shared" si="6"/>
        <v>3</v>
      </c>
      <c r="S7" s="139">
        <f t="shared" si="1"/>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2995</v>
      </c>
      <c r="O8" s="153">
        <f t="shared" si="5"/>
        <v>29950</v>
      </c>
      <c r="P8" s="199">
        <f>VLOOKUP($A8,[3]futuresATR!$A$2:$F$80,4)</f>
        <v>56.15</v>
      </c>
      <c r="Q8" s="152">
        <f t="shared" si="0"/>
        <v>561.5</v>
      </c>
      <c r="R8" s="144">
        <f t="shared" si="6"/>
        <v>4</v>
      </c>
      <c r="S8" s="139">
        <f t="shared" si="1"/>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1141</v>
      </c>
      <c r="L9" t="s">
        <v>491</v>
      </c>
      <c r="M9" s="133" t="s">
        <v>492</v>
      </c>
      <c r="N9" s="198">
        <f>VLOOKUP($A9,[3]futuresATR!$A$2:$F$80,3)</f>
        <v>0.77439999999999998</v>
      </c>
      <c r="O9" s="153">
        <f t="shared" si="5"/>
        <v>77440</v>
      </c>
      <c r="P9" s="199">
        <f>VLOOKUP($A9,[3]futuresATR!$A$2:$F$80,4)</f>
        <v>7.3801685000000001E-3</v>
      </c>
      <c r="Q9" s="152">
        <f t="shared" si="0"/>
        <v>738.01684999999998</v>
      </c>
      <c r="R9" s="144">
        <f t="shared" si="6"/>
        <v>3</v>
      </c>
      <c r="S9" s="139">
        <f t="shared" si="1"/>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1.2914699999999999</v>
      </c>
      <c r="I10" s="145">
        <v>1000</v>
      </c>
      <c r="J10" s="113">
        <v>0.01</v>
      </c>
      <c r="K10" s="113" t="s">
        <v>1142</v>
      </c>
      <c r="L10" s="113" t="s">
        <v>310</v>
      </c>
      <c r="M10" s="146" t="s">
        <v>488</v>
      </c>
      <c r="N10" s="198">
        <f>VLOOKUP($A10,[3]futuresATR!$A$2:$F$80,3)</f>
        <v>148.04</v>
      </c>
      <c r="O10" s="153">
        <f t="shared" si="5"/>
        <v>114629.06610296795</v>
      </c>
      <c r="P10" s="199">
        <f>VLOOKUP($A10,[3]futuresATR!$A$2:$F$80,4)</f>
        <v>0.82399999999999995</v>
      </c>
      <c r="Q10" s="152">
        <f t="shared" si="0"/>
        <v>638.03262948423117</v>
      </c>
      <c r="R10" s="144">
        <f t="shared" si="6"/>
        <v>3</v>
      </c>
      <c r="S10" s="139">
        <f t="shared" si="1"/>
        <v>343887.19830890384</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48.99</v>
      </c>
      <c r="O11" s="153">
        <f t="shared" si="5"/>
        <v>48990</v>
      </c>
      <c r="P11" s="199">
        <f>VLOOKUP($A11,[3]futuresATR!$A$2:$F$80,4)</f>
        <v>1.6637729425000001</v>
      </c>
      <c r="Q11" s="152">
        <f t="shared" si="0"/>
        <v>1663.7729425</v>
      </c>
      <c r="R11" s="144">
        <f t="shared" si="6"/>
        <v>1</v>
      </c>
      <c r="S11" s="139">
        <f t="shared" si="1"/>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1"/>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1141</v>
      </c>
      <c r="L13" t="s">
        <v>473</v>
      </c>
      <c r="M13" s="133" t="s">
        <v>587</v>
      </c>
      <c r="N13" s="198">
        <f>VLOOKUP($A13,[3]futuresATR!$A$2:$F$80,3)</f>
        <v>1.1165</v>
      </c>
      <c r="O13" s="153">
        <f t="shared" si="5"/>
        <v>139562.5</v>
      </c>
      <c r="P13" s="199">
        <f>VLOOKUP($A13,[3]futuresATR!$A$2:$F$80,4)</f>
        <v>1.1721285E-2</v>
      </c>
      <c r="Q13" s="152">
        <f t="shared" ref="Q13:Q33" si="11">P13*I13/H13</f>
        <v>1465.160625</v>
      </c>
      <c r="R13" s="144">
        <f t="shared" si="6"/>
        <v>1</v>
      </c>
      <c r="S13" s="139">
        <f t="shared" si="1"/>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1141</v>
      </c>
      <c r="L14" t="s">
        <v>317</v>
      </c>
      <c r="M14" s="133" t="s">
        <v>759</v>
      </c>
      <c r="N14" s="198">
        <f>VLOOKUP($A14,[3]futuresATR!$A$2:$F$80,3)</f>
        <v>95.713999999999999</v>
      </c>
      <c r="O14" s="153">
        <f t="shared" si="5"/>
        <v>95714</v>
      </c>
      <c r="P14" s="199">
        <f>VLOOKUP($A14,[3]futuresATR!$A$2:$F$80,4)</f>
        <v>0.83387602000000005</v>
      </c>
      <c r="Q14" s="152">
        <f t="shared" si="11"/>
        <v>833.87602000000004</v>
      </c>
      <c r="R14" s="144">
        <f t="shared" si="6"/>
        <v>2</v>
      </c>
      <c r="S14" s="139">
        <f t="shared" si="1"/>
        <v>191428</v>
      </c>
      <c r="T14" s="111">
        <f t="shared" si="7"/>
        <v>2</v>
      </c>
      <c r="U14" s="111">
        <f t="shared" si="8"/>
        <v>28</v>
      </c>
      <c r="V14" s="160">
        <f t="shared" si="9"/>
        <v>2</v>
      </c>
      <c r="W14" s="160">
        <f t="shared" si="10"/>
        <v>1667.7520400000001</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0.89810947954555653</v>
      </c>
      <c r="I15" s="131">
        <v>1000</v>
      </c>
      <c r="J15">
        <v>0.01</v>
      </c>
      <c r="K15" t="s">
        <v>1142</v>
      </c>
      <c r="L15" t="s">
        <v>804</v>
      </c>
      <c r="M15" s="133" t="s">
        <v>566</v>
      </c>
      <c r="N15" s="198">
        <f>VLOOKUP($A15,[3]futuresATR!$A$2:$F$80,3)</f>
        <v>166.97</v>
      </c>
      <c r="O15" s="153">
        <f t="shared" si="5"/>
        <v>185912.74650000001</v>
      </c>
      <c r="P15" s="199">
        <f>VLOOKUP($A15,[3]futuresATR!$A$2:$F$80,4)</f>
        <v>0.90549999999999997</v>
      </c>
      <c r="Q15" s="152">
        <f t="shared" si="11"/>
        <v>1008.2289750000001</v>
      </c>
      <c r="R15" s="144">
        <f t="shared" si="6"/>
        <v>2</v>
      </c>
      <c r="S15" s="139">
        <f t="shared" si="1"/>
        <v>371825.49300000002</v>
      </c>
      <c r="T15" s="111">
        <f t="shared" si="7"/>
        <v>2</v>
      </c>
      <c r="U15" s="111">
        <f t="shared" si="8"/>
        <v>28</v>
      </c>
      <c r="V15" s="160">
        <f t="shared" si="9"/>
        <v>2</v>
      </c>
      <c r="W15" s="160">
        <f t="shared" si="10"/>
        <v>2016.4579500000002</v>
      </c>
      <c r="X15" t="s">
        <v>904</v>
      </c>
      <c r="Y15">
        <v>2</v>
      </c>
      <c r="Z15">
        <v>162.88999999999999</v>
      </c>
      <c r="AA15" s="137">
        <v>0.01</v>
      </c>
      <c r="AB15" s="134">
        <v>1E-4</v>
      </c>
      <c r="AC15">
        <v>162.9</v>
      </c>
      <c r="AD15" s="109">
        <v>22</v>
      </c>
      <c r="AE15" s="109">
        <v>0</v>
      </c>
      <c r="AF15" s="166">
        <f t="shared" si="2"/>
        <v>-1.0000000000019327E-2</v>
      </c>
      <c r="AG15" s="144">
        <f t="shared" si="3"/>
        <v>-22.269000000043039</v>
      </c>
      <c r="AH15" s="141">
        <f t="shared" si="4"/>
        <v>0.26900000004303948</v>
      </c>
    </row>
    <row r="16" spans="1:34" ht="15.75" thickBot="1" x14ac:dyDescent="0.3">
      <c r="A16" s="5" t="s">
        <v>321</v>
      </c>
      <c r="B16" t="s">
        <v>322</v>
      </c>
      <c r="C16" s="155" t="s">
        <v>321</v>
      </c>
      <c r="D16" t="s">
        <v>530</v>
      </c>
      <c r="E16" t="s">
        <v>783</v>
      </c>
      <c r="F16" t="s">
        <v>803</v>
      </c>
      <c r="G16" t="s">
        <v>473</v>
      </c>
      <c r="H16">
        <f>VLOOKUP(G16,MARGIN!$E$1:$F$9,2)</f>
        <v>0.89810947954555653</v>
      </c>
      <c r="I16" s="131">
        <v>1000</v>
      </c>
      <c r="J16">
        <v>0.01</v>
      </c>
      <c r="K16" t="s">
        <v>1142</v>
      </c>
      <c r="L16" t="s">
        <v>805</v>
      </c>
      <c r="M16" s="133" t="s">
        <v>564</v>
      </c>
      <c r="N16" s="198">
        <f>VLOOKUP($A16,[3]futuresATR!$A$2:$F$80,3)</f>
        <v>133.56</v>
      </c>
      <c r="O16" s="153">
        <f t="shared" si="5"/>
        <v>148712.38200000001</v>
      </c>
      <c r="P16" s="199">
        <f>VLOOKUP($A16,[3]futuresATR!$A$2:$F$80,4)</f>
        <v>0.2515</v>
      </c>
      <c r="Q16" s="152">
        <f t="shared" si="11"/>
        <v>280.03267500000004</v>
      </c>
      <c r="R16" s="144">
        <f t="shared" si="6"/>
        <v>7</v>
      </c>
      <c r="S16" s="139">
        <f t="shared" si="1"/>
        <v>1040986.6740000001</v>
      </c>
      <c r="T16" s="111">
        <f t="shared" si="7"/>
        <v>7</v>
      </c>
      <c r="U16" s="111">
        <f t="shared" si="8"/>
        <v>98</v>
      </c>
      <c r="V16" s="160">
        <f t="shared" si="9"/>
        <v>7</v>
      </c>
      <c r="W16" s="160">
        <f t="shared" si="10"/>
        <v>1960.2287250000004</v>
      </c>
      <c r="X16" t="s">
        <v>903</v>
      </c>
      <c r="Y16">
        <v>7</v>
      </c>
      <c r="Z16">
        <v>132.27000000000001</v>
      </c>
      <c r="AA16" s="137">
        <v>0.02</v>
      </c>
      <c r="AB16" s="134">
        <v>2.0000000000000001E-4</v>
      </c>
      <c r="AC16">
        <v>132.29</v>
      </c>
      <c r="AD16" s="109">
        <v>-156</v>
      </c>
      <c r="AE16" s="109">
        <v>0</v>
      </c>
      <c r="AF16" s="166">
        <f t="shared" si="2"/>
        <v>-1.999999999998181E-2</v>
      </c>
      <c r="AG16" s="144">
        <f t="shared" si="3"/>
        <v>-155.88299999985824</v>
      </c>
      <c r="AH16" s="141">
        <f t="shared" si="4"/>
        <v>-0.11700000014175771</v>
      </c>
    </row>
    <row r="17" spans="1:34" ht="15.75" thickBot="1" x14ac:dyDescent="0.3">
      <c r="A17" s="5" t="s">
        <v>323</v>
      </c>
      <c r="B17" t="s">
        <v>324</v>
      </c>
      <c r="C17" s="155" t="s">
        <v>323</v>
      </c>
      <c r="D17" t="s">
        <v>530</v>
      </c>
      <c r="E17" t="s">
        <v>783</v>
      </c>
      <c r="F17" t="s">
        <v>803</v>
      </c>
      <c r="G17" t="s">
        <v>473</v>
      </c>
      <c r="H17">
        <f>VLOOKUP(G17,MARGIN!$E$1:$F$9,2)</f>
        <v>0.89810947954555653</v>
      </c>
      <c r="I17" s="131">
        <v>1000</v>
      </c>
      <c r="J17">
        <v>1E-3</v>
      </c>
      <c r="K17" t="s">
        <v>1142</v>
      </c>
      <c r="L17" t="s">
        <v>806</v>
      </c>
      <c r="M17" s="133" t="s">
        <v>568</v>
      </c>
      <c r="N17" s="198">
        <f>VLOOKUP($A17,[3]futuresATR!$A$2:$F$80,3)</f>
        <v>112.05</v>
      </c>
      <c r="O17" s="153">
        <f t="shared" si="5"/>
        <v>124762.07250000001</v>
      </c>
      <c r="P17" s="199">
        <f>VLOOKUP($A17,[3]futuresATR!$A$2:$F$80,4)</f>
        <v>6.9750000000000006E-2</v>
      </c>
      <c r="Q17" s="152">
        <f t="shared" si="11"/>
        <v>77.663137500000005</v>
      </c>
      <c r="R17" s="144">
        <f t="shared" si="6"/>
        <v>26</v>
      </c>
      <c r="S17" s="139">
        <f t="shared" si="1"/>
        <v>3243813.8850000002</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-400.84199999992029</v>
      </c>
      <c r="AH17" s="141">
        <f t="shared" si="4"/>
        <v>-6.1580000000797099</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1142</v>
      </c>
      <c r="L18" t="s">
        <v>809</v>
      </c>
      <c r="M18" s="133" t="s">
        <v>585</v>
      </c>
      <c r="N18" s="198">
        <f>VLOOKUP($A18,[3]futuresATR!$A$2:$F$80,3)</f>
        <v>99.31</v>
      </c>
      <c r="O18" s="153">
        <f t="shared" si="5"/>
        <v>248275</v>
      </c>
      <c r="P18" s="199">
        <f>VLOOKUP($A18,[3]futuresATR!$A$2:$F$80,4)</f>
        <v>4.3249999999999997E-2</v>
      </c>
      <c r="Q18" s="152">
        <f t="shared" si="11"/>
        <v>108.12499999999999</v>
      </c>
      <c r="R18" s="144">
        <f t="shared" si="6"/>
        <v>18</v>
      </c>
      <c r="S18" s="139">
        <f t="shared" si="1"/>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1496.7</v>
      </c>
      <c r="O19" s="153">
        <f t="shared" si="5"/>
        <v>149670</v>
      </c>
      <c r="P19" s="199">
        <f>VLOOKUP($A19,[3]futuresATR!$A$2:$F$80,4)</f>
        <v>24.597172209499998</v>
      </c>
      <c r="Q19" s="152">
        <f t="shared" si="11"/>
        <v>2459.71722095</v>
      </c>
      <c r="R19" s="144">
        <f t="shared" si="6"/>
        <v>1</v>
      </c>
      <c r="S19" s="139">
        <f t="shared" si="1"/>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2096.25</v>
      </c>
      <c r="O20" s="153">
        <f t="shared" si="5"/>
        <v>104812.5</v>
      </c>
      <c r="P20" s="199">
        <f>VLOOKUP($A20,[3]futuresATR!$A$2:$F$80,4)</f>
        <v>29.416842644500001</v>
      </c>
      <c r="Q20" s="152">
        <f t="shared" si="11"/>
        <v>1470.8421322250001</v>
      </c>
      <c r="R20" s="144">
        <f t="shared" si="6"/>
        <v>1</v>
      </c>
      <c r="S20" s="139">
        <f t="shared" si="1"/>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142.44999999999999</v>
      </c>
      <c r="O21" s="153">
        <f t="shared" si="5"/>
        <v>71225</v>
      </c>
      <c r="P21" s="199">
        <f>VLOOKUP($A21,[3]futuresATR!$A$2:$F$80,4)</f>
        <v>2.9712499999999999</v>
      </c>
      <c r="Q21" s="152">
        <f t="shared" si="11"/>
        <v>1485.625</v>
      </c>
      <c r="R21" s="144">
        <f t="shared" si="6"/>
        <v>1</v>
      </c>
      <c r="S21" s="139">
        <f t="shared" si="1"/>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0.89810947954555653</v>
      </c>
      <c r="I22">
        <v>10</v>
      </c>
      <c r="J22">
        <v>0.1</v>
      </c>
      <c r="K22" t="s">
        <v>297</v>
      </c>
      <c r="L22" t="s">
        <v>486</v>
      </c>
      <c r="M22" s="133" t="s">
        <v>485</v>
      </c>
      <c r="N22" s="198">
        <f>VLOOKUP($A22,[3]futuresATR!$A$2:$F$80,3)</f>
        <v>4270</v>
      </c>
      <c r="O22" s="153">
        <f t="shared" si="5"/>
        <v>47544.315000000002</v>
      </c>
      <c r="P22" s="199">
        <f>VLOOKUP($A22,[3]futuresATR!$A$2:$F$80,4)</f>
        <v>113.534257625</v>
      </c>
      <c r="Q22" s="152">
        <f t="shared" si="11"/>
        <v>1264.1471915255624</v>
      </c>
      <c r="R22" s="144">
        <f t="shared" si="6"/>
        <v>2</v>
      </c>
      <c r="S22" s="139">
        <f t="shared" si="1"/>
        <v>95088.63</v>
      </c>
      <c r="T22" s="111">
        <f t="shared" si="7"/>
        <v>2</v>
      </c>
      <c r="U22" s="111">
        <f t="shared" si="8"/>
        <v>28</v>
      </c>
      <c r="V22" s="160">
        <f t="shared" si="9"/>
        <v>2</v>
      </c>
      <c r="W22" s="160">
        <f t="shared" si="10"/>
        <v>2528.2943830511249</v>
      </c>
      <c r="X22" t="s">
        <v>903</v>
      </c>
      <c r="Y22">
        <v>16</v>
      </c>
      <c r="Z22">
        <v>4440.5</v>
      </c>
      <c r="AA22" s="137">
        <v>-2</v>
      </c>
      <c r="AB22" t="s">
        <v>913</v>
      </c>
      <c r="AC22">
        <v>4438.5</v>
      </c>
      <c r="AD22" s="109">
        <v>358</v>
      </c>
      <c r="AE22" s="109">
        <v>0</v>
      </c>
      <c r="AF22" s="166">
        <f t="shared" si="2"/>
        <v>2</v>
      </c>
      <c r="AG22" s="144">
        <f t="shared" si="3"/>
        <v>356.30400000000003</v>
      </c>
      <c r="AH22" s="141">
        <f t="shared" si="4"/>
        <v>-1.6959999999999695</v>
      </c>
    </row>
    <row r="23" spans="1:34" ht="15.75" thickBot="1" x14ac:dyDescent="0.3">
      <c r="A23" s="5" t="s">
        <v>336</v>
      </c>
      <c r="B23" s="182" t="s">
        <v>1121</v>
      </c>
      <c r="C23" s="155" t="s">
        <v>336</v>
      </c>
      <c r="D23" t="s">
        <v>530</v>
      </c>
      <c r="E23" t="s">
        <v>783</v>
      </c>
      <c r="F23" t="s">
        <v>1122</v>
      </c>
      <c r="G23" t="s">
        <v>473</v>
      </c>
      <c r="H23">
        <f>VLOOKUP(G23,MARGIN!$E$1:$F$9,2)</f>
        <v>0.89810947954555653</v>
      </c>
      <c r="I23">
        <v>5</v>
      </c>
      <c r="J23">
        <v>0.1</v>
      </c>
      <c r="K23" t="s">
        <v>297</v>
      </c>
      <c r="L23" t="s">
        <v>817</v>
      </c>
      <c r="M23" s="133" t="s">
        <v>667</v>
      </c>
      <c r="N23" s="198">
        <f>VLOOKUP($A23,[3]futuresATR!$A$2:$F$80,3)</f>
        <v>9757</v>
      </c>
      <c r="O23" s="153">
        <f t="shared" si="5"/>
        <v>54319.658250000008</v>
      </c>
      <c r="P23" s="199">
        <f>VLOOKUP($A23,[3]futuresATR!$A$2:$F$80,4)</f>
        <v>255.07978721800001</v>
      </c>
      <c r="Q23" s="152">
        <f t="shared" si="11"/>
        <v>1420.0929453894107</v>
      </c>
      <c r="R23" s="144">
        <f t="shared" si="6"/>
        <v>1</v>
      </c>
      <c r="S23" s="139">
        <f t="shared" si="1"/>
        <v>54319.658250000008</v>
      </c>
      <c r="T23" s="111">
        <f t="shared" si="7"/>
        <v>1</v>
      </c>
      <c r="U23" s="111">
        <f t="shared" si="8"/>
        <v>14</v>
      </c>
      <c r="V23" s="160">
        <f t="shared" si="9"/>
        <v>1</v>
      </c>
      <c r="W23" s="160">
        <f t="shared" si="10"/>
        <v>1420.0929453894107</v>
      </c>
      <c r="X23" t="s">
        <v>903</v>
      </c>
      <c r="Y23">
        <v>1</v>
      </c>
      <c r="Z23">
        <v>10177</v>
      </c>
      <c r="AA23" s="137">
        <v>0</v>
      </c>
      <c r="AB23" s="140" t="s">
        <v>907</v>
      </c>
      <c r="AC23">
        <v>10255</v>
      </c>
      <c r="AD23" s="109">
        <v>-2174</v>
      </c>
      <c r="AE23" s="109">
        <v>0</v>
      </c>
      <c r="AF23" s="166">
        <f t="shared" si="2"/>
        <v>-78</v>
      </c>
      <c r="AG23" s="144">
        <f t="shared" si="3"/>
        <v>-434.24550000000005</v>
      </c>
      <c r="AH23" s="141">
        <f t="shared" si="4"/>
        <v>-1739.7545</v>
      </c>
    </row>
    <row r="24" spans="1:34" s="1" customFormat="1" ht="15.75" thickBot="1" x14ac:dyDescent="0.3">
      <c r="A24" s="5" t="s">
        <v>338</v>
      </c>
      <c r="B24" s="113" t="s">
        <v>339</v>
      </c>
      <c r="C24" s="155" t="s">
        <v>338</v>
      </c>
      <c r="D24" s="113" t="s">
        <v>814</v>
      </c>
      <c r="E24" s="113" t="s">
        <v>783</v>
      </c>
      <c r="F24" s="113" t="s">
        <v>818</v>
      </c>
      <c r="G24" s="113" t="s">
        <v>473</v>
      </c>
      <c r="H24">
        <f>VLOOKUP(G24,MARGIN!$E$1:$F$9,2)</f>
        <v>0.89810947954555653</v>
      </c>
      <c r="I24" s="145">
        <v>2500</v>
      </c>
      <c r="J24" s="113">
        <v>1E-3</v>
      </c>
      <c r="K24" s="113" t="s">
        <v>1142</v>
      </c>
      <c r="L24" s="113" t="s">
        <v>819</v>
      </c>
      <c r="M24" s="146" t="s">
        <v>572</v>
      </c>
      <c r="N24" s="198">
        <f>VLOOKUP($A24,[3]futuresATR!$A$2:$F$80,3)</f>
        <v>100.35</v>
      </c>
      <c r="O24" s="153">
        <f t="shared" si="5"/>
        <v>279336.76875000005</v>
      </c>
      <c r="P24" s="199">
        <f>VLOOKUP($A24,[3]futuresATR!$A$2:$F$80,4)</f>
        <v>2.5000000000000001E-2</v>
      </c>
      <c r="Q24" s="152">
        <f t="shared" si="11"/>
        <v>69.590625000000003</v>
      </c>
      <c r="R24" s="144">
        <f t="shared" si="6"/>
        <v>29</v>
      </c>
      <c r="S24" s="139">
        <f t="shared" si="1"/>
        <v>8100766.2937500011</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2087.7187500000791</v>
      </c>
      <c r="AH24" s="141">
        <f t="shared" si="4"/>
        <v>-12.281249999920874</v>
      </c>
    </row>
    <row r="25" spans="1:34" x14ac:dyDescent="0.25">
      <c r="A25" s="5" t="s">
        <v>340</v>
      </c>
      <c r="B25" s="113" t="s">
        <v>341</v>
      </c>
      <c r="C25" s="155" t="s">
        <v>340</v>
      </c>
      <c r="D25" s="113" t="s">
        <v>814</v>
      </c>
      <c r="E25" s="113" t="s">
        <v>783</v>
      </c>
      <c r="F25" s="113" t="s">
        <v>820</v>
      </c>
      <c r="G25" s="113" t="s">
        <v>460</v>
      </c>
      <c r="H25">
        <f>VLOOKUP(G25,MARGIN!$E$1:$F$9,2)</f>
        <v>0.7529610192080356</v>
      </c>
      <c r="I25" s="113">
        <v>10</v>
      </c>
      <c r="J25" s="113">
        <v>0.1</v>
      </c>
      <c r="K25" s="113" t="s">
        <v>297</v>
      </c>
      <c r="L25" s="113" t="s">
        <v>821</v>
      </c>
      <c r="M25" s="146" t="s">
        <v>595</v>
      </c>
      <c r="N25" s="198">
        <f>VLOOKUP($A25,[3]futuresATR!$A$2:$F$80,3)</f>
        <v>6525</v>
      </c>
      <c r="O25" s="153">
        <f t="shared" si="5"/>
        <v>86657.872499999998</v>
      </c>
      <c r="P25" s="199">
        <f>VLOOKUP($A25,[3]futuresATR!$A$2:$F$80,4)</f>
        <v>163.76494508299999</v>
      </c>
      <c r="Q25" s="152">
        <f t="shared" si="11"/>
        <v>2174.9458591528146</v>
      </c>
      <c r="R25" s="144">
        <f t="shared" si="6"/>
        <v>1</v>
      </c>
      <c r="S25" s="139">
        <f t="shared" si="1"/>
        <v>86657.872499999998</v>
      </c>
      <c r="T25" s="111">
        <f t="shared" si="7"/>
        <v>1</v>
      </c>
      <c r="U25" s="111">
        <f t="shared" si="8"/>
        <v>14</v>
      </c>
      <c r="V25" s="160">
        <f t="shared" si="9"/>
        <v>1</v>
      </c>
      <c r="W25" s="160">
        <f t="shared" si="10"/>
        <v>2174.9458591528146</v>
      </c>
      <c r="X25" s="113" t="s">
        <v>903</v>
      </c>
      <c r="Y25" s="113">
        <v>3</v>
      </c>
      <c r="Z25" s="113">
        <v>6187</v>
      </c>
      <c r="AA25" s="113" t="s">
        <v>1070</v>
      </c>
      <c r="AB25" s="113" t="s">
        <v>907</v>
      </c>
      <c r="AC25" s="113">
        <v>6211.5</v>
      </c>
      <c r="AD25" s="162">
        <v>-1058</v>
      </c>
      <c r="AE25" s="162">
        <v>0</v>
      </c>
      <c r="AF25" s="166">
        <f t="shared" si="2"/>
        <v>-24.5</v>
      </c>
      <c r="AG25" s="144">
        <f t="shared" si="3"/>
        <v>-976.14615000000003</v>
      </c>
      <c r="AH25" s="141">
        <f t="shared" si="4"/>
        <v>-81.853849999999966</v>
      </c>
    </row>
    <row r="26" spans="1:34" ht="15.75" thickBot="1" x14ac:dyDescent="0.3">
      <c r="A26" s="5" t="s">
        <v>342</v>
      </c>
      <c r="B26" s="113" t="s">
        <v>343</v>
      </c>
      <c r="C26" s="155" t="s">
        <v>342</v>
      </c>
      <c r="D26" s="113" t="s">
        <v>814</v>
      </c>
      <c r="E26" s="113" t="s">
        <v>783</v>
      </c>
      <c r="F26" s="113" t="s">
        <v>822</v>
      </c>
      <c r="G26" s="113" t="s">
        <v>460</v>
      </c>
      <c r="H26">
        <f>VLOOKUP(G26,MARGIN!$E$1:$F$9,2)</f>
        <v>0.7529610192080356</v>
      </c>
      <c r="I26" s="145">
        <v>1000</v>
      </c>
      <c r="J26" s="113">
        <v>0.01</v>
      </c>
      <c r="K26" s="113" t="s">
        <v>1142</v>
      </c>
      <c r="L26" s="113" t="s">
        <v>823</v>
      </c>
      <c r="M26" s="146" t="s">
        <v>600</v>
      </c>
      <c r="N26" s="198">
        <f>VLOOKUP($A26,[3]futuresATR!$A$2:$F$80,3)</f>
        <v>128.82</v>
      </c>
      <c r="O26" s="153">
        <f t="shared" si="5"/>
        <v>171084.55379999999</v>
      </c>
      <c r="P26" s="199">
        <f>VLOOKUP($A26,[3]futuresATR!$A$2:$F$80,4)</f>
        <v>0.9405</v>
      </c>
      <c r="Q26" s="152">
        <f t="shared" si="11"/>
        <v>1249.0686450000001</v>
      </c>
      <c r="R26" s="144">
        <f t="shared" si="6"/>
        <v>2</v>
      </c>
      <c r="S26" s="139">
        <f t="shared" si="1"/>
        <v>342169.10759999999</v>
      </c>
      <c r="T26" s="111">
        <f t="shared" si="7"/>
        <v>2</v>
      </c>
      <c r="U26" s="111">
        <f t="shared" si="8"/>
        <v>28</v>
      </c>
      <c r="V26" s="160">
        <f t="shared" si="9"/>
        <v>2</v>
      </c>
      <c r="W26" s="160">
        <f t="shared" si="10"/>
        <v>2498.1372900000001</v>
      </c>
      <c r="X26" s="113" t="s">
        <v>904</v>
      </c>
      <c r="Y26" s="113">
        <v>3</v>
      </c>
      <c r="Z26" s="113">
        <v>123.47</v>
      </c>
      <c r="AA26" s="113" t="s">
        <v>1070</v>
      </c>
      <c r="AB26" s="113" t="s">
        <v>907</v>
      </c>
      <c r="AC26" s="113">
        <v>123.83</v>
      </c>
      <c r="AD26" s="162">
        <v>1557</v>
      </c>
      <c r="AE26" s="162">
        <v>0</v>
      </c>
      <c r="AF26" s="166">
        <f t="shared" si="2"/>
        <v>-0.35999999999999943</v>
      </c>
      <c r="AG26" s="144">
        <f t="shared" si="3"/>
        <v>-1434.3371999999977</v>
      </c>
      <c r="AH26" s="141">
        <f t="shared" si="4"/>
        <v>-122.66280000000233</v>
      </c>
    </row>
    <row r="27" spans="1:34" ht="15.75" thickBot="1" x14ac:dyDescent="0.3">
      <c r="A27" s="5" t="s">
        <v>344</v>
      </c>
      <c r="B27" s="113" t="s">
        <v>345</v>
      </c>
      <c r="C27" s="155" t="s">
        <v>344</v>
      </c>
      <c r="D27" s="113" t="s">
        <v>814</v>
      </c>
      <c r="E27" s="113" t="s">
        <v>783</v>
      </c>
      <c r="F27" s="113" t="s">
        <v>824</v>
      </c>
      <c r="G27" s="113" t="s">
        <v>460</v>
      </c>
      <c r="H27">
        <f>VLOOKUP(G27,MARGIN!$E$1:$F$9,2)</f>
        <v>0.7529610192080356</v>
      </c>
      <c r="I27" s="145">
        <v>1250</v>
      </c>
      <c r="J27" s="113">
        <v>0.01</v>
      </c>
      <c r="K27" s="113" t="s">
        <v>1142</v>
      </c>
      <c r="L27" s="113" t="s">
        <v>825</v>
      </c>
      <c r="M27" s="146" t="s">
        <v>457</v>
      </c>
      <c r="N27" s="198">
        <f>VLOOKUP($A27,[3]futuresATR!$A$2:$F$80,3)</f>
        <v>99.69</v>
      </c>
      <c r="O27" s="153">
        <f t="shared" si="5"/>
        <v>165496.61512500001</v>
      </c>
      <c r="P27" s="199">
        <f>VLOOKUP($A27,[3]futuresATR!$A$2:$F$80,4)</f>
        <v>5.5E-2</v>
      </c>
      <c r="Q27" s="152">
        <f t="shared" si="11"/>
        <v>91.306187500000007</v>
      </c>
      <c r="R27" s="144">
        <f t="shared" si="6"/>
        <v>22</v>
      </c>
      <c r="S27" s="139">
        <f t="shared" si="1"/>
        <v>3640925.5327500002</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830.0562500004246</v>
      </c>
      <c r="AH27" s="141">
        <f t="shared" si="4"/>
        <v>-70.943749999575402</v>
      </c>
    </row>
    <row r="28" spans="1:34" x14ac:dyDescent="0.25">
      <c r="A28" s="5" t="s">
        <v>346</v>
      </c>
      <c r="B28" t="s">
        <v>347</v>
      </c>
      <c r="C28" s="154" t="s">
        <v>346</v>
      </c>
      <c r="D28" t="s">
        <v>264</v>
      </c>
      <c r="E28" t="s">
        <v>783</v>
      </c>
      <c r="F28">
        <v>100000</v>
      </c>
      <c r="G28" t="s">
        <v>476</v>
      </c>
      <c r="H28">
        <f>VLOOKUP(G28,MARGIN!$E$1:$F$9,2)</f>
        <v>1</v>
      </c>
      <c r="I28" s="131">
        <v>1000</v>
      </c>
      <c r="J28" t="s">
        <v>826</v>
      </c>
      <c r="K28" t="s">
        <v>1142</v>
      </c>
      <c r="L28" t="s">
        <v>827</v>
      </c>
      <c r="M28" s="133" t="s">
        <v>769</v>
      </c>
      <c r="N28" s="198">
        <f>VLOOKUP($A28,[3]futuresATR!$A$2:$F$80,3)</f>
        <v>122.140625</v>
      </c>
      <c r="O28" s="153">
        <f t="shared" si="5"/>
        <v>122140.625</v>
      </c>
      <c r="P28" s="199">
        <f>VLOOKUP($A28,[3]futuresATR!$A$2:$F$80,4)</f>
        <v>0.39882812499999998</v>
      </c>
      <c r="Q28" s="152">
        <f t="shared" si="11"/>
        <v>398.828125</v>
      </c>
      <c r="R28" s="144">
        <f t="shared" si="6"/>
        <v>5</v>
      </c>
      <c r="S28" s="139">
        <f t="shared" si="1"/>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1339</v>
      </c>
      <c r="O29" s="153">
        <f t="shared" si="5"/>
        <v>133900</v>
      </c>
      <c r="P29" s="199">
        <f>VLOOKUP($A29,[3]futuresATR!$A$2:$F$80,4)</f>
        <v>22.664999999999999</v>
      </c>
      <c r="Q29" s="152">
        <f t="shared" si="11"/>
        <v>2266.5</v>
      </c>
      <c r="R29" s="144">
        <f t="shared" si="6"/>
        <v>1</v>
      </c>
      <c r="S29" s="139">
        <f t="shared" si="1"/>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8725</v>
      </c>
      <c r="O30" s="153">
        <f t="shared" si="5"/>
        <v>56145.431145431146</v>
      </c>
      <c r="P30" s="199">
        <f>VLOOKUP($A30,[3]futuresATR!$A$2:$F$80,4)</f>
        <v>202.07668503100001</v>
      </c>
      <c r="Q30" s="152">
        <f t="shared" si="11"/>
        <v>1300.3647685392536</v>
      </c>
      <c r="R30" s="144">
        <f t="shared" si="6"/>
        <v>2</v>
      </c>
      <c r="S30" s="139">
        <f t="shared" si="1"/>
        <v>112290.86229086229</v>
      </c>
      <c r="T30" s="111">
        <f t="shared" si="7"/>
        <v>2</v>
      </c>
      <c r="U30" s="111">
        <f t="shared" si="8"/>
        <v>28</v>
      </c>
      <c r="V30" s="160">
        <f t="shared" si="9"/>
        <v>2</v>
      </c>
      <c r="W30" s="160">
        <f t="shared" si="10"/>
        <v>2600.7295370785073</v>
      </c>
      <c r="X30" s="113" t="s">
        <v>904</v>
      </c>
      <c r="Y30" s="113">
        <v>2</v>
      </c>
      <c r="Z30" s="113">
        <v>8444</v>
      </c>
      <c r="AA30" s="113" t="s">
        <v>1077</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221.7</v>
      </c>
      <c r="O31" s="153">
        <f t="shared" si="5"/>
        <v>55425</v>
      </c>
      <c r="P31" s="199">
        <f>VLOOKUP($A31,[3]futuresATR!$A$2:$F$80,4)</f>
        <v>4.9956520720000004</v>
      </c>
      <c r="Q31" s="152">
        <f t="shared" si="11"/>
        <v>1248.9130180000002</v>
      </c>
      <c r="R31" s="144">
        <f t="shared" si="6"/>
        <v>2</v>
      </c>
      <c r="S31" s="139">
        <f t="shared" si="1"/>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20947</v>
      </c>
      <c r="O32" s="153">
        <f t="shared" si="5"/>
        <v>134794.07979407979</v>
      </c>
      <c r="P32" s="199">
        <f>VLOOKUP($A32,[3]futuresATR!$A$2:$F$80,4)</f>
        <v>426.35979655</v>
      </c>
      <c r="Q32" s="152">
        <f t="shared" si="11"/>
        <v>2743.6280344272845</v>
      </c>
      <c r="R32" s="144">
        <f t="shared" si="6"/>
        <v>1</v>
      </c>
      <c r="S32" s="139">
        <f t="shared" si="1"/>
        <v>134794.07979407979</v>
      </c>
      <c r="T32" s="111">
        <f t="shared" si="7"/>
        <v>1</v>
      </c>
      <c r="U32" s="111">
        <f t="shared" si="8"/>
        <v>14</v>
      </c>
      <c r="V32" s="160">
        <f t="shared" si="9"/>
        <v>1</v>
      </c>
      <c r="W32" s="160">
        <f t="shared" si="10"/>
        <v>2743.6280344272845</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1.5115000000000001</v>
      </c>
      <c r="O33" s="153">
        <f t="shared" si="5"/>
        <v>63483</v>
      </c>
      <c r="P33" s="199">
        <f>VLOOKUP($A33,[3]futuresATR!$A$2:$F$80,4)</f>
        <v>4.7731623500000001E-2</v>
      </c>
      <c r="Q33" s="152">
        <f t="shared" si="11"/>
        <v>2004.7281869999999</v>
      </c>
      <c r="R33" s="144">
        <f t="shared" si="6"/>
        <v>1</v>
      </c>
      <c r="S33" s="139">
        <f t="shared" si="1"/>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146.4</v>
      </c>
      <c r="O35" s="153">
        <f t="shared" si="5"/>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1060</v>
      </c>
      <c r="B36" t="s">
        <v>995</v>
      </c>
      <c r="C36" s="155" t="s">
        <v>993</v>
      </c>
      <c r="D36" t="s">
        <v>620</v>
      </c>
      <c r="E36" t="s">
        <v>791</v>
      </c>
      <c r="F36" t="s">
        <v>792</v>
      </c>
      <c r="G36" t="s">
        <v>476</v>
      </c>
      <c r="H36">
        <f>VLOOKUP(G36,MARGIN!$E$1:$F$9,2)</f>
        <v>1</v>
      </c>
      <c r="I36">
        <v>50</v>
      </c>
      <c r="J36">
        <v>0.25</v>
      </c>
      <c r="K36" t="s">
        <v>300</v>
      </c>
      <c r="M36" s="133" t="s">
        <v>618</v>
      </c>
      <c r="N36" s="198">
        <f>VLOOKUP($A36,[3]futuresATR!$A$2:$F$80,3)</f>
        <v>411.5</v>
      </c>
      <c r="O36" s="153">
        <f t="shared" si="5"/>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315</v>
      </c>
      <c r="O37" s="153">
        <f t="shared" si="5"/>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112.97499999999999</v>
      </c>
      <c r="O38" s="153">
        <f t="shared" si="5"/>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51.89</v>
      </c>
      <c r="O39" s="153">
        <f t="shared" si="5"/>
        <v>51890</v>
      </c>
      <c r="P39" s="199">
        <f>VLOOKUP($A39,[3]futuresATR!$A$2:$F$80,4)</f>
        <v>1.6214999999999999</v>
      </c>
      <c r="Q39" s="152">
        <f t="shared" si="14"/>
        <v>1621.5</v>
      </c>
      <c r="R39" s="144">
        <f t="shared" si="6"/>
        <v>1</v>
      </c>
      <c r="S39" s="139">
        <f t="shared" si="12"/>
        <v>51890</v>
      </c>
      <c r="T39" s="111">
        <f t="shared" si="7"/>
        <v>1</v>
      </c>
      <c r="U39" s="111">
        <f t="shared" si="8"/>
        <v>14</v>
      </c>
      <c r="V39" s="160">
        <f t="shared" si="9"/>
        <v>1</v>
      </c>
      <c r="W39" s="160">
        <f t="shared" si="10"/>
        <v>1621.5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1114</v>
      </c>
      <c r="N40" s="198">
        <f>VLOOKUP($A40,[3]futuresATR!$A$2:$F$80,3)</f>
        <v>439</v>
      </c>
      <c r="O40" s="153">
        <f t="shared" si="5"/>
        <v>43900</v>
      </c>
      <c r="P40" s="199">
        <f>VLOOKUP($A40,[3]futuresATR!$A$2:$F$80,4)</f>
        <v>15.022012402</v>
      </c>
      <c r="Q40" s="152">
        <f t="shared" si="14"/>
        <v>1502.2012402</v>
      </c>
      <c r="R40" s="144">
        <f t="shared" si="6"/>
        <v>1</v>
      </c>
      <c r="S40" s="139">
        <f t="shared" si="12"/>
        <v>43900</v>
      </c>
      <c r="T40" s="111">
        <f t="shared" si="7"/>
        <v>1</v>
      </c>
      <c r="U40" s="111">
        <f t="shared" si="8"/>
        <v>14</v>
      </c>
      <c r="V40" s="160">
        <f t="shared" si="9"/>
        <v>1</v>
      </c>
      <c r="W40" s="160">
        <f t="shared" si="10"/>
        <v>1502.2012402</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83.95</v>
      </c>
      <c r="O41" s="153">
        <f t="shared" si="5"/>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1745</v>
      </c>
      <c r="O42" s="153">
        <f t="shared" si="5"/>
        <v>17450</v>
      </c>
      <c r="P42" s="199">
        <f>VLOOKUP($A42,[3]futuresATR!$A$2:$F$80,4)</f>
        <v>34.769397889499999</v>
      </c>
      <c r="Q42" s="152">
        <f>P42*I42/H42</f>
        <v>347.69397889499999</v>
      </c>
      <c r="R42" s="144">
        <f t="shared" si="6"/>
        <v>6</v>
      </c>
      <c r="S42" s="139">
        <f t="shared" si="12"/>
        <v>104700</v>
      </c>
      <c r="T42" s="111">
        <f t="shared" si="7"/>
        <v>6</v>
      </c>
      <c r="U42" s="111">
        <f t="shared" si="8"/>
        <v>84</v>
      </c>
      <c r="V42" s="160">
        <f>IF(ROUND(T42*Q42/$R$1,0)&lt;1,0,T42)</f>
        <v>6</v>
      </c>
      <c r="W42" s="160">
        <f t="shared" si="10"/>
        <v>2086.1638733700001</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564</v>
      </c>
      <c r="O43" s="153">
        <f t="shared" si="5"/>
        <v>28200</v>
      </c>
      <c r="P43" s="199">
        <f>VLOOKUP($A43,[3]futuresATR!$A$2:$F$80,4)</f>
        <v>12.175000000000001</v>
      </c>
      <c r="Q43" s="152">
        <f t="shared" si="14"/>
        <v>608.75</v>
      </c>
      <c r="R43" s="144">
        <f t="shared" si="6"/>
        <v>3</v>
      </c>
      <c r="S43" s="139">
        <f t="shared" si="12"/>
        <v>84600</v>
      </c>
      <c r="T43" s="111">
        <f t="shared" si="7"/>
        <v>3</v>
      </c>
      <c r="U43" s="111">
        <f t="shared" si="8"/>
        <v>42</v>
      </c>
      <c r="V43" s="160">
        <f t="shared" si="9"/>
        <v>3</v>
      </c>
      <c r="W43" s="160">
        <f t="shared" si="10"/>
        <v>1826.25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843</v>
      </c>
      <c r="O44" s="153">
        <f t="shared" si="5"/>
        <v>42150</v>
      </c>
      <c r="P44" s="199">
        <f>VLOOKUP($A44,[3]futuresATR!$A$2:$F$80,4)</f>
        <v>19.601601731999999</v>
      </c>
      <c r="Q44" s="152">
        <f t="shared" si="14"/>
        <v>980.08008659999996</v>
      </c>
      <c r="R44" s="144">
        <f t="shared" si="6"/>
        <v>2</v>
      </c>
      <c r="S44" s="139">
        <f t="shared" si="12"/>
        <v>84300</v>
      </c>
      <c r="T44" s="111">
        <f t="shared" si="7"/>
        <v>2</v>
      </c>
      <c r="U44" s="111">
        <f t="shared" si="8"/>
        <v>28</v>
      </c>
      <c r="V44" s="160">
        <f t="shared" si="9"/>
        <v>2</v>
      </c>
      <c r="W44" s="160">
        <f t="shared" si="10"/>
        <v>1960.1601731999999</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0.89810947954555653</v>
      </c>
      <c r="I45">
        <v>10</v>
      </c>
      <c r="J45">
        <v>0.1</v>
      </c>
      <c r="K45" t="s">
        <v>297</v>
      </c>
      <c r="M45" s="133" t="s">
        <v>624</v>
      </c>
      <c r="N45" s="198">
        <f>VLOOKUP($A45,[3]futuresATR!$A$2:$F$80,3)</f>
        <v>8227.1</v>
      </c>
      <c r="O45" s="153">
        <f t="shared" si="5"/>
        <v>91604.644950000002</v>
      </c>
      <c r="P45" s="199">
        <f>VLOOKUP($A45,[3]futuresATR!$A$2:$F$80,4)</f>
        <v>275.46154930300003</v>
      </c>
      <c r="Q45" s="152">
        <f t="shared" si="14"/>
        <v>3067.1266207142544</v>
      </c>
      <c r="R45" s="144">
        <f t="shared" si="6"/>
        <v>1</v>
      </c>
      <c r="S45" s="139">
        <f t="shared" si="12"/>
        <v>91604.644950000002</v>
      </c>
      <c r="T45" s="111">
        <f t="shared" si="7"/>
        <v>1</v>
      </c>
      <c r="U45" s="111">
        <f t="shared" si="8"/>
        <v>14</v>
      </c>
      <c r="V45" s="160">
        <f t="shared" si="9"/>
        <v>1</v>
      </c>
      <c r="W45" s="160">
        <f t="shared" si="10"/>
        <v>3067.1266207142544</v>
      </c>
      <c r="X45" t="s">
        <v>903</v>
      </c>
      <c r="Y45">
        <v>2</v>
      </c>
      <c r="Z45">
        <v>8908.6</v>
      </c>
      <c r="AA45" s="137">
        <v>0</v>
      </c>
      <c r="AB45" t="s">
        <v>907</v>
      </c>
      <c r="AC45">
        <v>8979</v>
      </c>
      <c r="AD45" s="109">
        <v>-1569</v>
      </c>
      <c r="AE45" s="109">
        <v>0</v>
      </c>
      <c r="AF45" s="166">
        <f t="shared" si="2"/>
        <v>-70.399999999999636</v>
      </c>
      <c r="AG45" s="144">
        <f t="shared" si="13"/>
        <v>-1567.737599999992</v>
      </c>
      <c r="AH45" s="141">
        <f t="shared" si="4"/>
        <v>-1.2624000000080287</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1141</v>
      </c>
      <c r="L46" t="s">
        <v>853</v>
      </c>
      <c r="M46" s="133" t="s">
        <v>639</v>
      </c>
      <c r="N46" s="198">
        <f>VLOOKUP($A46,[3]futuresATR!$A$2:$F$80,3)</f>
        <v>5.3949999999999998E-2</v>
      </c>
      <c r="O46" s="153">
        <f t="shared" si="5"/>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1061</v>
      </c>
      <c r="B47" t="s">
        <v>994</v>
      </c>
      <c r="C47" s="156" t="s">
        <v>992</v>
      </c>
      <c r="D47" t="s">
        <v>617</v>
      </c>
      <c r="E47" t="s">
        <v>791</v>
      </c>
      <c r="F47" t="s">
        <v>792</v>
      </c>
      <c r="G47" t="s">
        <v>476</v>
      </c>
      <c r="H47">
        <f>VLOOKUP(G47,MARGIN!$E$1:$F$9,2)</f>
        <v>1</v>
      </c>
      <c r="I47">
        <v>50</v>
      </c>
      <c r="J47">
        <v>0.25</v>
      </c>
      <c r="K47" t="s">
        <v>300</v>
      </c>
      <c r="M47" s="133" t="s">
        <v>615</v>
      </c>
      <c r="N47" s="198">
        <f>VLOOKUP($A47,[3]futuresATR!$A$2:$F$80,3)</f>
        <v>500</v>
      </c>
      <c r="O47" s="153">
        <f t="shared" si="5"/>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1141</v>
      </c>
      <c r="L48" s="113" t="s">
        <v>781</v>
      </c>
      <c r="M48" s="146" t="s">
        <v>696</v>
      </c>
      <c r="N48" s="198">
        <f>VLOOKUP($A48,[3]futuresATR!$A$2:$F$80,3)</f>
        <v>0.71409999999999996</v>
      </c>
      <c r="O48" s="153">
        <f t="shared" si="5"/>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2.9809999999999999</v>
      </c>
      <c r="O49" s="153">
        <f t="shared" si="5"/>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102.499</v>
      </c>
      <c r="I50" s="145">
        <f>500</f>
        <v>500</v>
      </c>
      <c r="J50" s="113">
        <v>5</v>
      </c>
      <c r="K50" s="113" t="s">
        <v>297</v>
      </c>
      <c r="L50" s="113" t="s">
        <v>380</v>
      </c>
      <c r="M50" s="146" t="s">
        <v>698</v>
      </c>
      <c r="N50" s="198">
        <f>VLOOKUP($A50,[3]futuresATR!$A$2:$F$80,3)</f>
        <v>15560</v>
      </c>
      <c r="O50" s="153">
        <f t="shared" si="5"/>
        <v>75903.179543215054</v>
      </c>
      <c r="P50" s="199">
        <f>VLOOKUP($A50,[3]futuresATR!$A$2:$F$80,4)</f>
        <v>456.556133182</v>
      </c>
      <c r="Q50" s="152">
        <f t="shared" si="14"/>
        <v>2227.1248167396757</v>
      </c>
      <c r="R50" s="144">
        <f t="shared" si="6"/>
        <v>1</v>
      </c>
      <c r="S50" s="139">
        <f t="shared" si="12"/>
        <v>75903.179543215054</v>
      </c>
      <c r="T50" s="111">
        <f t="shared" si="7"/>
        <v>1</v>
      </c>
      <c r="U50" s="111">
        <f t="shared" si="8"/>
        <v>14</v>
      </c>
      <c r="V50" s="160">
        <f t="shared" si="9"/>
        <v>1</v>
      </c>
      <c r="W50" s="160">
        <f t="shared" si="10"/>
        <v>2227.1248167396757</v>
      </c>
      <c r="X50" s="158" t="s">
        <v>904</v>
      </c>
      <c r="Y50" s="113">
        <v>2</v>
      </c>
      <c r="Z50" s="113">
        <v>16645</v>
      </c>
      <c r="AA50" s="162">
        <v>35</v>
      </c>
      <c r="AB50" s="161">
        <v>2.0999999999999999E-3</v>
      </c>
      <c r="AC50" s="113">
        <v>16680</v>
      </c>
      <c r="AD50" s="162">
        <v>350</v>
      </c>
      <c r="AE50" s="162">
        <v>0</v>
      </c>
      <c r="AF50" s="166">
        <f t="shared" si="2"/>
        <v>-35</v>
      </c>
      <c r="AG50" s="144">
        <f t="shared" si="13"/>
        <v>-341.46674601703432</v>
      </c>
      <c r="AH50" s="141">
        <f t="shared" si="4"/>
        <v>-8.5332539829656753</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4433.25</v>
      </c>
      <c r="O51" s="153">
        <f t="shared" si="5"/>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192.75</v>
      </c>
      <c r="O52" s="153">
        <f t="shared" si="5"/>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178.25</v>
      </c>
      <c r="O53" s="153">
        <f t="shared" si="5"/>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605.65</v>
      </c>
      <c r="O54" s="153">
        <f t="shared" si="5"/>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1057.0999999999999</v>
      </c>
      <c r="O55" s="153">
        <f t="shared" si="5"/>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1.5135000000000001</v>
      </c>
      <c r="O56" s="153">
        <f t="shared" si="5"/>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10.45</v>
      </c>
      <c r="O57" s="153">
        <f t="shared" si="5"/>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1.2914699999999999</v>
      </c>
      <c r="I58" s="148">
        <v>20</v>
      </c>
      <c r="J58" s="113">
        <v>0.1</v>
      </c>
      <c r="K58" s="113" t="s">
        <v>300</v>
      </c>
      <c r="M58" s="146" t="s">
        <v>494</v>
      </c>
      <c r="N58" s="198">
        <f>VLOOKUP($A58,[3]futuresATR!$A$2:$F$80,3)</f>
        <v>495.7</v>
      </c>
      <c r="O58" s="153">
        <f t="shared" si="5"/>
        <v>7676.5236513430436</v>
      </c>
      <c r="P58" s="199">
        <f>VLOOKUP($A58,[3]futuresATR!$A$2:$F$80,4)</f>
        <v>10.16</v>
      </c>
      <c r="Q58" s="152">
        <f t="shared" si="15"/>
        <v>157.34008532912108</v>
      </c>
      <c r="R58" s="144">
        <f t="shared" si="6"/>
        <v>13</v>
      </c>
      <c r="S58" s="139">
        <f t="shared" si="12"/>
        <v>99794.80746745957</v>
      </c>
      <c r="T58" s="111">
        <f t="shared" si="7"/>
        <v>13</v>
      </c>
      <c r="U58" s="111">
        <f t="shared" si="8"/>
        <v>182</v>
      </c>
      <c r="V58" s="160">
        <f t="shared" si="9"/>
        <v>13</v>
      </c>
      <c r="W58" s="160">
        <f t="shared" si="10"/>
        <v>2045.421109278574</v>
      </c>
      <c r="X58" s="113" t="s">
        <v>903</v>
      </c>
      <c r="Y58" s="113">
        <v>28</v>
      </c>
      <c r="Z58" s="113">
        <v>516.20000000000005</v>
      </c>
      <c r="AA58" s="113" t="s">
        <v>1057</v>
      </c>
      <c r="AB58" s="161">
        <v>1.5E-3</v>
      </c>
      <c r="AC58" s="113">
        <v>517</v>
      </c>
      <c r="AD58" s="162">
        <v>-342</v>
      </c>
      <c r="AE58" s="162">
        <v>0</v>
      </c>
      <c r="AF58" s="166">
        <f t="shared" si="2"/>
        <v>-0.79999999999995453</v>
      </c>
      <c r="AG58" s="144">
        <f t="shared" si="13"/>
        <v>-346.89152670985357</v>
      </c>
      <c r="AH58" s="141">
        <f>ABS(AG58)-ABS(AD58)</f>
        <v>4.8915267098535651</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1137.5</v>
      </c>
      <c r="O59" s="153">
        <f t="shared" si="5"/>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20.78</v>
      </c>
      <c r="O60" s="153">
        <f t="shared" si="5"/>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1141</v>
      </c>
      <c r="L61" t="s">
        <v>539</v>
      </c>
      <c r="M61" s="133" t="s">
        <v>748</v>
      </c>
      <c r="N61" s="198">
        <f>VLOOKUP($A61,[3]futuresATR!$A$2:$F$80,3)</f>
        <v>1.0310999999999999</v>
      </c>
      <c r="O61" s="153">
        <f t="shared" si="5"/>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8357.5</v>
      </c>
      <c r="O63" s="153">
        <f t="shared" si="5"/>
        <v>16715</v>
      </c>
      <c r="P63" s="199">
        <f>VLOOKUP($A63,[3]futuresATR!$A$2:$F$80,4)</f>
        <v>124.379500482</v>
      </c>
      <c r="Q63" s="152">
        <f t="shared" ref="Q63:Q80" si="16">P63*I63/H63</f>
        <v>248.75900096399999</v>
      </c>
      <c r="R63" s="144">
        <f t="shared" si="6"/>
        <v>8</v>
      </c>
      <c r="S63" s="139">
        <f t="shared" si="12"/>
        <v>133720</v>
      </c>
      <c r="T63" s="111">
        <f t="shared" si="7"/>
        <v>8</v>
      </c>
      <c r="U63" s="111">
        <f t="shared" si="8"/>
        <v>112</v>
      </c>
      <c r="V63" s="160">
        <f t="shared" si="9"/>
        <v>8</v>
      </c>
      <c r="W63" s="160">
        <f t="shared" si="10"/>
        <v>1990.072007712</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102.499</v>
      </c>
      <c r="I64" s="113">
        <v>100000</v>
      </c>
      <c r="J64" s="113">
        <v>0.01</v>
      </c>
      <c r="K64" s="113" t="s">
        <v>1142</v>
      </c>
      <c r="L64" s="113"/>
      <c r="M64" s="146" t="s">
        <v>447</v>
      </c>
      <c r="N64" s="198">
        <f>VLOOKUP($A64,[3]futuresATR!$A$2:$F$80,3)</f>
        <v>153.4</v>
      </c>
      <c r="O64" s="153">
        <f t="shared" si="5"/>
        <v>149659.99668289447</v>
      </c>
      <c r="P64" s="199">
        <f>VLOOKUP($A64,[3]futuresATR!$A$2:$F$80,4)</f>
        <v>0.30749605299999999</v>
      </c>
      <c r="Q64" s="152">
        <f t="shared" si="16"/>
        <v>299.99907608854721</v>
      </c>
      <c r="R64" s="144">
        <f t="shared" si="6"/>
        <v>7</v>
      </c>
      <c r="S64" s="139">
        <f t="shared" si="12"/>
        <v>1047619.9767802614</v>
      </c>
      <c r="T64" s="111">
        <f t="shared" si="7"/>
        <v>7</v>
      </c>
      <c r="U64" s="111">
        <f t="shared" si="8"/>
        <v>98</v>
      </c>
      <c r="V64" s="160">
        <f t="shared" si="9"/>
        <v>7</v>
      </c>
      <c r="W64" s="160">
        <f t="shared" si="10"/>
        <v>2099.9935326198306</v>
      </c>
      <c r="X64" s="113" t="s">
        <v>903</v>
      </c>
      <c r="Y64" s="113">
        <v>10</v>
      </c>
      <c r="Z64" s="113">
        <v>152</v>
      </c>
      <c r="AA64" s="113" t="s">
        <v>1072</v>
      </c>
      <c r="AB64" s="161" t="s">
        <v>910</v>
      </c>
      <c r="AC64" s="113">
        <v>152.01</v>
      </c>
      <c r="AD64" s="162">
        <v>-91</v>
      </c>
      <c r="AE64" s="162">
        <v>147</v>
      </c>
      <c r="AF64" s="166">
        <f t="shared" si="2"/>
        <v>-9.9999999999909051E-3</v>
      </c>
      <c r="AG64" s="144">
        <f t="shared" si="13"/>
        <v>-97.561927433349652</v>
      </c>
      <c r="AH64" s="141">
        <f t="shared" si="4"/>
        <v>6.561927433349652</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398</v>
      </c>
      <c r="O65" s="153">
        <f t="shared" si="5"/>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0.97367999999999999</v>
      </c>
      <c r="I66" s="113">
        <v>10</v>
      </c>
      <c r="J66" s="113">
        <v>1</v>
      </c>
      <c r="K66" s="113" t="s">
        <v>297</v>
      </c>
      <c r="L66" s="113" t="s">
        <v>873</v>
      </c>
      <c r="M66" s="146" t="s">
        <v>750</v>
      </c>
      <c r="N66" s="198">
        <f>VLOOKUP($A66,[3]futuresATR!$A$2:$F$80,3)</f>
        <v>8046</v>
      </c>
      <c r="O66" s="153">
        <f t="shared" si="5"/>
        <v>82634.951934927289</v>
      </c>
      <c r="P66" s="199">
        <f>VLOOKUP($A66,[3]futuresATR!$A$2:$F$80,4)</f>
        <v>173.96136811700001</v>
      </c>
      <c r="Q66" s="152">
        <f t="shared" si="16"/>
        <v>1786.6379931497002</v>
      </c>
      <c r="R66" s="144">
        <f t="shared" si="6"/>
        <v>1</v>
      </c>
      <c r="S66" s="139">
        <f t="shared" ref="S66:S80" si="17">R66*O66</f>
        <v>82634.951934927289</v>
      </c>
      <c r="T66" s="111">
        <f t="shared" si="7"/>
        <v>1</v>
      </c>
      <c r="U66" s="111">
        <f t="shared" si="8"/>
        <v>14</v>
      </c>
      <c r="V66" s="160">
        <f t="shared" si="9"/>
        <v>1</v>
      </c>
      <c r="W66" s="160">
        <f t="shared" si="10"/>
        <v>1786.6379931497002</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-3902.7195793279107</v>
      </c>
      <c r="AH66" s="141">
        <f t="shared" ref="AH66:AH75" si="20">ABS(AG66)-ABS(AD66)</f>
        <v>66.719579327910651</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316.39999999999998</v>
      </c>
      <c r="O67" s="153">
        <f t="shared" ref="O67:O80" si="21">N67*I67/H67</f>
        <v>46529.411764705874</v>
      </c>
      <c r="P67" s="199">
        <f>VLOOKUP($A67,[3]futuresATR!$A$2:$F$80,4)</f>
        <v>5.4577046534999996</v>
      </c>
      <c r="Q67" s="152">
        <f t="shared" si="16"/>
        <v>802.60362551470587</v>
      </c>
      <c r="R67" s="144">
        <f t="shared" ref="R67:R80" si="22">MAX(ROUND($R$1/Q67,0),1)</f>
        <v>2</v>
      </c>
      <c r="S67" s="139">
        <f t="shared" si="17"/>
        <v>93058.823529411748</v>
      </c>
      <c r="T67" s="111">
        <f t="shared" ref="T67:T80" si="23">IF(R67&gt;$T$1,$T$1,R67)</f>
        <v>2</v>
      </c>
      <c r="U67" s="111">
        <f t="shared" ref="U67:U80" si="24">T67*2*7</f>
        <v>28</v>
      </c>
      <c r="V67" s="160">
        <f t="shared" ref="V67:V80" si="25">IF(ROUND(T67*Q67/$R$1,0)&lt;1,0,T67)</f>
        <v>2</v>
      </c>
      <c r="W67" s="160">
        <f t="shared" ref="W67:W80" si="26">V67*Q67</f>
        <v>1605.2072510294117</v>
      </c>
      <c r="X67" s="113" t="s">
        <v>904</v>
      </c>
      <c r="Y67" s="113">
        <v>4</v>
      </c>
      <c r="Z67" s="113">
        <v>317.57</v>
      </c>
      <c r="AA67" s="113" t="s">
        <v>1166</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321.5</v>
      </c>
      <c r="O68" s="153">
        <f t="shared" si="21"/>
        <v>32150</v>
      </c>
      <c r="P68" s="199">
        <f>VLOOKUP($A68,[3]futuresATR!$A$2:$F$80,4)</f>
        <v>5.4460899664999998</v>
      </c>
      <c r="Q68" s="152">
        <f t="shared" si="16"/>
        <v>544.60899664999999</v>
      </c>
      <c r="R68" s="144">
        <f t="shared" si="22"/>
        <v>4</v>
      </c>
      <c r="S68" s="139">
        <f t="shared" si="17"/>
        <v>128600</v>
      </c>
      <c r="T68" s="111">
        <f t="shared" si="23"/>
        <v>4</v>
      </c>
      <c r="U68" s="111">
        <f t="shared" si="24"/>
        <v>56</v>
      </c>
      <c r="V68" s="160">
        <f t="shared" si="25"/>
        <v>4</v>
      </c>
      <c r="W68" s="160">
        <f t="shared" si="26"/>
        <v>2178.4359866</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0.89810947954555653</v>
      </c>
      <c r="I69">
        <v>10</v>
      </c>
      <c r="J69">
        <v>1</v>
      </c>
      <c r="K69" t="s">
        <v>297</v>
      </c>
      <c r="L69" t="s">
        <v>875</v>
      </c>
      <c r="M69" s="133" t="s">
        <v>531</v>
      </c>
      <c r="N69" s="198">
        <f>VLOOKUP($A69,[3]futuresATR!$A$2:$F$80,3)</f>
        <v>2872</v>
      </c>
      <c r="O69" s="153">
        <f t="shared" si="21"/>
        <v>31978.284000000003</v>
      </c>
      <c r="P69" s="199">
        <f>VLOOKUP($A69,[3]futuresATR!$A$2:$F$80,4)</f>
        <v>84.417363572499994</v>
      </c>
      <c r="Q69" s="152">
        <f t="shared" si="16"/>
        <v>939.94513469800131</v>
      </c>
      <c r="R69" s="144">
        <f t="shared" si="22"/>
        <v>2</v>
      </c>
      <c r="S69" s="139">
        <f t="shared" si="17"/>
        <v>63956.568000000007</v>
      </c>
      <c r="T69" s="111">
        <f t="shared" si="23"/>
        <v>2</v>
      </c>
      <c r="U69" s="111">
        <f t="shared" si="24"/>
        <v>28</v>
      </c>
      <c r="V69" s="160">
        <f t="shared" si="25"/>
        <v>2</v>
      </c>
      <c r="W69" s="160">
        <f t="shared" si="26"/>
        <v>1879.8902693960026</v>
      </c>
      <c r="X69" t="s">
        <v>904</v>
      </c>
      <c r="Y69">
        <v>3</v>
      </c>
      <c r="Z69">
        <v>2942.67</v>
      </c>
      <c r="AA69" s="137">
        <v>-6</v>
      </c>
      <c r="AB69" t="s">
        <v>914</v>
      </c>
      <c r="AC69">
        <v>3037</v>
      </c>
      <c r="AD69" s="109">
        <v>3164</v>
      </c>
      <c r="AE69" s="109">
        <v>0</v>
      </c>
      <c r="AF69" s="166">
        <f t="shared" si="18"/>
        <v>-94.329999999999927</v>
      </c>
      <c r="AG69" s="144">
        <f t="shared" si="19"/>
        <v>-3150.9521549999977</v>
      </c>
      <c r="AH69" s="141">
        <f t="shared" si="20"/>
        <v>-13.047845000002326</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1154.2</v>
      </c>
      <c r="O70" s="153">
        <f t="shared" si="21"/>
        <v>115420</v>
      </c>
      <c r="P70" s="199">
        <f>VLOOKUP($A70,[3]futuresATR!$A$2:$F$80,4)</f>
        <v>22.840608196000002</v>
      </c>
      <c r="Q70" s="152">
        <f t="shared" si="16"/>
        <v>2284.0608196000003</v>
      </c>
      <c r="R70" s="144">
        <f t="shared" si="22"/>
        <v>1</v>
      </c>
      <c r="S70" s="139">
        <f t="shared" si="17"/>
        <v>115420</v>
      </c>
      <c r="T70" s="111">
        <f t="shared" si="23"/>
        <v>1</v>
      </c>
      <c r="U70" s="111">
        <f t="shared" si="24"/>
        <v>14</v>
      </c>
      <c r="V70" s="160">
        <f t="shared" si="25"/>
        <v>1</v>
      </c>
      <c r="W70" s="160">
        <f t="shared" si="26"/>
        <v>2284.0608196000003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VLOOKUP(G76,MARGIN!$E$1:$F$9,2)</f>
        <v>1.3363981397337896</v>
      </c>
      <c r="I76" s="113">
        <v>25</v>
      </c>
      <c r="J76" s="113">
        <v>0.1</v>
      </c>
      <c r="K76" s="113" t="s">
        <v>297</v>
      </c>
      <c r="L76" s="113" t="s">
        <v>885</v>
      </c>
      <c r="M76" s="146" t="s">
        <v>742</v>
      </c>
      <c r="N76" s="198">
        <f>VLOOKUP($A76,[3]futuresATR!$A$2:$F$80,3)</f>
        <v>5203</v>
      </c>
      <c r="O76" s="153">
        <f t="shared" si="21"/>
        <v>97332.520999999993</v>
      </c>
      <c r="P76" s="199">
        <f>VLOOKUP($A76,[3]futuresATR!$A$2:$F$80,4)</f>
        <v>82.460520231499999</v>
      </c>
      <c r="Q76" s="152">
        <f t="shared" si="16"/>
        <v>1542.5889519706702</v>
      </c>
      <c r="R76" s="144">
        <f t="shared" si="22"/>
        <v>1</v>
      </c>
      <c r="S76" s="139">
        <f t="shared" si="17"/>
        <v>97332.520999999993</v>
      </c>
      <c r="T76" s="111">
        <f t="shared" si="23"/>
        <v>1</v>
      </c>
      <c r="U76" s="111">
        <f t="shared" si="24"/>
        <v>14</v>
      </c>
      <c r="V76" s="160">
        <f t="shared" si="25"/>
        <v>1</v>
      </c>
      <c r="W76" s="160">
        <f t="shared" si="26"/>
        <v>1542.5889519706702</v>
      </c>
      <c r="X76" s="113" t="s">
        <v>903</v>
      </c>
      <c r="Y76" s="113">
        <v>2</v>
      </c>
      <c r="Z76" s="113">
        <v>5304</v>
      </c>
      <c r="AA76" s="113" t="s">
        <v>1052</v>
      </c>
      <c r="AB76" s="161">
        <v>1.9E-3</v>
      </c>
      <c r="AC76" s="113">
        <v>5314</v>
      </c>
      <c r="AD76" s="162">
        <v>-361</v>
      </c>
      <c r="AE76" s="162">
        <v>0</v>
      </c>
      <c r="AF76" s="166">
        <f>Z76-AC76</f>
        <v>-10</v>
      </c>
      <c r="AG76" s="144">
        <f>AF76*I76*Y76/H76</f>
        <v>-374.14</v>
      </c>
      <c r="AH76" s="141">
        <f>ABS(AG76)-ABS(AD76)</f>
        <v>13.139999999999986</v>
      </c>
    </row>
    <row r="77" spans="1:34" ht="15.75" thickBot="1" x14ac:dyDescent="0.3">
      <c r="A77" s="5" t="s">
        <v>1063</v>
      </c>
      <c r="B77" t="s">
        <v>424</v>
      </c>
      <c r="C77" s="155" t="s">
        <v>1031</v>
      </c>
      <c r="D77" t="s">
        <v>453</v>
      </c>
      <c r="E77" t="s">
        <v>783</v>
      </c>
      <c r="F77" t="s">
        <v>886</v>
      </c>
      <c r="G77" t="s">
        <v>454</v>
      </c>
      <c r="H77">
        <f>VLOOKUP(G77,MARGIN!$E$1:$F$9,2)</f>
        <v>1.3363981397337896</v>
      </c>
      <c r="I77" s="147">
        <v>2400</v>
      </c>
      <c r="J77">
        <v>0.01</v>
      </c>
      <c r="K77" t="s">
        <v>1142</v>
      </c>
      <c r="L77" t="s">
        <v>887</v>
      </c>
      <c r="M77" s="133" t="s">
        <v>467</v>
      </c>
      <c r="N77" s="198">
        <f>VLOOKUP($A77,[3]futuresATR!$A$2:$F$80,3)</f>
        <v>98.12</v>
      </c>
      <c r="O77" s="153">
        <f t="shared" si="21"/>
        <v>176210.96063999998</v>
      </c>
      <c r="P77" s="199">
        <f>VLOOKUP($A77,[3]futuresATR!$A$2:$F$80,4)</f>
        <v>3.85E-2</v>
      </c>
      <c r="Q77" s="152">
        <f t="shared" si="16"/>
        <v>69.141071999999994</v>
      </c>
      <c r="R77" s="144">
        <f t="shared" si="22"/>
        <v>29</v>
      </c>
      <c r="S77" s="139">
        <f t="shared" si="17"/>
        <v>5110117.8585599996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-736.30751999933022</v>
      </c>
      <c r="AH77" s="141">
        <f>ABS(AG77)-ABS(AD77)</f>
        <v>24.307519999330225</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1.3363981397337896</v>
      </c>
      <c r="I79" s="147">
        <v>2800</v>
      </c>
      <c r="J79">
        <v>0.1</v>
      </c>
      <c r="K79" t="s">
        <v>1142</v>
      </c>
      <c r="L79" t="s">
        <v>891</v>
      </c>
      <c r="M79" s="133" t="s">
        <v>463</v>
      </c>
      <c r="N79" s="198">
        <f>VLOOKUP($A79,[3]futuresATR!$A$2:$F$80,3)</f>
        <v>98.54</v>
      </c>
      <c r="O79" s="153">
        <f t="shared" si="21"/>
        <v>206459.43135999999</v>
      </c>
      <c r="P79" s="199">
        <f>VLOOKUP($A79,[3]futuresATR!$A$2:$F$80,4)</f>
        <v>7.7513335500000002E-2</v>
      </c>
      <c r="Q79" s="152">
        <f t="shared" si="16"/>
        <v>162.40470032623199</v>
      </c>
      <c r="R79" s="144">
        <f t="shared" si="22"/>
        <v>12</v>
      </c>
      <c r="S79" s="139">
        <f t="shared" si="17"/>
        <v>2477513.1763199996</v>
      </c>
      <c r="T79" s="111">
        <f t="shared" si="23"/>
        <v>12</v>
      </c>
      <c r="U79" s="111">
        <f t="shared" si="24"/>
        <v>168</v>
      </c>
      <c r="V79" s="160">
        <f t="shared" si="25"/>
        <v>12</v>
      </c>
      <c r="W79" s="160">
        <f t="shared" si="26"/>
        <v>1948.8564039147839</v>
      </c>
      <c r="X79" t="s">
        <v>904</v>
      </c>
      <c r="Y79">
        <v>22</v>
      </c>
      <c r="Z79">
        <v>98.38</v>
      </c>
      <c r="AA79" t="s">
        <v>1067</v>
      </c>
      <c r="AB79" s="134">
        <v>1E-4</v>
      </c>
      <c r="AC79">
        <v>98.39</v>
      </c>
      <c r="AD79" s="109">
        <v>446</v>
      </c>
      <c r="AE79"/>
      <c r="AF79" s="166">
        <f>Z79-AC79</f>
        <v>-1.0000000000005116E-2</v>
      </c>
      <c r="AG79" s="144">
        <f>AF79*I79*Y79/H79</f>
        <v>-460.94048000023577</v>
      </c>
      <c r="AH79" s="141">
        <f>ABS(AG79)-ABS(AD79)</f>
        <v>14.940480000235766</v>
      </c>
    </row>
    <row r="80" spans="1:34" x14ac:dyDescent="0.25">
      <c r="A80" s="5" t="s">
        <v>1035</v>
      </c>
      <c r="B80" t="s">
        <v>427</v>
      </c>
      <c r="C80" s="155" t="s">
        <v>1035</v>
      </c>
      <c r="D80" t="s">
        <v>453</v>
      </c>
      <c r="E80" t="s">
        <v>783</v>
      </c>
      <c r="F80" t="s">
        <v>889</v>
      </c>
      <c r="G80" t="s">
        <v>454</v>
      </c>
      <c r="H80">
        <f>VLOOKUP(G80,MARGIN!$E$1:$F$9,2)</f>
        <v>1.3363981397337896</v>
      </c>
      <c r="I80" s="147">
        <v>8000</v>
      </c>
      <c r="J80">
        <v>1E-3</v>
      </c>
      <c r="K80" t="s">
        <v>1142</v>
      </c>
      <c r="L80" t="s">
        <v>890</v>
      </c>
      <c r="M80" s="133" t="s">
        <v>451</v>
      </c>
      <c r="N80" s="198">
        <f>VLOOKUP($A80,[3]futuresATR!$A$2:$F$80,3)</f>
        <v>98.04</v>
      </c>
      <c r="O80" s="153">
        <f t="shared" si="21"/>
        <v>586890.96959999995</v>
      </c>
      <c r="P80" s="199">
        <f>VLOOKUP($A80,[3]futuresATR!$A$2:$F$80,4)</f>
        <v>8.8847625999999999E-2</v>
      </c>
      <c r="Q80" s="152">
        <f t="shared" si="16"/>
        <v>531.86321266623997</v>
      </c>
      <c r="R80" s="144">
        <f t="shared" si="22"/>
        <v>4</v>
      </c>
      <c r="S80" s="139">
        <f t="shared" si="17"/>
        <v>2347563.8783999998</v>
      </c>
      <c r="T80" s="111">
        <f t="shared" si="23"/>
        <v>4</v>
      </c>
      <c r="U80" s="111">
        <f t="shared" si="24"/>
        <v>56</v>
      </c>
      <c r="V80" s="160">
        <f t="shared" si="25"/>
        <v>4</v>
      </c>
      <c r="W80" s="160">
        <f t="shared" si="26"/>
        <v>2127.4528506649599</v>
      </c>
      <c r="X80" t="s">
        <v>904</v>
      </c>
      <c r="Y80">
        <v>8</v>
      </c>
      <c r="Z80">
        <v>97.734999999999999</v>
      </c>
      <c r="AA80" t="s">
        <v>1056</v>
      </c>
      <c r="AB80" s="134">
        <v>1E-4</v>
      </c>
      <c r="AC80">
        <v>97.74</v>
      </c>
      <c r="AD80" s="109">
        <v>232</v>
      </c>
      <c r="AE80" s="109">
        <v>0</v>
      </c>
      <c r="AF80" s="166">
        <f>Z80-AC80</f>
        <v>-4.9999999999954525E-3</v>
      </c>
      <c r="AG80" s="144">
        <f>AF80*I80*Y80/H80</f>
        <v>-239.44959999978221</v>
      </c>
      <c r="AH80" s="141">
        <f>ABS(AG80)-ABS(AD80)</f>
        <v>7.4495999997822082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1.3363981397337896</v>
      </c>
    </row>
    <row r="2" spans="1:17" x14ac:dyDescent="0.25">
      <c r="A2" t="s">
        <v>777</v>
      </c>
      <c r="B2" s="142">
        <v>50</v>
      </c>
      <c r="E2" s="176" t="s">
        <v>491</v>
      </c>
      <c r="F2" s="177">
        <f>G38</f>
        <v>1.2914699999999999</v>
      </c>
    </row>
    <row r="3" spans="1:17" x14ac:dyDescent="0.25">
      <c r="A3" t="s">
        <v>779</v>
      </c>
      <c r="B3" s="114">
        <f>B1/B2</f>
        <v>10000</v>
      </c>
      <c r="E3" s="176" t="s">
        <v>539</v>
      </c>
      <c r="F3" s="177">
        <f>G37</f>
        <v>0.97367999999999999</v>
      </c>
    </row>
    <row r="4" spans="1:17" x14ac:dyDescent="0.25">
      <c r="B4" s="114"/>
      <c r="E4" s="176" t="s">
        <v>473</v>
      </c>
      <c r="F4" s="177">
        <f>1/G32</f>
        <v>0.89810947954555653</v>
      </c>
    </row>
    <row r="5" spans="1:17" x14ac:dyDescent="0.25">
      <c r="A5" t="s">
        <v>1116</v>
      </c>
      <c r="B5" s="203">
        <v>50000</v>
      </c>
      <c r="E5" s="176" t="s">
        <v>460</v>
      </c>
      <c r="F5" s="177">
        <f>1/G23</f>
        <v>0.7529610192080356</v>
      </c>
    </row>
    <row r="6" spans="1:17" x14ac:dyDescent="0.25">
      <c r="A6" t="s">
        <v>1117</v>
      </c>
      <c r="B6" s="203">
        <v>35000</v>
      </c>
      <c r="E6" s="176" t="s">
        <v>506</v>
      </c>
      <c r="F6" s="178">
        <v>7.77</v>
      </c>
    </row>
    <row r="7" spans="1:17" x14ac:dyDescent="0.25">
      <c r="A7" t="s">
        <v>1151</v>
      </c>
      <c r="B7" s="203">
        <v>1000000</v>
      </c>
      <c r="E7" s="176" t="s">
        <v>444</v>
      </c>
      <c r="F7" s="177">
        <f>G39</f>
        <v>102.499</v>
      </c>
    </row>
    <row r="8" spans="1:17" x14ac:dyDescent="0.25">
      <c r="A8" t="s">
        <v>1152</v>
      </c>
      <c r="B8" s="204">
        <v>2E-3</v>
      </c>
      <c r="E8" s="176" t="s">
        <v>781</v>
      </c>
      <c r="F8" s="177">
        <f>1/G36</f>
        <v>1.3950698232446535</v>
      </c>
    </row>
    <row r="9" spans="1:17" ht="15.75" thickBot="1" x14ac:dyDescent="0.3">
      <c r="B9" s="201"/>
      <c r="E9" s="179" t="s">
        <v>476</v>
      </c>
      <c r="F9" s="180">
        <v>1</v>
      </c>
    </row>
    <row r="10" spans="1:17" x14ac:dyDescent="0.25">
      <c r="B10" s="114"/>
      <c r="E10" s="111"/>
      <c r="F10" s="1"/>
    </row>
    <row r="11" spans="1:17" x14ac:dyDescent="0.25">
      <c r="G11" s="112" t="str">
        <f>[4]currenciesATR!$B1</f>
        <v>Close2016.07.01 16:00</v>
      </c>
      <c r="H11" s="112" t="str">
        <f>[4]currenciesATR!$C1</f>
        <v>ATR20</v>
      </c>
      <c r="I11" t="s">
        <v>1080</v>
      </c>
      <c r="J11" t="s">
        <v>776</v>
      </c>
      <c r="L11" t="s">
        <v>1115</v>
      </c>
      <c r="M11" t="s">
        <v>776</v>
      </c>
      <c r="N11" s="181" t="s">
        <v>1118</v>
      </c>
      <c r="O11" t="s">
        <v>1080</v>
      </c>
      <c r="P11"/>
      <c r="Q11" s="114" t="s">
        <v>476</v>
      </c>
    </row>
    <row r="12" spans="1:17" x14ac:dyDescent="0.25">
      <c r="A12" t="s">
        <v>1084</v>
      </c>
      <c r="B12" t="s">
        <v>22</v>
      </c>
      <c r="C12" t="str">
        <f t="shared" ref="C12:C17" si="0">RIGHT(B12,3)</f>
        <v>NZD</v>
      </c>
      <c r="D12">
        <f>VLOOKUP(C12,$E$1:$F$9,2)</f>
        <v>1.3950698232446535</v>
      </c>
      <c r="E12" t="s">
        <v>1084</v>
      </c>
      <c r="F12" t="s">
        <v>22</v>
      </c>
      <c r="G12" s="112">
        <f>[4]currenciesATR!$B2</f>
        <v>1.0436099999999999</v>
      </c>
      <c r="H12" s="112">
        <f>[4]currenciesATR!$C2</f>
        <v>2.8709999999999999E-3</v>
      </c>
      <c r="I12" s="138">
        <f>J12*10000*G12/D12</f>
        <v>52364.905886999994</v>
      </c>
      <c r="J12" s="114">
        <f>ROUND($B$5*$D12/$G12/10000,0)</f>
        <v>7</v>
      </c>
      <c r="L12" t="s">
        <v>20</v>
      </c>
      <c r="M12" s="114">
        <f>ROUND($B$6*Q12/N12/10000,0)</f>
        <v>5</v>
      </c>
      <c r="N12" s="166">
        <f>G17</f>
        <v>0.96633999999999998</v>
      </c>
      <c r="O12" s="138">
        <f>N12*M12/Q12*10000</f>
        <v>37412.406017948539</v>
      </c>
      <c r="P12" t="str">
        <f t="shared" ref="P12:P39" si="1">RIGHT(L12,3)</f>
        <v>CAD</v>
      </c>
      <c r="Q12">
        <f>VLOOKUP(P12,$E$1:$F$9,2)</f>
        <v>1.2914699999999999</v>
      </c>
    </row>
    <row r="13" spans="1:17" x14ac:dyDescent="0.25">
      <c r="A13" t="s">
        <v>1096</v>
      </c>
      <c r="B13" t="s">
        <v>23</v>
      </c>
      <c r="C13" t="str">
        <f t="shared" si="0"/>
        <v>AUD</v>
      </c>
      <c r="D13">
        <f>VLOOKUP(C13,$E$1:$F$9,2)</f>
        <v>1.3363981397337896</v>
      </c>
      <c r="E13" t="s">
        <v>1096</v>
      </c>
      <c r="F13" t="s">
        <v>23</v>
      </c>
      <c r="G13" s="112">
        <f>[4]currenciesATR!$B3</f>
        <v>1.77437</v>
      </c>
      <c r="H13" s="112">
        <f>[4]currenciesATR!$C3</f>
        <v>1.0923499999999999E-2</v>
      </c>
      <c r="I13" s="138">
        <f t="shared" ref="I13:I39" si="2">J13*10000*G13/D13</f>
        <v>53109.023343999994</v>
      </c>
      <c r="J13" s="114">
        <f t="shared" ref="J13:J39" si="3">ROUND($B$5*$D13/$G13/10000,0)</f>
        <v>4</v>
      </c>
      <c r="L13" t="s">
        <v>21</v>
      </c>
      <c r="M13" s="114">
        <f t="shared" ref="M13:M39" si="4">ROUND($B$6*Q13/N13/10000,0)</f>
        <v>5</v>
      </c>
      <c r="N13" s="166">
        <f>G15</f>
        <v>0.72853000000000001</v>
      </c>
      <c r="O13" s="138">
        <f t="shared" ref="O13:O39" si="5">N13*M13/Q13*10000</f>
        <v>37411.16177799688</v>
      </c>
      <c r="P13" t="str">
        <f t="shared" si="1"/>
        <v>CHF</v>
      </c>
      <c r="Q13">
        <f t="shared" ref="Q13:Q39" si="6">VLOOKUP(P13,$E$1:$F$9,2)</f>
        <v>0.97367999999999999</v>
      </c>
    </row>
    <row r="14" spans="1:17" x14ac:dyDescent="0.25">
      <c r="A14" t="s">
        <v>1081</v>
      </c>
      <c r="B14" t="s">
        <v>7</v>
      </c>
      <c r="C14" t="str">
        <f t="shared" si="0"/>
        <v>JPY</v>
      </c>
      <c r="D14">
        <f>VLOOKUP(C14,$E$1:$F$9,2)</f>
        <v>102.499</v>
      </c>
      <c r="E14" t="s">
        <v>1081</v>
      </c>
      <c r="F14" t="s">
        <v>7</v>
      </c>
      <c r="G14" s="112">
        <f>[4]currenciesATR!$B4</f>
        <v>76.688999999999993</v>
      </c>
      <c r="H14" s="112">
        <f>[4]currenciesATR!$C4</f>
        <v>0.43495</v>
      </c>
      <c r="I14" s="138">
        <f t="shared" si="2"/>
        <v>52373.486570600682</v>
      </c>
      <c r="J14" s="114">
        <f t="shared" si="3"/>
        <v>7</v>
      </c>
      <c r="L14" t="s">
        <v>7</v>
      </c>
      <c r="M14" s="114">
        <f t="shared" si="4"/>
        <v>5</v>
      </c>
      <c r="N14" s="166">
        <f>G14</f>
        <v>76.688999999999993</v>
      </c>
      <c r="O14" s="138">
        <f t="shared" si="5"/>
        <v>37409.633264714772</v>
      </c>
      <c r="P14" t="str">
        <f t="shared" si="1"/>
        <v>JPY</v>
      </c>
      <c r="Q14">
        <f t="shared" si="6"/>
        <v>102.499</v>
      </c>
    </row>
    <row r="15" spans="1:17" x14ac:dyDescent="0.25">
      <c r="A15" t="s">
        <v>1082</v>
      </c>
      <c r="B15" t="s">
        <v>21</v>
      </c>
      <c r="C15" t="str">
        <f t="shared" si="0"/>
        <v>CHF</v>
      </c>
      <c r="D15">
        <f>VLOOKUP(C15,$E$1:$F$9,2)</f>
        <v>0.97367999999999999</v>
      </c>
      <c r="E15" t="s">
        <v>1082</v>
      </c>
      <c r="F15" t="s">
        <v>21</v>
      </c>
      <c r="G15" s="112">
        <f>[4]currenciesATR!$B5</f>
        <v>0.72853000000000001</v>
      </c>
      <c r="H15" s="112">
        <f>[4]currenciesATR!$C5</f>
        <v>3.107E-3</v>
      </c>
      <c r="I15" s="138">
        <f t="shared" si="2"/>
        <v>52375.626489195631</v>
      </c>
      <c r="J15" s="114">
        <f t="shared" si="3"/>
        <v>7</v>
      </c>
      <c r="L15" t="s">
        <v>22</v>
      </c>
      <c r="M15" s="114">
        <f t="shared" si="4"/>
        <v>5</v>
      </c>
      <c r="N15" s="166">
        <f>G12</f>
        <v>1.0436099999999999</v>
      </c>
      <c r="O15" s="138">
        <f t="shared" si="5"/>
        <v>37403.504204999997</v>
      </c>
      <c r="P15" t="str">
        <f t="shared" si="1"/>
        <v>NZD</v>
      </c>
      <c r="Q15">
        <f t="shared" si="6"/>
        <v>1.3950698232446535</v>
      </c>
    </row>
    <row r="16" spans="1:17" x14ac:dyDescent="0.25">
      <c r="A16" t="s">
        <v>1083</v>
      </c>
      <c r="B16" t="s">
        <v>9</v>
      </c>
      <c r="C16" t="str">
        <f t="shared" si="0"/>
        <v>USD</v>
      </c>
      <c r="D16">
        <f>VLOOKUP(C16,$E$1:$F$9,2)</f>
        <v>1</v>
      </c>
      <c r="E16" t="s">
        <v>1083</v>
      </c>
      <c r="F16" t="s">
        <v>9</v>
      </c>
      <c r="G16" s="112">
        <f>[4]currenciesATR!$B6</f>
        <v>0.74827999999999995</v>
      </c>
      <c r="H16" s="112">
        <f>[4]currenciesATR!$C6</f>
        <v>3.5530000000000002E-3</v>
      </c>
      <c r="I16" s="138">
        <f t="shared" si="2"/>
        <v>52379.6</v>
      </c>
      <c r="J16" s="114">
        <f t="shared" si="3"/>
        <v>7</v>
      </c>
      <c r="L16" t="s">
        <v>9</v>
      </c>
      <c r="M16" s="114">
        <f t="shared" si="4"/>
        <v>5</v>
      </c>
      <c r="N16" s="166">
        <f>G16</f>
        <v>0.74827999999999995</v>
      </c>
      <c r="O16" s="138">
        <f t="shared" si="5"/>
        <v>37413.999999999993</v>
      </c>
      <c r="P16" t="str">
        <f t="shared" si="1"/>
        <v>USD</v>
      </c>
      <c r="Q16">
        <f t="shared" si="6"/>
        <v>1</v>
      </c>
    </row>
    <row r="17" spans="1:17" x14ac:dyDescent="0.25">
      <c r="A17" t="s">
        <v>1085</v>
      </c>
      <c r="B17" t="s">
        <v>20</v>
      </c>
      <c r="C17" t="str">
        <f t="shared" si="0"/>
        <v>CAD</v>
      </c>
      <c r="D17">
        <f t="shared" ref="D17:D39" si="7">VLOOKUP(C17,$E$1:$F$9,2)</f>
        <v>1.2914699999999999</v>
      </c>
      <c r="E17" t="s">
        <v>1085</v>
      </c>
      <c r="F17" t="s">
        <v>20</v>
      </c>
      <c r="G17" s="112">
        <f>[4]currenciesATR!$B7</f>
        <v>0.96633999999999998</v>
      </c>
      <c r="H17" s="112">
        <f>[4]currenciesATR!$C7</f>
        <v>3.5725000000000002E-3</v>
      </c>
      <c r="I17" s="138">
        <f t="shared" si="2"/>
        <v>52377.368425127963</v>
      </c>
      <c r="J17" s="114">
        <f t="shared" si="3"/>
        <v>7</v>
      </c>
      <c r="L17" t="s">
        <v>27</v>
      </c>
      <c r="M17" s="114">
        <f t="shared" si="4"/>
        <v>5</v>
      </c>
      <c r="N17" s="166">
        <f>G19</f>
        <v>0.75370999999999999</v>
      </c>
      <c r="O17" s="138">
        <f t="shared" si="5"/>
        <v>38704.194396516308</v>
      </c>
      <c r="P17" t="str">
        <f t="shared" si="1"/>
        <v>CHF</v>
      </c>
      <c r="Q17">
        <f t="shared" si="6"/>
        <v>0.97367999999999999</v>
      </c>
    </row>
    <row r="18" spans="1:17" x14ac:dyDescent="0.25">
      <c r="A18" t="s">
        <v>1086</v>
      </c>
      <c r="B18" t="s">
        <v>27</v>
      </c>
      <c r="C18" t="str">
        <f>RIGHT(B39,3)</f>
        <v>CAD</v>
      </c>
      <c r="D18">
        <f>VLOOKUP(C18,$E$1:$F$9,2)</f>
        <v>1.2914699999999999</v>
      </c>
      <c r="E18" t="s">
        <v>1133</v>
      </c>
      <c r="F18" t="s">
        <v>29</v>
      </c>
      <c r="G18" s="112">
        <f>[4]currenciesATR!$B8</f>
        <v>0.92573000000000005</v>
      </c>
      <c r="H18" s="112">
        <f>[4]currenciesATR!$C8</f>
        <v>3.8159999999999999E-3</v>
      </c>
      <c r="I18" s="138">
        <f>J18*10000*G18/D18</f>
        <v>50176.233284551723</v>
      </c>
      <c r="J18" s="114">
        <f>ROUND($B$5*$D18/$G18/10000,0)</f>
        <v>7</v>
      </c>
      <c r="L18" t="s">
        <v>3</v>
      </c>
      <c r="M18" s="114">
        <f t="shared" si="4"/>
        <v>5</v>
      </c>
      <c r="N18" s="166">
        <f>G33</f>
        <v>79.346999999999994</v>
      </c>
      <c r="O18" s="138">
        <f t="shared" si="5"/>
        <v>38706.231280305168</v>
      </c>
      <c r="P18" t="str">
        <f t="shared" si="1"/>
        <v>JPY</v>
      </c>
      <c r="Q18">
        <f t="shared" si="6"/>
        <v>102.499</v>
      </c>
    </row>
    <row r="19" spans="1:17" x14ac:dyDescent="0.25">
      <c r="A19" t="s">
        <v>1102</v>
      </c>
      <c r="B19" t="s">
        <v>28</v>
      </c>
      <c r="C19" t="str">
        <f t="shared" ref="C19:C39" si="8">RIGHT(B18,3)</f>
        <v>CHF</v>
      </c>
      <c r="D19">
        <f t="shared" si="7"/>
        <v>0.97367999999999999</v>
      </c>
      <c r="E19" t="s">
        <v>1086</v>
      </c>
      <c r="F19" t="s">
        <v>27</v>
      </c>
      <c r="G19" s="112">
        <f>[4]currenciesATR!$B9</f>
        <v>0.75370999999999999</v>
      </c>
      <c r="H19" s="112">
        <f>[4]currenciesATR!$C9</f>
        <v>2.6264999999999999E-3</v>
      </c>
      <c r="I19" s="138">
        <f t="shared" si="2"/>
        <v>46445.033275819573</v>
      </c>
      <c r="J19" s="114">
        <f t="shared" si="3"/>
        <v>6</v>
      </c>
      <c r="L19" t="s">
        <v>4</v>
      </c>
      <c r="M19" s="114">
        <f t="shared" si="4"/>
        <v>3</v>
      </c>
      <c r="N19" s="166">
        <f>G35</f>
        <v>105.244</v>
      </c>
      <c r="O19" s="138">
        <f t="shared" si="5"/>
        <v>30803.422472414364</v>
      </c>
      <c r="P19" t="str">
        <f t="shared" si="1"/>
        <v>JPY</v>
      </c>
      <c r="Q19">
        <f t="shared" si="6"/>
        <v>102.499</v>
      </c>
    </row>
    <row r="20" spans="1:17" x14ac:dyDescent="0.25">
      <c r="A20" t="s">
        <v>1100</v>
      </c>
      <c r="B20" t="s">
        <v>25</v>
      </c>
      <c r="C20" t="str">
        <f t="shared" si="8"/>
        <v>CHF</v>
      </c>
      <c r="D20">
        <f t="shared" si="7"/>
        <v>0.97367999999999999</v>
      </c>
      <c r="E20" t="s">
        <v>1102</v>
      </c>
      <c r="F20" t="s">
        <v>28</v>
      </c>
      <c r="G20" s="112">
        <f>[4]currenciesATR!$B10</f>
        <v>0.69791999999999998</v>
      </c>
      <c r="H20" s="112">
        <f>[4]currenciesATR!$C10</f>
        <v>3.042E-3</v>
      </c>
      <c r="I20" s="138">
        <f t="shared" si="2"/>
        <v>50175.006162188809</v>
      </c>
      <c r="J20" s="114">
        <f t="shared" si="3"/>
        <v>7</v>
      </c>
      <c r="L20" t="s">
        <v>11</v>
      </c>
      <c r="M20" s="114">
        <f t="shared" si="4"/>
        <v>3</v>
      </c>
      <c r="N20" s="166">
        <f>G27</f>
        <v>1.48769</v>
      </c>
      <c r="O20" s="138">
        <f t="shared" si="5"/>
        <v>33396.260195999996</v>
      </c>
      <c r="P20" t="str">
        <f t="shared" si="1"/>
        <v>AUD</v>
      </c>
      <c r="Q20">
        <f t="shared" si="6"/>
        <v>1.3363981397337896</v>
      </c>
    </row>
    <row r="21" spans="1:17" x14ac:dyDescent="0.25">
      <c r="A21" t="s">
        <v>1098</v>
      </c>
      <c r="B21" t="s">
        <v>26</v>
      </c>
      <c r="C21" t="str">
        <f t="shared" si="8"/>
        <v>NZD</v>
      </c>
      <c r="D21">
        <f t="shared" si="7"/>
        <v>1.3950698232446535</v>
      </c>
      <c r="E21" t="s">
        <v>1100</v>
      </c>
      <c r="F21" t="s">
        <v>25</v>
      </c>
      <c r="G21" s="112">
        <f>[4]currenciesATR!$B11</f>
        <v>1.8521099999999999</v>
      </c>
      <c r="H21" s="112">
        <f>[4]currenciesATR!$C11</f>
        <v>1.1332500000000001E-2</v>
      </c>
      <c r="I21" s="138">
        <f t="shared" si="2"/>
        <v>53104.438763999991</v>
      </c>
      <c r="J21" s="114">
        <f t="shared" si="3"/>
        <v>4</v>
      </c>
      <c r="L21" t="s">
        <v>12</v>
      </c>
      <c r="M21" s="114">
        <f t="shared" si="4"/>
        <v>3</v>
      </c>
      <c r="N21" s="166">
        <f>G28</f>
        <v>1.43801</v>
      </c>
      <c r="O21" s="138">
        <f t="shared" si="5"/>
        <v>33404.027968129347</v>
      </c>
      <c r="P21" t="str">
        <f t="shared" si="1"/>
        <v>CAD</v>
      </c>
      <c r="Q21">
        <f t="shared" si="6"/>
        <v>1.2914699999999999</v>
      </c>
    </row>
    <row r="22" spans="1:17" x14ac:dyDescent="0.25">
      <c r="A22" t="s">
        <v>1101</v>
      </c>
      <c r="B22" t="s">
        <v>14</v>
      </c>
      <c r="C22" t="str">
        <f t="shared" si="8"/>
        <v>CHF</v>
      </c>
      <c r="D22">
        <f t="shared" si="7"/>
        <v>0.97367999999999999</v>
      </c>
      <c r="E22" t="s">
        <v>1098</v>
      </c>
      <c r="F22" t="s">
        <v>26</v>
      </c>
      <c r="G22" s="112">
        <f>[4]currenciesATR!$B12</f>
        <v>1.29308</v>
      </c>
      <c r="H22" s="112">
        <f>[4]currenciesATR!$C12</f>
        <v>7.8630000000000002E-3</v>
      </c>
      <c r="I22" s="138">
        <f t="shared" si="2"/>
        <v>53121.354038287733</v>
      </c>
      <c r="J22" s="114">
        <f t="shared" si="3"/>
        <v>4</v>
      </c>
      <c r="L22" t="s">
        <v>18</v>
      </c>
      <c r="M22" s="114">
        <f t="shared" si="4"/>
        <v>3</v>
      </c>
      <c r="N22" s="166">
        <f>G30</f>
        <v>1.0842700000000001</v>
      </c>
      <c r="O22" s="138">
        <f t="shared" si="5"/>
        <v>33407.382302193742</v>
      </c>
      <c r="P22" t="str">
        <f t="shared" si="1"/>
        <v>CHF</v>
      </c>
      <c r="Q22">
        <f t="shared" si="6"/>
        <v>0.97367999999999999</v>
      </c>
    </row>
    <row r="23" spans="1:17" x14ac:dyDescent="0.25">
      <c r="A23" t="s">
        <v>1099</v>
      </c>
      <c r="B23" t="s">
        <v>6</v>
      </c>
      <c r="C23" t="str">
        <f t="shared" si="8"/>
        <v>USD</v>
      </c>
      <c r="D23">
        <f t="shared" si="7"/>
        <v>1</v>
      </c>
      <c r="E23" t="s">
        <v>1101</v>
      </c>
      <c r="F23" t="s">
        <v>14</v>
      </c>
      <c r="G23" s="112">
        <f>[4]currenciesATR!$B13</f>
        <v>1.32809</v>
      </c>
      <c r="H23" s="112">
        <f>[4]currenciesATR!$C13</f>
        <v>8.6730000000000002E-3</v>
      </c>
      <c r="I23" s="138">
        <f t="shared" si="2"/>
        <v>53123.6</v>
      </c>
      <c r="J23" s="114">
        <f t="shared" si="3"/>
        <v>4</v>
      </c>
      <c r="L23" t="s">
        <v>19</v>
      </c>
      <c r="M23" s="114">
        <f t="shared" si="4"/>
        <v>3</v>
      </c>
      <c r="N23" s="166">
        <f>G31</f>
        <v>0.83830000000000005</v>
      </c>
      <c r="O23" s="138">
        <f t="shared" si="5"/>
        <v>33400.135409999995</v>
      </c>
      <c r="P23" t="str">
        <f t="shared" si="1"/>
        <v>GBP</v>
      </c>
      <c r="Q23">
        <f t="shared" si="6"/>
        <v>0.7529610192080356</v>
      </c>
    </row>
    <row r="24" spans="1:17" x14ac:dyDescent="0.25">
      <c r="A24" t="s">
        <v>1097</v>
      </c>
      <c r="B24" t="s">
        <v>24</v>
      </c>
      <c r="C24" t="str">
        <f t="shared" si="8"/>
        <v>JPY</v>
      </c>
      <c r="D24">
        <f t="shared" si="7"/>
        <v>102.499</v>
      </c>
      <c r="E24" t="s">
        <v>1099</v>
      </c>
      <c r="F24" t="s">
        <v>6</v>
      </c>
      <c r="G24" s="112">
        <f>[4]currenciesATR!$B14</f>
        <v>136.11799999999999</v>
      </c>
      <c r="H24" s="112">
        <f>[4]currenciesATR!$C14</f>
        <v>1.0142</v>
      </c>
      <c r="I24" s="138">
        <f t="shared" si="2"/>
        <v>53119.737753539062</v>
      </c>
      <c r="J24" s="114">
        <f t="shared" si="3"/>
        <v>4</v>
      </c>
      <c r="L24" t="s">
        <v>5</v>
      </c>
      <c r="M24" s="114">
        <f t="shared" si="4"/>
        <v>3</v>
      </c>
      <c r="N24" s="166">
        <f>G29</f>
        <v>114.136</v>
      </c>
      <c r="O24" s="138">
        <f t="shared" si="5"/>
        <v>33405.984448628769</v>
      </c>
      <c r="P24" t="str">
        <f t="shared" si="1"/>
        <v>JPY</v>
      </c>
      <c r="Q24">
        <f t="shared" si="6"/>
        <v>102.499</v>
      </c>
    </row>
    <row r="25" spans="1:17" x14ac:dyDescent="0.25">
      <c r="A25" t="s">
        <v>1094</v>
      </c>
      <c r="B25" t="s">
        <v>13</v>
      </c>
      <c r="C25" t="str">
        <f t="shared" si="8"/>
        <v>CAD</v>
      </c>
      <c r="D25">
        <f t="shared" si="7"/>
        <v>1.2914699999999999</v>
      </c>
      <c r="E25" t="s">
        <v>1097</v>
      </c>
      <c r="F25" t="s">
        <v>24</v>
      </c>
      <c r="G25" s="112">
        <f>[4]currenciesATR!$B15</f>
        <v>1.7150799999999999</v>
      </c>
      <c r="H25" s="112">
        <f>[4]currenciesATR!$C15</f>
        <v>1.0274500000000001E-2</v>
      </c>
      <c r="I25" s="138">
        <f t="shared" si="2"/>
        <v>53120.2428240687</v>
      </c>
      <c r="J25" s="114">
        <f t="shared" si="3"/>
        <v>4</v>
      </c>
      <c r="L25" t="s">
        <v>13</v>
      </c>
      <c r="M25" s="114">
        <f t="shared" si="4"/>
        <v>3</v>
      </c>
      <c r="N25" s="166">
        <f>G26</f>
        <v>1.55287</v>
      </c>
      <c r="O25" s="138">
        <f t="shared" si="5"/>
        <v>33393.382340999997</v>
      </c>
      <c r="P25" t="str">
        <f t="shared" si="1"/>
        <v>NZD</v>
      </c>
      <c r="Q25">
        <f t="shared" si="6"/>
        <v>1.3950698232446535</v>
      </c>
    </row>
    <row r="26" spans="1:17" x14ac:dyDescent="0.25">
      <c r="A26" t="s">
        <v>1089</v>
      </c>
      <c r="B26" t="s">
        <v>11</v>
      </c>
      <c r="C26" t="str">
        <f t="shared" si="8"/>
        <v>NZD</v>
      </c>
      <c r="D26">
        <f t="shared" si="7"/>
        <v>1.3950698232446535</v>
      </c>
      <c r="E26" t="s">
        <v>1094</v>
      </c>
      <c r="F26" t="s">
        <v>13</v>
      </c>
      <c r="G26" s="112">
        <f>[4]currenciesATR!$B16</f>
        <v>1.55287</v>
      </c>
      <c r="H26" s="112">
        <f>[4]currenciesATR!$C16</f>
        <v>6.9319999999999998E-3</v>
      </c>
      <c r="I26" s="138">
        <f t="shared" si="2"/>
        <v>44524.509787999996</v>
      </c>
      <c r="J26" s="114">
        <f t="shared" si="3"/>
        <v>4</v>
      </c>
      <c r="L26" t="s">
        <v>10</v>
      </c>
      <c r="M26" s="114">
        <f t="shared" si="4"/>
        <v>3</v>
      </c>
      <c r="N26" s="166">
        <f>G32</f>
        <v>1.1134500000000001</v>
      </c>
      <c r="O26" s="138">
        <f t="shared" si="5"/>
        <v>33403.5</v>
      </c>
      <c r="P26" t="str">
        <f t="shared" si="1"/>
        <v>USD</v>
      </c>
      <c r="Q26">
        <f t="shared" si="6"/>
        <v>1</v>
      </c>
    </row>
    <row r="27" spans="1:17" x14ac:dyDescent="0.25">
      <c r="A27" t="s">
        <v>1090</v>
      </c>
      <c r="B27" t="s">
        <v>12</v>
      </c>
      <c r="C27" t="str">
        <f t="shared" si="8"/>
        <v>AUD</v>
      </c>
      <c r="D27">
        <f t="shared" si="7"/>
        <v>1.3363981397337896</v>
      </c>
      <c r="E27" t="s">
        <v>1089</v>
      </c>
      <c r="F27" t="s">
        <v>11</v>
      </c>
      <c r="G27" s="112">
        <f>[4]currenciesATR!$B17</f>
        <v>1.48769</v>
      </c>
      <c r="H27" s="112">
        <f>[4]currenciesATR!$C17</f>
        <v>6.6045000000000001E-3</v>
      </c>
      <c r="I27" s="138">
        <f t="shared" si="2"/>
        <v>44528.346927999992</v>
      </c>
      <c r="J27" s="114">
        <f t="shared" si="3"/>
        <v>4</v>
      </c>
      <c r="L27" t="s">
        <v>23</v>
      </c>
      <c r="M27" s="114">
        <f t="shared" si="4"/>
        <v>3</v>
      </c>
      <c r="N27" s="166">
        <f>G13</f>
        <v>1.77437</v>
      </c>
      <c r="O27" s="138">
        <f>N27*M27/Q27*10000</f>
        <v>39831.76750799999</v>
      </c>
      <c r="P27" t="str">
        <f t="shared" si="1"/>
        <v>AUD</v>
      </c>
      <c r="Q27">
        <f t="shared" si="6"/>
        <v>1.3363981397337896</v>
      </c>
    </row>
    <row r="28" spans="1:17" x14ac:dyDescent="0.25">
      <c r="A28" t="s">
        <v>1091</v>
      </c>
      <c r="B28" t="s">
        <v>5</v>
      </c>
      <c r="C28" t="str">
        <f t="shared" si="8"/>
        <v>CAD</v>
      </c>
      <c r="D28">
        <f t="shared" si="7"/>
        <v>1.2914699999999999</v>
      </c>
      <c r="E28" t="s">
        <v>1090</v>
      </c>
      <c r="F28" t="s">
        <v>12</v>
      </c>
      <c r="G28" s="112">
        <f>[4]currenciesATR!$B18</f>
        <v>1.43801</v>
      </c>
      <c r="H28" s="112">
        <f>[4]currenciesATR!$C18</f>
        <v>5.2950000000000002E-3</v>
      </c>
      <c r="I28" s="138">
        <f t="shared" si="2"/>
        <v>44538.703957505793</v>
      </c>
      <c r="J28" s="114">
        <f t="shared" si="3"/>
        <v>4</v>
      </c>
      <c r="L28" t="s">
        <v>24</v>
      </c>
      <c r="M28" s="114">
        <f t="shared" si="4"/>
        <v>3</v>
      </c>
      <c r="N28" s="166">
        <f>G25</f>
        <v>1.7150799999999999</v>
      </c>
      <c r="O28" s="138">
        <f t="shared" si="5"/>
        <v>39840.182118051518</v>
      </c>
      <c r="P28" t="str">
        <f t="shared" si="1"/>
        <v>CAD</v>
      </c>
      <c r="Q28">
        <f t="shared" si="6"/>
        <v>1.2914699999999999</v>
      </c>
    </row>
    <row r="29" spans="1:17" x14ac:dyDescent="0.25">
      <c r="A29" t="s">
        <v>1092</v>
      </c>
      <c r="B29" t="s">
        <v>18</v>
      </c>
      <c r="C29" t="str">
        <f t="shared" si="8"/>
        <v>JPY</v>
      </c>
      <c r="D29">
        <f t="shared" si="7"/>
        <v>102.499</v>
      </c>
      <c r="E29" t="s">
        <v>1091</v>
      </c>
      <c r="F29" t="s">
        <v>5</v>
      </c>
      <c r="G29" s="112">
        <f>[4]currenciesATR!$B19</f>
        <v>114.136</v>
      </c>
      <c r="H29" s="112">
        <f>[4]currenciesATR!$C19</f>
        <v>0.58760000000000001</v>
      </c>
      <c r="I29" s="138">
        <f t="shared" si="2"/>
        <v>44541.312598171695</v>
      </c>
      <c r="J29" s="114">
        <f t="shared" si="3"/>
        <v>4</v>
      </c>
      <c r="L29" t="s">
        <v>26</v>
      </c>
      <c r="M29" s="114">
        <f t="shared" si="4"/>
        <v>3</v>
      </c>
      <c r="N29" s="166">
        <f>G22</f>
        <v>1.29308</v>
      </c>
      <c r="O29" s="138">
        <f t="shared" si="5"/>
        <v>39841.015528715805</v>
      </c>
      <c r="P29" t="str">
        <f t="shared" si="1"/>
        <v>CHF</v>
      </c>
      <c r="Q29">
        <f t="shared" si="6"/>
        <v>0.97367999999999999</v>
      </c>
    </row>
    <row r="30" spans="1:17" x14ac:dyDescent="0.25">
      <c r="A30" t="s">
        <v>1093</v>
      </c>
      <c r="B30" t="s">
        <v>19</v>
      </c>
      <c r="C30" t="str">
        <f t="shared" si="8"/>
        <v>CHF</v>
      </c>
      <c r="D30">
        <f t="shared" si="7"/>
        <v>0.97367999999999999</v>
      </c>
      <c r="E30" t="s">
        <v>1092</v>
      </c>
      <c r="F30" t="s">
        <v>18</v>
      </c>
      <c r="G30" s="112">
        <f>[4]currenciesATR!$B20</f>
        <v>1.0842700000000001</v>
      </c>
      <c r="H30" s="112">
        <f>[4]currenciesATR!$C20</f>
        <v>2.82E-3</v>
      </c>
      <c r="I30" s="138">
        <f t="shared" si="2"/>
        <v>44543.17640292499</v>
      </c>
      <c r="J30" s="114">
        <f t="shared" si="3"/>
        <v>4</v>
      </c>
      <c r="L30" t="s">
        <v>6</v>
      </c>
      <c r="M30" s="114">
        <f t="shared" si="4"/>
        <v>3</v>
      </c>
      <c r="N30" s="166">
        <f>G24</f>
        <v>136.11799999999999</v>
      </c>
      <c r="O30" s="138">
        <f t="shared" si="5"/>
        <v>39839.803315154299</v>
      </c>
      <c r="P30" t="str">
        <f t="shared" si="1"/>
        <v>JPY</v>
      </c>
      <c r="Q30">
        <f t="shared" si="6"/>
        <v>102.499</v>
      </c>
    </row>
    <row r="31" spans="1:17" x14ac:dyDescent="0.25">
      <c r="A31" t="s">
        <v>1095</v>
      </c>
      <c r="B31" t="s">
        <v>10</v>
      </c>
      <c r="C31" t="str">
        <f t="shared" si="8"/>
        <v>GBP</v>
      </c>
      <c r="D31">
        <f t="shared" si="7"/>
        <v>0.7529610192080356</v>
      </c>
      <c r="E31" t="s">
        <v>1093</v>
      </c>
      <c r="F31" t="s">
        <v>19</v>
      </c>
      <c r="G31" s="112">
        <f>[4]currenciesATR!$B21</f>
        <v>0.83830000000000005</v>
      </c>
      <c r="H31" s="112">
        <f>[4]currenciesATR!$C21</f>
        <v>4.6010000000000001E-3</v>
      </c>
      <c r="I31" s="138">
        <f t="shared" si="2"/>
        <v>44533.513879999999</v>
      </c>
      <c r="J31" s="114">
        <f t="shared" si="3"/>
        <v>4</v>
      </c>
      <c r="L31" t="s">
        <v>25</v>
      </c>
      <c r="M31" s="114">
        <f t="shared" si="4"/>
        <v>3</v>
      </c>
      <c r="N31" s="166">
        <f>G21</f>
        <v>1.8521099999999999</v>
      </c>
      <c r="O31" s="138">
        <f t="shared" si="5"/>
        <v>39828.329073000001</v>
      </c>
      <c r="P31" t="str">
        <f t="shared" si="1"/>
        <v>NZD</v>
      </c>
      <c r="Q31">
        <f t="shared" si="6"/>
        <v>1.3950698232446535</v>
      </c>
    </row>
    <row r="32" spans="1:17" x14ac:dyDescent="0.25">
      <c r="A32" t="s">
        <v>1087</v>
      </c>
      <c r="B32" t="s">
        <v>3</v>
      </c>
      <c r="C32" t="str">
        <f t="shared" si="8"/>
        <v>USD</v>
      </c>
      <c r="D32">
        <f t="shared" si="7"/>
        <v>1</v>
      </c>
      <c r="E32" t="s">
        <v>1095</v>
      </c>
      <c r="F32" t="s">
        <v>10</v>
      </c>
      <c r="G32" s="112">
        <f>[4]currenciesATR!$B22</f>
        <v>1.1134500000000001</v>
      </c>
      <c r="H32" s="112">
        <f>[4]currenciesATR!$C22</f>
        <v>4.3610000000000003E-3</v>
      </c>
      <c r="I32" s="138">
        <f t="shared" si="2"/>
        <v>44538</v>
      </c>
      <c r="J32" s="114">
        <f t="shared" si="3"/>
        <v>4</v>
      </c>
      <c r="L32" t="s">
        <v>14</v>
      </c>
      <c r="M32" s="114">
        <f t="shared" si="4"/>
        <v>3</v>
      </c>
      <c r="N32" s="166">
        <f>G23</f>
        <v>1.32809</v>
      </c>
      <c r="O32" s="138">
        <f t="shared" si="5"/>
        <v>39842.699999999997</v>
      </c>
      <c r="P32" t="str">
        <f t="shared" si="1"/>
        <v>USD</v>
      </c>
      <c r="Q32">
        <f t="shared" si="6"/>
        <v>1</v>
      </c>
    </row>
    <row r="33" spans="1:17" x14ac:dyDescent="0.25">
      <c r="A33" t="s">
        <v>1103</v>
      </c>
      <c r="B33" t="s">
        <v>2</v>
      </c>
      <c r="C33" t="str">
        <f t="shared" si="8"/>
        <v>JPY</v>
      </c>
      <c r="D33">
        <f t="shared" si="7"/>
        <v>102.499</v>
      </c>
      <c r="E33" t="s">
        <v>1087</v>
      </c>
      <c r="F33" t="s">
        <v>3</v>
      </c>
      <c r="G33" s="112">
        <f>[4]currenciesATR!$B23</f>
        <v>79.346999999999994</v>
      </c>
      <c r="H33" s="112">
        <f>[4]currenciesATR!$C23</f>
        <v>0.41489999999999999</v>
      </c>
      <c r="I33" s="138">
        <f t="shared" si="2"/>
        <v>46447.477536366212</v>
      </c>
      <c r="J33" s="114">
        <f t="shared" si="3"/>
        <v>6</v>
      </c>
      <c r="L33" t="s">
        <v>29</v>
      </c>
      <c r="M33" s="114">
        <f t="shared" si="4"/>
        <v>5</v>
      </c>
      <c r="N33" s="166">
        <f>G18</f>
        <v>0.92573000000000005</v>
      </c>
      <c r="O33" s="138">
        <f t="shared" si="5"/>
        <v>35840.166631822656</v>
      </c>
      <c r="P33" t="str">
        <f t="shared" si="1"/>
        <v>CAD</v>
      </c>
      <c r="Q33">
        <f t="shared" si="6"/>
        <v>1.2914699999999999</v>
      </c>
    </row>
    <row r="34" spans="1:17" x14ac:dyDescent="0.25">
      <c r="A34" t="s">
        <v>1088</v>
      </c>
      <c r="B34" t="s">
        <v>4</v>
      </c>
      <c r="C34" t="str">
        <f t="shared" si="8"/>
        <v>JPY</v>
      </c>
      <c r="D34">
        <f t="shared" si="7"/>
        <v>102.499</v>
      </c>
      <c r="E34" t="s">
        <v>1103</v>
      </c>
      <c r="F34" t="s">
        <v>2</v>
      </c>
      <c r="G34" s="112">
        <f>[4]currenciesATR!$B24</f>
        <v>73.465999999999994</v>
      </c>
      <c r="H34" s="112">
        <f>[4]currenciesATR!$C24</f>
        <v>0.40544999999999998</v>
      </c>
      <c r="I34" s="138">
        <f t="shared" si="2"/>
        <v>50172.391925774886</v>
      </c>
      <c r="J34" s="114">
        <f t="shared" si="3"/>
        <v>7</v>
      </c>
      <c r="L34" t="s">
        <v>28</v>
      </c>
      <c r="M34" s="114">
        <f t="shared" si="4"/>
        <v>5</v>
      </c>
      <c r="N34" s="166">
        <f>G20</f>
        <v>0.69791999999999998</v>
      </c>
      <c r="O34" s="138">
        <f t="shared" si="5"/>
        <v>35839.290115849144</v>
      </c>
      <c r="P34" t="str">
        <f t="shared" si="1"/>
        <v>CHF</v>
      </c>
      <c r="Q34">
        <f t="shared" si="6"/>
        <v>0.97367999999999999</v>
      </c>
    </row>
    <row r="35" spans="1:17" x14ac:dyDescent="0.25">
      <c r="A35" t="s">
        <v>1104</v>
      </c>
      <c r="B35" t="s">
        <v>17</v>
      </c>
      <c r="C35" t="str">
        <f t="shared" si="8"/>
        <v>JPY</v>
      </c>
      <c r="D35">
        <f t="shared" si="7"/>
        <v>102.499</v>
      </c>
      <c r="E35" t="s">
        <v>1088</v>
      </c>
      <c r="F35" t="s">
        <v>4</v>
      </c>
      <c r="G35" s="112">
        <f>[4]currenciesATR!$B25</f>
        <v>105.244</v>
      </c>
      <c r="H35" s="112">
        <f>[4]currenciesATR!$C25</f>
        <v>0.45124999999999998</v>
      </c>
      <c r="I35" s="138">
        <f t="shared" si="2"/>
        <v>51339.037454023943</v>
      </c>
      <c r="J35" s="114">
        <f t="shared" si="3"/>
        <v>5</v>
      </c>
      <c r="L35" t="s">
        <v>2</v>
      </c>
      <c r="M35" s="114">
        <f t="shared" si="4"/>
        <v>5</v>
      </c>
      <c r="N35" s="166">
        <f>G34</f>
        <v>73.465999999999994</v>
      </c>
      <c r="O35" s="138">
        <f t="shared" si="5"/>
        <v>35837.422804124915</v>
      </c>
      <c r="P35" t="str">
        <f t="shared" si="1"/>
        <v>JPY</v>
      </c>
      <c r="Q35">
        <f t="shared" si="6"/>
        <v>102.499</v>
      </c>
    </row>
    <row r="36" spans="1:17" x14ac:dyDescent="0.25">
      <c r="A36" t="s">
        <v>1106</v>
      </c>
      <c r="B36" t="s">
        <v>16</v>
      </c>
      <c r="C36" t="str">
        <f t="shared" si="8"/>
        <v>USD</v>
      </c>
      <c r="D36">
        <f t="shared" si="7"/>
        <v>1</v>
      </c>
      <c r="E36" t="s">
        <v>1104</v>
      </c>
      <c r="F36" t="s">
        <v>17</v>
      </c>
      <c r="G36" s="112">
        <f>[4]currenciesATR!$B26</f>
        <v>0.71680999999999995</v>
      </c>
      <c r="H36" s="112">
        <f>[4]currenciesATR!$C26</f>
        <v>3.4880000000000002E-3</v>
      </c>
      <c r="I36" s="138">
        <f t="shared" si="2"/>
        <v>50176.7</v>
      </c>
      <c r="J36" s="114">
        <f t="shared" si="3"/>
        <v>7</v>
      </c>
      <c r="L36" t="s">
        <v>17</v>
      </c>
      <c r="M36" s="114">
        <f t="shared" si="4"/>
        <v>5</v>
      </c>
      <c r="N36" s="166">
        <f>G36</f>
        <v>0.71680999999999995</v>
      </c>
      <c r="O36" s="138">
        <f t="shared" si="5"/>
        <v>35840.499999999993</v>
      </c>
      <c r="P36" t="str">
        <f t="shared" si="1"/>
        <v>USD</v>
      </c>
      <c r="Q36">
        <f t="shared" si="6"/>
        <v>1</v>
      </c>
    </row>
    <row r="37" spans="1:17" x14ac:dyDescent="0.25">
      <c r="A37" t="s">
        <v>1105</v>
      </c>
      <c r="B37" t="s">
        <v>15</v>
      </c>
      <c r="C37" t="str">
        <f t="shared" si="8"/>
        <v>CHF</v>
      </c>
      <c r="D37">
        <f t="shared" si="7"/>
        <v>0.97367999999999999</v>
      </c>
      <c r="E37" t="s">
        <v>1106</v>
      </c>
      <c r="F37" t="s">
        <v>16</v>
      </c>
      <c r="G37" s="112">
        <f>[4]currenciesATR!$B27</f>
        <v>0.97367999999999999</v>
      </c>
      <c r="H37" s="112">
        <f>[4]currenciesATR!$C27</f>
        <v>2.9875000000000001E-3</v>
      </c>
      <c r="I37" s="138">
        <f t="shared" si="2"/>
        <v>50000</v>
      </c>
      <c r="J37" s="114">
        <f t="shared" si="3"/>
        <v>5</v>
      </c>
      <c r="L37" t="s">
        <v>15</v>
      </c>
      <c r="M37" s="114">
        <f t="shared" si="4"/>
        <v>4</v>
      </c>
      <c r="N37" s="166">
        <f>G38</f>
        <v>1.2914699999999999</v>
      </c>
      <c r="O37" s="138">
        <f t="shared" si="5"/>
        <v>40000</v>
      </c>
      <c r="P37" t="str">
        <f t="shared" si="1"/>
        <v>CAD</v>
      </c>
      <c r="Q37">
        <f t="shared" si="6"/>
        <v>1.2914699999999999</v>
      </c>
    </row>
    <row r="38" spans="1:17" x14ac:dyDescent="0.25">
      <c r="A38" t="s">
        <v>1107</v>
      </c>
      <c r="B38" t="s">
        <v>8</v>
      </c>
      <c r="C38" t="str">
        <f t="shared" si="8"/>
        <v>CAD</v>
      </c>
      <c r="D38">
        <f t="shared" si="7"/>
        <v>1.2914699999999999</v>
      </c>
      <c r="E38" t="s">
        <v>1105</v>
      </c>
      <c r="F38" t="s">
        <v>15</v>
      </c>
      <c r="G38" s="112">
        <f>[4]currenciesATR!$B28</f>
        <v>1.2914699999999999</v>
      </c>
      <c r="H38" s="112">
        <f>[4]currenciesATR!$C28</f>
        <v>4.7369999999999999E-3</v>
      </c>
      <c r="I38" s="138">
        <f t="shared" si="2"/>
        <v>50000</v>
      </c>
      <c r="J38" s="114">
        <f t="shared" si="3"/>
        <v>5</v>
      </c>
      <c r="L38" t="s">
        <v>16</v>
      </c>
      <c r="M38" s="114">
        <f t="shared" si="4"/>
        <v>4</v>
      </c>
      <c r="N38" s="166">
        <f>G37</f>
        <v>0.97367999999999999</v>
      </c>
      <c r="O38" s="138">
        <f t="shared" si="5"/>
        <v>40000</v>
      </c>
      <c r="P38" t="str">
        <f t="shared" si="1"/>
        <v>CHF</v>
      </c>
      <c r="Q38">
        <f t="shared" si="6"/>
        <v>0.97367999999999999</v>
      </c>
    </row>
    <row r="39" spans="1:17" x14ac:dyDescent="0.25">
      <c r="A39" t="s">
        <v>1133</v>
      </c>
      <c r="B39" t="s">
        <v>29</v>
      </c>
      <c r="C39" t="str">
        <f t="shared" si="8"/>
        <v>JPY</v>
      </c>
      <c r="D39">
        <f t="shared" si="7"/>
        <v>102.499</v>
      </c>
      <c r="E39" t="s">
        <v>1107</v>
      </c>
      <c r="F39" t="s">
        <v>8</v>
      </c>
      <c r="G39" s="112">
        <f>[4]currenciesATR!$B29</f>
        <v>102.499</v>
      </c>
      <c r="H39" s="112">
        <f>[4]currenciesATR!$C29</f>
        <v>0.34794999999999998</v>
      </c>
      <c r="I39" s="138">
        <f t="shared" si="2"/>
        <v>50000</v>
      </c>
      <c r="J39" s="114">
        <f t="shared" si="3"/>
        <v>5</v>
      </c>
      <c r="L39" t="s">
        <v>8</v>
      </c>
      <c r="M39" s="114">
        <f t="shared" si="4"/>
        <v>4</v>
      </c>
      <c r="N39" s="166">
        <f>G39</f>
        <v>102.499</v>
      </c>
      <c r="O39" s="138">
        <f t="shared" si="5"/>
        <v>40000</v>
      </c>
      <c r="P39" t="str">
        <f t="shared" si="1"/>
        <v>JPY</v>
      </c>
      <c r="Q39">
        <f t="shared" si="6"/>
        <v>102.499</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9">VLOOKUP(L42,$E$1:$F$9,2)</f>
        <v>1</v>
      </c>
      <c r="O42" s="139">
        <f t="shared" ref="O42:O73" si="10">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9"/>
        <v>1</v>
      </c>
      <c r="O43" s="139">
        <f t="shared" si="10"/>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9"/>
        <v>1</v>
      </c>
      <c r="O44" s="139">
        <f t="shared" si="10"/>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9"/>
        <v>1</v>
      </c>
      <c r="O45" s="139">
        <f t="shared" si="10"/>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9"/>
        <v>1</v>
      </c>
      <c r="O46" s="139">
        <f t="shared" si="10"/>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9"/>
        <v>1</v>
      </c>
      <c r="O47" s="139">
        <f t="shared" si="10"/>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9"/>
        <v>1</v>
      </c>
      <c r="O48" s="139">
        <f t="shared" si="10"/>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9"/>
        <v>1</v>
      </c>
      <c r="O49" s="139">
        <f t="shared" si="10"/>
        <v>2607</v>
      </c>
      <c r="P49" s="114">
        <f t="shared" ref="P49:P59" si="11">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9"/>
        <v>1</v>
      </c>
      <c r="O50" s="139">
        <f t="shared" si="10"/>
        <v>1501</v>
      </c>
      <c r="P50" s="114">
        <f t="shared" si="11"/>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9"/>
        <v>1</v>
      </c>
      <c r="O51" s="139">
        <f t="shared" si="10"/>
        <v>3701</v>
      </c>
      <c r="P51" s="114">
        <f t="shared" si="11"/>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9"/>
        <v>1</v>
      </c>
      <c r="O52" s="139">
        <f t="shared" si="10"/>
        <v>481</v>
      </c>
      <c r="P52" s="114">
        <f t="shared" si="11"/>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9"/>
        <v>102.499</v>
      </c>
      <c r="O53" s="139">
        <f t="shared" si="10"/>
        <v>14108.625450004391</v>
      </c>
      <c r="P53" s="114">
        <f t="shared" si="11"/>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9"/>
        <v>1</v>
      </c>
      <c r="O54" s="139">
        <f t="shared" si="10"/>
        <v>575</v>
      </c>
      <c r="P54" s="114">
        <f t="shared" si="11"/>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9"/>
        <v>1</v>
      </c>
      <c r="O55" s="139">
        <f t="shared" si="10"/>
        <v>7125</v>
      </c>
      <c r="P55" s="114">
        <f t="shared" si="11"/>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9"/>
        <v>1</v>
      </c>
      <c r="O56" s="139">
        <f t="shared" si="10"/>
        <v>5250</v>
      </c>
      <c r="P56" s="114">
        <f t="shared" si="11"/>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9"/>
        <v>1</v>
      </c>
      <c r="O57" s="139">
        <f t="shared" si="10"/>
        <v>7264</v>
      </c>
      <c r="P57" s="114">
        <f t="shared" si="11"/>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9"/>
        <v>1</v>
      </c>
      <c r="O58" s="139">
        <f t="shared" si="10"/>
        <v>1000</v>
      </c>
      <c r="P58" s="114">
        <f t="shared" si="11"/>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9"/>
        <v>1</v>
      </c>
      <c r="O59" s="139">
        <f t="shared" si="10"/>
        <v>4218</v>
      </c>
      <c r="P59" s="114">
        <f t="shared" si="11"/>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9"/>
        <v>1</v>
      </c>
      <c r="O60" s="139">
        <f t="shared" si="10"/>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9"/>
        <v>1</v>
      </c>
      <c r="O61" s="139">
        <f t="shared" si="10"/>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9"/>
        <v>1</v>
      </c>
      <c r="O62" s="139">
        <f t="shared" si="10"/>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9"/>
        <v>1</v>
      </c>
      <c r="O63" s="139">
        <f t="shared" si="10"/>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9"/>
        <v>1</v>
      </c>
      <c r="O64" s="139">
        <f t="shared" si="10"/>
        <v>1750</v>
      </c>
      <c r="P64" s="114">
        <f t="shared" ref="P64:P93" si="12">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9"/>
        <v>1</v>
      </c>
      <c r="O65" s="139">
        <f t="shared" si="10"/>
        <v>2437</v>
      </c>
      <c r="P65" s="114">
        <f t="shared" si="12"/>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9"/>
        <v>1</v>
      </c>
      <c r="O66" s="139">
        <f t="shared" si="10"/>
        <v>2250</v>
      </c>
      <c r="P66" s="114">
        <f t="shared" si="12"/>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9"/>
        <v>1</v>
      </c>
      <c r="O67" s="139">
        <f t="shared" si="10"/>
        <v>265</v>
      </c>
      <c r="P67" s="114">
        <f t="shared" si="12"/>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9"/>
        <v>1</v>
      </c>
      <c r="O68" s="139">
        <f t="shared" si="10"/>
        <v>132</v>
      </c>
      <c r="P68" s="114">
        <f t="shared" si="12"/>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9"/>
        <v>1</v>
      </c>
      <c r="O69" s="139">
        <f t="shared" si="10"/>
        <v>726</v>
      </c>
      <c r="P69" s="114">
        <f t="shared" si="12"/>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9"/>
        <v>102.499</v>
      </c>
      <c r="O70" s="139">
        <f t="shared" si="10"/>
        <v>434.41399428287104</v>
      </c>
      <c r="P70" s="114">
        <f t="shared" si="12"/>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9"/>
        <v>1</v>
      </c>
      <c r="O71" s="139">
        <f t="shared" si="10"/>
        <v>260</v>
      </c>
      <c r="P71" s="114">
        <f t="shared" si="12"/>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9"/>
        <v>1</v>
      </c>
      <c r="O72" s="139">
        <f t="shared" si="10"/>
        <v>3632</v>
      </c>
      <c r="P72" s="114">
        <f t="shared" si="12"/>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9"/>
        <v>1</v>
      </c>
      <c r="O73" s="139">
        <f t="shared" si="10"/>
        <v>4125</v>
      </c>
      <c r="P73" s="114">
        <f t="shared" si="12"/>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3">VLOOKUP(L74,$E$1:$F$9,2)</f>
        <v>1</v>
      </c>
      <c r="O74" s="139">
        <f t="shared" ref="O74:O105" si="14">M74/N74</f>
        <v>2393</v>
      </c>
      <c r="P74" s="114">
        <f t="shared" si="12"/>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3"/>
        <v>1</v>
      </c>
      <c r="O75" s="139">
        <f t="shared" si="14"/>
        <v>1120</v>
      </c>
      <c r="P75" s="114">
        <f t="shared" si="12"/>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3"/>
        <v>1</v>
      </c>
      <c r="O76" s="139">
        <f t="shared" si="14"/>
        <v>3575</v>
      </c>
      <c r="P76" s="114">
        <f t="shared" si="12"/>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3"/>
        <v>1</v>
      </c>
      <c r="O77" s="139">
        <f t="shared" si="14"/>
        <v>22500</v>
      </c>
      <c r="P77" s="114">
        <f t="shared" si="12"/>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3"/>
        <v>1</v>
      </c>
      <c r="O78" s="139">
        <f t="shared" si="14"/>
        <v>3018</v>
      </c>
      <c r="P78" s="114">
        <f t="shared" si="12"/>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3"/>
        <v>1</v>
      </c>
      <c r="O79" s="139">
        <f t="shared" si="14"/>
        <v>6250</v>
      </c>
      <c r="P79" s="114">
        <f t="shared" si="12"/>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3"/>
        <v>1</v>
      </c>
      <c r="O80" s="139">
        <f t="shared" si="14"/>
        <v>5000</v>
      </c>
      <c r="P80" s="114">
        <f t="shared" si="12"/>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3"/>
        <v>1</v>
      </c>
      <c r="O81" s="139">
        <f t="shared" si="14"/>
        <v>750</v>
      </c>
      <c r="P81" s="114">
        <f t="shared" si="12"/>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3"/>
        <v>1</v>
      </c>
      <c r="O82" s="139">
        <f t="shared" si="14"/>
        <v>2188</v>
      </c>
      <c r="P82" s="114">
        <f t="shared" si="12"/>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3"/>
        <v>1</v>
      </c>
      <c r="O83" s="139">
        <f t="shared" si="14"/>
        <v>2312</v>
      </c>
      <c r="P83" s="114">
        <f t="shared" si="12"/>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3"/>
        <v>1</v>
      </c>
      <c r="O84" s="139">
        <f t="shared" si="14"/>
        <v>1437</v>
      </c>
      <c r="P84" s="114">
        <f t="shared" si="12"/>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3"/>
        <v>1</v>
      </c>
      <c r="O85" s="139">
        <f t="shared" si="14"/>
        <v>542</v>
      </c>
      <c r="P85" s="114">
        <f t="shared" si="12"/>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3"/>
        <v>1</v>
      </c>
      <c r="O86" s="139">
        <f t="shared" si="14"/>
        <v>2992</v>
      </c>
      <c r="P86" s="114">
        <f t="shared" si="12"/>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3"/>
        <v>1</v>
      </c>
      <c r="O87" s="139">
        <f t="shared" si="14"/>
        <v>3240</v>
      </c>
      <c r="P87" s="114">
        <f t="shared" si="12"/>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3"/>
        <v>1</v>
      </c>
      <c r="O88" s="139">
        <f t="shared" si="14"/>
        <v>2295</v>
      </c>
      <c r="P88" s="114">
        <f t="shared" si="12"/>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3"/>
        <v>1</v>
      </c>
      <c r="O89" s="139">
        <f t="shared" si="14"/>
        <v>2812</v>
      </c>
      <c r="P89" s="114">
        <f t="shared" si="12"/>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3"/>
        <v>1</v>
      </c>
      <c r="O90" s="139">
        <f t="shared" si="14"/>
        <v>3059</v>
      </c>
      <c r="P90" s="114">
        <f t="shared" si="12"/>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3"/>
        <v>1</v>
      </c>
      <c r="O91" s="139">
        <f t="shared" si="14"/>
        <v>2250</v>
      </c>
      <c r="P91" s="114">
        <f t="shared" si="12"/>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3"/>
        <v>1</v>
      </c>
      <c r="O92" s="139">
        <f t="shared" si="14"/>
        <v>1370</v>
      </c>
      <c r="P92" s="114">
        <f t="shared" si="12"/>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3"/>
        <v>1.2914699999999999</v>
      </c>
      <c r="O93" s="139">
        <f t="shared" si="14"/>
        <v>271.78331668563732</v>
      </c>
      <c r="P93" s="114">
        <f t="shared" si="12"/>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3"/>
        <v>1</v>
      </c>
      <c r="O94" s="139">
        <f t="shared" si="14"/>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3"/>
        <v>1</v>
      </c>
      <c r="O95" s="139">
        <f t="shared" si="14"/>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3"/>
        <v>1</v>
      </c>
      <c r="O96" s="139">
        <f t="shared" si="14"/>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3"/>
        <v>1</v>
      </c>
      <c r="O97" s="139">
        <f t="shared" si="14"/>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3"/>
        <v>1</v>
      </c>
      <c r="O98" s="139">
        <f t="shared" si="14"/>
        <v>29687</v>
      </c>
      <c r="P98" s="114">
        <f t="shared" ref="P98:P106" si="15">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3"/>
        <v>1</v>
      </c>
      <c r="O99" s="139">
        <f t="shared" si="14"/>
        <v>1054</v>
      </c>
      <c r="P99" s="114">
        <f t="shared" si="15"/>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3"/>
        <v>1</v>
      </c>
      <c r="O100" s="139">
        <f t="shared" si="14"/>
        <v>405</v>
      </c>
      <c r="P100" s="114">
        <f t="shared" si="15"/>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3"/>
        <v>1</v>
      </c>
      <c r="O101" s="139">
        <f t="shared" si="14"/>
        <v>6750</v>
      </c>
      <c r="P101" s="114">
        <f t="shared" si="15"/>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3"/>
        <v>1</v>
      </c>
      <c r="O102" s="139">
        <f t="shared" si="14"/>
        <v>687</v>
      </c>
      <c r="P102" s="114">
        <f t="shared" si="15"/>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3"/>
        <v>1</v>
      </c>
      <c r="O103" s="139">
        <f t="shared" si="14"/>
        <v>1562</v>
      </c>
      <c r="P103" s="114">
        <f t="shared" si="15"/>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3"/>
        <v>1</v>
      </c>
      <c r="O104" s="139">
        <f t="shared" si="14"/>
        <v>4562</v>
      </c>
      <c r="P104" s="114">
        <f t="shared" si="15"/>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3"/>
        <v>1</v>
      </c>
      <c r="O105" s="139">
        <f t="shared" si="14"/>
        <v>782</v>
      </c>
      <c r="P105" s="114">
        <f t="shared" si="15"/>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6">VLOOKUP(L106,$E$1:$F$9,2)</f>
        <v>1</v>
      </c>
      <c r="O106" s="139">
        <f t="shared" ref="O106:O137" si="17">M106/N106</f>
        <v>8716</v>
      </c>
      <c r="P106" s="114">
        <f t="shared" si="15"/>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6"/>
        <v>1</v>
      </c>
      <c r="O107" s="139">
        <f t="shared" si="17"/>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6"/>
        <v>1</v>
      </c>
      <c r="O108" s="139">
        <f t="shared" si="17"/>
        <v>250</v>
      </c>
      <c r="P108" s="114">
        <f t="shared" ref="P108:P127" si="18">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6"/>
        <v>1</v>
      </c>
      <c r="O109" s="139">
        <f t="shared" si="17"/>
        <v>1712</v>
      </c>
      <c r="P109" s="114">
        <f t="shared" si="18"/>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6"/>
        <v>1</v>
      </c>
      <c r="O110" s="139">
        <f t="shared" si="17"/>
        <v>1250</v>
      </c>
      <c r="P110" s="114">
        <f t="shared" si="18"/>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6"/>
        <v>1</v>
      </c>
      <c r="O111" s="139">
        <f t="shared" si="17"/>
        <v>525</v>
      </c>
      <c r="P111" s="114">
        <f t="shared" si="18"/>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6"/>
        <v>1</v>
      </c>
      <c r="O112" s="139">
        <f t="shared" si="17"/>
        <v>4062</v>
      </c>
      <c r="P112" s="114">
        <f t="shared" si="18"/>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6"/>
        <v>1</v>
      </c>
      <c r="O113" s="139">
        <f t="shared" si="17"/>
        <v>375</v>
      </c>
      <c r="P113" s="114">
        <f t="shared" si="18"/>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6"/>
        <v>1</v>
      </c>
      <c r="O114" s="139">
        <f t="shared" si="17"/>
        <v>5625</v>
      </c>
      <c r="P114" s="114">
        <f t="shared" si="18"/>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6"/>
        <v>1</v>
      </c>
      <c r="O115" s="139">
        <f t="shared" si="17"/>
        <v>6250</v>
      </c>
      <c r="P115" s="114">
        <f t="shared" si="18"/>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6"/>
        <v>0.89810947954555653</v>
      </c>
      <c r="O116" s="139">
        <f t="shared" si="17"/>
        <v>10822.734</v>
      </c>
      <c r="P116" s="114">
        <f t="shared" si="18"/>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6"/>
        <v>1.3363981397337896</v>
      </c>
      <c r="O117" s="139">
        <f t="shared" si="17"/>
        <v>6313.2383599999994</v>
      </c>
      <c r="P117" s="114">
        <f t="shared" si="18"/>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6"/>
        <v>102.499</v>
      </c>
      <c r="O118" s="139">
        <f t="shared" si="17"/>
        <v>487.80963716719191</v>
      </c>
      <c r="P118" s="114">
        <f t="shared" si="18"/>
        <v>20</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6"/>
        <v>0.89810947954555653</v>
      </c>
      <c r="O119" s="139">
        <f t="shared" si="17"/>
        <v>4314.6187500000005</v>
      </c>
      <c r="P119" s="114">
        <f t="shared" si="18"/>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6"/>
        <v>0.89810947954555653</v>
      </c>
      <c r="O120" s="139">
        <f t="shared" si="17"/>
        <v>1252.6312500000001</v>
      </c>
      <c r="P120" s="114">
        <f t="shared" si="18"/>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6"/>
        <v>0.89810947954555653</v>
      </c>
      <c r="O121" s="139">
        <f t="shared" si="17"/>
        <v>1475.3212500000002</v>
      </c>
      <c r="P121" s="114">
        <f t="shared" si="18"/>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6"/>
        <v>0.89810947954555653</v>
      </c>
      <c r="O122" s="139">
        <f t="shared" si="17"/>
        <v>7209.5887500000008</v>
      </c>
      <c r="P122" s="114">
        <f t="shared" si="18"/>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6"/>
        <v>1.2914699999999999</v>
      </c>
      <c r="O123" s="139">
        <f t="shared" si="17"/>
        <v>1161.4671653232365</v>
      </c>
      <c r="P123" s="114">
        <f t="shared" si="18"/>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6"/>
        <v>7.77</v>
      </c>
      <c r="O124" s="139">
        <f t="shared" si="17"/>
        <v>9104.6332046332045</v>
      </c>
      <c r="P124" s="114">
        <f t="shared" si="18"/>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6"/>
        <v>0.89810947954555653</v>
      </c>
      <c r="O125" s="139">
        <f t="shared" si="17"/>
        <v>5789.9400000000005</v>
      </c>
      <c r="P125" s="114">
        <f t="shared" si="18"/>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6"/>
        <v>1</v>
      </c>
      <c r="O126" s="139">
        <f t="shared" si="17"/>
        <v>5000</v>
      </c>
      <c r="P126" s="114">
        <f t="shared" si="18"/>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6"/>
        <v>0.89810947954555653</v>
      </c>
      <c r="O127" s="139">
        <f t="shared" si="17"/>
        <v>678.09105000000011</v>
      </c>
      <c r="P127" s="114">
        <f t="shared" si="18"/>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6"/>
        <v>0.89810947954555653</v>
      </c>
      <c r="O128" s="139">
        <f t="shared" si="17"/>
        <v>3229.0050000000001</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6"/>
        <v>0.89810947954555653</v>
      </c>
      <c r="O129" s="139">
        <f t="shared" si="17"/>
        <v>542.25015000000008</v>
      </c>
      <c r="P129" s="114">
        <f t="shared" ref="P129:P147" si="19">ROUND($B$3/O129,0)</f>
        <v>18</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6"/>
        <v>0.7529610192080356</v>
      </c>
      <c r="O130" s="139">
        <f t="shared" si="17"/>
        <v>1992.135</v>
      </c>
      <c r="P130" s="114">
        <f t="shared" si="19"/>
        <v>5</v>
      </c>
    </row>
    <row r="131" spans="1:16" x14ac:dyDescent="0.25">
      <c r="A131" t="s">
        <v>1114</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6"/>
        <v>1</v>
      </c>
      <c r="O131" s="139">
        <f t="shared" si="17"/>
        <v>4400</v>
      </c>
      <c r="P131" s="114">
        <f t="shared" si="19"/>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6"/>
        <v>1.3363981397337896</v>
      </c>
      <c r="O132" s="139">
        <f t="shared" si="17"/>
        <v>561.20999999999992</v>
      </c>
      <c r="P132" s="114">
        <f t="shared" si="19"/>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6"/>
        <v>7.77</v>
      </c>
      <c r="O133" s="139">
        <f t="shared" si="17"/>
        <v>5032.1750321750324</v>
      </c>
      <c r="P133" s="114">
        <f t="shared" si="19"/>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6"/>
        <v>7.77</v>
      </c>
      <c r="O134" s="139">
        <f t="shared" si="17"/>
        <v>12616.473616473617</v>
      </c>
      <c r="P134" s="114">
        <f t="shared" si="19"/>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6"/>
        <v>1.3363981397337896</v>
      </c>
      <c r="O135" s="139">
        <f t="shared" si="17"/>
        <v>748.28</v>
      </c>
      <c r="P135" s="114">
        <f t="shared" si="19"/>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6"/>
        <v>1.3363981397337896</v>
      </c>
      <c r="O136" s="139">
        <f t="shared" si="17"/>
        <v>2431.91</v>
      </c>
      <c r="P136" s="114">
        <f t="shared" si="19"/>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6"/>
        <v>0.89810947954555653</v>
      </c>
      <c r="O137" s="139">
        <f t="shared" si="17"/>
        <v>12526.312500000002</v>
      </c>
      <c r="P137" s="114">
        <f t="shared" si="19"/>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0">VLOOKUP(L138,$E$1:$F$9,2)</f>
        <v>0.89810947954555653</v>
      </c>
      <c r="O138" s="139">
        <f t="shared" ref="O138:O169" si="21">M138/N138</f>
        <v>417.54375000000005</v>
      </c>
      <c r="P138" s="114">
        <f t="shared" si="19"/>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0"/>
        <v>1</v>
      </c>
      <c r="O139" s="139">
        <f t="shared" si="21"/>
        <v>563</v>
      </c>
      <c r="P139" s="114">
        <f t="shared" si="19"/>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0"/>
        <v>102.499</v>
      </c>
      <c r="O140" s="139">
        <f t="shared" si="21"/>
        <v>4878.0963716719189</v>
      </c>
      <c r="P140" s="114">
        <f t="shared" si="19"/>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0"/>
        <v>0.7529610192080356</v>
      </c>
      <c r="O141" s="139">
        <f t="shared" si="21"/>
        <v>5660.3195800000003</v>
      </c>
      <c r="P141" s="114">
        <f t="shared" si="19"/>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0"/>
        <v>0.7529610192080356</v>
      </c>
      <c r="O142" s="139">
        <f t="shared" si="21"/>
        <v>5228.6903300000004</v>
      </c>
      <c r="P142" s="114">
        <f t="shared" si="19"/>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0"/>
        <v>0.7529610192080356</v>
      </c>
      <c r="O143" s="139">
        <f t="shared" si="21"/>
        <v>407.72363000000001</v>
      </c>
      <c r="P143" s="114">
        <f t="shared" si="19"/>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0"/>
        <v>1</v>
      </c>
      <c r="O144" s="139">
        <f t="shared" si="21"/>
        <v>1955</v>
      </c>
      <c r="P144" s="114">
        <f t="shared" si="19"/>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0"/>
        <v>0.97367999999999999</v>
      </c>
      <c r="O145" s="139">
        <f t="shared" si="21"/>
        <v>619.29997535124483</v>
      </c>
      <c r="P145" s="114">
        <f t="shared" si="19"/>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0"/>
        <v>7.77</v>
      </c>
      <c r="O146" s="139">
        <f t="shared" si="21"/>
        <v>2002.9601029601031</v>
      </c>
      <c r="P146" s="114">
        <f t="shared" si="19"/>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0"/>
        <v>7.77</v>
      </c>
      <c r="O147" s="139">
        <f t="shared" si="21"/>
        <v>2523.2947232947236</v>
      </c>
      <c r="P147" s="114">
        <f t="shared" si="19"/>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0"/>
        <v>0.89810947954555653</v>
      </c>
      <c r="O148" s="139">
        <f t="shared" si="21"/>
        <v>610.17060000000004</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0"/>
        <v>1</v>
      </c>
      <c r="O149" s="139">
        <f t="shared" si="21"/>
        <v>3550</v>
      </c>
      <c r="P149" s="114">
        <f t="shared" ref="P149:P160" si="22">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0"/>
        <v>102.499</v>
      </c>
      <c r="O150" s="139">
        <f t="shared" si="21"/>
        <v>12457.487390120879</v>
      </c>
      <c r="P150" s="114">
        <f t="shared" si="22"/>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0"/>
        <v>0.7529610192080356</v>
      </c>
      <c r="O151" s="139">
        <f t="shared" si="21"/>
        <v>2340.09458</v>
      </c>
      <c r="P151" s="114">
        <f t="shared" si="22"/>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0"/>
        <v>1</v>
      </c>
      <c r="O152" s="139">
        <f t="shared" si="21"/>
        <v>4590</v>
      </c>
      <c r="P152" s="114">
        <f t="shared" si="22"/>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0"/>
        <v>1</v>
      </c>
      <c r="O153" s="139">
        <f t="shared" si="21"/>
        <v>5625</v>
      </c>
      <c r="P153" s="114">
        <f t="shared" si="22"/>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0"/>
        <v>1</v>
      </c>
      <c r="O154" s="139">
        <f t="shared" si="21"/>
        <v>2875</v>
      </c>
      <c r="P154" s="114">
        <f t="shared" si="22"/>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0"/>
        <v>1</v>
      </c>
      <c r="O155" s="139">
        <f t="shared" si="21"/>
        <v>5985</v>
      </c>
      <c r="P155" s="114">
        <f t="shared" si="22"/>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0"/>
        <v>1</v>
      </c>
      <c r="O156" s="139">
        <f t="shared" si="21"/>
        <v>562</v>
      </c>
      <c r="P156" s="114">
        <f t="shared" si="22"/>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0"/>
        <v>1</v>
      </c>
      <c r="O157" s="139">
        <f t="shared" si="21"/>
        <v>2165</v>
      </c>
      <c r="P157" s="114">
        <f t="shared" si="22"/>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0"/>
        <v>1</v>
      </c>
      <c r="O158" s="139">
        <f t="shared" si="21"/>
        <v>5250</v>
      </c>
      <c r="P158" s="114">
        <f t="shared" si="22"/>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0"/>
        <v>1</v>
      </c>
      <c r="O159" s="139">
        <f t="shared" si="21"/>
        <v>3096</v>
      </c>
      <c r="P159" s="114">
        <f t="shared" si="22"/>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0"/>
        <v>1</v>
      </c>
      <c r="O160" s="139">
        <f t="shared" si="21"/>
        <v>6118</v>
      </c>
      <c r="P160" s="114">
        <f t="shared" si="22"/>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0"/>
        <v>1</v>
      </c>
      <c r="O161" s="139">
        <f t="shared" si="21"/>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0"/>
        <v>1</v>
      </c>
      <c r="O162" s="139">
        <f t="shared" si="21"/>
        <v>2078</v>
      </c>
      <c r="P162" s="114">
        <f t="shared" ref="P162:P170" si="23">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0"/>
        <v>1.2914699999999999</v>
      </c>
      <c r="O163" s="139">
        <f t="shared" si="21"/>
        <v>4562.2430253896728</v>
      </c>
      <c r="P163" s="114">
        <f t="shared" si="23"/>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0"/>
        <v>0.89810947954555653</v>
      </c>
      <c r="O164" s="139">
        <f t="shared" si="21"/>
        <v>7725.1161000000002</v>
      </c>
      <c r="P164" s="114">
        <f t="shared" si="23"/>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0"/>
        <v>0.7529610192080356</v>
      </c>
      <c r="O165" s="139">
        <f t="shared" si="21"/>
        <v>1593.7080000000001</v>
      </c>
      <c r="P165" s="114">
        <f t="shared" si="23"/>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0"/>
        <v>0.97367999999999999</v>
      </c>
      <c r="O166" s="139">
        <f t="shared" si="21"/>
        <v>8792.416399638485</v>
      </c>
      <c r="P166" s="114">
        <f t="shared" si="23"/>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0"/>
        <v>0.89810947954555653</v>
      </c>
      <c r="O167" s="139">
        <f t="shared" si="21"/>
        <v>835.08750000000009</v>
      </c>
      <c r="P167" s="114">
        <f t="shared" si="23"/>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0"/>
        <v>0.89810947954555653</v>
      </c>
      <c r="O168" s="139">
        <f t="shared" si="21"/>
        <v>3535.2037500000001</v>
      </c>
      <c r="P168" s="114">
        <f t="shared" si="23"/>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0"/>
        <v>0.89810947954555653</v>
      </c>
      <c r="O169" s="139">
        <f t="shared" si="21"/>
        <v>1750.3434000000002</v>
      </c>
      <c r="P169" s="114">
        <f t="shared" si="23"/>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0"/>
        <v>1</v>
      </c>
      <c r="O170" s="139">
        <f>M170/N170</f>
        <v>1875</v>
      </c>
      <c r="P170" s="114">
        <f t="shared" si="23"/>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0"/>
        <v>0.89810947954555653</v>
      </c>
      <c r="O171" s="139">
        <f>M171/N171</f>
        <v>29540.941950000004</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0"/>
        <v>1.3363981397337896</v>
      </c>
      <c r="O172" s="139">
        <f>M172/N172</f>
        <v>1795.8719999999998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6" t="s">
        <v>33</v>
      </c>
      <c r="B1" s="316"/>
      <c r="C1" s="6"/>
      <c r="D1" s="317" t="s">
        <v>34</v>
      </c>
      <c r="E1" s="317"/>
      <c r="F1" s="318"/>
      <c r="G1" s="318"/>
      <c r="H1" s="318"/>
      <c r="I1" s="318"/>
      <c r="J1" s="318"/>
      <c r="K1" s="318"/>
      <c r="L1" s="318"/>
      <c r="M1" s="318"/>
      <c r="N1" s="318"/>
      <c r="O1" s="318"/>
      <c r="P1" s="318"/>
      <c r="Q1" s="318"/>
      <c r="R1" s="318"/>
      <c r="S1" s="318"/>
    </row>
    <row r="2" spans="1:58" ht="15.75" x14ac:dyDescent="0.25">
      <c r="A2" s="300" t="s">
        <v>35</v>
      </c>
      <c r="B2" s="300"/>
      <c r="C2" s="6"/>
      <c r="D2" s="319">
        <v>41080</v>
      </c>
      <c r="E2" s="319"/>
      <c r="F2" s="320"/>
      <c r="G2" s="320"/>
      <c r="H2" s="320"/>
      <c r="I2" s="320"/>
      <c r="J2" s="320"/>
      <c r="K2" s="320"/>
      <c r="L2" s="320"/>
      <c r="M2" s="320"/>
      <c r="N2" s="320"/>
      <c r="O2" s="320"/>
      <c r="P2" s="320"/>
      <c r="Q2" s="320"/>
      <c r="R2" s="320"/>
      <c r="S2" s="320"/>
    </row>
    <row r="3" spans="1:58" ht="15.75" x14ac:dyDescent="0.25">
      <c r="A3" s="300" t="s">
        <v>36</v>
      </c>
      <c r="B3" s="300"/>
      <c r="D3" s="321" t="s">
        <v>37</v>
      </c>
      <c r="E3" s="321"/>
      <c r="F3" s="321"/>
      <c r="G3" s="8"/>
      <c r="H3" s="8"/>
      <c r="I3" s="8"/>
      <c r="J3" s="8"/>
      <c r="K3" s="8"/>
      <c r="L3" s="8"/>
      <c r="M3" s="8"/>
      <c r="N3" s="8"/>
      <c r="O3" s="8"/>
      <c r="P3" s="8"/>
      <c r="Q3" s="8"/>
      <c r="R3" s="8"/>
      <c r="S3" s="8"/>
    </row>
    <row r="4" spans="1:58" ht="15.75" x14ac:dyDescent="0.25">
      <c r="A4" s="300" t="s">
        <v>38</v>
      </c>
      <c r="B4" s="300"/>
      <c r="D4" s="9">
        <v>1</v>
      </c>
      <c r="E4" s="9">
        <v>2</v>
      </c>
      <c r="F4" s="9">
        <v>3</v>
      </c>
      <c r="G4" s="10"/>
      <c r="H4" s="11"/>
      <c r="I4" s="11"/>
      <c r="J4" s="11"/>
      <c r="K4" s="11"/>
      <c r="L4" s="11"/>
      <c r="M4" s="11"/>
      <c r="N4" s="11"/>
      <c r="O4" s="11"/>
      <c r="P4" s="11"/>
      <c r="Q4" s="11"/>
      <c r="R4" s="11"/>
      <c r="S4" s="11"/>
    </row>
    <row r="5" spans="1:58" x14ac:dyDescent="0.25">
      <c r="A5" s="300" t="s">
        <v>39</v>
      </c>
      <c r="B5" s="300"/>
      <c r="D5" s="12" t="s">
        <v>40</v>
      </c>
      <c r="E5" s="12" t="s">
        <v>41</v>
      </c>
      <c r="F5" s="12" t="s">
        <v>41</v>
      </c>
      <c r="G5" s="13"/>
      <c r="H5" s="301" t="s">
        <v>42</v>
      </c>
      <c r="I5" s="302"/>
      <c r="J5" s="302"/>
      <c r="K5" s="302"/>
      <c r="L5" s="302"/>
      <c r="M5" s="302"/>
      <c r="N5" s="302"/>
      <c r="O5" s="302"/>
      <c r="P5" s="302"/>
      <c r="Q5" s="302"/>
      <c r="R5" s="302"/>
      <c r="S5" s="303"/>
    </row>
    <row r="6" spans="1:58" x14ac:dyDescent="0.25">
      <c r="A6" s="14"/>
      <c r="B6" s="14"/>
      <c r="C6" s="15"/>
      <c r="D6" s="16"/>
      <c r="E6" s="16" t="s">
        <v>43</v>
      </c>
      <c r="F6" s="16" t="s">
        <v>44</v>
      </c>
      <c r="G6" s="17"/>
      <c r="H6" s="304" t="s">
        <v>45</v>
      </c>
      <c r="I6" s="305"/>
      <c r="J6" s="306"/>
      <c r="K6" s="307" t="s">
        <v>46</v>
      </c>
      <c r="L6" s="308"/>
      <c r="M6" s="309"/>
      <c r="N6" s="310" t="s">
        <v>47</v>
      </c>
      <c r="O6" s="311"/>
      <c r="P6" s="312"/>
      <c r="Q6" s="313" t="s">
        <v>48</v>
      </c>
      <c r="R6" s="314"/>
      <c r="S6" s="315"/>
    </row>
    <row r="7" spans="1:58" x14ac:dyDescent="0.25">
      <c r="A7" s="18"/>
      <c r="B7" s="18"/>
      <c r="C7" s="15"/>
      <c r="D7" s="19"/>
      <c r="E7" s="20"/>
      <c r="F7" s="21"/>
      <c r="G7" s="21"/>
      <c r="H7" s="290" t="s">
        <v>49</v>
      </c>
      <c r="I7" s="290"/>
      <c r="J7" s="290"/>
      <c r="K7" s="290"/>
      <c r="L7" s="290"/>
      <c r="M7" s="290"/>
      <c r="N7" s="290"/>
      <c r="O7" s="290"/>
      <c r="P7" s="290"/>
      <c r="Q7" s="290"/>
      <c r="R7" s="290"/>
      <c r="S7" s="290"/>
      <c r="U7" s="290" t="s">
        <v>50</v>
      </c>
      <c r="V7" s="290"/>
      <c r="W7" s="290"/>
      <c r="X7" s="290"/>
      <c r="Y7" s="290"/>
      <c r="Z7" s="290"/>
      <c r="AA7" s="290"/>
      <c r="AB7" s="290"/>
      <c r="AC7" s="290"/>
      <c r="AD7" s="290"/>
      <c r="AE7" s="290"/>
      <c r="AF7" s="290"/>
      <c r="AU7" s="290" t="s">
        <v>51</v>
      </c>
      <c r="AV7" s="290"/>
      <c r="AW7" s="290"/>
      <c r="AX7" s="290"/>
      <c r="AY7" s="290"/>
      <c r="AZ7" s="290"/>
      <c r="BA7" s="290"/>
      <c r="BB7" s="290"/>
      <c r="BC7" s="290"/>
      <c r="BD7" s="290"/>
      <c r="BE7" s="290"/>
      <c r="BF7" s="290"/>
    </row>
    <row r="8" spans="1:58" x14ac:dyDescent="0.25">
      <c r="A8" s="297" t="s">
        <v>52</v>
      </c>
      <c r="B8" s="297"/>
      <c r="D8" s="298" t="s">
        <v>53</v>
      </c>
      <c r="E8" s="298"/>
      <c r="F8" s="299"/>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0" t="s">
        <v>49</v>
      </c>
      <c r="I35" s="290"/>
      <c r="J35" s="290"/>
      <c r="K35" s="290"/>
      <c r="L35" s="290"/>
      <c r="M35" s="290"/>
      <c r="N35" s="290"/>
      <c r="O35" s="290"/>
      <c r="P35" s="290"/>
      <c r="Q35" s="290"/>
      <c r="R35" s="290"/>
      <c r="S35" s="290"/>
      <c r="U35" s="290" t="s">
        <v>50</v>
      </c>
      <c r="V35" s="290"/>
      <c r="W35" s="290"/>
      <c r="X35" s="290"/>
      <c r="Y35" s="290"/>
      <c r="Z35" s="290"/>
      <c r="AA35" s="290"/>
      <c r="AB35" s="290"/>
      <c r="AC35" s="290"/>
      <c r="AD35" s="290"/>
      <c r="AE35" s="290"/>
      <c r="AF35" s="290"/>
      <c r="AH35" s="290" t="s">
        <v>112</v>
      </c>
      <c r="AI35" s="290"/>
      <c r="AJ35" s="290"/>
      <c r="AK35" s="290"/>
      <c r="AL35" s="290"/>
      <c r="AM35" s="290"/>
      <c r="AN35" s="290"/>
      <c r="AO35" s="290"/>
      <c r="AP35" s="290"/>
      <c r="AQ35" s="290"/>
      <c r="AR35" s="290"/>
      <c r="AS35" s="290"/>
      <c r="AU35" s="290" t="s">
        <v>51</v>
      </c>
      <c r="AV35" s="290"/>
      <c r="AW35" s="290"/>
      <c r="AX35" s="290"/>
      <c r="AY35" s="290"/>
      <c r="AZ35" s="290"/>
      <c r="BA35" s="290"/>
      <c r="BB35" s="290"/>
      <c r="BC35" s="290"/>
      <c r="BD35" s="290"/>
      <c r="BE35" s="290"/>
      <c r="BF35" s="290"/>
    </row>
    <row r="36" spans="1:58" x14ac:dyDescent="0.25">
      <c r="A36" s="297" t="s">
        <v>113</v>
      </c>
      <c r="B36" s="297"/>
      <c r="D36" s="298" t="s">
        <v>114</v>
      </c>
      <c r="E36" s="298"/>
      <c r="F36" s="299"/>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0" t="s">
        <v>49</v>
      </c>
      <c r="I47" s="290"/>
      <c r="J47" s="290"/>
      <c r="K47" s="290"/>
      <c r="L47" s="290"/>
      <c r="M47" s="290"/>
      <c r="N47" s="290"/>
      <c r="O47" s="290"/>
      <c r="P47" s="290"/>
      <c r="Q47" s="290"/>
      <c r="R47" s="290"/>
      <c r="S47" s="290"/>
      <c r="U47" s="290" t="s">
        <v>50</v>
      </c>
      <c r="V47" s="290"/>
      <c r="W47" s="290"/>
      <c r="X47" s="290"/>
      <c r="Y47" s="290"/>
      <c r="Z47" s="290"/>
      <c r="AA47" s="290"/>
      <c r="AB47" s="290"/>
      <c r="AC47" s="290"/>
      <c r="AD47" s="290"/>
      <c r="AE47" s="290"/>
      <c r="AF47" s="290"/>
      <c r="AH47" s="290" t="s">
        <v>112</v>
      </c>
      <c r="AI47" s="290"/>
      <c r="AJ47" s="290"/>
      <c r="AK47" s="290"/>
      <c r="AL47" s="290"/>
      <c r="AM47" s="290"/>
      <c r="AN47" s="290"/>
      <c r="AO47" s="290"/>
      <c r="AP47" s="290"/>
      <c r="AQ47" s="290"/>
      <c r="AR47" s="290"/>
      <c r="AS47" s="290"/>
      <c r="AU47" s="290" t="s">
        <v>51</v>
      </c>
      <c r="AV47" s="290"/>
      <c r="AW47" s="290"/>
      <c r="AX47" s="290"/>
      <c r="AY47" s="290"/>
      <c r="AZ47" s="290"/>
      <c r="BA47" s="290"/>
      <c r="BB47" s="290"/>
      <c r="BC47" s="290"/>
      <c r="BD47" s="290"/>
      <c r="BE47" s="290"/>
      <c r="BF47" s="290"/>
    </row>
    <row r="48" spans="1:58" x14ac:dyDescent="0.25">
      <c r="A48" s="297" t="s">
        <v>131</v>
      </c>
      <c r="B48" s="297"/>
      <c r="C48" s="14"/>
      <c r="D48" s="298" t="s">
        <v>132</v>
      </c>
      <c r="E48" s="298"/>
      <c r="F48" s="299"/>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0" t="s">
        <v>166</v>
      </c>
      <c r="I65" s="290"/>
      <c r="J65" s="290"/>
      <c r="K65" s="290"/>
      <c r="L65" s="290"/>
      <c r="M65" s="290"/>
      <c r="N65" s="290"/>
      <c r="O65" s="290"/>
      <c r="P65" s="290"/>
      <c r="Q65" s="290"/>
      <c r="R65" s="290"/>
      <c r="S65" s="290"/>
      <c r="U65" s="291" t="s">
        <v>49</v>
      </c>
      <c r="V65" s="291"/>
      <c r="W65" s="291"/>
      <c r="X65" s="291"/>
      <c r="Y65" s="291"/>
      <c r="Z65" s="291"/>
      <c r="AA65" s="291"/>
      <c r="AB65" s="291"/>
      <c r="AC65" s="291"/>
      <c r="AD65" s="291"/>
      <c r="AE65" s="291"/>
      <c r="AF65" s="291"/>
      <c r="AH65" s="290" t="s">
        <v>50</v>
      </c>
      <c r="AI65" s="290"/>
      <c r="AJ65" s="290"/>
      <c r="AK65" s="290"/>
      <c r="AL65" s="290"/>
      <c r="AM65" s="290"/>
      <c r="AN65" s="290"/>
      <c r="AO65" s="290"/>
      <c r="AP65" s="290"/>
      <c r="AQ65" s="290"/>
      <c r="AR65" s="290"/>
      <c r="AS65" s="290"/>
      <c r="AU65" s="290" t="s">
        <v>51</v>
      </c>
      <c r="AV65" s="290"/>
      <c r="AW65" s="290"/>
      <c r="AX65" s="290"/>
      <c r="AY65" s="290"/>
      <c r="AZ65" s="290"/>
      <c r="BA65" s="290"/>
      <c r="BB65" s="290"/>
      <c r="BC65" s="290"/>
      <c r="BD65" s="290"/>
      <c r="BE65" s="290"/>
      <c r="BF65" s="290"/>
    </row>
    <row r="66" spans="1:58" x14ac:dyDescent="0.25">
      <c r="A66" s="292" t="s">
        <v>167</v>
      </c>
      <c r="B66" s="292"/>
      <c r="D66" s="293" t="s">
        <v>168</v>
      </c>
      <c r="E66" s="293"/>
      <c r="F66" s="294"/>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0" t="s">
        <v>166</v>
      </c>
      <c r="I72" s="290"/>
      <c r="J72" s="290"/>
      <c r="K72" s="290"/>
      <c r="L72" s="290"/>
      <c r="M72" s="290"/>
      <c r="N72" s="290"/>
      <c r="O72" s="290"/>
      <c r="P72" s="290"/>
      <c r="Q72" s="290"/>
      <c r="R72" s="290"/>
      <c r="S72" s="290"/>
      <c r="U72" s="291" t="s">
        <v>49</v>
      </c>
      <c r="V72" s="291"/>
      <c r="W72" s="291"/>
      <c r="X72" s="291"/>
      <c r="Y72" s="291"/>
      <c r="Z72" s="291"/>
      <c r="AA72" s="291"/>
      <c r="AB72" s="291"/>
      <c r="AC72" s="291"/>
      <c r="AD72" s="291"/>
      <c r="AE72" s="291"/>
      <c r="AF72" s="291"/>
      <c r="AH72" s="290" t="s">
        <v>50</v>
      </c>
      <c r="AI72" s="290"/>
      <c r="AJ72" s="290"/>
      <c r="AK72" s="290"/>
      <c r="AL72" s="290"/>
      <c r="AM72" s="290"/>
      <c r="AN72" s="290"/>
      <c r="AO72" s="290"/>
      <c r="AP72" s="290"/>
      <c r="AQ72" s="290"/>
      <c r="AR72" s="290"/>
      <c r="AS72" s="290"/>
      <c r="AU72" s="290" t="s">
        <v>51</v>
      </c>
      <c r="AV72" s="290"/>
      <c r="AW72" s="290"/>
      <c r="AX72" s="290"/>
      <c r="AY72" s="290"/>
      <c r="AZ72" s="290"/>
      <c r="BA72" s="290"/>
      <c r="BB72" s="290"/>
      <c r="BC72" s="290"/>
      <c r="BD72" s="290"/>
      <c r="BE72" s="290"/>
      <c r="BF72" s="290"/>
    </row>
    <row r="73" spans="1:58" x14ac:dyDescent="0.25">
      <c r="A73" s="295" t="s">
        <v>180</v>
      </c>
      <c r="B73" s="295"/>
      <c r="D73" s="295" t="s">
        <v>168</v>
      </c>
      <c r="E73" s="295"/>
      <c r="F73" s="296"/>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0" t="s">
        <v>193</v>
      </c>
      <c r="I80" s="290"/>
      <c r="J80" s="290"/>
      <c r="K80" s="290"/>
      <c r="L80" s="290"/>
      <c r="M80" s="290"/>
      <c r="N80" s="290"/>
      <c r="O80" s="290"/>
      <c r="P80" s="290"/>
      <c r="Q80" s="290"/>
      <c r="R80" s="290"/>
      <c r="S80" s="290"/>
      <c r="U80" s="291" t="s">
        <v>49</v>
      </c>
      <c r="V80" s="291"/>
      <c r="W80" s="291"/>
      <c r="X80" s="291"/>
      <c r="Y80" s="291"/>
      <c r="Z80" s="291"/>
      <c r="AA80" s="291"/>
      <c r="AB80" s="291"/>
      <c r="AC80" s="291"/>
      <c r="AD80" s="291"/>
      <c r="AE80" s="291"/>
      <c r="AF80" s="291"/>
      <c r="AH80" s="290" t="s">
        <v>50</v>
      </c>
      <c r="AI80" s="290"/>
      <c r="AJ80" s="290"/>
      <c r="AK80" s="290"/>
      <c r="AL80" s="290"/>
      <c r="AM80" s="290"/>
      <c r="AN80" s="290"/>
      <c r="AO80" s="290"/>
      <c r="AP80" s="290"/>
      <c r="AQ80" s="290"/>
      <c r="AR80" s="290"/>
      <c r="AS80" s="290"/>
      <c r="AU80" s="290" t="s">
        <v>51</v>
      </c>
      <c r="AV80" s="290"/>
      <c r="AW80" s="290"/>
      <c r="AX80" s="290"/>
      <c r="AY80" s="290"/>
      <c r="AZ80" s="290"/>
      <c r="BA80" s="290"/>
      <c r="BB80" s="290"/>
      <c r="BC80" s="290"/>
      <c r="BD80" s="290"/>
      <c r="BE80" s="290"/>
      <c r="BF80" s="290"/>
    </row>
    <row r="81" spans="1:58" x14ac:dyDescent="0.25">
      <c r="A81" s="288" t="s">
        <v>194</v>
      </c>
      <c r="B81" s="288"/>
      <c r="D81" s="288" t="s">
        <v>195</v>
      </c>
      <c r="E81" s="288"/>
      <c r="F81" s="289"/>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0" t="s">
        <v>193</v>
      </c>
      <c r="I90" s="290"/>
      <c r="J90" s="290"/>
      <c r="K90" s="290"/>
      <c r="L90" s="290"/>
      <c r="M90" s="290"/>
      <c r="N90" s="290"/>
      <c r="O90" s="290"/>
      <c r="P90" s="290"/>
      <c r="Q90" s="290"/>
      <c r="R90" s="290"/>
      <c r="S90" s="290"/>
      <c r="U90" s="291" t="s">
        <v>49</v>
      </c>
      <c r="V90" s="291"/>
      <c r="W90" s="291"/>
      <c r="X90" s="291"/>
      <c r="Y90" s="291"/>
      <c r="Z90" s="291"/>
      <c r="AA90" s="291"/>
      <c r="AB90" s="291"/>
      <c r="AC90" s="291"/>
      <c r="AD90" s="291"/>
      <c r="AE90" s="291"/>
      <c r="AF90" s="291"/>
      <c r="AH90" s="290" t="s">
        <v>50</v>
      </c>
      <c r="AI90" s="290"/>
      <c r="AJ90" s="290"/>
      <c r="AK90" s="290"/>
      <c r="AL90" s="290"/>
      <c r="AM90" s="290"/>
      <c r="AN90" s="290"/>
      <c r="AO90" s="290"/>
      <c r="AP90" s="290"/>
      <c r="AQ90" s="290"/>
      <c r="AR90" s="290"/>
      <c r="AS90" s="290"/>
      <c r="AU90" s="290" t="s">
        <v>51</v>
      </c>
      <c r="AV90" s="290"/>
      <c r="AW90" s="290"/>
      <c r="AX90" s="290"/>
      <c r="AY90" s="290"/>
      <c r="AZ90" s="290"/>
      <c r="BA90" s="290"/>
      <c r="BB90" s="290"/>
      <c r="BC90" s="290"/>
      <c r="BD90" s="290"/>
      <c r="BE90" s="290"/>
      <c r="BF90" s="290"/>
    </row>
    <row r="91" spans="1:58" x14ac:dyDescent="0.25">
      <c r="A91" s="288" t="s">
        <v>214</v>
      </c>
      <c r="B91" s="288"/>
      <c r="D91" s="288" t="s">
        <v>195</v>
      </c>
      <c r="E91" s="288"/>
      <c r="F91" s="289"/>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222</v>
      </c>
      <c r="I95" s="290"/>
      <c r="J95" s="290"/>
      <c r="K95" s="290"/>
      <c r="L95" s="290"/>
      <c r="M95" s="290"/>
      <c r="N95" s="290"/>
      <c r="O95" s="290"/>
      <c r="P95" s="290"/>
      <c r="Q95" s="290"/>
      <c r="R95" s="290"/>
      <c r="S95" s="290"/>
      <c r="U95" s="291" t="s">
        <v>49</v>
      </c>
      <c r="V95" s="291"/>
      <c r="W95" s="291"/>
      <c r="X95" s="291"/>
      <c r="Y95" s="291"/>
      <c r="Z95" s="291"/>
      <c r="AA95" s="291"/>
      <c r="AB95" s="291"/>
      <c r="AC95" s="291"/>
      <c r="AD95" s="291"/>
      <c r="AE95" s="291"/>
      <c r="AF95" s="291"/>
      <c r="AH95" s="290" t="s">
        <v>50</v>
      </c>
      <c r="AI95" s="290"/>
      <c r="AJ95" s="290"/>
      <c r="AK95" s="290"/>
      <c r="AL95" s="290"/>
      <c r="AM95" s="290"/>
      <c r="AN95" s="290"/>
      <c r="AO95" s="290"/>
      <c r="AP95" s="290"/>
      <c r="AQ95" s="290"/>
      <c r="AR95" s="290"/>
      <c r="AS95" s="290"/>
      <c r="AU95" s="290" t="s">
        <v>51</v>
      </c>
      <c r="AV95" s="290"/>
      <c r="AW95" s="290"/>
      <c r="AX95" s="290"/>
      <c r="AY95" s="290"/>
      <c r="AZ95" s="290"/>
      <c r="BA95" s="290"/>
      <c r="BB95" s="290"/>
      <c r="BC95" s="290"/>
      <c r="BD95" s="290"/>
      <c r="BE95" s="290"/>
      <c r="BF95" s="290"/>
    </row>
    <row r="96" spans="1:58" x14ac:dyDescent="0.25">
      <c r="A96" s="288" t="s">
        <v>223</v>
      </c>
      <c r="B96" s="288"/>
      <c r="D96" s="288" t="s">
        <v>195</v>
      </c>
      <c r="E96" s="288"/>
      <c r="F96" s="289"/>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1168</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1167</v>
      </c>
      <c r="C6" t="s">
        <v>1172</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1173</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1174</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1175</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1171</v>
      </c>
      <c r="B20" s="217" t="s">
        <v>1169</v>
      </c>
      <c r="C20" s="217" t="s">
        <v>1176</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1170</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1177</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1179</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1178</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1229</v>
      </c>
      <c r="O2" t="s">
        <v>1230</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0.89810947954555653</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1.2914699999999999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0.89810947954555653</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0.89810947954555653</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0.89810947954555653</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0.89810947954555653</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0.89810947954555653</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0.89810947954555653</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0.7529610192080356</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0.7529610192080356</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0.7529610192080356</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0.89810947954555653</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102.499</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1.2914699999999999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102.499</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0.97367999999999999</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1.3950698232446535</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0.89810947954555653</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1.3363981397337896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1.3363981397337896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1.3363981397337896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1.3363981397337896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2016-07-04T06:53:22Z</dcterms:modified>
</cp:coreProperties>
</file>