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4" i="11" l="1"/>
  <c r="S50" i="11" l="1"/>
  <c r="D50" i="11"/>
  <c r="C51" i="11"/>
  <c r="D51" i="11"/>
  <c r="C52" i="11"/>
  <c r="D52" i="11"/>
  <c r="C53" i="11"/>
  <c r="D53" i="11"/>
  <c r="C54" i="11"/>
  <c r="D54" i="11"/>
  <c r="E50" i="11"/>
  <c r="AU37" i="11"/>
  <c r="AV37" i="11"/>
  <c r="AW37" i="11"/>
  <c r="AU38" i="11"/>
  <c r="AV38" i="11"/>
  <c r="AW38" i="11"/>
  <c r="AU39" i="11"/>
  <c r="AV39" i="11"/>
  <c r="AW39" i="11"/>
  <c r="AU40" i="11"/>
  <c r="AV40" i="11"/>
  <c r="AW40" i="11"/>
  <c r="AU41" i="11"/>
  <c r="AV41" i="11"/>
  <c r="AW41" i="11"/>
  <c r="AU36" i="11"/>
  <c r="AV36" i="11"/>
  <c r="AW36" i="11"/>
  <c r="TX123" i="1" l="1"/>
  <c r="TS123" i="1"/>
  <c r="TQ123" i="1"/>
  <c r="TH123" i="1"/>
  <c r="TX122" i="1"/>
  <c r="TS122" i="1"/>
  <c r="TQ122" i="1"/>
  <c r="TH122" i="1"/>
  <c r="TX121" i="1"/>
  <c r="TS121" i="1"/>
  <c r="TQ121" i="1"/>
  <c r="TH121" i="1"/>
  <c r="TX120" i="1"/>
  <c r="TS120" i="1"/>
  <c r="TQ120" i="1"/>
  <c r="TH120" i="1"/>
  <c r="TX119" i="1"/>
  <c r="TS119" i="1"/>
  <c r="TQ119" i="1"/>
  <c r="TH119" i="1"/>
  <c r="TX118" i="1"/>
  <c r="TS118" i="1"/>
  <c r="TQ118" i="1"/>
  <c r="TH118" i="1"/>
  <c r="TX117" i="1"/>
  <c r="TS117" i="1"/>
  <c r="TQ117" i="1"/>
  <c r="TH117" i="1"/>
  <c r="TX116" i="1"/>
  <c r="TS116" i="1"/>
  <c r="TQ116" i="1"/>
  <c r="TH116" i="1"/>
  <c r="TX115" i="1"/>
  <c r="TS115" i="1"/>
  <c r="TQ115" i="1"/>
  <c r="TH115" i="1"/>
  <c r="TX114" i="1"/>
  <c r="TS114" i="1"/>
  <c r="TQ114" i="1"/>
  <c r="TH114" i="1"/>
  <c r="TX113" i="1"/>
  <c r="TS113" i="1"/>
  <c r="TQ113" i="1"/>
  <c r="TH113" i="1"/>
  <c r="TX112" i="1"/>
  <c r="TS112" i="1"/>
  <c r="TQ112" i="1"/>
  <c r="TH112" i="1"/>
  <c r="TX111" i="1"/>
  <c r="TS111" i="1"/>
  <c r="TQ111" i="1"/>
  <c r="TH111" i="1"/>
  <c r="TX110" i="1"/>
  <c r="TS110" i="1"/>
  <c r="TQ110" i="1"/>
  <c r="TH110" i="1"/>
  <c r="TX109" i="1"/>
  <c r="TS109" i="1"/>
  <c r="TQ109" i="1"/>
  <c r="TH109" i="1"/>
  <c r="TX108" i="1"/>
  <c r="TS108" i="1"/>
  <c r="TQ108" i="1"/>
  <c r="TH108" i="1"/>
  <c r="TX107" i="1"/>
  <c r="TS107" i="1"/>
  <c r="TQ107" i="1"/>
  <c r="TH107" i="1"/>
  <c r="TX106" i="1"/>
  <c r="TS106" i="1"/>
  <c r="TQ106" i="1"/>
  <c r="TH106" i="1"/>
  <c r="TX105" i="1"/>
  <c r="TS105" i="1"/>
  <c r="TQ105" i="1"/>
  <c r="TH105" i="1"/>
  <c r="TX104" i="1"/>
  <c r="TS104" i="1"/>
  <c r="TQ104" i="1"/>
  <c r="TH104" i="1"/>
  <c r="TX103" i="1"/>
  <c r="TS103" i="1"/>
  <c r="TQ103" i="1"/>
  <c r="TH103" i="1"/>
  <c r="TX102" i="1"/>
  <c r="TS102" i="1"/>
  <c r="TQ102" i="1"/>
  <c r="TH102" i="1"/>
  <c r="TX101" i="1"/>
  <c r="TS101" i="1"/>
  <c r="TQ101" i="1"/>
  <c r="TH101" i="1"/>
  <c r="TX100" i="1"/>
  <c r="TS100" i="1"/>
  <c r="TQ100" i="1"/>
  <c r="TH100" i="1"/>
  <c r="TX99" i="1"/>
  <c r="TS99" i="1"/>
  <c r="TQ99" i="1"/>
  <c r="TH99" i="1"/>
  <c r="TX98" i="1"/>
  <c r="TS98" i="1"/>
  <c r="TQ98" i="1"/>
  <c r="TH98" i="1"/>
  <c r="TX97" i="1"/>
  <c r="TS97" i="1"/>
  <c r="TQ97" i="1"/>
  <c r="TH97" i="1"/>
  <c r="TX96" i="1"/>
  <c r="TS96" i="1"/>
  <c r="TQ96" i="1"/>
  <c r="TH96" i="1"/>
  <c r="TP95" i="1"/>
  <c r="TN95" i="1"/>
  <c r="TL95" i="1"/>
  <c r="TI95" i="1"/>
  <c r="UH94" i="1"/>
  <c r="UG94" i="1"/>
  <c r="UD94" i="1"/>
  <c r="UB94" i="1"/>
  <c r="UA94" i="1"/>
  <c r="TZ94" i="1"/>
  <c r="TY94" i="1"/>
  <c r="TX94" i="1"/>
  <c r="TW94" i="1"/>
  <c r="TV94" i="1"/>
  <c r="TU94" i="1"/>
  <c r="TP94" i="1"/>
  <c r="TN94" i="1"/>
  <c r="TL94" i="1"/>
  <c r="TI94" i="1"/>
  <c r="TH94" i="1"/>
  <c r="TX92" i="1"/>
  <c r="TT92" i="1"/>
  <c r="TS92" i="1"/>
  <c r="TR92" i="1"/>
  <c r="TQ92" i="1"/>
  <c r="TO92" i="1"/>
  <c r="TW92" i="1" s="1"/>
  <c r="TN92" i="1"/>
  <c r="TH92" i="1"/>
  <c r="TX91" i="1"/>
  <c r="TW91" i="1"/>
  <c r="TT91" i="1"/>
  <c r="TS91" i="1"/>
  <c r="TR91" i="1"/>
  <c r="TQ91" i="1"/>
  <c r="TO91" i="1"/>
  <c r="TN91" i="1"/>
  <c r="TH91" i="1"/>
  <c r="TX90" i="1"/>
  <c r="TW90" i="1"/>
  <c r="TT90" i="1"/>
  <c r="TR90" i="1"/>
  <c r="TQ90" i="1"/>
  <c r="TO90" i="1"/>
  <c r="TN90" i="1"/>
  <c r="TS90" i="1" s="1"/>
  <c r="TH90" i="1"/>
  <c r="TY89" i="1"/>
  <c r="TX89" i="1"/>
  <c r="TW89" i="1"/>
  <c r="TR89" i="1"/>
  <c r="TQ89" i="1"/>
  <c r="TO89" i="1"/>
  <c r="TT89" i="1" s="1"/>
  <c r="TN89" i="1"/>
  <c r="TS89" i="1" s="1"/>
  <c r="TH89" i="1"/>
  <c r="TX88" i="1"/>
  <c r="TR88" i="1"/>
  <c r="TQ88" i="1"/>
  <c r="TO88" i="1"/>
  <c r="TN88" i="1"/>
  <c r="TS88" i="1" s="1"/>
  <c r="TH88" i="1"/>
  <c r="TX87" i="1"/>
  <c r="TR87" i="1"/>
  <c r="TQ87" i="1"/>
  <c r="TO87" i="1"/>
  <c r="TW87" i="1" s="1"/>
  <c r="TN87" i="1"/>
  <c r="TS87" i="1" s="1"/>
  <c r="TH87" i="1"/>
  <c r="TX86" i="1"/>
  <c r="TS86" i="1"/>
  <c r="TR86" i="1"/>
  <c r="TQ86" i="1"/>
  <c r="TO86" i="1"/>
  <c r="TT86" i="1" s="1"/>
  <c r="TN86" i="1"/>
  <c r="TH86" i="1"/>
  <c r="TX85" i="1"/>
  <c r="TW85" i="1"/>
  <c r="TT85" i="1"/>
  <c r="TS85" i="1"/>
  <c r="TR85" i="1"/>
  <c r="TQ85" i="1"/>
  <c r="TO85" i="1"/>
  <c r="TN85" i="1"/>
  <c r="TH85" i="1"/>
  <c r="TX84" i="1"/>
  <c r="TW84" i="1"/>
  <c r="TT84" i="1"/>
  <c r="TS84" i="1"/>
  <c r="TR84" i="1"/>
  <c r="TQ84" i="1"/>
  <c r="TO84" i="1"/>
  <c r="TN84" i="1"/>
  <c r="TH84" i="1"/>
  <c r="TX83" i="1"/>
  <c r="TW83" i="1"/>
  <c r="TT83" i="1"/>
  <c r="TS83" i="1"/>
  <c r="TR83" i="1"/>
  <c r="TQ83" i="1"/>
  <c r="TO83" i="1"/>
  <c r="TN83" i="1"/>
  <c r="TH83" i="1"/>
  <c r="TX82" i="1"/>
  <c r="TW82" i="1"/>
  <c r="TT82" i="1"/>
  <c r="TR82" i="1"/>
  <c r="TQ82" i="1"/>
  <c r="TO82" i="1"/>
  <c r="TN82" i="1"/>
  <c r="TS82" i="1" s="1"/>
  <c r="TH82" i="1"/>
  <c r="TX81" i="1"/>
  <c r="TW81" i="1"/>
  <c r="TR81" i="1"/>
  <c r="TQ81" i="1"/>
  <c r="TO81" i="1"/>
  <c r="TT81" i="1" s="1"/>
  <c r="TN81" i="1"/>
  <c r="TS81" i="1" s="1"/>
  <c r="TH81" i="1"/>
  <c r="TX80" i="1"/>
  <c r="TR80" i="1"/>
  <c r="TQ80" i="1"/>
  <c r="TO80" i="1"/>
  <c r="TN80" i="1"/>
  <c r="TS80" i="1" s="1"/>
  <c r="TH80" i="1"/>
  <c r="TX79" i="1"/>
  <c r="TR79" i="1"/>
  <c r="TQ79" i="1"/>
  <c r="TO79" i="1"/>
  <c r="TW79" i="1" s="1"/>
  <c r="TN79" i="1"/>
  <c r="TS79" i="1" s="1"/>
  <c r="TH79" i="1"/>
  <c r="TX78" i="1"/>
  <c r="TS78" i="1"/>
  <c r="TR78" i="1"/>
  <c r="TQ78" i="1"/>
  <c r="TO78" i="1"/>
  <c r="TT78" i="1" s="1"/>
  <c r="TN78" i="1"/>
  <c r="TH78" i="1"/>
  <c r="TX77" i="1"/>
  <c r="TW77" i="1"/>
  <c r="TT77" i="1"/>
  <c r="TS77" i="1"/>
  <c r="TR77" i="1"/>
  <c r="TQ77" i="1"/>
  <c r="TO77" i="1"/>
  <c r="TN77" i="1"/>
  <c r="TH77" i="1"/>
  <c r="TX76" i="1"/>
  <c r="TW76" i="1"/>
  <c r="TT76" i="1"/>
  <c r="TS76" i="1"/>
  <c r="TR76" i="1"/>
  <c r="TQ76" i="1"/>
  <c r="TO76" i="1"/>
  <c r="TN76" i="1"/>
  <c r="TH76" i="1"/>
  <c r="TX75" i="1"/>
  <c r="TW75" i="1"/>
  <c r="TT75" i="1"/>
  <c r="TS75" i="1"/>
  <c r="TR75" i="1"/>
  <c r="TQ75" i="1"/>
  <c r="TO75" i="1"/>
  <c r="TN75" i="1"/>
  <c r="TH75" i="1"/>
  <c r="TX74" i="1"/>
  <c r="TW74" i="1"/>
  <c r="TT74" i="1"/>
  <c r="TR74" i="1"/>
  <c r="TQ74" i="1"/>
  <c r="TO74" i="1"/>
  <c r="TN74" i="1"/>
  <c r="TS74" i="1" s="1"/>
  <c r="TH74" i="1"/>
  <c r="TX73" i="1"/>
  <c r="TW73" i="1"/>
  <c r="TR73" i="1"/>
  <c r="TQ73" i="1"/>
  <c r="TO73" i="1"/>
  <c r="TT73" i="1" s="1"/>
  <c r="TN73" i="1"/>
  <c r="TS73" i="1" s="1"/>
  <c r="TH73" i="1"/>
  <c r="TX72" i="1"/>
  <c r="TR72" i="1"/>
  <c r="TQ72" i="1"/>
  <c r="TO72" i="1"/>
  <c r="TN72" i="1"/>
  <c r="TS72" i="1" s="1"/>
  <c r="TH72" i="1"/>
  <c r="TX71" i="1"/>
  <c r="TR71" i="1"/>
  <c r="TQ71" i="1"/>
  <c r="TO71" i="1"/>
  <c r="TW71" i="1" s="1"/>
  <c r="TN71" i="1"/>
  <c r="TS71" i="1" s="1"/>
  <c r="TH71" i="1"/>
  <c r="TX70" i="1"/>
  <c r="TR70" i="1"/>
  <c r="TQ70" i="1"/>
  <c r="TO70" i="1"/>
  <c r="TN70" i="1"/>
  <c r="TS70" i="1" s="1"/>
  <c r="TH70" i="1"/>
  <c r="TX69" i="1"/>
  <c r="TS69" i="1"/>
  <c r="TR69" i="1"/>
  <c r="TQ69" i="1"/>
  <c r="TO69" i="1"/>
  <c r="TW69" i="1" s="1"/>
  <c r="TN69" i="1"/>
  <c r="TH69" i="1"/>
  <c r="TX68" i="1"/>
  <c r="TT68" i="1"/>
  <c r="TS68" i="1"/>
  <c r="TR68" i="1"/>
  <c r="TQ68" i="1"/>
  <c r="TO68" i="1"/>
  <c r="TW68" i="1" s="1"/>
  <c r="TN68" i="1"/>
  <c r="TH68" i="1"/>
  <c r="TX67" i="1"/>
  <c r="TW67" i="1"/>
  <c r="TT67" i="1"/>
  <c r="TS67" i="1"/>
  <c r="TR67" i="1"/>
  <c r="TQ67" i="1"/>
  <c r="TO67" i="1"/>
  <c r="TN67" i="1"/>
  <c r="TH67" i="1"/>
  <c r="TX66" i="1"/>
  <c r="TW66" i="1"/>
  <c r="TT66" i="1"/>
  <c r="TR66" i="1"/>
  <c r="TQ66" i="1"/>
  <c r="TO66" i="1"/>
  <c r="TN66" i="1"/>
  <c r="TS66" i="1" s="1"/>
  <c r="TH66" i="1"/>
  <c r="TX65" i="1"/>
  <c r="TW65" i="1"/>
  <c r="TR65" i="1"/>
  <c r="TQ65" i="1"/>
  <c r="TO65" i="1"/>
  <c r="TT65" i="1" s="1"/>
  <c r="TN65" i="1"/>
  <c r="TS65" i="1" s="1"/>
  <c r="TH65" i="1"/>
  <c r="TX64" i="1"/>
  <c r="TS64" i="1"/>
  <c r="TR64" i="1"/>
  <c r="TQ64" i="1"/>
  <c r="TO64" i="1"/>
  <c r="TN64" i="1"/>
  <c r="TH64" i="1"/>
  <c r="TX63" i="1"/>
  <c r="TR63" i="1"/>
  <c r="TQ63" i="1"/>
  <c r="TO63" i="1"/>
  <c r="TW63" i="1" s="1"/>
  <c r="TN63" i="1"/>
  <c r="TS63" i="1" s="1"/>
  <c r="TH63" i="1"/>
  <c r="TX62" i="1"/>
  <c r="TW62" i="1"/>
  <c r="TS62" i="1"/>
  <c r="TR62" i="1"/>
  <c r="TQ62" i="1"/>
  <c r="TO62" i="1"/>
  <c r="TT62" i="1" s="1"/>
  <c r="TN62" i="1"/>
  <c r="TH62" i="1"/>
  <c r="TX61" i="1"/>
  <c r="TT61" i="1"/>
  <c r="TS61" i="1"/>
  <c r="TR61" i="1"/>
  <c r="TQ61" i="1"/>
  <c r="TO61" i="1"/>
  <c r="TW61" i="1" s="1"/>
  <c r="TN61" i="1"/>
  <c r="TH61" i="1"/>
  <c r="TX60" i="1"/>
  <c r="TW60" i="1"/>
  <c r="TT60" i="1"/>
  <c r="TS60" i="1"/>
  <c r="TR60" i="1"/>
  <c r="TQ60" i="1"/>
  <c r="TO60" i="1"/>
  <c r="TN60" i="1"/>
  <c r="TH60" i="1"/>
  <c r="TX59" i="1"/>
  <c r="TT59" i="1"/>
  <c r="TS59" i="1"/>
  <c r="TR59" i="1"/>
  <c r="TQ59" i="1"/>
  <c r="TO59" i="1"/>
  <c r="TW59" i="1" s="1"/>
  <c r="TN59" i="1"/>
  <c r="TH59" i="1"/>
  <c r="TX58" i="1"/>
  <c r="TW58" i="1"/>
  <c r="TT58" i="1"/>
  <c r="TR58" i="1"/>
  <c r="TQ58" i="1"/>
  <c r="TO58" i="1"/>
  <c r="TN58" i="1"/>
  <c r="TS58" i="1" s="1"/>
  <c r="TH58" i="1"/>
  <c r="TX57" i="1"/>
  <c r="TR57" i="1"/>
  <c r="TQ57" i="1"/>
  <c r="TO57" i="1"/>
  <c r="TW57" i="1" s="1"/>
  <c r="TN57" i="1"/>
  <c r="TS57" i="1" s="1"/>
  <c r="TH57" i="1"/>
  <c r="TX56" i="1"/>
  <c r="TR56" i="1"/>
  <c r="TQ56" i="1"/>
  <c r="TO56" i="1"/>
  <c r="TW56" i="1" s="1"/>
  <c r="TN56" i="1"/>
  <c r="TS56" i="1" s="1"/>
  <c r="TH56" i="1"/>
  <c r="TX55" i="1"/>
  <c r="TR55" i="1"/>
  <c r="TQ55" i="1"/>
  <c r="TO55" i="1"/>
  <c r="TW55" i="1" s="1"/>
  <c r="TN55" i="1"/>
  <c r="TS55" i="1" s="1"/>
  <c r="TH55" i="1"/>
  <c r="TX54" i="1"/>
  <c r="TW54" i="1"/>
  <c r="TS54" i="1"/>
  <c r="TR54" i="1"/>
  <c r="TQ54" i="1"/>
  <c r="TO54" i="1"/>
  <c r="TT54" i="1" s="1"/>
  <c r="TN54" i="1"/>
  <c r="TH54" i="1"/>
  <c r="TX53" i="1"/>
  <c r="TT53" i="1"/>
  <c r="TS53" i="1"/>
  <c r="TR53" i="1"/>
  <c r="TQ53" i="1"/>
  <c r="TO53" i="1"/>
  <c r="TW53" i="1" s="1"/>
  <c r="TN53" i="1"/>
  <c r="TH53" i="1"/>
  <c r="TX52" i="1"/>
  <c r="TW52" i="1"/>
  <c r="TT52" i="1"/>
  <c r="TS52" i="1"/>
  <c r="TR52" i="1"/>
  <c r="TQ52" i="1"/>
  <c r="TO52" i="1"/>
  <c r="TN52" i="1"/>
  <c r="TH52" i="1"/>
  <c r="TX51" i="1"/>
  <c r="TT51" i="1"/>
  <c r="TS51" i="1"/>
  <c r="TR51" i="1"/>
  <c r="TQ51" i="1"/>
  <c r="TO51" i="1"/>
  <c r="TW51" i="1" s="1"/>
  <c r="TN51" i="1"/>
  <c r="TH51" i="1"/>
  <c r="TX50" i="1"/>
  <c r="TW50" i="1"/>
  <c r="TT50" i="1"/>
  <c r="TR50" i="1"/>
  <c r="TQ50" i="1"/>
  <c r="TO50" i="1"/>
  <c r="TN50" i="1"/>
  <c r="TS50" i="1" s="1"/>
  <c r="TH50" i="1"/>
  <c r="TX49" i="1"/>
  <c r="TR49" i="1"/>
  <c r="TQ49" i="1"/>
  <c r="TO49" i="1"/>
  <c r="TW49" i="1" s="1"/>
  <c r="TN49" i="1"/>
  <c r="TS49" i="1" s="1"/>
  <c r="TH49" i="1"/>
  <c r="TX48" i="1"/>
  <c r="TR48" i="1"/>
  <c r="TQ48" i="1"/>
  <c r="TO48" i="1"/>
  <c r="TW48" i="1" s="1"/>
  <c r="TN48" i="1"/>
  <c r="TS48" i="1" s="1"/>
  <c r="TH48" i="1"/>
  <c r="TX47" i="1"/>
  <c r="TR47" i="1"/>
  <c r="TQ47" i="1"/>
  <c r="TO47" i="1"/>
  <c r="TW47" i="1" s="1"/>
  <c r="TN47" i="1"/>
  <c r="TS47" i="1" s="1"/>
  <c r="TH47" i="1"/>
  <c r="TX46" i="1"/>
  <c r="TW46" i="1"/>
  <c r="TS46" i="1"/>
  <c r="TR46" i="1"/>
  <c r="TQ46" i="1"/>
  <c r="TO46" i="1"/>
  <c r="TT46" i="1" s="1"/>
  <c r="TN46" i="1"/>
  <c r="TH46" i="1"/>
  <c r="TX45" i="1"/>
  <c r="TT45" i="1"/>
  <c r="TS45" i="1"/>
  <c r="TR45" i="1"/>
  <c r="TQ45" i="1"/>
  <c r="TO45" i="1"/>
  <c r="TW45" i="1" s="1"/>
  <c r="TN45" i="1"/>
  <c r="TH45" i="1"/>
  <c r="TX44" i="1"/>
  <c r="TW44" i="1"/>
  <c r="TT44" i="1"/>
  <c r="TS44" i="1"/>
  <c r="TR44" i="1"/>
  <c r="TQ44" i="1"/>
  <c r="TO44" i="1"/>
  <c r="TN44" i="1"/>
  <c r="TH44" i="1"/>
  <c r="TX43" i="1"/>
  <c r="TT43" i="1"/>
  <c r="TS43" i="1"/>
  <c r="TR43" i="1"/>
  <c r="TQ43" i="1"/>
  <c r="TO43" i="1"/>
  <c r="TW43" i="1" s="1"/>
  <c r="TN43" i="1"/>
  <c r="TH43" i="1"/>
  <c r="TX42" i="1"/>
  <c r="TW42" i="1"/>
  <c r="TT42" i="1"/>
  <c r="TR42" i="1"/>
  <c r="TQ42" i="1"/>
  <c r="TO42" i="1"/>
  <c r="TN42" i="1"/>
  <c r="TS42" i="1" s="1"/>
  <c r="TH42" i="1"/>
  <c r="TX41" i="1"/>
  <c r="TR41" i="1"/>
  <c r="TQ41" i="1"/>
  <c r="TO41" i="1"/>
  <c r="TN41" i="1"/>
  <c r="TS41" i="1" s="1"/>
  <c r="TH41" i="1"/>
  <c r="TX40" i="1"/>
  <c r="TR40" i="1"/>
  <c r="TQ40" i="1"/>
  <c r="TO40" i="1"/>
  <c r="TW40" i="1" s="1"/>
  <c r="TN40" i="1"/>
  <c r="TS40" i="1" s="1"/>
  <c r="TH40" i="1"/>
  <c r="TY39" i="1"/>
  <c r="TX39" i="1"/>
  <c r="TR39" i="1"/>
  <c r="TQ39" i="1"/>
  <c r="TO39" i="1"/>
  <c r="TN39" i="1"/>
  <c r="TS39" i="1" s="1"/>
  <c r="TH39" i="1"/>
  <c r="TX38" i="1"/>
  <c r="TW38" i="1"/>
  <c r="TS38" i="1"/>
  <c r="TR38" i="1"/>
  <c r="TQ38" i="1"/>
  <c r="TO38" i="1"/>
  <c r="TT38" i="1" s="1"/>
  <c r="TN38" i="1"/>
  <c r="TH38" i="1"/>
  <c r="TX37" i="1"/>
  <c r="TT37" i="1"/>
  <c r="TS37" i="1"/>
  <c r="TR37" i="1"/>
  <c r="TQ37" i="1"/>
  <c r="TO37" i="1"/>
  <c r="TW37" i="1" s="1"/>
  <c r="TN37" i="1"/>
  <c r="TH37" i="1"/>
  <c r="TY36" i="1"/>
  <c r="TX36" i="1"/>
  <c r="TW36" i="1"/>
  <c r="TT36" i="1"/>
  <c r="TR36" i="1"/>
  <c r="TQ36" i="1"/>
  <c r="TO36" i="1"/>
  <c r="TN36" i="1"/>
  <c r="TS36" i="1" s="1"/>
  <c r="TH36" i="1"/>
  <c r="TX35" i="1"/>
  <c r="TW35" i="1"/>
  <c r="TT35" i="1"/>
  <c r="TS35" i="1"/>
  <c r="TR35" i="1"/>
  <c r="TQ35" i="1"/>
  <c r="TO35" i="1"/>
  <c r="TN35" i="1"/>
  <c r="TH35" i="1"/>
  <c r="TX34" i="1"/>
  <c r="TW34" i="1"/>
  <c r="TT34" i="1"/>
  <c r="TR34" i="1"/>
  <c r="TQ34" i="1"/>
  <c r="TO34" i="1"/>
  <c r="TN34" i="1"/>
  <c r="TS34" i="1" s="1"/>
  <c r="TH34" i="1"/>
  <c r="TX33" i="1"/>
  <c r="TW33" i="1"/>
  <c r="TR33" i="1"/>
  <c r="TQ33" i="1"/>
  <c r="TO33" i="1"/>
  <c r="TT33" i="1" s="1"/>
  <c r="TN33" i="1"/>
  <c r="TS33" i="1" s="1"/>
  <c r="TH33" i="1"/>
  <c r="TX32" i="1"/>
  <c r="TT32" i="1"/>
  <c r="TR32" i="1"/>
  <c r="TQ32" i="1"/>
  <c r="TO32" i="1"/>
  <c r="TW32" i="1" s="1"/>
  <c r="TN32" i="1"/>
  <c r="TS32" i="1" s="1"/>
  <c r="TH32" i="1"/>
  <c r="TX31" i="1"/>
  <c r="TW31" i="1"/>
  <c r="TT31" i="1"/>
  <c r="TS31" i="1"/>
  <c r="TR31" i="1"/>
  <c r="TQ31" i="1"/>
  <c r="TO31" i="1"/>
  <c r="TN31" i="1"/>
  <c r="TH31" i="1"/>
  <c r="TY30" i="1"/>
  <c r="TX30" i="1"/>
  <c r="TT30" i="1"/>
  <c r="TR30" i="1"/>
  <c r="TQ30" i="1"/>
  <c r="TO30" i="1"/>
  <c r="TW30" i="1" s="1"/>
  <c r="TN30" i="1"/>
  <c r="TS30" i="1" s="1"/>
  <c r="TH30" i="1"/>
  <c r="TY29" i="1"/>
  <c r="UA29" i="1" s="1"/>
  <c r="TX29" i="1"/>
  <c r="TW29" i="1"/>
  <c r="TS29" i="1"/>
  <c r="TR29" i="1"/>
  <c r="TQ29" i="1"/>
  <c r="TO29" i="1"/>
  <c r="TT29" i="1" s="1"/>
  <c r="TN29" i="1"/>
  <c r="TH29" i="1"/>
  <c r="TX28" i="1"/>
  <c r="TW28" i="1"/>
  <c r="TT28" i="1"/>
  <c r="TR28" i="1"/>
  <c r="TQ28" i="1"/>
  <c r="TO28" i="1"/>
  <c r="TN28" i="1"/>
  <c r="TS28" i="1" s="1"/>
  <c r="TH28" i="1"/>
  <c r="TX27" i="1"/>
  <c r="TW27" i="1"/>
  <c r="TR27" i="1"/>
  <c r="TQ27" i="1"/>
  <c r="TO27" i="1"/>
  <c r="TT27" i="1" s="1"/>
  <c r="TN27" i="1"/>
  <c r="TS27" i="1" s="1"/>
  <c r="TH27" i="1"/>
  <c r="TX26" i="1"/>
  <c r="TS26" i="1"/>
  <c r="TR26" i="1"/>
  <c r="TQ26" i="1"/>
  <c r="TO26" i="1"/>
  <c r="TW26" i="1" s="1"/>
  <c r="TN26" i="1"/>
  <c r="TH26" i="1"/>
  <c r="TX25" i="1"/>
  <c r="TT25" i="1"/>
  <c r="TR25" i="1"/>
  <c r="TQ25" i="1"/>
  <c r="TO25" i="1"/>
  <c r="TW25" i="1" s="1"/>
  <c r="TN25" i="1"/>
  <c r="TS25" i="1" s="1"/>
  <c r="TH25" i="1"/>
  <c r="TX24" i="1"/>
  <c r="TW24" i="1"/>
  <c r="TS24" i="1"/>
  <c r="TR24" i="1"/>
  <c r="TQ24" i="1"/>
  <c r="TO24" i="1"/>
  <c r="TT24" i="1" s="1"/>
  <c r="TN24" i="1"/>
  <c r="TH24" i="1"/>
  <c r="TX23" i="1"/>
  <c r="TW23" i="1"/>
  <c r="TT23" i="1"/>
  <c r="TS23" i="1"/>
  <c r="TR23" i="1"/>
  <c r="TQ23" i="1"/>
  <c r="TO23" i="1"/>
  <c r="TN23" i="1"/>
  <c r="TH23" i="1"/>
  <c r="TY22" i="1"/>
  <c r="TX22" i="1"/>
  <c r="TT22" i="1"/>
  <c r="TR22" i="1"/>
  <c r="TQ22" i="1"/>
  <c r="TO22" i="1"/>
  <c r="TW22" i="1" s="1"/>
  <c r="TN22" i="1"/>
  <c r="TS22" i="1" s="1"/>
  <c r="TH22" i="1"/>
  <c r="TX21" i="1"/>
  <c r="TW21" i="1"/>
  <c r="TS21" i="1"/>
  <c r="TR21" i="1"/>
  <c r="TQ21" i="1"/>
  <c r="TO21" i="1"/>
  <c r="TT21" i="1" s="1"/>
  <c r="TN21" i="1"/>
  <c r="TH21" i="1"/>
  <c r="TX20" i="1"/>
  <c r="TW20" i="1"/>
  <c r="TT20" i="1"/>
  <c r="TR20" i="1"/>
  <c r="TQ20" i="1"/>
  <c r="TO20" i="1"/>
  <c r="TN20" i="1"/>
  <c r="TS20" i="1" s="1"/>
  <c r="TH20" i="1"/>
  <c r="TX19" i="1"/>
  <c r="TW19" i="1"/>
  <c r="TR19" i="1"/>
  <c r="TQ19" i="1"/>
  <c r="TO19" i="1"/>
  <c r="TT19" i="1" s="1"/>
  <c r="TN19" i="1"/>
  <c r="TS19" i="1" s="1"/>
  <c r="TH19" i="1"/>
  <c r="TX18" i="1"/>
  <c r="TS18" i="1"/>
  <c r="TR18" i="1"/>
  <c r="TQ18" i="1"/>
  <c r="TO18" i="1"/>
  <c r="TW18" i="1" s="1"/>
  <c r="TN18" i="1"/>
  <c r="TH18" i="1"/>
  <c r="TX17" i="1"/>
  <c r="TT17" i="1"/>
  <c r="TR17" i="1"/>
  <c r="TQ17" i="1"/>
  <c r="TQ13" i="1" s="1"/>
  <c r="TO17" i="1"/>
  <c r="TW17" i="1" s="1"/>
  <c r="TN17" i="1"/>
  <c r="TS17" i="1" s="1"/>
  <c r="TH17" i="1"/>
  <c r="TX16" i="1"/>
  <c r="TW16" i="1"/>
  <c r="TR16" i="1"/>
  <c r="TQ16" i="1"/>
  <c r="TO16" i="1"/>
  <c r="TT16" i="1" s="1"/>
  <c r="TN16" i="1"/>
  <c r="TS16" i="1" s="1"/>
  <c r="TH16" i="1"/>
  <c r="TX15" i="1"/>
  <c r="TS15" i="1"/>
  <c r="TR15" i="1"/>
  <c r="TQ15" i="1"/>
  <c r="TO15" i="1"/>
  <c r="TW15" i="1" s="1"/>
  <c r="TN15" i="1"/>
  <c r="TH15" i="1"/>
  <c r="TH13" i="1" s="1"/>
  <c r="TY14" i="1"/>
  <c r="TX14" i="1"/>
  <c r="TT14" i="1"/>
  <c r="TR14" i="1"/>
  <c r="TQ14" i="1"/>
  <c r="TO14" i="1"/>
  <c r="TO13" i="1" s="1"/>
  <c r="TN14" i="1"/>
  <c r="TS14" i="1" s="1"/>
  <c r="TH14" i="1"/>
  <c r="TR13" i="1"/>
  <c r="TP13" i="1"/>
  <c r="TL13" i="1"/>
  <c r="TK13" i="1"/>
  <c r="TJ13" i="1"/>
  <c r="TI13" i="1"/>
  <c r="UJ12" i="1"/>
  <c r="UI12" i="1"/>
  <c r="TT12" i="1"/>
  <c r="TS12" i="1"/>
  <c r="TS94" i="1" s="1"/>
  <c r="TQ12" i="1"/>
  <c r="TQ94" i="1" s="1"/>
  <c r="UJ11" i="1"/>
  <c r="UI11" i="1"/>
  <c r="UD9" i="1"/>
  <c r="UB9" i="1"/>
  <c r="TZ9" i="1"/>
  <c r="TX9" i="1"/>
  <c r="TW9" i="1"/>
  <c r="UD8" i="1"/>
  <c r="UB8" i="1"/>
  <c r="TZ8" i="1"/>
  <c r="TX8" i="1"/>
  <c r="TW8" i="1"/>
  <c r="UD7" i="1"/>
  <c r="UB7" i="1"/>
  <c r="TZ7" i="1"/>
  <c r="TX7" i="1"/>
  <c r="TW7" i="1"/>
  <c r="UD6" i="1"/>
  <c r="UB6" i="1"/>
  <c r="TZ6" i="1"/>
  <c r="TX6" i="1"/>
  <c r="TW6" i="1"/>
  <c r="UD5" i="1"/>
  <c r="UB5" i="1"/>
  <c r="TZ5" i="1"/>
  <c r="TX5" i="1"/>
  <c r="TW5" i="1"/>
  <c r="UD4" i="1"/>
  <c r="UB4" i="1"/>
  <c r="TZ4" i="1"/>
  <c r="TX4" i="1"/>
  <c r="TW4" i="1"/>
  <c r="UD3" i="1"/>
  <c r="UB3" i="1"/>
  <c r="TZ3" i="1"/>
  <c r="UG3" i="1" s="1"/>
  <c r="TX3" i="1"/>
  <c r="TW3" i="1"/>
  <c r="UD2" i="1"/>
  <c r="UB2" i="1"/>
  <c r="TZ2" i="1"/>
  <c r="TX2" i="1"/>
  <c r="TW2" i="1"/>
  <c r="TS1" i="1"/>
  <c r="TN1" i="1"/>
  <c r="U50" i="11"/>
  <c r="U51" i="11"/>
  <c r="U52" i="11"/>
  <c r="TX10" i="1" l="1"/>
  <c r="UD10" i="1"/>
  <c r="UG2" i="1"/>
  <c r="UG5" i="1"/>
  <c r="UG9" i="1"/>
  <c r="UG4" i="1"/>
  <c r="UG8" i="1"/>
  <c r="UG6" i="1"/>
  <c r="UG7" i="1"/>
  <c r="UA39" i="1"/>
  <c r="UF5" i="1"/>
  <c r="UA5" i="1" s="1"/>
  <c r="UF8" i="1"/>
  <c r="UE8" i="1" s="1"/>
  <c r="UE5" i="1"/>
  <c r="UC5" i="1"/>
  <c r="TY8" i="1"/>
  <c r="TS13" i="1"/>
  <c r="UF2" i="1"/>
  <c r="UC2" i="1" s="1"/>
  <c r="TY5" i="1"/>
  <c r="TW14" i="1"/>
  <c r="TT15" i="1"/>
  <c r="UA36" i="1"/>
  <c r="UF7" i="1"/>
  <c r="TY7" i="1" s="1"/>
  <c r="UB10" i="1"/>
  <c r="TW39" i="1"/>
  <c r="TT39" i="1"/>
  <c r="TW41" i="1"/>
  <c r="TT41" i="1"/>
  <c r="UF4" i="1"/>
  <c r="TY4" i="1" s="1"/>
  <c r="UF9" i="1"/>
  <c r="UE9" i="1" s="1"/>
  <c r="TN13" i="1"/>
  <c r="UA14" i="1"/>
  <c r="TT18" i="1"/>
  <c r="UA22" i="1"/>
  <c r="TT26" i="1"/>
  <c r="UA30" i="1"/>
  <c r="UF6" i="1"/>
  <c r="TZ10" i="1"/>
  <c r="UF3" i="1"/>
  <c r="UE3" i="1" s="1"/>
  <c r="TT47" i="1"/>
  <c r="TT55" i="1"/>
  <c r="TT63" i="1"/>
  <c r="UA89" i="1"/>
  <c r="TT40" i="1"/>
  <c r="TT48" i="1"/>
  <c r="TT56" i="1"/>
  <c r="TT49" i="1"/>
  <c r="TT57" i="1"/>
  <c r="TW80" i="1"/>
  <c r="TT80" i="1"/>
  <c r="TW88" i="1"/>
  <c r="TT88" i="1"/>
  <c r="TW64" i="1"/>
  <c r="TT64" i="1"/>
  <c r="TW72" i="1"/>
  <c r="TT72" i="1"/>
  <c r="TQ95" i="1"/>
  <c r="TT70" i="1"/>
  <c r="TW70" i="1"/>
  <c r="TS95" i="1"/>
  <c r="TT71" i="1"/>
  <c r="TW78" i="1"/>
  <c r="TT79" i="1"/>
  <c r="TW86" i="1"/>
  <c r="TT87" i="1"/>
  <c r="TT69" i="1"/>
  <c r="BO92" i="1"/>
  <c r="BO91" i="1"/>
  <c r="BO90" i="1"/>
  <c r="BO89" i="1"/>
  <c r="BO88" i="1"/>
  <c r="BO87" i="1"/>
  <c r="BO86" i="1"/>
  <c r="BO85" i="1"/>
  <c r="BO84" i="1"/>
  <c r="BO83" i="1"/>
  <c r="BO82" i="1"/>
  <c r="BO81" i="1"/>
  <c r="BO80" i="1"/>
  <c r="BO79" i="1"/>
  <c r="BO78" i="1"/>
  <c r="BO77" i="1"/>
  <c r="BO76" i="1"/>
  <c r="BO75" i="1"/>
  <c r="BO74" i="1"/>
  <c r="BO73" i="1"/>
  <c r="BO72" i="1"/>
  <c r="BO71" i="1"/>
  <c r="BO70" i="1"/>
  <c r="BO69" i="1"/>
  <c r="BO68" i="1"/>
  <c r="BO67" i="1"/>
  <c r="BO66" i="1"/>
  <c r="BO65" i="1"/>
  <c r="BO64" i="1"/>
  <c r="BO63" i="1"/>
  <c r="BO62" i="1"/>
  <c r="BO61" i="1"/>
  <c r="BO60" i="1"/>
  <c r="BO59" i="1"/>
  <c r="BO58" i="1"/>
  <c r="BO57" i="1"/>
  <c r="BO56" i="1"/>
  <c r="BO55" i="1"/>
  <c r="BO54" i="1"/>
  <c r="BO53" i="1"/>
  <c r="BO52" i="1"/>
  <c r="BO51" i="1"/>
  <c r="BO50" i="1"/>
  <c r="BO49" i="1"/>
  <c r="BO48" i="1"/>
  <c r="BO47" i="1"/>
  <c r="BO46" i="1"/>
  <c r="BO45" i="1"/>
  <c r="BO13" i="1" s="1"/>
  <c r="BO44" i="1"/>
  <c r="BO43" i="1"/>
  <c r="BO42" i="1"/>
  <c r="BO41" i="1"/>
  <c r="BO40" i="1"/>
  <c r="BO39" i="1"/>
  <c r="BO38" i="1"/>
  <c r="BO37" i="1"/>
  <c r="BO36" i="1"/>
  <c r="BO35" i="1"/>
  <c r="BO34" i="1"/>
  <c r="BO33" i="1"/>
  <c r="BO32" i="1"/>
  <c r="BO31" i="1"/>
  <c r="BO30" i="1"/>
  <c r="BO29" i="1"/>
  <c r="BO28" i="1"/>
  <c r="BO27" i="1"/>
  <c r="BO26" i="1"/>
  <c r="BO25" i="1"/>
  <c r="BO24" i="1"/>
  <c r="BO23" i="1"/>
  <c r="BO22" i="1"/>
  <c r="BO21" i="1"/>
  <c r="BO20" i="1"/>
  <c r="BO19" i="1"/>
  <c r="BO18" i="1"/>
  <c r="BO17" i="1"/>
  <c r="BO16" i="1"/>
  <c r="BO15" i="1"/>
  <c r="BO14" i="1"/>
  <c r="CX92" i="1"/>
  <c r="CX91" i="1"/>
  <c r="CX90" i="1"/>
  <c r="CX89" i="1"/>
  <c r="CX88" i="1"/>
  <c r="CX87" i="1"/>
  <c r="CX86" i="1"/>
  <c r="CX85" i="1"/>
  <c r="CX84" i="1"/>
  <c r="CX83" i="1"/>
  <c r="CX82" i="1"/>
  <c r="CX81" i="1"/>
  <c r="CX80" i="1"/>
  <c r="CX79" i="1"/>
  <c r="CX78" i="1"/>
  <c r="CX77" i="1"/>
  <c r="CX76" i="1"/>
  <c r="CX75" i="1"/>
  <c r="CX74" i="1"/>
  <c r="CX73" i="1"/>
  <c r="CX72" i="1"/>
  <c r="CX71" i="1"/>
  <c r="CX70" i="1"/>
  <c r="CX69" i="1"/>
  <c r="CX68" i="1"/>
  <c r="CX67" i="1"/>
  <c r="CX66" i="1"/>
  <c r="CX65" i="1"/>
  <c r="CX64" i="1"/>
  <c r="CX63" i="1"/>
  <c r="CX62" i="1"/>
  <c r="CX61" i="1"/>
  <c r="CX60" i="1"/>
  <c r="CX59" i="1"/>
  <c r="CX58" i="1"/>
  <c r="CX57" i="1"/>
  <c r="CX56" i="1"/>
  <c r="CX55" i="1"/>
  <c r="CX54" i="1"/>
  <c r="CX53" i="1"/>
  <c r="CX52" i="1"/>
  <c r="CX51" i="1"/>
  <c r="CX50" i="1"/>
  <c r="CX49" i="1"/>
  <c r="CX48" i="1"/>
  <c r="CX47" i="1"/>
  <c r="CX46" i="1"/>
  <c r="CX45" i="1"/>
  <c r="CX44" i="1"/>
  <c r="CX43" i="1"/>
  <c r="CX42" i="1"/>
  <c r="CX41" i="1"/>
  <c r="CX40" i="1"/>
  <c r="CX39" i="1"/>
  <c r="CX38" i="1"/>
  <c r="CX37" i="1"/>
  <c r="CX36" i="1"/>
  <c r="CX35" i="1"/>
  <c r="CX34" i="1"/>
  <c r="CX33" i="1"/>
  <c r="CX32" i="1"/>
  <c r="CX31" i="1"/>
  <c r="CX30" i="1"/>
  <c r="CX29" i="1"/>
  <c r="CX28" i="1"/>
  <c r="CX27" i="1"/>
  <c r="CX26" i="1"/>
  <c r="CX25" i="1"/>
  <c r="CX24" i="1"/>
  <c r="CX23" i="1"/>
  <c r="CX22" i="1"/>
  <c r="CX21" i="1"/>
  <c r="CX20" i="1"/>
  <c r="CX19" i="1"/>
  <c r="CX18" i="1"/>
  <c r="CX17" i="1"/>
  <c r="CX16" i="1"/>
  <c r="CX15" i="1"/>
  <c r="CX14" i="1"/>
  <c r="CX13" i="1"/>
  <c r="EG92" i="1"/>
  <c r="EG91" i="1"/>
  <c r="EG90" i="1"/>
  <c r="EG89" i="1"/>
  <c r="EG88" i="1"/>
  <c r="EG87" i="1"/>
  <c r="EG86" i="1"/>
  <c r="EG85" i="1"/>
  <c r="EG84" i="1"/>
  <c r="EG83" i="1"/>
  <c r="EG82" i="1"/>
  <c r="EG81" i="1"/>
  <c r="EG80" i="1"/>
  <c r="EG79" i="1"/>
  <c r="EG78" i="1"/>
  <c r="EG77" i="1"/>
  <c r="EG76" i="1"/>
  <c r="EG75" i="1"/>
  <c r="EG74" i="1"/>
  <c r="EG73" i="1"/>
  <c r="EG72" i="1"/>
  <c r="EG71" i="1"/>
  <c r="EG70" i="1"/>
  <c r="EG69" i="1"/>
  <c r="EG68" i="1"/>
  <c r="EG67" i="1"/>
  <c r="EG66" i="1"/>
  <c r="EG65" i="1"/>
  <c r="EG64" i="1"/>
  <c r="EG63" i="1"/>
  <c r="EG62" i="1"/>
  <c r="EG61" i="1"/>
  <c r="EG60" i="1"/>
  <c r="EG59" i="1"/>
  <c r="EG58" i="1"/>
  <c r="EG57" i="1"/>
  <c r="EG56" i="1"/>
  <c r="EG55" i="1"/>
  <c r="EG54" i="1"/>
  <c r="EG53" i="1"/>
  <c r="EG52" i="1"/>
  <c r="EG51" i="1"/>
  <c r="EG50" i="1"/>
  <c r="EG49" i="1"/>
  <c r="EG48" i="1"/>
  <c r="EG47" i="1"/>
  <c r="EG46" i="1"/>
  <c r="EG45" i="1"/>
  <c r="EG44" i="1"/>
  <c r="EG43" i="1"/>
  <c r="EG42" i="1"/>
  <c r="EG41" i="1"/>
  <c r="EG40" i="1"/>
  <c r="EG39" i="1"/>
  <c r="EG38" i="1"/>
  <c r="EG37" i="1"/>
  <c r="EG36" i="1"/>
  <c r="EG35" i="1"/>
  <c r="EG34" i="1"/>
  <c r="EG33" i="1"/>
  <c r="EG32" i="1"/>
  <c r="EG31" i="1"/>
  <c r="EG30" i="1"/>
  <c r="EG29" i="1"/>
  <c r="EG28" i="1"/>
  <c r="EG27" i="1"/>
  <c r="EG26" i="1"/>
  <c r="EG25" i="1"/>
  <c r="EG24" i="1"/>
  <c r="EG23" i="1"/>
  <c r="EG22" i="1"/>
  <c r="EG21" i="1"/>
  <c r="EG20" i="1"/>
  <c r="EG19" i="1"/>
  <c r="EG18" i="1"/>
  <c r="EG17" i="1"/>
  <c r="EG16" i="1"/>
  <c r="EG15" i="1"/>
  <c r="EG14" i="1"/>
  <c r="EG13" i="1" s="1"/>
  <c r="FP92" i="1"/>
  <c r="FP91" i="1"/>
  <c r="FP90" i="1"/>
  <c r="FP89" i="1"/>
  <c r="FP88" i="1"/>
  <c r="FP87" i="1"/>
  <c r="FP86" i="1"/>
  <c r="FP85" i="1"/>
  <c r="FP84" i="1"/>
  <c r="FP83" i="1"/>
  <c r="FP82" i="1"/>
  <c r="FP81" i="1"/>
  <c r="FP80" i="1"/>
  <c r="FP79" i="1"/>
  <c r="FP78" i="1"/>
  <c r="FP77" i="1"/>
  <c r="FP76" i="1"/>
  <c r="FP75" i="1"/>
  <c r="FP74" i="1"/>
  <c r="FP73" i="1"/>
  <c r="FP72" i="1"/>
  <c r="FP71" i="1"/>
  <c r="FP70" i="1"/>
  <c r="FP69" i="1"/>
  <c r="FP68" i="1"/>
  <c r="FP67" i="1"/>
  <c r="FP66" i="1"/>
  <c r="FP65" i="1"/>
  <c r="FP64" i="1"/>
  <c r="FP63" i="1"/>
  <c r="FP62" i="1"/>
  <c r="FP61" i="1"/>
  <c r="FP60" i="1"/>
  <c r="FP59" i="1"/>
  <c r="FP58" i="1"/>
  <c r="FP57" i="1"/>
  <c r="FP56" i="1"/>
  <c r="FP55" i="1"/>
  <c r="FP54" i="1"/>
  <c r="FP53" i="1"/>
  <c r="FP52" i="1"/>
  <c r="FP51" i="1"/>
  <c r="FP50" i="1"/>
  <c r="FP49" i="1"/>
  <c r="FP48" i="1"/>
  <c r="FP47" i="1"/>
  <c r="FP46" i="1"/>
  <c r="FP45" i="1"/>
  <c r="FP44" i="1"/>
  <c r="FP43" i="1"/>
  <c r="FP42" i="1"/>
  <c r="FP41" i="1"/>
  <c r="FP40" i="1"/>
  <c r="FP39" i="1"/>
  <c r="FP38" i="1"/>
  <c r="FP37" i="1"/>
  <c r="FP36" i="1"/>
  <c r="FP35" i="1"/>
  <c r="FP34" i="1"/>
  <c r="FP33" i="1"/>
  <c r="FP32" i="1"/>
  <c r="FP31" i="1"/>
  <c r="FP30" i="1"/>
  <c r="FP29" i="1"/>
  <c r="FP28" i="1"/>
  <c r="FP27" i="1"/>
  <c r="FP26" i="1"/>
  <c r="FP25" i="1"/>
  <c r="FP24" i="1"/>
  <c r="FP23" i="1"/>
  <c r="FP22" i="1"/>
  <c r="FP21" i="1"/>
  <c r="FP20" i="1"/>
  <c r="FP19" i="1"/>
  <c r="FP18" i="1"/>
  <c r="FP17" i="1"/>
  <c r="FP16" i="1"/>
  <c r="FP15" i="1"/>
  <c r="FP14" i="1"/>
  <c r="FP13" i="1" s="1"/>
  <c r="IH92" i="1"/>
  <c r="IH91" i="1"/>
  <c r="IH90" i="1"/>
  <c r="IH89" i="1"/>
  <c r="IH88" i="1"/>
  <c r="IH87" i="1"/>
  <c r="IH86" i="1"/>
  <c r="IH85" i="1"/>
  <c r="IH84" i="1"/>
  <c r="IH83" i="1"/>
  <c r="IH82" i="1"/>
  <c r="IH81" i="1"/>
  <c r="IH80" i="1"/>
  <c r="IH79" i="1"/>
  <c r="IH78" i="1"/>
  <c r="IH77" i="1"/>
  <c r="IH76" i="1"/>
  <c r="IH75" i="1"/>
  <c r="IH74" i="1"/>
  <c r="IH73" i="1"/>
  <c r="IH72" i="1"/>
  <c r="IH71" i="1"/>
  <c r="IH70" i="1"/>
  <c r="IH69" i="1"/>
  <c r="IH68" i="1"/>
  <c r="IH67" i="1"/>
  <c r="IH66" i="1"/>
  <c r="IH65" i="1"/>
  <c r="IH64" i="1"/>
  <c r="IH63" i="1"/>
  <c r="IH62" i="1"/>
  <c r="IH61" i="1"/>
  <c r="IH60" i="1"/>
  <c r="IH59" i="1"/>
  <c r="IH58" i="1"/>
  <c r="IH57" i="1"/>
  <c r="IH56" i="1"/>
  <c r="IH55" i="1"/>
  <c r="IH54" i="1"/>
  <c r="IH53" i="1"/>
  <c r="IH52" i="1"/>
  <c r="IH51" i="1"/>
  <c r="IH50" i="1"/>
  <c r="IH49" i="1"/>
  <c r="IH48" i="1"/>
  <c r="IH47" i="1"/>
  <c r="IH46" i="1"/>
  <c r="IH45" i="1"/>
  <c r="IH13" i="1" s="1"/>
  <c r="IH44" i="1"/>
  <c r="IH43" i="1"/>
  <c r="IH42" i="1"/>
  <c r="IH41" i="1"/>
  <c r="IH40" i="1"/>
  <c r="IH39" i="1"/>
  <c r="IH38" i="1"/>
  <c r="IH37" i="1"/>
  <c r="IH36" i="1"/>
  <c r="IH35" i="1"/>
  <c r="IH34" i="1"/>
  <c r="IH33" i="1"/>
  <c r="IH32" i="1"/>
  <c r="IH31" i="1"/>
  <c r="IH30" i="1"/>
  <c r="IH29" i="1"/>
  <c r="IH28" i="1"/>
  <c r="IH27" i="1"/>
  <c r="IH26" i="1"/>
  <c r="IH25" i="1"/>
  <c r="IH24" i="1"/>
  <c r="IH23" i="1"/>
  <c r="IH22" i="1"/>
  <c r="IH21" i="1"/>
  <c r="IH20" i="1"/>
  <c r="IH19" i="1"/>
  <c r="IH18" i="1"/>
  <c r="IH17" i="1"/>
  <c r="IH16" i="1"/>
  <c r="IH15" i="1"/>
  <c r="IH14" i="1"/>
  <c r="JQ92" i="1"/>
  <c r="JQ91" i="1"/>
  <c r="JQ90" i="1"/>
  <c r="JQ89" i="1"/>
  <c r="JQ88" i="1"/>
  <c r="JQ87" i="1"/>
  <c r="JQ86" i="1"/>
  <c r="JQ85" i="1"/>
  <c r="JQ84" i="1"/>
  <c r="JQ83" i="1"/>
  <c r="JQ82" i="1"/>
  <c r="JQ81" i="1"/>
  <c r="JQ80" i="1"/>
  <c r="JQ79" i="1"/>
  <c r="JQ78" i="1"/>
  <c r="JQ77" i="1"/>
  <c r="JQ76" i="1"/>
  <c r="JQ75" i="1"/>
  <c r="JQ74" i="1"/>
  <c r="JQ73" i="1"/>
  <c r="JQ72" i="1"/>
  <c r="JQ71" i="1"/>
  <c r="JQ70" i="1"/>
  <c r="JQ69" i="1"/>
  <c r="JQ68" i="1"/>
  <c r="JQ67" i="1"/>
  <c r="JQ66" i="1"/>
  <c r="JQ65" i="1"/>
  <c r="JQ64" i="1"/>
  <c r="JQ63" i="1"/>
  <c r="JQ62" i="1"/>
  <c r="JQ61" i="1"/>
  <c r="JQ60" i="1"/>
  <c r="JQ59" i="1"/>
  <c r="JQ58" i="1"/>
  <c r="JQ57" i="1"/>
  <c r="JQ56" i="1"/>
  <c r="JQ55" i="1"/>
  <c r="JQ54" i="1"/>
  <c r="JQ53" i="1"/>
  <c r="JQ52" i="1"/>
  <c r="JQ51" i="1"/>
  <c r="JQ50" i="1"/>
  <c r="JQ49" i="1"/>
  <c r="JQ48" i="1"/>
  <c r="JQ47" i="1"/>
  <c r="JQ46" i="1"/>
  <c r="JQ45" i="1"/>
  <c r="JQ44" i="1"/>
  <c r="JQ43" i="1"/>
  <c r="JQ42" i="1"/>
  <c r="JQ41" i="1"/>
  <c r="JQ40" i="1"/>
  <c r="JQ39" i="1"/>
  <c r="JQ38" i="1"/>
  <c r="JQ37" i="1"/>
  <c r="JQ36" i="1"/>
  <c r="JQ35" i="1"/>
  <c r="JQ34" i="1"/>
  <c r="JQ33" i="1"/>
  <c r="JQ32" i="1"/>
  <c r="JQ31" i="1"/>
  <c r="JQ30" i="1"/>
  <c r="JQ29" i="1"/>
  <c r="JQ28" i="1"/>
  <c r="JQ27" i="1"/>
  <c r="JQ26" i="1"/>
  <c r="JQ25" i="1"/>
  <c r="JQ24" i="1"/>
  <c r="JQ23" i="1"/>
  <c r="JQ22" i="1"/>
  <c r="JQ21" i="1"/>
  <c r="JQ20" i="1"/>
  <c r="JQ19" i="1"/>
  <c r="JQ18" i="1"/>
  <c r="JQ17" i="1"/>
  <c r="JQ16" i="1"/>
  <c r="JQ15" i="1"/>
  <c r="JQ14" i="1"/>
  <c r="JQ13" i="1"/>
  <c r="KZ92" i="1"/>
  <c r="KZ91" i="1"/>
  <c r="KZ90" i="1"/>
  <c r="KZ89" i="1"/>
  <c r="KZ88" i="1"/>
  <c r="KZ87" i="1"/>
  <c r="KZ86" i="1"/>
  <c r="KZ85" i="1"/>
  <c r="KZ84" i="1"/>
  <c r="KZ83" i="1"/>
  <c r="KZ82" i="1"/>
  <c r="KZ81" i="1"/>
  <c r="KZ80" i="1"/>
  <c r="KZ79" i="1"/>
  <c r="KZ78" i="1"/>
  <c r="KZ77" i="1"/>
  <c r="KZ76" i="1"/>
  <c r="KZ75" i="1"/>
  <c r="KZ74" i="1"/>
  <c r="KZ73" i="1"/>
  <c r="KZ72" i="1"/>
  <c r="KZ71" i="1"/>
  <c r="KZ70" i="1"/>
  <c r="KZ69" i="1"/>
  <c r="KZ68" i="1"/>
  <c r="KZ67" i="1"/>
  <c r="KZ66" i="1"/>
  <c r="KZ65" i="1"/>
  <c r="KZ64" i="1"/>
  <c r="KZ63" i="1"/>
  <c r="KZ62" i="1"/>
  <c r="KZ61" i="1"/>
  <c r="KZ60" i="1"/>
  <c r="KZ59" i="1"/>
  <c r="KZ58" i="1"/>
  <c r="KZ57" i="1"/>
  <c r="KZ56" i="1"/>
  <c r="KZ55" i="1"/>
  <c r="KZ54" i="1"/>
  <c r="KZ53" i="1"/>
  <c r="KZ52" i="1"/>
  <c r="KZ51" i="1"/>
  <c r="KZ50" i="1"/>
  <c r="KZ49" i="1"/>
  <c r="KZ48" i="1"/>
  <c r="KZ47" i="1"/>
  <c r="KZ46" i="1"/>
  <c r="KZ45" i="1"/>
  <c r="KZ44" i="1"/>
  <c r="KZ43" i="1"/>
  <c r="KZ42" i="1"/>
  <c r="KZ41" i="1"/>
  <c r="KZ40" i="1"/>
  <c r="KZ39" i="1"/>
  <c r="KZ38" i="1"/>
  <c r="KZ37" i="1"/>
  <c r="KZ36" i="1"/>
  <c r="KZ35" i="1"/>
  <c r="KZ34" i="1"/>
  <c r="KZ33" i="1"/>
  <c r="KZ32" i="1"/>
  <c r="KZ31" i="1"/>
  <c r="KZ30" i="1"/>
  <c r="KZ29" i="1"/>
  <c r="KZ28" i="1"/>
  <c r="KZ27" i="1"/>
  <c r="KZ26" i="1"/>
  <c r="KZ25" i="1"/>
  <c r="KZ24" i="1"/>
  <c r="KZ23" i="1"/>
  <c r="KZ22" i="1"/>
  <c r="KZ21" i="1"/>
  <c r="KZ20" i="1"/>
  <c r="KZ19" i="1"/>
  <c r="KZ18" i="1"/>
  <c r="KZ17" i="1"/>
  <c r="KZ16" i="1"/>
  <c r="KZ15" i="1"/>
  <c r="KZ14" i="1"/>
  <c r="KZ13" i="1" s="1"/>
  <c r="MI92" i="1"/>
  <c r="MI91" i="1"/>
  <c r="MI90" i="1"/>
  <c r="MI89" i="1"/>
  <c r="MI88" i="1"/>
  <c r="MI87" i="1"/>
  <c r="MI86" i="1"/>
  <c r="MI85" i="1"/>
  <c r="MI84" i="1"/>
  <c r="MI83" i="1"/>
  <c r="MI82" i="1"/>
  <c r="MI81" i="1"/>
  <c r="MI80" i="1"/>
  <c r="MI79" i="1"/>
  <c r="MI78" i="1"/>
  <c r="MI77" i="1"/>
  <c r="MI76" i="1"/>
  <c r="MI75" i="1"/>
  <c r="MI74" i="1"/>
  <c r="MI73" i="1"/>
  <c r="MI72" i="1"/>
  <c r="MI71" i="1"/>
  <c r="MI70" i="1"/>
  <c r="MI69" i="1"/>
  <c r="MI68" i="1"/>
  <c r="MI67" i="1"/>
  <c r="MI66" i="1"/>
  <c r="MI65" i="1"/>
  <c r="MI64" i="1"/>
  <c r="MI63" i="1"/>
  <c r="MI62" i="1"/>
  <c r="MI61" i="1"/>
  <c r="MI60" i="1"/>
  <c r="MI59" i="1"/>
  <c r="MI58" i="1"/>
  <c r="MI57" i="1"/>
  <c r="MI56" i="1"/>
  <c r="MI55" i="1"/>
  <c r="MI54" i="1"/>
  <c r="MI53" i="1"/>
  <c r="MI52" i="1"/>
  <c r="MI51" i="1"/>
  <c r="MI50" i="1"/>
  <c r="MI49" i="1"/>
  <c r="MI48" i="1"/>
  <c r="MI47" i="1"/>
  <c r="MI46" i="1"/>
  <c r="MI45" i="1"/>
  <c r="MI44" i="1"/>
  <c r="MI43" i="1"/>
  <c r="MI42" i="1"/>
  <c r="MI41" i="1"/>
  <c r="MI40" i="1"/>
  <c r="MI39" i="1"/>
  <c r="MI38" i="1"/>
  <c r="MI37" i="1"/>
  <c r="MI36" i="1"/>
  <c r="MI35" i="1"/>
  <c r="MI34" i="1"/>
  <c r="MI33" i="1"/>
  <c r="MI32" i="1"/>
  <c r="MI31" i="1"/>
  <c r="MI30" i="1"/>
  <c r="MI29" i="1"/>
  <c r="MI28" i="1"/>
  <c r="MI27" i="1"/>
  <c r="MI26" i="1"/>
  <c r="MI25" i="1"/>
  <c r="MI24" i="1"/>
  <c r="MI23" i="1"/>
  <c r="MI22" i="1"/>
  <c r="MI21" i="1"/>
  <c r="MI20" i="1"/>
  <c r="MI19" i="1"/>
  <c r="MI18" i="1"/>
  <c r="MI17" i="1"/>
  <c r="MI16" i="1"/>
  <c r="MI15" i="1"/>
  <c r="MI14" i="1"/>
  <c r="MI13" i="1"/>
  <c r="NR92" i="1"/>
  <c r="NR91" i="1"/>
  <c r="NR90" i="1"/>
  <c r="NR89" i="1"/>
  <c r="NR88" i="1"/>
  <c r="NR87" i="1"/>
  <c r="NR86" i="1"/>
  <c r="NR85" i="1"/>
  <c r="NR84" i="1"/>
  <c r="NR83" i="1"/>
  <c r="NR82" i="1"/>
  <c r="NR81" i="1"/>
  <c r="NR80" i="1"/>
  <c r="NR79" i="1"/>
  <c r="NR78" i="1"/>
  <c r="NR77" i="1"/>
  <c r="NR76" i="1"/>
  <c r="NR75" i="1"/>
  <c r="NR74" i="1"/>
  <c r="NR73" i="1"/>
  <c r="NR72" i="1"/>
  <c r="NR71" i="1"/>
  <c r="NR70" i="1"/>
  <c r="NR69" i="1"/>
  <c r="NR68" i="1"/>
  <c r="NR67" i="1"/>
  <c r="NR66" i="1"/>
  <c r="NR65" i="1"/>
  <c r="NR64" i="1"/>
  <c r="NR63" i="1"/>
  <c r="NR62" i="1"/>
  <c r="NR61" i="1"/>
  <c r="NR60" i="1"/>
  <c r="NR59" i="1"/>
  <c r="NR58" i="1"/>
  <c r="NR57" i="1"/>
  <c r="NR56" i="1"/>
  <c r="NR55" i="1"/>
  <c r="NR54" i="1"/>
  <c r="NR53" i="1"/>
  <c r="NR52" i="1"/>
  <c r="NR51" i="1"/>
  <c r="NR50" i="1"/>
  <c r="NR49" i="1"/>
  <c r="NR48" i="1"/>
  <c r="NR47" i="1"/>
  <c r="NR46" i="1"/>
  <c r="NR45" i="1"/>
  <c r="NR44" i="1"/>
  <c r="NR43" i="1"/>
  <c r="NR42" i="1"/>
  <c r="NR41" i="1"/>
  <c r="NR40" i="1"/>
  <c r="NR39" i="1"/>
  <c r="NR38" i="1"/>
  <c r="NR37" i="1"/>
  <c r="NR36" i="1"/>
  <c r="NR35" i="1"/>
  <c r="NR34" i="1"/>
  <c r="NR33" i="1"/>
  <c r="NR32" i="1"/>
  <c r="NR31" i="1"/>
  <c r="NR30" i="1"/>
  <c r="NR29" i="1"/>
  <c r="NR28" i="1"/>
  <c r="NR27" i="1"/>
  <c r="NR26" i="1"/>
  <c r="NR25" i="1"/>
  <c r="NR24" i="1"/>
  <c r="NR23" i="1"/>
  <c r="NR22" i="1"/>
  <c r="NR21" i="1"/>
  <c r="NR20" i="1"/>
  <c r="NR19" i="1"/>
  <c r="NR18" i="1"/>
  <c r="NR17" i="1"/>
  <c r="NR16" i="1"/>
  <c r="NR15" i="1"/>
  <c r="NR14" i="1"/>
  <c r="NR13" i="1"/>
  <c r="PA92" i="1"/>
  <c r="PA91" i="1"/>
  <c r="PA90" i="1"/>
  <c r="PA89" i="1"/>
  <c r="PA88" i="1"/>
  <c r="PA87" i="1"/>
  <c r="PA86" i="1"/>
  <c r="PA85" i="1"/>
  <c r="PA84" i="1"/>
  <c r="PA83" i="1"/>
  <c r="PA82" i="1"/>
  <c r="PA81" i="1"/>
  <c r="PA80" i="1"/>
  <c r="PA79" i="1"/>
  <c r="PA78" i="1"/>
  <c r="PA77" i="1"/>
  <c r="PA76" i="1"/>
  <c r="PA75" i="1"/>
  <c r="PA74" i="1"/>
  <c r="PA73" i="1"/>
  <c r="PA72" i="1"/>
  <c r="PA71" i="1"/>
  <c r="PA70" i="1"/>
  <c r="PA69" i="1"/>
  <c r="PA68" i="1"/>
  <c r="PA67" i="1"/>
  <c r="PA66" i="1"/>
  <c r="PA65" i="1"/>
  <c r="PA64" i="1"/>
  <c r="PA63" i="1"/>
  <c r="PA62" i="1"/>
  <c r="PA61" i="1"/>
  <c r="PA60" i="1"/>
  <c r="PA59" i="1"/>
  <c r="PA58" i="1"/>
  <c r="PA57" i="1"/>
  <c r="PA56" i="1"/>
  <c r="PA55" i="1"/>
  <c r="PA54" i="1"/>
  <c r="PA53" i="1"/>
  <c r="PA52" i="1"/>
  <c r="PA51" i="1"/>
  <c r="PA50" i="1"/>
  <c r="PA49" i="1"/>
  <c r="PA48" i="1"/>
  <c r="PA47" i="1"/>
  <c r="PA46" i="1"/>
  <c r="PA45" i="1"/>
  <c r="PA13" i="1" s="1"/>
  <c r="PA44" i="1"/>
  <c r="PA43" i="1"/>
  <c r="PA42" i="1"/>
  <c r="PA41" i="1"/>
  <c r="PA40" i="1"/>
  <c r="PA39" i="1"/>
  <c r="PA38" i="1"/>
  <c r="PA37" i="1"/>
  <c r="PA36" i="1"/>
  <c r="PA35" i="1"/>
  <c r="PA34" i="1"/>
  <c r="PA33" i="1"/>
  <c r="PA32" i="1"/>
  <c r="PA31" i="1"/>
  <c r="PA30" i="1"/>
  <c r="PA29" i="1"/>
  <c r="PA28" i="1"/>
  <c r="PA27" i="1"/>
  <c r="PA26" i="1"/>
  <c r="PA25" i="1"/>
  <c r="PA24" i="1"/>
  <c r="PA23" i="1"/>
  <c r="PA22" i="1"/>
  <c r="PA21" i="1"/>
  <c r="PA20" i="1"/>
  <c r="PA19" i="1"/>
  <c r="PA18" i="1"/>
  <c r="PA17" i="1"/>
  <c r="PA16" i="1"/>
  <c r="PA15" i="1"/>
  <c r="PA14" i="1"/>
  <c r="BA92" i="1"/>
  <c r="BA91" i="1"/>
  <c r="BA90" i="1"/>
  <c r="BA89" i="1"/>
  <c r="BA88" i="1"/>
  <c r="BA87" i="1"/>
  <c r="BA86" i="1"/>
  <c r="BA85" i="1"/>
  <c r="BA84" i="1"/>
  <c r="BA83" i="1"/>
  <c r="BA82" i="1"/>
  <c r="BA81" i="1"/>
  <c r="BA80" i="1"/>
  <c r="BA79" i="1"/>
  <c r="BA78" i="1"/>
  <c r="BA77" i="1"/>
  <c r="BA76" i="1"/>
  <c r="BA75" i="1"/>
  <c r="BA74" i="1"/>
  <c r="BA73" i="1"/>
  <c r="BA72" i="1"/>
  <c r="BA71" i="1"/>
  <c r="BA70" i="1"/>
  <c r="BA69" i="1"/>
  <c r="BA68" i="1"/>
  <c r="BA67" i="1"/>
  <c r="BA66" i="1"/>
  <c r="BA65" i="1"/>
  <c r="BA64" i="1"/>
  <c r="BA63" i="1"/>
  <c r="BA62" i="1"/>
  <c r="BA61" i="1"/>
  <c r="BA60" i="1"/>
  <c r="BA59" i="1"/>
  <c r="BA58" i="1"/>
  <c r="BA57" i="1"/>
  <c r="BA56" i="1"/>
  <c r="BA55" i="1"/>
  <c r="BA54" i="1"/>
  <c r="BA53" i="1"/>
  <c r="BA52" i="1"/>
  <c r="BA51" i="1"/>
  <c r="BA50" i="1"/>
  <c r="BA49" i="1"/>
  <c r="BA48" i="1"/>
  <c r="BA47" i="1"/>
  <c r="BA46" i="1"/>
  <c r="BA45" i="1"/>
  <c r="BA44" i="1"/>
  <c r="BA43" i="1"/>
  <c r="BA42" i="1"/>
  <c r="BA41" i="1"/>
  <c r="BA40" i="1"/>
  <c r="BA39" i="1"/>
  <c r="BA38" i="1"/>
  <c r="BA37" i="1"/>
  <c r="BA36" i="1"/>
  <c r="BA35" i="1"/>
  <c r="BA34" i="1"/>
  <c r="BA33" i="1"/>
  <c r="BA32" i="1"/>
  <c r="BA31" i="1"/>
  <c r="BA30" i="1"/>
  <c r="BA29" i="1"/>
  <c r="BA28" i="1"/>
  <c r="BA27" i="1"/>
  <c r="BA26" i="1"/>
  <c r="BA25" i="1"/>
  <c r="BA24" i="1"/>
  <c r="BA23" i="1"/>
  <c r="BA22" i="1"/>
  <c r="BA21" i="1"/>
  <c r="BA20" i="1"/>
  <c r="BA19" i="1"/>
  <c r="BA18" i="1"/>
  <c r="BA17" i="1"/>
  <c r="BA16" i="1"/>
  <c r="BA15" i="1"/>
  <c r="BA14" i="1"/>
  <c r="BA13" i="1"/>
  <c r="CJ92" i="1"/>
  <c r="CJ91" i="1"/>
  <c r="CJ90" i="1"/>
  <c r="CJ89" i="1"/>
  <c r="CJ88" i="1"/>
  <c r="CJ87" i="1"/>
  <c r="CJ86" i="1"/>
  <c r="CJ85" i="1"/>
  <c r="CJ84" i="1"/>
  <c r="CJ83" i="1"/>
  <c r="CJ82" i="1"/>
  <c r="CJ81" i="1"/>
  <c r="CJ80" i="1"/>
  <c r="CJ79" i="1"/>
  <c r="CJ78" i="1"/>
  <c r="CJ77" i="1"/>
  <c r="CJ76" i="1"/>
  <c r="CJ75" i="1"/>
  <c r="CJ74" i="1"/>
  <c r="CJ73" i="1"/>
  <c r="CJ72" i="1"/>
  <c r="CJ71" i="1"/>
  <c r="CJ70" i="1"/>
  <c r="CJ69" i="1"/>
  <c r="CJ68" i="1"/>
  <c r="CJ67" i="1"/>
  <c r="CJ66" i="1"/>
  <c r="CJ65" i="1"/>
  <c r="CJ64" i="1"/>
  <c r="CJ63" i="1"/>
  <c r="CJ62" i="1"/>
  <c r="CJ61" i="1"/>
  <c r="CJ60" i="1"/>
  <c r="CJ59" i="1"/>
  <c r="CJ58" i="1"/>
  <c r="CJ57" i="1"/>
  <c r="CJ56" i="1"/>
  <c r="CJ55" i="1"/>
  <c r="CJ54" i="1"/>
  <c r="CJ53" i="1"/>
  <c r="CJ52" i="1"/>
  <c r="CJ51" i="1"/>
  <c r="CJ50" i="1"/>
  <c r="CJ49" i="1"/>
  <c r="CJ48" i="1"/>
  <c r="CJ47" i="1"/>
  <c r="CJ46" i="1"/>
  <c r="CJ45" i="1"/>
  <c r="CJ44" i="1"/>
  <c r="CJ43" i="1"/>
  <c r="CJ42" i="1"/>
  <c r="CJ41" i="1"/>
  <c r="CJ40" i="1"/>
  <c r="CJ39" i="1"/>
  <c r="CJ38" i="1"/>
  <c r="CJ37" i="1"/>
  <c r="CJ36" i="1"/>
  <c r="CJ35" i="1"/>
  <c r="CJ34" i="1"/>
  <c r="CJ33" i="1"/>
  <c r="CJ32" i="1"/>
  <c r="CJ31" i="1"/>
  <c r="CJ30" i="1"/>
  <c r="CJ29" i="1"/>
  <c r="CJ28" i="1"/>
  <c r="CJ27" i="1"/>
  <c r="CJ26" i="1"/>
  <c r="CJ25" i="1"/>
  <c r="CJ24" i="1"/>
  <c r="CJ23" i="1"/>
  <c r="CJ22" i="1"/>
  <c r="CJ21" i="1"/>
  <c r="CJ20" i="1"/>
  <c r="CJ19" i="1"/>
  <c r="CJ18" i="1"/>
  <c r="CJ17" i="1"/>
  <c r="CJ16" i="1"/>
  <c r="CJ15" i="1"/>
  <c r="CJ14" i="1"/>
  <c r="CJ13" i="1" s="1"/>
  <c r="DS92" i="1"/>
  <c r="DS91" i="1"/>
  <c r="DS90" i="1"/>
  <c r="DS89" i="1"/>
  <c r="DS88" i="1"/>
  <c r="DS87" i="1"/>
  <c r="DS86" i="1"/>
  <c r="DS85" i="1"/>
  <c r="DS84" i="1"/>
  <c r="DS83" i="1"/>
  <c r="DS82" i="1"/>
  <c r="DS81" i="1"/>
  <c r="DS80" i="1"/>
  <c r="DS79" i="1"/>
  <c r="DS78" i="1"/>
  <c r="DS77" i="1"/>
  <c r="DS76" i="1"/>
  <c r="DS75" i="1"/>
  <c r="DS74" i="1"/>
  <c r="DS73" i="1"/>
  <c r="DS72" i="1"/>
  <c r="DS71" i="1"/>
  <c r="DS70" i="1"/>
  <c r="DS69" i="1"/>
  <c r="DS68" i="1"/>
  <c r="DS67" i="1"/>
  <c r="DS66" i="1"/>
  <c r="DS65" i="1"/>
  <c r="DS64" i="1"/>
  <c r="DS63" i="1"/>
  <c r="DS62" i="1"/>
  <c r="DS61" i="1"/>
  <c r="DS60" i="1"/>
  <c r="DS59" i="1"/>
  <c r="DS58" i="1"/>
  <c r="DS57" i="1"/>
  <c r="DS56" i="1"/>
  <c r="DS55" i="1"/>
  <c r="DS54" i="1"/>
  <c r="DS53" i="1"/>
  <c r="DS52" i="1"/>
  <c r="DS51" i="1"/>
  <c r="DS50" i="1"/>
  <c r="DS49" i="1"/>
  <c r="DS48" i="1"/>
  <c r="DS47" i="1"/>
  <c r="DS46" i="1"/>
  <c r="DS45" i="1"/>
  <c r="DS44" i="1"/>
  <c r="DS43" i="1"/>
  <c r="DS42" i="1"/>
  <c r="DS41" i="1"/>
  <c r="DS40" i="1"/>
  <c r="DS39" i="1"/>
  <c r="DS38" i="1"/>
  <c r="DS37" i="1"/>
  <c r="DS36" i="1"/>
  <c r="DS35" i="1"/>
  <c r="DS34" i="1"/>
  <c r="DS33" i="1"/>
  <c r="DS32" i="1"/>
  <c r="DS31" i="1"/>
  <c r="DS30" i="1"/>
  <c r="DS29" i="1"/>
  <c r="DS28" i="1"/>
  <c r="DS27" i="1"/>
  <c r="DS26" i="1"/>
  <c r="DS25" i="1"/>
  <c r="DS24" i="1"/>
  <c r="DS23" i="1"/>
  <c r="DS22" i="1"/>
  <c r="DS21" i="1"/>
  <c r="DS20" i="1"/>
  <c r="DS19" i="1"/>
  <c r="DS18" i="1"/>
  <c r="DS17" i="1"/>
  <c r="DS16" i="1"/>
  <c r="DS15" i="1"/>
  <c r="DS14" i="1"/>
  <c r="DS13" i="1"/>
  <c r="FB92" i="1"/>
  <c r="FB91" i="1"/>
  <c r="FB90" i="1"/>
  <c r="FB89" i="1"/>
  <c r="FB88" i="1"/>
  <c r="FB87" i="1"/>
  <c r="FB86" i="1"/>
  <c r="FB85" i="1"/>
  <c r="FB84" i="1"/>
  <c r="FB83" i="1"/>
  <c r="FB82" i="1"/>
  <c r="FB81" i="1"/>
  <c r="FB80" i="1"/>
  <c r="FB79" i="1"/>
  <c r="FB78" i="1"/>
  <c r="FB77" i="1"/>
  <c r="FB76" i="1"/>
  <c r="FB75" i="1"/>
  <c r="FB74" i="1"/>
  <c r="FB73" i="1"/>
  <c r="FB72" i="1"/>
  <c r="FB71" i="1"/>
  <c r="FB70" i="1"/>
  <c r="FB69" i="1"/>
  <c r="FB68" i="1"/>
  <c r="FB67" i="1"/>
  <c r="FB66" i="1"/>
  <c r="FB65" i="1"/>
  <c r="FB64" i="1"/>
  <c r="FB63" i="1"/>
  <c r="FB62" i="1"/>
  <c r="FB61" i="1"/>
  <c r="FB60" i="1"/>
  <c r="FB59" i="1"/>
  <c r="FB58" i="1"/>
  <c r="FB57" i="1"/>
  <c r="FB56" i="1"/>
  <c r="FB55" i="1"/>
  <c r="FB54" i="1"/>
  <c r="FB53" i="1"/>
  <c r="FB52" i="1"/>
  <c r="FB51" i="1"/>
  <c r="FB50" i="1"/>
  <c r="FB49" i="1"/>
  <c r="FB48" i="1"/>
  <c r="FB47" i="1"/>
  <c r="FB46" i="1"/>
  <c r="FB45" i="1"/>
  <c r="FB44" i="1"/>
  <c r="FB43" i="1"/>
  <c r="FB42" i="1"/>
  <c r="FB41" i="1"/>
  <c r="FB40" i="1"/>
  <c r="FB39" i="1"/>
  <c r="FB38" i="1"/>
  <c r="FB37" i="1"/>
  <c r="FB36" i="1"/>
  <c r="FB35" i="1"/>
  <c r="FB34" i="1"/>
  <c r="FB33" i="1"/>
  <c r="FB32" i="1"/>
  <c r="FB31" i="1"/>
  <c r="FB30" i="1"/>
  <c r="FB29" i="1"/>
  <c r="FB28" i="1"/>
  <c r="FB27" i="1"/>
  <c r="FB26" i="1"/>
  <c r="FB25" i="1"/>
  <c r="FB24" i="1"/>
  <c r="FB23" i="1"/>
  <c r="FB22" i="1"/>
  <c r="FB21" i="1"/>
  <c r="FB20" i="1"/>
  <c r="FB19" i="1"/>
  <c r="FB18" i="1"/>
  <c r="FB17" i="1"/>
  <c r="FB16" i="1"/>
  <c r="FB15" i="1"/>
  <c r="FB14" i="1"/>
  <c r="GK92" i="1"/>
  <c r="GK91" i="1"/>
  <c r="GK90" i="1"/>
  <c r="GK89" i="1"/>
  <c r="GK88" i="1"/>
  <c r="GK87" i="1"/>
  <c r="GK86" i="1"/>
  <c r="GK85" i="1"/>
  <c r="GY85" i="1" s="1"/>
  <c r="GK84" i="1"/>
  <c r="GK83" i="1"/>
  <c r="GK82" i="1"/>
  <c r="GK81" i="1"/>
  <c r="GK80" i="1"/>
  <c r="GK79" i="1"/>
  <c r="GK78" i="1"/>
  <c r="GK77" i="1"/>
  <c r="GY77" i="1" s="1"/>
  <c r="GK76" i="1"/>
  <c r="GK75" i="1"/>
  <c r="GK74" i="1"/>
  <c r="GK73" i="1"/>
  <c r="GK72" i="1"/>
  <c r="GK71" i="1"/>
  <c r="GK70" i="1"/>
  <c r="GK69" i="1"/>
  <c r="GY69" i="1" s="1"/>
  <c r="GK68" i="1"/>
  <c r="GK67" i="1"/>
  <c r="GK66" i="1"/>
  <c r="GK65" i="1"/>
  <c r="GK64" i="1"/>
  <c r="GK63" i="1"/>
  <c r="GK62" i="1"/>
  <c r="GK61" i="1"/>
  <c r="GY61" i="1" s="1"/>
  <c r="GK60" i="1"/>
  <c r="GK59" i="1"/>
  <c r="GK58" i="1"/>
  <c r="GK57" i="1"/>
  <c r="GK56" i="1"/>
  <c r="GK55" i="1"/>
  <c r="GK54" i="1"/>
  <c r="GK53" i="1"/>
  <c r="GY53" i="1" s="1"/>
  <c r="GK52" i="1"/>
  <c r="GK51" i="1"/>
  <c r="GK50" i="1"/>
  <c r="GK49" i="1"/>
  <c r="GK48" i="1"/>
  <c r="GK47" i="1"/>
  <c r="GK46" i="1"/>
  <c r="GK45" i="1"/>
  <c r="GY45" i="1" s="1"/>
  <c r="GK44" i="1"/>
  <c r="GK43" i="1"/>
  <c r="GK42" i="1"/>
  <c r="GK41" i="1"/>
  <c r="GK40" i="1"/>
  <c r="GK39" i="1"/>
  <c r="GK38" i="1"/>
  <c r="GK37" i="1"/>
  <c r="GY37" i="1" s="1"/>
  <c r="GK36" i="1"/>
  <c r="GK35" i="1"/>
  <c r="GK34" i="1"/>
  <c r="GK33" i="1"/>
  <c r="GK32" i="1"/>
  <c r="GK31" i="1"/>
  <c r="GK30" i="1"/>
  <c r="GK29" i="1"/>
  <c r="GY29" i="1" s="1"/>
  <c r="GK28" i="1"/>
  <c r="GK27" i="1"/>
  <c r="GK26" i="1"/>
  <c r="GK25" i="1"/>
  <c r="GK24" i="1"/>
  <c r="GK23" i="1"/>
  <c r="GK22" i="1"/>
  <c r="GK21" i="1"/>
  <c r="GY21" i="1" s="1"/>
  <c r="GK20" i="1"/>
  <c r="GK19" i="1"/>
  <c r="GK18" i="1"/>
  <c r="GK17" i="1"/>
  <c r="GK16" i="1"/>
  <c r="GK15" i="1"/>
  <c r="GK14" i="1"/>
  <c r="GK13" i="1"/>
  <c r="HT92" i="1"/>
  <c r="HT91" i="1"/>
  <c r="HT90" i="1"/>
  <c r="HT89" i="1"/>
  <c r="HT88" i="1"/>
  <c r="HT87" i="1"/>
  <c r="HT86" i="1"/>
  <c r="HT85" i="1"/>
  <c r="HT84" i="1"/>
  <c r="HT83" i="1"/>
  <c r="HT82" i="1"/>
  <c r="HT81" i="1"/>
  <c r="HT80" i="1"/>
  <c r="HT79" i="1"/>
  <c r="HT78" i="1"/>
  <c r="HT77" i="1"/>
  <c r="HT76" i="1"/>
  <c r="HT75" i="1"/>
  <c r="HT74" i="1"/>
  <c r="HT73" i="1"/>
  <c r="HT72" i="1"/>
  <c r="HT71" i="1"/>
  <c r="HT70" i="1"/>
  <c r="HT69" i="1"/>
  <c r="HT68" i="1"/>
  <c r="HT67" i="1"/>
  <c r="HT66" i="1"/>
  <c r="HT65" i="1"/>
  <c r="HT64" i="1"/>
  <c r="HT63" i="1"/>
  <c r="HT62" i="1"/>
  <c r="HT61" i="1"/>
  <c r="HT60" i="1"/>
  <c r="HT59" i="1"/>
  <c r="HT58" i="1"/>
  <c r="HT57" i="1"/>
  <c r="HT56" i="1"/>
  <c r="HT55" i="1"/>
  <c r="HT54" i="1"/>
  <c r="HT53" i="1"/>
  <c r="HT52" i="1"/>
  <c r="HT51" i="1"/>
  <c r="HT50" i="1"/>
  <c r="HT49" i="1"/>
  <c r="HT48" i="1"/>
  <c r="HT47" i="1"/>
  <c r="HT46" i="1"/>
  <c r="HT45" i="1"/>
  <c r="HT44" i="1"/>
  <c r="HT43" i="1"/>
  <c r="HT42" i="1"/>
  <c r="HT41" i="1"/>
  <c r="HT40" i="1"/>
  <c r="HT39" i="1"/>
  <c r="HT38" i="1"/>
  <c r="HT37" i="1"/>
  <c r="HT36" i="1"/>
  <c r="HT35" i="1"/>
  <c r="HT34" i="1"/>
  <c r="HT33" i="1"/>
  <c r="HT32" i="1"/>
  <c r="HT31" i="1"/>
  <c r="HT30" i="1"/>
  <c r="HT29" i="1"/>
  <c r="HT28" i="1"/>
  <c r="HT27" i="1"/>
  <c r="HT26" i="1"/>
  <c r="HT25" i="1"/>
  <c r="HT24" i="1"/>
  <c r="HT23" i="1"/>
  <c r="HT22" i="1"/>
  <c r="HT21" i="1"/>
  <c r="HT20" i="1"/>
  <c r="HT19" i="1"/>
  <c r="HT18" i="1"/>
  <c r="HT17" i="1"/>
  <c r="HT16" i="1"/>
  <c r="HT15" i="1"/>
  <c r="HT14" i="1"/>
  <c r="HT13" i="1" s="1"/>
  <c r="JC92" i="1"/>
  <c r="JC91" i="1"/>
  <c r="JC90" i="1"/>
  <c r="JC89" i="1"/>
  <c r="JC88" i="1"/>
  <c r="JC87" i="1"/>
  <c r="JC86" i="1"/>
  <c r="JC85" i="1"/>
  <c r="JC84" i="1"/>
  <c r="JC83" i="1"/>
  <c r="JC82" i="1"/>
  <c r="JC81" i="1"/>
  <c r="JC80" i="1"/>
  <c r="JC79" i="1"/>
  <c r="JC78" i="1"/>
  <c r="JC77" i="1"/>
  <c r="JC76" i="1"/>
  <c r="JC75" i="1"/>
  <c r="JC74" i="1"/>
  <c r="JC73" i="1"/>
  <c r="JC72" i="1"/>
  <c r="JC71" i="1"/>
  <c r="JC70" i="1"/>
  <c r="JC69" i="1"/>
  <c r="JC68" i="1"/>
  <c r="JC67" i="1"/>
  <c r="JC66" i="1"/>
  <c r="JC65" i="1"/>
  <c r="JC64" i="1"/>
  <c r="JC63" i="1"/>
  <c r="JC62" i="1"/>
  <c r="JC61" i="1"/>
  <c r="JC60" i="1"/>
  <c r="JC59" i="1"/>
  <c r="JC58" i="1"/>
  <c r="JC57" i="1"/>
  <c r="JC56" i="1"/>
  <c r="JC55" i="1"/>
  <c r="JC54" i="1"/>
  <c r="JC53" i="1"/>
  <c r="JC52" i="1"/>
  <c r="JC51" i="1"/>
  <c r="JC50" i="1"/>
  <c r="JC49" i="1"/>
  <c r="JC48" i="1"/>
  <c r="JC47" i="1"/>
  <c r="JC46" i="1"/>
  <c r="JC45" i="1"/>
  <c r="JC44" i="1"/>
  <c r="JC43" i="1"/>
  <c r="JC42" i="1"/>
  <c r="JC41" i="1"/>
  <c r="JC40" i="1"/>
  <c r="JC39" i="1"/>
  <c r="JC38" i="1"/>
  <c r="JC37" i="1"/>
  <c r="JC36" i="1"/>
  <c r="JC35" i="1"/>
  <c r="JC34" i="1"/>
  <c r="JC33" i="1"/>
  <c r="JC32" i="1"/>
  <c r="JC31" i="1"/>
  <c r="JC30" i="1"/>
  <c r="JC29" i="1"/>
  <c r="JC28" i="1"/>
  <c r="JC27" i="1"/>
  <c r="JC26" i="1"/>
  <c r="JC25" i="1"/>
  <c r="JC24" i="1"/>
  <c r="JC23" i="1"/>
  <c r="JC22" i="1"/>
  <c r="JC21" i="1"/>
  <c r="JC20" i="1"/>
  <c r="JC19" i="1"/>
  <c r="JC18" i="1"/>
  <c r="JC17" i="1"/>
  <c r="JC16" i="1"/>
  <c r="JC15" i="1"/>
  <c r="JC14" i="1"/>
  <c r="JC13" i="1"/>
  <c r="KL92" i="1"/>
  <c r="KL91" i="1"/>
  <c r="KL90" i="1"/>
  <c r="KL89" i="1"/>
  <c r="KL88" i="1"/>
  <c r="KL87" i="1"/>
  <c r="KL86" i="1"/>
  <c r="KL85" i="1"/>
  <c r="KL84" i="1"/>
  <c r="KL83" i="1"/>
  <c r="KL82" i="1"/>
  <c r="KL81" i="1"/>
  <c r="KL80" i="1"/>
  <c r="KL79" i="1"/>
  <c r="KL78" i="1"/>
  <c r="KL77" i="1"/>
  <c r="KL76" i="1"/>
  <c r="KL75" i="1"/>
  <c r="KL74" i="1"/>
  <c r="KL73" i="1"/>
  <c r="KL72" i="1"/>
  <c r="KL71" i="1"/>
  <c r="KL70" i="1"/>
  <c r="KL69" i="1"/>
  <c r="KL68" i="1"/>
  <c r="KL67" i="1"/>
  <c r="KL66" i="1"/>
  <c r="KL65" i="1"/>
  <c r="KL64" i="1"/>
  <c r="KL63" i="1"/>
  <c r="KL62" i="1"/>
  <c r="KL61" i="1"/>
  <c r="KL60" i="1"/>
  <c r="KL59" i="1"/>
  <c r="KL58" i="1"/>
  <c r="KL57" i="1"/>
  <c r="KL56" i="1"/>
  <c r="KL55" i="1"/>
  <c r="KL54" i="1"/>
  <c r="KL53" i="1"/>
  <c r="KL52" i="1"/>
  <c r="KL51" i="1"/>
  <c r="KL50" i="1"/>
  <c r="KL49" i="1"/>
  <c r="KL48" i="1"/>
  <c r="KL47" i="1"/>
  <c r="KL46" i="1"/>
  <c r="KL45" i="1"/>
  <c r="KL44" i="1"/>
  <c r="KL43" i="1"/>
  <c r="KL42" i="1"/>
  <c r="KL41" i="1"/>
  <c r="KL40" i="1"/>
  <c r="KL39" i="1"/>
  <c r="KL38" i="1"/>
  <c r="KL37" i="1"/>
  <c r="KL36" i="1"/>
  <c r="KL35" i="1"/>
  <c r="KL34" i="1"/>
  <c r="KL33" i="1"/>
  <c r="KL32" i="1"/>
  <c r="KL31" i="1"/>
  <c r="KL30" i="1"/>
  <c r="KL29" i="1"/>
  <c r="KL28" i="1"/>
  <c r="KL27" i="1"/>
  <c r="KL26" i="1"/>
  <c r="KL25" i="1"/>
  <c r="KL24" i="1"/>
  <c r="KL23" i="1"/>
  <c r="KL22" i="1"/>
  <c r="KL21" i="1"/>
  <c r="KL20" i="1"/>
  <c r="KL19" i="1"/>
  <c r="KL18" i="1"/>
  <c r="KL17" i="1"/>
  <c r="KL16" i="1"/>
  <c r="KL15" i="1"/>
  <c r="KL14" i="1"/>
  <c r="KL13" i="1" s="1"/>
  <c r="LU92" i="1"/>
  <c r="LU91" i="1"/>
  <c r="LU90" i="1"/>
  <c r="LU89" i="1"/>
  <c r="LU88" i="1"/>
  <c r="LU87" i="1"/>
  <c r="LU86" i="1"/>
  <c r="LU85" i="1"/>
  <c r="LU84" i="1"/>
  <c r="LU83" i="1"/>
  <c r="LU82" i="1"/>
  <c r="LU81" i="1"/>
  <c r="LU80" i="1"/>
  <c r="LU79" i="1"/>
  <c r="LU78" i="1"/>
  <c r="LU77" i="1"/>
  <c r="LU76" i="1"/>
  <c r="LU75" i="1"/>
  <c r="LU74" i="1"/>
  <c r="LU73" i="1"/>
  <c r="LU72" i="1"/>
  <c r="LU71" i="1"/>
  <c r="LU70" i="1"/>
  <c r="LU69" i="1"/>
  <c r="LU68" i="1"/>
  <c r="LU67" i="1"/>
  <c r="LU66" i="1"/>
  <c r="LU65" i="1"/>
  <c r="LU64" i="1"/>
  <c r="LU63" i="1"/>
  <c r="LU62" i="1"/>
  <c r="LU61" i="1"/>
  <c r="LU60" i="1"/>
  <c r="LU59" i="1"/>
  <c r="LU58" i="1"/>
  <c r="LU57" i="1"/>
  <c r="LU56" i="1"/>
  <c r="LU55" i="1"/>
  <c r="LU54" i="1"/>
  <c r="LU53" i="1"/>
  <c r="LU52" i="1"/>
  <c r="LU51" i="1"/>
  <c r="LU50" i="1"/>
  <c r="LU49" i="1"/>
  <c r="LU48" i="1"/>
  <c r="LU47" i="1"/>
  <c r="LU46" i="1"/>
  <c r="LU45" i="1"/>
  <c r="LU44" i="1"/>
  <c r="LU43" i="1"/>
  <c r="LU42" i="1"/>
  <c r="LU41" i="1"/>
  <c r="LU40" i="1"/>
  <c r="LU39" i="1"/>
  <c r="LU38" i="1"/>
  <c r="LU37" i="1"/>
  <c r="LU36" i="1"/>
  <c r="LU35" i="1"/>
  <c r="LU34" i="1"/>
  <c r="LU33" i="1"/>
  <c r="LU32" i="1"/>
  <c r="LU31" i="1"/>
  <c r="LU30" i="1"/>
  <c r="LU29" i="1"/>
  <c r="LU28" i="1"/>
  <c r="LU27" i="1"/>
  <c r="LU26" i="1"/>
  <c r="LU25" i="1"/>
  <c r="LU24" i="1"/>
  <c r="LU23" i="1"/>
  <c r="LU22" i="1"/>
  <c r="LU21" i="1"/>
  <c r="LU20" i="1"/>
  <c r="LU19" i="1"/>
  <c r="LU18" i="1"/>
  <c r="LU17" i="1"/>
  <c r="LU16" i="1"/>
  <c r="LU15" i="1"/>
  <c r="LU14" i="1"/>
  <c r="LU13" i="1"/>
  <c r="ND92" i="1"/>
  <c r="ND91" i="1"/>
  <c r="ND90" i="1"/>
  <c r="ND89" i="1"/>
  <c r="ND88" i="1"/>
  <c r="ND87" i="1"/>
  <c r="ND86" i="1"/>
  <c r="ND85" i="1"/>
  <c r="ND84" i="1"/>
  <c r="ND83" i="1"/>
  <c r="ND82" i="1"/>
  <c r="ND81" i="1"/>
  <c r="ND80" i="1"/>
  <c r="ND79" i="1"/>
  <c r="ND78" i="1"/>
  <c r="ND77" i="1"/>
  <c r="ND76" i="1"/>
  <c r="ND75" i="1"/>
  <c r="ND74" i="1"/>
  <c r="ND73" i="1"/>
  <c r="ND72" i="1"/>
  <c r="ND71" i="1"/>
  <c r="ND70" i="1"/>
  <c r="ND69" i="1"/>
  <c r="ND68" i="1"/>
  <c r="ND67" i="1"/>
  <c r="ND66" i="1"/>
  <c r="ND65" i="1"/>
  <c r="ND64" i="1"/>
  <c r="ND63" i="1"/>
  <c r="ND62" i="1"/>
  <c r="ND61" i="1"/>
  <c r="ND60" i="1"/>
  <c r="ND59" i="1"/>
  <c r="ND58" i="1"/>
  <c r="ND57" i="1"/>
  <c r="ND56" i="1"/>
  <c r="ND55" i="1"/>
  <c r="ND54" i="1"/>
  <c r="ND53" i="1"/>
  <c r="ND52" i="1"/>
  <c r="ND51" i="1"/>
  <c r="ND50" i="1"/>
  <c r="ND49" i="1"/>
  <c r="ND48" i="1"/>
  <c r="ND47" i="1"/>
  <c r="ND46" i="1"/>
  <c r="ND45" i="1"/>
  <c r="ND44" i="1"/>
  <c r="ND43" i="1"/>
  <c r="ND42" i="1"/>
  <c r="ND41" i="1"/>
  <c r="ND40" i="1"/>
  <c r="ND39" i="1"/>
  <c r="ND38" i="1"/>
  <c r="ND37" i="1"/>
  <c r="ND36" i="1"/>
  <c r="ND35" i="1"/>
  <c r="ND34" i="1"/>
  <c r="ND33" i="1"/>
  <c r="ND32" i="1"/>
  <c r="ND31" i="1"/>
  <c r="ND30" i="1"/>
  <c r="ND29" i="1"/>
  <c r="ND28" i="1"/>
  <c r="ND27" i="1"/>
  <c r="ND26" i="1"/>
  <c r="ND25" i="1"/>
  <c r="ND24" i="1"/>
  <c r="ND23" i="1"/>
  <c r="ND22" i="1"/>
  <c r="ND21" i="1"/>
  <c r="ND20" i="1"/>
  <c r="ND19" i="1"/>
  <c r="ND18" i="1"/>
  <c r="ND17" i="1"/>
  <c r="ND16" i="1"/>
  <c r="ND15" i="1"/>
  <c r="ND14" i="1"/>
  <c r="ND13" i="1"/>
  <c r="OM92" i="1"/>
  <c r="OM91" i="1"/>
  <c r="OM90" i="1"/>
  <c r="OM89" i="1"/>
  <c r="OM88" i="1"/>
  <c r="OM87" i="1"/>
  <c r="OM86" i="1"/>
  <c r="OM85" i="1"/>
  <c r="OM84" i="1"/>
  <c r="OM83" i="1"/>
  <c r="OM82" i="1"/>
  <c r="OM81" i="1"/>
  <c r="OM80" i="1"/>
  <c r="OM79" i="1"/>
  <c r="OM78" i="1"/>
  <c r="OM77" i="1"/>
  <c r="OM76" i="1"/>
  <c r="OM75" i="1"/>
  <c r="OM74" i="1"/>
  <c r="OM73" i="1"/>
  <c r="OM72" i="1"/>
  <c r="OM71" i="1"/>
  <c r="OM70" i="1"/>
  <c r="OM69" i="1"/>
  <c r="OM68" i="1"/>
  <c r="OM67" i="1"/>
  <c r="OM66" i="1"/>
  <c r="OM65" i="1"/>
  <c r="OM64" i="1"/>
  <c r="OM63" i="1"/>
  <c r="OM62" i="1"/>
  <c r="OM61" i="1"/>
  <c r="OM60" i="1"/>
  <c r="OM59" i="1"/>
  <c r="OM58" i="1"/>
  <c r="OM57" i="1"/>
  <c r="OM56" i="1"/>
  <c r="OM55" i="1"/>
  <c r="OM54" i="1"/>
  <c r="OM53" i="1"/>
  <c r="OM52" i="1"/>
  <c r="OM51" i="1"/>
  <c r="OM50" i="1"/>
  <c r="OM49" i="1"/>
  <c r="OM48" i="1"/>
  <c r="OM47" i="1"/>
  <c r="OM46" i="1"/>
  <c r="OM45" i="1"/>
  <c r="OM44" i="1"/>
  <c r="OM43" i="1"/>
  <c r="OM42" i="1"/>
  <c r="OM41" i="1"/>
  <c r="OM40" i="1"/>
  <c r="OM39" i="1"/>
  <c r="OM38" i="1"/>
  <c r="OM37" i="1"/>
  <c r="OM36" i="1"/>
  <c r="OM35" i="1"/>
  <c r="OM34" i="1"/>
  <c r="OM33" i="1"/>
  <c r="OM32" i="1"/>
  <c r="OM31" i="1"/>
  <c r="OM30" i="1"/>
  <c r="OM29" i="1"/>
  <c r="OM28" i="1"/>
  <c r="OM27" i="1"/>
  <c r="OM26" i="1"/>
  <c r="OM25" i="1"/>
  <c r="OM24" i="1"/>
  <c r="OM23" i="1"/>
  <c r="OM22" i="1"/>
  <c r="OM21" i="1"/>
  <c r="OM20" i="1"/>
  <c r="OM19" i="1"/>
  <c r="OM18" i="1"/>
  <c r="OM17" i="1"/>
  <c r="OM16" i="1"/>
  <c r="OM15" i="1"/>
  <c r="OM14" i="1"/>
  <c r="OM13" i="1"/>
  <c r="GY92" i="1"/>
  <c r="GY91" i="1"/>
  <c r="GY90" i="1"/>
  <c r="GY89" i="1"/>
  <c r="GY88" i="1"/>
  <c r="GY87" i="1"/>
  <c r="GY86" i="1"/>
  <c r="GY84" i="1"/>
  <c r="GY83" i="1"/>
  <c r="GY82" i="1"/>
  <c r="GY81" i="1"/>
  <c r="GY80" i="1"/>
  <c r="GY79" i="1"/>
  <c r="GY78" i="1"/>
  <c r="GY76" i="1"/>
  <c r="GY75" i="1"/>
  <c r="GY74" i="1"/>
  <c r="GY73" i="1"/>
  <c r="GY72" i="1"/>
  <c r="GY71" i="1"/>
  <c r="GY70" i="1"/>
  <c r="GY68" i="1"/>
  <c r="GY67" i="1"/>
  <c r="GY66" i="1"/>
  <c r="GY65" i="1"/>
  <c r="GY64" i="1"/>
  <c r="GY63" i="1"/>
  <c r="GY62" i="1"/>
  <c r="GY60" i="1"/>
  <c r="GY59" i="1"/>
  <c r="GY58" i="1"/>
  <c r="GY57" i="1"/>
  <c r="GY56" i="1"/>
  <c r="GY55" i="1"/>
  <c r="GY54" i="1"/>
  <c r="GY52" i="1"/>
  <c r="GY51" i="1"/>
  <c r="GY50" i="1"/>
  <c r="GY49" i="1"/>
  <c r="GY48" i="1"/>
  <c r="GY47" i="1"/>
  <c r="GY46" i="1"/>
  <c r="GY44" i="1"/>
  <c r="GY43" i="1"/>
  <c r="GY42" i="1"/>
  <c r="GY41" i="1"/>
  <c r="GY40" i="1"/>
  <c r="GY39" i="1"/>
  <c r="GY38" i="1"/>
  <c r="GY36" i="1"/>
  <c r="GY35" i="1"/>
  <c r="GY34" i="1"/>
  <c r="GY33" i="1"/>
  <c r="GY32" i="1"/>
  <c r="GY31" i="1"/>
  <c r="GY30" i="1"/>
  <c r="GY28" i="1"/>
  <c r="GY27" i="1"/>
  <c r="GY26" i="1"/>
  <c r="GY25" i="1"/>
  <c r="GY24" i="1"/>
  <c r="GY23" i="1"/>
  <c r="GY22" i="1"/>
  <c r="GY20" i="1"/>
  <c r="GY19" i="1"/>
  <c r="GY18" i="1"/>
  <c r="GY17" i="1"/>
  <c r="GY16" i="1"/>
  <c r="GY15" i="1"/>
  <c r="GY14" i="1"/>
  <c r="FJ17" i="1"/>
  <c r="AA14" i="1"/>
  <c r="AA13" i="1" s="1"/>
  <c r="AF14" i="1"/>
  <c r="AF13" i="1" s="1"/>
  <c r="AA15" i="1"/>
  <c r="AF15" i="1"/>
  <c r="AA16" i="1"/>
  <c r="AF16" i="1"/>
  <c r="AA17" i="1"/>
  <c r="AF17" i="1"/>
  <c r="AA18" i="1"/>
  <c r="AF18" i="1"/>
  <c r="AA19" i="1"/>
  <c r="AF19" i="1"/>
  <c r="AA20" i="1"/>
  <c r="AF20" i="1"/>
  <c r="AA21" i="1"/>
  <c r="AF21" i="1"/>
  <c r="AA22" i="1"/>
  <c r="AF22" i="1"/>
  <c r="AA23" i="1"/>
  <c r="AF23" i="1"/>
  <c r="AA24" i="1"/>
  <c r="AF24" i="1"/>
  <c r="AA25" i="1"/>
  <c r="AF25" i="1"/>
  <c r="AA26" i="1"/>
  <c r="AF26" i="1"/>
  <c r="AA27" i="1"/>
  <c r="AF27" i="1"/>
  <c r="AA28" i="1"/>
  <c r="AF28" i="1"/>
  <c r="AA29" i="1"/>
  <c r="AF29" i="1"/>
  <c r="AA30" i="1"/>
  <c r="AF30" i="1"/>
  <c r="AA31" i="1"/>
  <c r="AF31" i="1"/>
  <c r="AA32" i="1"/>
  <c r="AF32" i="1"/>
  <c r="AA33" i="1"/>
  <c r="AF33" i="1"/>
  <c r="AA34" i="1"/>
  <c r="AF34" i="1"/>
  <c r="AA35" i="1"/>
  <c r="AF35" i="1"/>
  <c r="AA36" i="1"/>
  <c r="AF36" i="1"/>
  <c r="AA37" i="1"/>
  <c r="AF37" i="1"/>
  <c r="AA38" i="1"/>
  <c r="AF38" i="1"/>
  <c r="AA39" i="1"/>
  <c r="AF39" i="1"/>
  <c r="AA40" i="1"/>
  <c r="AF40" i="1"/>
  <c r="AA41" i="1"/>
  <c r="AF41" i="1"/>
  <c r="AA42" i="1"/>
  <c r="AF42" i="1"/>
  <c r="AA43" i="1"/>
  <c r="AF43" i="1"/>
  <c r="AA44" i="1"/>
  <c r="AF44" i="1"/>
  <c r="AA45" i="1"/>
  <c r="AF45" i="1"/>
  <c r="AA46" i="1"/>
  <c r="AF46" i="1"/>
  <c r="AA47" i="1"/>
  <c r="AF47" i="1"/>
  <c r="AA48" i="1"/>
  <c r="AF48" i="1"/>
  <c r="AA49" i="1"/>
  <c r="AF49" i="1"/>
  <c r="AA50" i="1"/>
  <c r="AF50" i="1"/>
  <c r="AA51" i="1"/>
  <c r="AF51" i="1"/>
  <c r="AA52" i="1"/>
  <c r="AF52" i="1"/>
  <c r="AA53" i="1"/>
  <c r="AF53" i="1"/>
  <c r="AA54" i="1"/>
  <c r="AF54" i="1"/>
  <c r="AA55" i="1"/>
  <c r="AF55" i="1"/>
  <c r="AA56" i="1"/>
  <c r="AF56" i="1"/>
  <c r="AA57" i="1"/>
  <c r="AF57" i="1"/>
  <c r="AA58" i="1"/>
  <c r="AF58" i="1"/>
  <c r="AA59" i="1"/>
  <c r="AF59" i="1"/>
  <c r="AA60" i="1"/>
  <c r="AF60" i="1"/>
  <c r="AA61" i="1"/>
  <c r="AF61" i="1"/>
  <c r="AA62" i="1"/>
  <c r="AF62" i="1"/>
  <c r="AA63" i="1"/>
  <c r="AF63" i="1"/>
  <c r="AA64" i="1"/>
  <c r="AF64" i="1"/>
  <c r="AA65" i="1"/>
  <c r="AF65" i="1"/>
  <c r="AA66" i="1"/>
  <c r="AF66" i="1"/>
  <c r="AA67" i="1"/>
  <c r="AF67" i="1"/>
  <c r="AA68" i="1"/>
  <c r="AF68" i="1"/>
  <c r="AA69" i="1"/>
  <c r="AF69" i="1"/>
  <c r="AA70" i="1"/>
  <c r="AF70" i="1"/>
  <c r="AA71" i="1"/>
  <c r="AF71" i="1"/>
  <c r="AA72" i="1"/>
  <c r="AF72" i="1"/>
  <c r="AA73" i="1"/>
  <c r="AF73" i="1"/>
  <c r="AA74" i="1"/>
  <c r="AF74" i="1"/>
  <c r="AA75" i="1"/>
  <c r="AF75" i="1"/>
  <c r="AA76" i="1"/>
  <c r="AF76" i="1"/>
  <c r="AA77" i="1"/>
  <c r="AF77" i="1"/>
  <c r="AA78" i="1"/>
  <c r="AF78" i="1"/>
  <c r="AA79" i="1"/>
  <c r="AF79" i="1"/>
  <c r="AA80" i="1"/>
  <c r="AF80" i="1"/>
  <c r="AA81" i="1"/>
  <c r="AF81" i="1"/>
  <c r="AA82" i="1"/>
  <c r="AF82" i="1"/>
  <c r="AA83" i="1"/>
  <c r="AF83" i="1"/>
  <c r="AA84" i="1"/>
  <c r="AF84" i="1"/>
  <c r="AA85" i="1"/>
  <c r="AF85" i="1"/>
  <c r="AA86" i="1"/>
  <c r="AF86" i="1"/>
  <c r="AA87" i="1"/>
  <c r="AF87" i="1"/>
  <c r="AA88" i="1"/>
  <c r="AF88" i="1"/>
  <c r="AA89" i="1"/>
  <c r="AF89" i="1"/>
  <c r="AA90" i="1"/>
  <c r="AF90" i="1"/>
  <c r="AA91" i="1"/>
  <c r="AF91" i="1"/>
  <c r="AA92" i="1"/>
  <c r="AF92" i="1"/>
  <c r="UA8" i="1" l="1"/>
  <c r="TY6" i="1"/>
  <c r="UE6" i="1"/>
  <c r="UE7" i="1"/>
  <c r="UC8" i="1"/>
  <c r="UG10" i="1"/>
  <c r="UA4" i="1"/>
  <c r="TT13" i="1"/>
  <c r="UA3" i="1"/>
  <c r="TY3" i="1"/>
  <c r="UE2" i="1"/>
  <c r="TY2" i="1"/>
  <c r="UC6" i="1"/>
  <c r="UA6" i="1"/>
  <c r="UC7" i="1"/>
  <c r="UA7" i="1"/>
  <c r="UF10" i="1"/>
  <c r="UC10" i="1" s="1"/>
  <c r="TW13" i="1"/>
  <c r="UC3" i="1"/>
  <c r="TY9" i="1"/>
  <c r="UA2" i="1"/>
  <c r="UC4" i="1"/>
  <c r="UE4" i="1"/>
  <c r="UC9" i="1"/>
  <c r="UA9" i="1"/>
  <c r="FB13" i="1"/>
  <c r="GY13" i="1"/>
  <c r="Q81" i="10"/>
  <c r="O81" i="10"/>
  <c r="N81" i="10"/>
  <c r="Q80" i="10"/>
  <c r="O80" i="10"/>
  <c r="N80" i="10"/>
  <c r="Q79" i="10"/>
  <c r="O79" i="10"/>
  <c r="N79" i="10"/>
  <c r="H79" i="10"/>
  <c r="Q78" i="10"/>
  <c r="O78" i="10"/>
  <c r="N78" i="10"/>
  <c r="Q77" i="10"/>
  <c r="O77" i="10"/>
  <c r="N77" i="10"/>
  <c r="Q76" i="10"/>
  <c r="O76" i="10"/>
  <c r="N76" i="10"/>
  <c r="H76" i="10"/>
  <c r="Q75" i="10"/>
  <c r="O75" i="10"/>
  <c r="N75" i="10"/>
  <c r="H75" i="10"/>
  <c r="Q74" i="10"/>
  <c r="O74" i="10"/>
  <c r="N74" i="10"/>
  <c r="H74" i="10"/>
  <c r="Q73" i="10"/>
  <c r="O73" i="10"/>
  <c r="N73" i="10"/>
  <c r="H73" i="10"/>
  <c r="Q72" i="10"/>
  <c r="O72" i="10"/>
  <c r="N72" i="10"/>
  <c r="H72" i="10"/>
  <c r="Q71" i="10"/>
  <c r="O71" i="10"/>
  <c r="N71" i="10"/>
  <c r="H71" i="10"/>
  <c r="Q70" i="10"/>
  <c r="O70" i="10"/>
  <c r="N70" i="10"/>
  <c r="Q69" i="10"/>
  <c r="O69" i="10"/>
  <c r="N69" i="10"/>
  <c r="H69" i="10"/>
  <c r="Q68" i="10"/>
  <c r="O68" i="10"/>
  <c r="N68" i="10"/>
  <c r="H68" i="10"/>
  <c r="Q67" i="10"/>
  <c r="O67" i="10"/>
  <c r="N67" i="10"/>
  <c r="Q66" i="10"/>
  <c r="O66" i="10"/>
  <c r="N66" i="10"/>
  <c r="H66" i="10"/>
  <c r="Q65" i="10"/>
  <c r="O65" i="10"/>
  <c r="N65" i="10"/>
  <c r="Q64" i="10"/>
  <c r="O64" i="10"/>
  <c r="N64" i="10"/>
  <c r="H64" i="10"/>
  <c r="Q63" i="10"/>
  <c r="O63" i="10"/>
  <c r="N63" i="10"/>
  <c r="H63" i="10"/>
  <c r="O62" i="10"/>
  <c r="N62" i="10"/>
  <c r="H62" i="10"/>
  <c r="Q61" i="10"/>
  <c r="O61" i="10"/>
  <c r="N61" i="10"/>
  <c r="H61" i="10"/>
  <c r="Q60" i="10"/>
  <c r="O60" i="10"/>
  <c r="N60" i="10"/>
  <c r="H60" i="10"/>
  <c r="Q59" i="10"/>
  <c r="O59" i="10"/>
  <c r="N59" i="10"/>
  <c r="Q58" i="10"/>
  <c r="O58" i="10"/>
  <c r="N58" i="10"/>
  <c r="H58" i="10"/>
  <c r="Q57" i="10"/>
  <c r="O57" i="10"/>
  <c r="N57" i="10"/>
  <c r="H57" i="10"/>
  <c r="Q56" i="10"/>
  <c r="O56" i="10"/>
  <c r="N56" i="10"/>
  <c r="H56" i="10"/>
  <c r="Q55" i="10"/>
  <c r="O55" i="10"/>
  <c r="N55" i="10"/>
  <c r="H55" i="10"/>
  <c r="Q54" i="10"/>
  <c r="O54" i="10"/>
  <c r="N54" i="10"/>
  <c r="H54" i="10"/>
  <c r="Q53" i="10"/>
  <c r="O53" i="10"/>
  <c r="N53" i="10"/>
  <c r="H53" i="10"/>
  <c r="Q52" i="10"/>
  <c r="O52" i="10"/>
  <c r="N52" i="10"/>
  <c r="H52" i="10"/>
  <c r="Q51" i="10"/>
  <c r="O51" i="10"/>
  <c r="N51" i="10"/>
  <c r="I51" i="10"/>
  <c r="Q50" i="10"/>
  <c r="O50" i="10"/>
  <c r="N50" i="10"/>
  <c r="H50" i="10"/>
  <c r="Q49" i="10"/>
  <c r="O49" i="10"/>
  <c r="N49" i="10"/>
  <c r="H49" i="10"/>
  <c r="Q48" i="10"/>
  <c r="O48" i="10"/>
  <c r="N48" i="10"/>
  <c r="H48" i="10"/>
  <c r="Q47" i="10"/>
  <c r="O47" i="10"/>
  <c r="N47" i="10"/>
  <c r="H47" i="10"/>
  <c r="Q46" i="10"/>
  <c r="O46" i="10"/>
  <c r="N46" i="10"/>
  <c r="Q45" i="10"/>
  <c r="O45" i="10"/>
  <c r="N45" i="10"/>
  <c r="H45" i="10"/>
  <c r="Q44" i="10"/>
  <c r="O44" i="10"/>
  <c r="N44" i="10"/>
  <c r="H44" i="10"/>
  <c r="Q43" i="10"/>
  <c r="O43" i="10"/>
  <c r="N43" i="10"/>
  <c r="H43" i="10"/>
  <c r="Q42" i="10"/>
  <c r="O42" i="10"/>
  <c r="N42" i="10"/>
  <c r="H42" i="10"/>
  <c r="Q41" i="10"/>
  <c r="O41" i="10"/>
  <c r="N41" i="10"/>
  <c r="H41" i="10"/>
  <c r="Q40" i="10"/>
  <c r="O40" i="10"/>
  <c r="N40" i="10"/>
  <c r="H40" i="10"/>
  <c r="Q39" i="10"/>
  <c r="O39" i="10"/>
  <c r="N39" i="10"/>
  <c r="H39" i="10"/>
  <c r="Q38" i="10"/>
  <c r="O38" i="10"/>
  <c r="N38" i="10"/>
  <c r="H38" i="10"/>
  <c r="Q37" i="10"/>
  <c r="O37" i="10"/>
  <c r="N37" i="10"/>
  <c r="H37" i="10"/>
  <c r="Q36" i="10"/>
  <c r="O36" i="10"/>
  <c r="N36" i="10"/>
  <c r="H36" i="10"/>
  <c r="Q35" i="10"/>
  <c r="O35" i="10"/>
  <c r="N35" i="10"/>
  <c r="H35" i="10"/>
  <c r="Q34" i="10"/>
  <c r="O34" i="10"/>
  <c r="N34" i="10"/>
  <c r="H34" i="10"/>
  <c r="Q33" i="10"/>
  <c r="O33" i="10"/>
  <c r="N33" i="10"/>
  <c r="H33" i="10"/>
  <c r="Q32" i="10"/>
  <c r="O32" i="10"/>
  <c r="N32" i="10"/>
  <c r="H32" i="10"/>
  <c r="Q31" i="10"/>
  <c r="O31" i="10"/>
  <c r="N31" i="10"/>
  <c r="H31" i="10"/>
  <c r="Q30" i="10"/>
  <c r="O30" i="10"/>
  <c r="N30" i="10"/>
  <c r="H30" i="10"/>
  <c r="Q29" i="10"/>
  <c r="O29" i="10"/>
  <c r="N29" i="10"/>
  <c r="H29" i="10"/>
  <c r="Q28" i="10"/>
  <c r="O28" i="10"/>
  <c r="N28" i="10"/>
  <c r="Q27" i="10"/>
  <c r="O27" i="10"/>
  <c r="N27" i="10"/>
  <c r="Q26" i="10"/>
  <c r="O26" i="10"/>
  <c r="N26" i="10"/>
  <c r="Q25" i="10"/>
  <c r="O25" i="10"/>
  <c r="N25" i="10"/>
  <c r="Q24" i="10"/>
  <c r="O24" i="10"/>
  <c r="N24" i="10"/>
  <c r="Q23" i="10"/>
  <c r="O23" i="10"/>
  <c r="N23" i="10"/>
  <c r="Q22" i="10"/>
  <c r="O22" i="10"/>
  <c r="N22" i="10"/>
  <c r="H22" i="10"/>
  <c r="Q21" i="10"/>
  <c r="O21" i="10"/>
  <c r="N21" i="10"/>
  <c r="H21" i="10"/>
  <c r="Q20" i="10"/>
  <c r="O20" i="10"/>
  <c r="N20" i="10"/>
  <c r="H20" i="10"/>
  <c r="Q19" i="10"/>
  <c r="O19" i="10"/>
  <c r="N19" i="10"/>
  <c r="H19" i="10"/>
  <c r="Q18" i="10"/>
  <c r="O18" i="10"/>
  <c r="N18" i="10"/>
  <c r="Q17" i="10"/>
  <c r="O17" i="10"/>
  <c r="N17" i="10"/>
  <c r="Q16" i="10"/>
  <c r="O16" i="10"/>
  <c r="N16" i="10"/>
  <c r="Q15" i="10"/>
  <c r="O15" i="10"/>
  <c r="N15" i="10"/>
  <c r="H15" i="10"/>
  <c r="Q14" i="10"/>
  <c r="O14" i="10"/>
  <c r="N14" i="10"/>
  <c r="H14" i="10"/>
  <c r="Q13" i="10"/>
  <c r="O13" i="10"/>
  <c r="N13" i="10"/>
  <c r="H13" i="10"/>
  <c r="Q12" i="10"/>
  <c r="O12" i="10"/>
  <c r="N12" i="10"/>
  <c r="H12" i="10"/>
  <c r="Q11" i="10"/>
  <c r="O11" i="10"/>
  <c r="N11" i="10"/>
  <c r="Q10" i="10"/>
  <c r="O10" i="10"/>
  <c r="N10" i="10"/>
  <c r="H10" i="10"/>
  <c r="Q9" i="10"/>
  <c r="O9" i="10"/>
  <c r="N9" i="10"/>
  <c r="H9" i="10"/>
  <c r="Q8" i="10"/>
  <c r="O8" i="10"/>
  <c r="N8" i="10"/>
  <c r="H8" i="10"/>
  <c r="Q7" i="10"/>
  <c r="O7" i="10"/>
  <c r="N7" i="10"/>
  <c r="H7" i="10"/>
  <c r="Q6" i="10"/>
  <c r="O6" i="10"/>
  <c r="N6" i="10"/>
  <c r="H6" i="10"/>
  <c r="Q5" i="10"/>
  <c r="O5" i="10"/>
  <c r="N5" i="10"/>
  <c r="Q4" i="10"/>
  <c r="O4" i="10"/>
  <c r="N4" i="10"/>
  <c r="H4" i="10"/>
  <c r="Q3" i="10"/>
  <c r="O3" i="10"/>
  <c r="N3" i="10"/>
  <c r="H3" i="10"/>
  <c r="Q1" i="10"/>
  <c r="P1" i="10"/>
  <c r="E30" i="3"/>
  <c r="E29" i="3"/>
  <c r="E28" i="3"/>
  <c r="E27" i="3"/>
  <c r="E26" i="3"/>
  <c r="E25" i="3"/>
  <c r="E24" i="3"/>
  <c r="E23" i="3"/>
  <c r="E22" i="3"/>
  <c r="E21" i="3"/>
  <c r="E20" i="3"/>
  <c r="E19" i="3"/>
  <c r="E18" i="3"/>
  <c r="E17" i="3"/>
  <c r="E16" i="3"/>
  <c r="E15" i="3"/>
  <c r="E13" i="3"/>
  <c r="E12" i="3"/>
  <c r="E11" i="3"/>
  <c r="E10" i="3"/>
  <c r="E9" i="3"/>
  <c r="E8" i="3"/>
  <c r="N171" i="5"/>
  <c r="O171" i="5" s="1"/>
  <c r="P171" i="5" s="1"/>
  <c r="N163" i="5"/>
  <c r="O163" i="5" s="1"/>
  <c r="P163" i="5" s="1"/>
  <c r="N162" i="5"/>
  <c r="O162" i="5" s="1"/>
  <c r="O161" i="5"/>
  <c r="P161" i="5" s="1"/>
  <c r="N161" i="5"/>
  <c r="N160" i="5"/>
  <c r="O160" i="5" s="1"/>
  <c r="P160" i="5" s="1"/>
  <c r="N159" i="5"/>
  <c r="O159" i="5" s="1"/>
  <c r="P159" i="5" s="1"/>
  <c r="N158" i="5"/>
  <c r="O158" i="5" s="1"/>
  <c r="P158" i="5" s="1"/>
  <c r="N157" i="5"/>
  <c r="O157" i="5" s="1"/>
  <c r="P157" i="5" s="1"/>
  <c r="N156" i="5"/>
  <c r="O156" i="5" s="1"/>
  <c r="P156" i="5" s="1"/>
  <c r="N155" i="5"/>
  <c r="O155" i="5" s="1"/>
  <c r="P155" i="5" s="1"/>
  <c r="O154" i="5"/>
  <c r="P154" i="5" s="1"/>
  <c r="N154" i="5"/>
  <c r="N153" i="5"/>
  <c r="O153" i="5" s="1"/>
  <c r="P153" i="5" s="1"/>
  <c r="N150" i="5"/>
  <c r="O150" i="5" s="1"/>
  <c r="P150" i="5" s="1"/>
  <c r="N148" i="5"/>
  <c r="O148" i="5" s="1"/>
  <c r="P148" i="5" s="1"/>
  <c r="N147" i="5"/>
  <c r="O147" i="5" s="1"/>
  <c r="P147" i="5" s="1"/>
  <c r="N145" i="5"/>
  <c r="O145" i="5" s="1"/>
  <c r="P145" i="5" s="1"/>
  <c r="N140" i="5"/>
  <c r="O140" i="5" s="1"/>
  <c r="P140" i="5" s="1"/>
  <c r="N135" i="5"/>
  <c r="O135" i="5" s="1"/>
  <c r="P135" i="5" s="1"/>
  <c r="O134" i="5"/>
  <c r="P134" i="5" s="1"/>
  <c r="N134" i="5"/>
  <c r="N132" i="5"/>
  <c r="O132" i="5" s="1"/>
  <c r="P132" i="5" s="1"/>
  <c r="N127" i="5"/>
  <c r="O127" i="5" s="1"/>
  <c r="P127" i="5" s="1"/>
  <c r="N125" i="5"/>
  <c r="O125" i="5" s="1"/>
  <c r="P125" i="5" s="1"/>
  <c r="P116" i="5"/>
  <c r="O116" i="5"/>
  <c r="N116" i="5"/>
  <c r="N115" i="5"/>
  <c r="O115" i="5" s="1"/>
  <c r="P115" i="5" s="1"/>
  <c r="N114" i="5"/>
  <c r="O114" i="5" s="1"/>
  <c r="P114" i="5" s="1"/>
  <c r="N113" i="5"/>
  <c r="O113" i="5" s="1"/>
  <c r="P113" i="5" s="1"/>
  <c r="N112" i="5"/>
  <c r="O112" i="5" s="1"/>
  <c r="P112" i="5" s="1"/>
  <c r="O111" i="5"/>
  <c r="P111" i="5" s="1"/>
  <c r="N111" i="5"/>
  <c r="N110" i="5"/>
  <c r="O110" i="5" s="1"/>
  <c r="P110" i="5" s="1"/>
  <c r="N109" i="5"/>
  <c r="O109" i="5" s="1"/>
  <c r="P109" i="5" s="1"/>
  <c r="N108" i="5"/>
  <c r="O108" i="5" s="1"/>
  <c r="N107" i="5"/>
  <c r="O107" i="5" s="1"/>
  <c r="P107" i="5" s="1"/>
  <c r="N106" i="5"/>
  <c r="O106" i="5" s="1"/>
  <c r="P106" i="5" s="1"/>
  <c r="P105" i="5"/>
  <c r="O105" i="5"/>
  <c r="N105" i="5"/>
  <c r="N104" i="5"/>
  <c r="O104" i="5" s="1"/>
  <c r="P104" i="5" s="1"/>
  <c r="N103" i="5"/>
  <c r="O103" i="5" s="1"/>
  <c r="P103" i="5" s="1"/>
  <c r="N102" i="5"/>
  <c r="O102" i="5" s="1"/>
  <c r="P102" i="5" s="1"/>
  <c r="O101" i="5"/>
  <c r="P101" i="5" s="1"/>
  <c r="N101" i="5"/>
  <c r="N100" i="5"/>
  <c r="O100" i="5" s="1"/>
  <c r="P100" i="5" s="1"/>
  <c r="N99" i="5"/>
  <c r="O99" i="5" s="1"/>
  <c r="P99" i="5" s="1"/>
  <c r="N98" i="5"/>
  <c r="O98" i="5" s="1"/>
  <c r="N97" i="5"/>
  <c r="O97" i="5" s="1"/>
  <c r="P97" i="5" s="1"/>
  <c r="N96" i="5"/>
  <c r="O96" i="5" s="1"/>
  <c r="O95" i="5"/>
  <c r="N95" i="5"/>
  <c r="N93" i="5"/>
  <c r="O93" i="5" s="1"/>
  <c r="P93" i="5" s="1"/>
  <c r="N92" i="5"/>
  <c r="O92" i="5" s="1"/>
  <c r="P92" i="5" s="1"/>
  <c r="O91" i="5"/>
  <c r="P91" i="5" s="1"/>
  <c r="N91" i="5"/>
  <c r="N90" i="5"/>
  <c r="O90" i="5" s="1"/>
  <c r="P90" i="5" s="1"/>
  <c r="N89" i="5"/>
  <c r="O89" i="5" s="1"/>
  <c r="P89" i="5" s="1"/>
  <c r="N88" i="5"/>
  <c r="O88" i="5" s="1"/>
  <c r="P88" i="5" s="1"/>
  <c r="N87" i="5"/>
  <c r="O87" i="5" s="1"/>
  <c r="P87" i="5" s="1"/>
  <c r="N86" i="5"/>
  <c r="O86" i="5" s="1"/>
  <c r="P86" i="5" s="1"/>
  <c r="N85" i="5"/>
  <c r="O85" i="5" s="1"/>
  <c r="P85" i="5" s="1"/>
  <c r="N84" i="5"/>
  <c r="O84" i="5" s="1"/>
  <c r="P84" i="5" s="1"/>
  <c r="O83" i="5"/>
  <c r="P83" i="5" s="1"/>
  <c r="N83" i="5"/>
  <c r="N82" i="5"/>
  <c r="O82" i="5" s="1"/>
  <c r="P82" i="5" s="1"/>
  <c r="N81" i="5"/>
  <c r="O81" i="5" s="1"/>
  <c r="P81" i="5" s="1"/>
  <c r="N80" i="5"/>
  <c r="O80" i="5" s="1"/>
  <c r="P80" i="5" s="1"/>
  <c r="O79" i="5"/>
  <c r="P79" i="5" s="1"/>
  <c r="N79" i="5"/>
  <c r="N78" i="5"/>
  <c r="O78" i="5" s="1"/>
  <c r="P78" i="5" s="1"/>
  <c r="N77" i="5"/>
  <c r="O77" i="5" s="1"/>
  <c r="P77" i="5" s="1"/>
  <c r="N76" i="5"/>
  <c r="O76" i="5" s="1"/>
  <c r="P76" i="5" s="1"/>
  <c r="O75" i="5"/>
  <c r="P75" i="5" s="1"/>
  <c r="N75" i="5"/>
  <c r="N74" i="5"/>
  <c r="O74" i="5" s="1"/>
  <c r="P74" i="5" s="1"/>
  <c r="N73" i="5"/>
  <c r="O73" i="5" s="1"/>
  <c r="P73" i="5" s="1"/>
  <c r="N72" i="5"/>
  <c r="O72" i="5" s="1"/>
  <c r="P72"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N60" i="5"/>
  <c r="O60" i="5" s="1"/>
  <c r="P60" i="5" s="1"/>
  <c r="N59" i="5"/>
  <c r="O59" i="5" s="1"/>
  <c r="P59" i="5" s="1"/>
  <c r="N58" i="5"/>
  <c r="O58" i="5" s="1"/>
  <c r="P58" i="5" s="1"/>
  <c r="N57" i="5"/>
  <c r="O57" i="5" s="1"/>
  <c r="P57" i="5" s="1"/>
  <c r="N56" i="5"/>
  <c r="O56" i="5" s="1"/>
  <c r="P56" i="5" s="1"/>
  <c r="N55" i="5"/>
  <c r="O55" i="5" s="1"/>
  <c r="P55" i="5" s="1"/>
  <c r="O53" i="5"/>
  <c r="P53" i="5" s="1"/>
  <c r="N53" i="5"/>
  <c r="N52" i="5"/>
  <c r="O52" i="5" s="1"/>
  <c r="P52" i="5" s="1"/>
  <c r="N51" i="5"/>
  <c r="O51" i="5" s="1"/>
  <c r="P51" i="5" s="1"/>
  <c r="N50" i="5"/>
  <c r="O50" i="5" s="1"/>
  <c r="P50" i="5" s="1"/>
  <c r="N49" i="5"/>
  <c r="O49" i="5" s="1"/>
  <c r="N48" i="5"/>
  <c r="O48" i="5" s="1"/>
  <c r="N47" i="5"/>
  <c r="O47" i="5" s="1"/>
  <c r="P47" i="5" s="1"/>
  <c r="N46" i="5"/>
  <c r="O46" i="5" s="1"/>
  <c r="P46" i="5" s="1"/>
  <c r="N45" i="5"/>
  <c r="O45" i="5" s="1"/>
  <c r="P45" i="5" s="1"/>
  <c r="N44" i="5"/>
  <c r="O44" i="5" s="1"/>
  <c r="N43" i="5"/>
  <c r="O43" i="5" s="1"/>
  <c r="P43" i="5" s="1"/>
  <c r="P40" i="5"/>
  <c r="H40" i="5"/>
  <c r="G40" i="5"/>
  <c r="F7" i="5" s="1"/>
  <c r="D15" i="5" s="1"/>
  <c r="J15" i="5" s="1"/>
  <c r="C40" i="5"/>
  <c r="P39" i="5"/>
  <c r="N39" i="5"/>
  <c r="H39" i="5"/>
  <c r="G39" i="5"/>
  <c r="C39" i="5"/>
  <c r="P38" i="5"/>
  <c r="N38" i="5"/>
  <c r="H38" i="5"/>
  <c r="G38" i="5"/>
  <c r="C38" i="5"/>
  <c r="Q37" i="5"/>
  <c r="P37" i="5"/>
  <c r="H37" i="5"/>
  <c r="G37" i="5"/>
  <c r="N37" i="5" s="1"/>
  <c r="D37" i="5"/>
  <c r="C37" i="5"/>
  <c r="P36" i="5"/>
  <c r="N36" i="5"/>
  <c r="H36" i="5"/>
  <c r="G36" i="5"/>
  <c r="C36" i="5"/>
  <c r="P35" i="5"/>
  <c r="H35" i="5"/>
  <c r="G35" i="5"/>
  <c r="C35" i="5"/>
  <c r="P34" i="5"/>
  <c r="H34" i="5"/>
  <c r="G34" i="5"/>
  <c r="N19" i="5" s="1"/>
  <c r="C34" i="5"/>
  <c r="Q33" i="5"/>
  <c r="P33" i="5"/>
  <c r="N33" i="5"/>
  <c r="H33" i="5"/>
  <c r="G33" i="5"/>
  <c r="D33" i="5"/>
  <c r="J33" i="5" s="1"/>
  <c r="C33" i="5"/>
  <c r="P32" i="5"/>
  <c r="H32" i="5"/>
  <c r="G32" i="5"/>
  <c r="C32" i="5"/>
  <c r="P31" i="5"/>
  <c r="H31" i="5"/>
  <c r="G31" i="5"/>
  <c r="C31" i="5"/>
  <c r="P30" i="5"/>
  <c r="N30" i="5"/>
  <c r="H30" i="5"/>
  <c r="G30" i="5"/>
  <c r="C30" i="5"/>
  <c r="P29" i="5"/>
  <c r="H29" i="5"/>
  <c r="G29" i="5"/>
  <c r="C29" i="5"/>
  <c r="P28" i="5"/>
  <c r="H28" i="5"/>
  <c r="G28" i="5"/>
  <c r="C28" i="5"/>
  <c r="Q27" i="5"/>
  <c r="P27" i="5"/>
  <c r="N27" i="5"/>
  <c r="H27" i="5"/>
  <c r="G27" i="5"/>
  <c r="N26" i="5" s="1"/>
  <c r="C27" i="5"/>
  <c r="P26" i="5"/>
  <c r="H26" i="5"/>
  <c r="G26" i="5"/>
  <c r="N29" i="5" s="1"/>
  <c r="C26" i="5"/>
  <c r="P25" i="5"/>
  <c r="N25" i="5"/>
  <c r="H25" i="5"/>
  <c r="G25" i="5"/>
  <c r="N31" i="5" s="1"/>
  <c r="C25" i="5"/>
  <c r="P24" i="5"/>
  <c r="N24" i="5"/>
  <c r="H24" i="5"/>
  <c r="G24" i="5"/>
  <c r="F5" i="5" s="1"/>
  <c r="D24" i="5"/>
  <c r="J24" i="5" s="1"/>
  <c r="C24" i="5"/>
  <c r="P23" i="5"/>
  <c r="N23" i="5"/>
  <c r="H23" i="5"/>
  <c r="G23" i="5"/>
  <c r="C23" i="5"/>
  <c r="P22" i="5"/>
  <c r="N22" i="5"/>
  <c r="H22" i="5"/>
  <c r="G22" i="5"/>
  <c r="N32" i="5" s="1"/>
  <c r="C22" i="5"/>
  <c r="P21" i="5"/>
  <c r="N21" i="5"/>
  <c r="H21" i="5"/>
  <c r="G21" i="5"/>
  <c r="N35" i="5" s="1"/>
  <c r="C21" i="5"/>
  <c r="P20" i="5"/>
  <c r="N20" i="5"/>
  <c r="H20" i="5"/>
  <c r="G20" i="5"/>
  <c r="C20" i="5"/>
  <c r="P19" i="5"/>
  <c r="H19" i="5"/>
  <c r="G19" i="5"/>
  <c r="N34" i="5" s="1"/>
  <c r="C19" i="5"/>
  <c r="P18" i="5"/>
  <c r="N18" i="5"/>
  <c r="H18" i="5"/>
  <c r="G18" i="5"/>
  <c r="C18" i="5"/>
  <c r="Q17" i="5"/>
  <c r="P17" i="5"/>
  <c r="H17" i="5"/>
  <c r="G17" i="5"/>
  <c r="F1" i="5" s="1"/>
  <c r="D17" i="5"/>
  <c r="C17" i="5"/>
  <c r="P16" i="5"/>
  <c r="H16" i="5"/>
  <c r="G16" i="5"/>
  <c r="C16" i="5"/>
  <c r="P15" i="5"/>
  <c r="H15" i="5"/>
  <c r="G15" i="5"/>
  <c r="N15" i="5" s="1"/>
  <c r="C15" i="5"/>
  <c r="P14" i="5"/>
  <c r="N14" i="5"/>
  <c r="H14" i="5"/>
  <c r="G14" i="5"/>
  <c r="N28" i="5" s="1"/>
  <c r="C14" i="5"/>
  <c r="Q13" i="5"/>
  <c r="M13" i="5" s="1"/>
  <c r="O13" i="5" s="1"/>
  <c r="P13" i="5"/>
  <c r="N13" i="5"/>
  <c r="H13" i="5"/>
  <c r="G13" i="5"/>
  <c r="N16" i="5" s="1"/>
  <c r="C13" i="5"/>
  <c r="H12" i="5"/>
  <c r="G12" i="5"/>
  <c r="G10" i="5"/>
  <c r="G9" i="5"/>
  <c r="G8" i="5"/>
  <c r="F8" i="5"/>
  <c r="D27" i="5" s="1"/>
  <c r="J27" i="5" s="1"/>
  <c r="I27" i="5" s="1"/>
  <c r="G7" i="5"/>
  <c r="G6" i="5"/>
  <c r="G5" i="5"/>
  <c r="D5" i="5"/>
  <c r="G4" i="5"/>
  <c r="F4" i="5"/>
  <c r="N168" i="5" s="1"/>
  <c r="O168" i="5" s="1"/>
  <c r="P168" i="5" s="1"/>
  <c r="D4" i="5"/>
  <c r="G3" i="5"/>
  <c r="F3" i="5"/>
  <c r="D20" i="5" s="1"/>
  <c r="J20" i="5" s="1"/>
  <c r="D3" i="5"/>
  <c r="B3" i="5"/>
  <c r="G2" i="5"/>
  <c r="F2" i="5"/>
  <c r="N94" i="5" s="1"/>
  <c r="O94" i="5" s="1"/>
  <c r="P94" i="5" s="1"/>
  <c r="D2" i="5"/>
  <c r="G1" i="5"/>
  <c r="D1" i="5"/>
  <c r="AF80" i="9"/>
  <c r="P80" i="9"/>
  <c r="N80" i="9"/>
  <c r="AF79" i="9"/>
  <c r="P79" i="9"/>
  <c r="N79" i="9"/>
  <c r="AF78" i="9"/>
  <c r="P78" i="9"/>
  <c r="N78" i="9"/>
  <c r="H78" i="9"/>
  <c r="AG78" i="9" s="1"/>
  <c r="AH78" i="9" s="1"/>
  <c r="AF77" i="9"/>
  <c r="P77" i="9"/>
  <c r="N77" i="9"/>
  <c r="AF76" i="9"/>
  <c r="P76" i="9"/>
  <c r="N76" i="9"/>
  <c r="AF75" i="9"/>
  <c r="P75" i="9"/>
  <c r="Q75" i="9" s="1"/>
  <c r="R75" i="9" s="1"/>
  <c r="N75" i="9"/>
  <c r="H75" i="9"/>
  <c r="AG74" i="9"/>
  <c r="AH74" i="9" s="1"/>
  <c r="AF74" i="9"/>
  <c r="P74" i="9"/>
  <c r="N74" i="9"/>
  <c r="H74" i="9"/>
  <c r="AF73" i="9"/>
  <c r="P73" i="9"/>
  <c r="N73" i="9"/>
  <c r="H73" i="9"/>
  <c r="AG73" i="9" s="1"/>
  <c r="AH73" i="9" s="1"/>
  <c r="AF72" i="9"/>
  <c r="P72" i="9"/>
  <c r="N72" i="9"/>
  <c r="H72" i="9"/>
  <c r="AG72" i="9" s="1"/>
  <c r="AH72" i="9" s="1"/>
  <c r="AF71" i="9"/>
  <c r="P71" i="9"/>
  <c r="Q71" i="9" s="1"/>
  <c r="R71" i="9" s="1"/>
  <c r="N71" i="9"/>
  <c r="O71" i="9" s="1"/>
  <c r="H71" i="9"/>
  <c r="AG71" i="9" s="1"/>
  <c r="AH71" i="9" s="1"/>
  <c r="AF70" i="9"/>
  <c r="P70" i="9"/>
  <c r="N70" i="9"/>
  <c r="H70" i="9"/>
  <c r="AG70" i="9" s="1"/>
  <c r="AH70" i="9" s="1"/>
  <c r="AF69" i="9"/>
  <c r="P69" i="9"/>
  <c r="N69" i="9"/>
  <c r="AF68" i="9"/>
  <c r="P68" i="9"/>
  <c r="N68" i="9"/>
  <c r="H68" i="9"/>
  <c r="AG68" i="9" s="1"/>
  <c r="AH68" i="9" s="1"/>
  <c r="AG67" i="9"/>
  <c r="AH67" i="9" s="1"/>
  <c r="AF67" i="9"/>
  <c r="P67" i="9"/>
  <c r="N67" i="9"/>
  <c r="H67" i="9"/>
  <c r="AF66" i="9"/>
  <c r="P66" i="9"/>
  <c r="N66" i="9"/>
  <c r="H66" i="9"/>
  <c r="AG66" i="9" s="1"/>
  <c r="AH66" i="9" s="1"/>
  <c r="AF65" i="9"/>
  <c r="P65" i="9"/>
  <c r="N65" i="9"/>
  <c r="H65" i="9"/>
  <c r="AG65" i="9" s="1"/>
  <c r="AH65" i="9" s="1"/>
  <c r="AF64" i="9"/>
  <c r="P64" i="9"/>
  <c r="N64" i="9"/>
  <c r="AF63" i="9"/>
  <c r="P63" i="9"/>
  <c r="N63" i="9"/>
  <c r="H63" i="9"/>
  <c r="AG63" i="9" s="1"/>
  <c r="AH63" i="9" s="1"/>
  <c r="AF62" i="9"/>
  <c r="P62" i="9"/>
  <c r="N62" i="9"/>
  <c r="H62" i="9"/>
  <c r="AG62" i="9" s="1"/>
  <c r="AH62" i="9" s="1"/>
  <c r="AF61" i="9"/>
  <c r="P61" i="9"/>
  <c r="N61" i="9"/>
  <c r="H61" i="9"/>
  <c r="AG61" i="9" s="1"/>
  <c r="AH61" i="9" s="1"/>
  <c r="AF60" i="9"/>
  <c r="P60" i="9"/>
  <c r="N60" i="9"/>
  <c r="O60" i="9" s="1"/>
  <c r="H60" i="9"/>
  <c r="AG60" i="9" s="1"/>
  <c r="AH60" i="9" s="1"/>
  <c r="AF59" i="9"/>
  <c r="P59" i="9"/>
  <c r="N59" i="9"/>
  <c r="O59" i="9" s="1"/>
  <c r="H59" i="9"/>
  <c r="AG59" i="9" s="1"/>
  <c r="AH59" i="9" s="1"/>
  <c r="AF58" i="9"/>
  <c r="P58" i="9"/>
  <c r="N58" i="9"/>
  <c r="H58" i="9"/>
  <c r="AG58" i="9" s="1"/>
  <c r="AH58" i="9" s="1"/>
  <c r="AF57" i="9"/>
  <c r="P57" i="9"/>
  <c r="Q57" i="9" s="1"/>
  <c r="R57" i="9" s="1"/>
  <c r="T57" i="9" s="1"/>
  <c r="N57" i="9"/>
  <c r="H57" i="9"/>
  <c r="AG57" i="9" s="1"/>
  <c r="AH57" i="9" s="1"/>
  <c r="AF56" i="9"/>
  <c r="P56" i="9"/>
  <c r="N56" i="9"/>
  <c r="H56" i="9"/>
  <c r="AG56" i="9" s="1"/>
  <c r="AH56" i="9" s="1"/>
  <c r="AF55" i="9"/>
  <c r="P55" i="9"/>
  <c r="N55" i="9"/>
  <c r="H55" i="9"/>
  <c r="AG55" i="9" s="1"/>
  <c r="AH55" i="9" s="1"/>
  <c r="AF54" i="9"/>
  <c r="P54" i="9"/>
  <c r="N54" i="9"/>
  <c r="H54" i="9"/>
  <c r="AG54" i="9" s="1"/>
  <c r="AH54" i="9" s="1"/>
  <c r="AF53" i="9"/>
  <c r="P53" i="9"/>
  <c r="N53" i="9"/>
  <c r="H53" i="9"/>
  <c r="AG53" i="9" s="1"/>
  <c r="AH53" i="9" s="1"/>
  <c r="AG52" i="9"/>
  <c r="AH52" i="9" s="1"/>
  <c r="AF52" i="9"/>
  <c r="P52" i="9"/>
  <c r="Q52" i="9" s="1"/>
  <c r="R52" i="9" s="1"/>
  <c r="N52" i="9"/>
  <c r="H52" i="9"/>
  <c r="AF51" i="9"/>
  <c r="P51" i="9"/>
  <c r="N51" i="9"/>
  <c r="H51" i="9"/>
  <c r="AG51" i="9" s="1"/>
  <c r="AH51" i="9" s="1"/>
  <c r="AF50" i="9"/>
  <c r="P50" i="9"/>
  <c r="N50" i="9"/>
  <c r="I50" i="9"/>
  <c r="AF49" i="9"/>
  <c r="P49" i="9"/>
  <c r="N49" i="9"/>
  <c r="H49" i="9"/>
  <c r="AG49" i="9" s="1"/>
  <c r="AH49" i="9" s="1"/>
  <c r="AF48" i="9"/>
  <c r="P48" i="9"/>
  <c r="N48" i="9"/>
  <c r="O48" i="9" s="1"/>
  <c r="H48" i="9"/>
  <c r="AG48" i="9" s="1"/>
  <c r="AH48" i="9" s="1"/>
  <c r="AF47" i="9"/>
  <c r="P47" i="9"/>
  <c r="N47" i="9"/>
  <c r="H47" i="9"/>
  <c r="AG47" i="9" s="1"/>
  <c r="AH47" i="9" s="1"/>
  <c r="AG46" i="9"/>
  <c r="AH46" i="9" s="1"/>
  <c r="AF46" i="9"/>
  <c r="P46" i="9"/>
  <c r="N46" i="9"/>
  <c r="H46" i="9"/>
  <c r="AF45" i="9"/>
  <c r="P45" i="9"/>
  <c r="N45" i="9"/>
  <c r="AF44" i="9"/>
  <c r="P44" i="9"/>
  <c r="N44" i="9"/>
  <c r="H44" i="9"/>
  <c r="AF43" i="9"/>
  <c r="P43" i="9"/>
  <c r="N43" i="9"/>
  <c r="H43" i="9"/>
  <c r="AG43" i="9" s="1"/>
  <c r="AH43" i="9" s="1"/>
  <c r="AG42" i="9"/>
  <c r="AH42" i="9" s="1"/>
  <c r="AF42" i="9"/>
  <c r="AD42" i="9"/>
  <c r="P42" i="9"/>
  <c r="Q42" i="9" s="1"/>
  <c r="R42" i="9" s="1"/>
  <c r="N42" i="9"/>
  <c r="O42" i="9" s="1"/>
  <c r="H42" i="9"/>
  <c r="AG41" i="9"/>
  <c r="AH41" i="9" s="1"/>
  <c r="AF41" i="9"/>
  <c r="P41" i="9"/>
  <c r="N41" i="9"/>
  <c r="H41" i="9"/>
  <c r="AF40" i="9"/>
  <c r="P40" i="9"/>
  <c r="N40" i="9"/>
  <c r="H40" i="9"/>
  <c r="AG40" i="9" s="1"/>
  <c r="AH40" i="9" s="1"/>
  <c r="AF39" i="9"/>
  <c r="P39" i="9"/>
  <c r="N39" i="9"/>
  <c r="H39" i="9"/>
  <c r="AF38" i="9"/>
  <c r="P38" i="9"/>
  <c r="N38" i="9"/>
  <c r="H38" i="9"/>
  <c r="AG38" i="9" s="1"/>
  <c r="AH38" i="9" s="1"/>
  <c r="AF37" i="9"/>
  <c r="P37" i="9"/>
  <c r="N37" i="9"/>
  <c r="H37" i="9"/>
  <c r="AG37" i="9" s="1"/>
  <c r="AH37" i="9" s="1"/>
  <c r="AG36" i="9"/>
  <c r="AH36" i="9" s="1"/>
  <c r="AF36" i="9"/>
  <c r="P36" i="9"/>
  <c r="N36" i="9"/>
  <c r="O36" i="9" s="1"/>
  <c r="H36" i="9"/>
  <c r="AG35" i="9"/>
  <c r="AH35" i="9" s="1"/>
  <c r="AF35" i="9"/>
  <c r="P35" i="9"/>
  <c r="N35" i="9"/>
  <c r="H35" i="9"/>
  <c r="AF34" i="9"/>
  <c r="P34" i="9"/>
  <c r="Q34" i="9" s="1"/>
  <c r="R34" i="9" s="1"/>
  <c r="N34" i="9"/>
  <c r="H34" i="9"/>
  <c r="AG34" i="9" s="1"/>
  <c r="AH34" i="9" s="1"/>
  <c r="AF33" i="9"/>
  <c r="P33" i="9"/>
  <c r="N33" i="9"/>
  <c r="H33" i="9"/>
  <c r="AG33" i="9" s="1"/>
  <c r="AH33" i="9" s="1"/>
  <c r="AG32" i="9"/>
  <c r="AH32" i="9" s="1"/>
  <c r="AF32" i="9"/>
  <c r="P32" i="9"/>
  <c r="Q32" i="9" s="1"/>
  <c r="R32" i="9" s="1"/>
  <c r="T32" i="9" s="1"/>
  <c r="N32" i="9"/>
  <c r="O32" i="9" s="1"/>
  <c r="H32" i="9"/>
  <c r="AG31" i="9"/>
  <c r="AH31" i="9" s="1"/>
  <c r="AF31" i="9"/>
  <c r="P31" i="9"/>
  <c r="N31" i="9"/>
  <c r="O31" i="9" s="1"/>
  <c r="H31" i="9"/>
  <c r="AF30" i="9"/>
  <c r="P30" i="9"/>
  <c r="N30" i="9"/>
  <c r="H30" i="9"/>
  <c r="AF29" i="9"/>
  <c r="P29" i="9"/>
  <c r="N29" i="9"/>
  <c r="H29" i="9"/>
  <c r="AG29" i="9" s="1"/>
  <c r="AH29" i="9" s="1"/>
  <c r="AF28" i="9"/>
  <c r="P28" i="9"/>
  <c r="N28" i="9"/>
  <c r="H28" i="9"/>
  <c r="AG28" i="9" s="1"/>
  <c r="AH28" i="9" s="1"/>
  <c r="AF27" i="9"/>
  <c r="AD27" i="9"/>
  <c r="P27" i="9"/>
  <c r="N27" i="9"/>
  <c r="AF26" i="9"/>
  <c r="P26" i="9"/>
  <c r="N26" i="9"/>
  <c r="AF25" i="9"/>
  <c r="P25" i="9"/>
  <c r="N25" i="9"/>
  <c r="AF24" i="9"/>
  <c r="AD24" i="9"/>
  <c r="P24" i="9"/>
  <c r="N24" i="9"/>
  <c r="AF23" i="9"/>
  <c r="P23" i="9"/>
  <c r="N23" i="9"/>
  <c r="AF22" i="9"/>
  <c r="P22" i="9"/>
  <c r="N22" i="9"/>
  <c r="AF21" i="9"/>
  <c r="P21" i="9"/>
  <c r="N21" i="9"/>
  <c r="H21" i="9"/>
  <c r="AG21" i="9" s="1"/>
  <c r="AH21" i="9" s="1"/>
  <c r="AF20" i="9"/>
  <c r="P20" i="9"/>
  <c r="N20" i="9"/>
  <c r="O20" i="9" s="1"/>
  <c r="H20" i="9"/>
  <c r="AG20" i="9" s="1"/>
  <c r="AH20" i="9" s="1"/>
  <c r="AF19" i="9"/>
  <c r="P19" i="9"/>
  <c r="N19" i="9"/>
  <c r="H19" i="9"/>
  <c r="AG19" i="9" s="1"/>
  <c r="AH19" i="9" s="1"/>
  <c r="AF18" i="9"/>
  <c r="P18" i="9"/>
  <c r="Q18" i="9" s="1"/>
  <c r="R18" i="9" s="1"/>
  <c r="T18" i="9" s="1"/>
  <c r="U18" i="9" s="1"/>
  <c r="N18" i="9"/>
  <c r="O18" i="9" s="1"/>
  <c r="H18" i="9"/>
  <c r="AG18" i="9" s="1"/>
  <c r="AH18" i="9" s="1"/>
  <c r="AF17" i="9"/>
  <c r="P17" i="9"/>
  <c r="N17" i="9"/>
  <c r="AF16" i="9"/>
  <c r="P16" i="9"/>
  <c r="N16" i="9"/>
  <c r="AF15" i="9"/>
  <c r="P15" i="9"/>
  <c r="N15" i="9"/>
  <c r="AF14" i="9"/>
  <c r="P14" i="9"/>
  <c r="N14" i="9"/>
  <c r="H14" i="9"/>
  <c r="AG14" i="9" s="1"/>
  <c r="AH14" i="9" s="1"/>
  <c r="AF13" i="9"/>
  <c r="P13" i="9"/>
  <c r="N13" i="9"/>
  <c r="H13" i="9"/>
  <c r="AG13" i="9" s="1"/>
  <c r="AH13" i="9" s="1"/>
  <c r="AF12" i="9"/>
  <c r="P12" i="9"/>
  <c r="N12" i="9"/>
  <c r="H12" i="9"/>
  <c r="AG12" i="9" s="1"/>
  <c r="AH12" i="9" s="1"/>
  <c r="AF11" i="9"/>
  <c r="P11" i="9"/>
  <c r="N11" i="9"/>
  <c r="H11" i="9"/>
  <c r="AG11" i="9" s="1"/>
  <c r="AH11" i="9" s="1"/>
  <c r="AF10" i="9"/>
  <c r="P10" i="9"/>
  <c r="N10" i="9"/>
  <c r="H10" i="9"/>
  <c r="AG10" i="9" s="1"/>
  <c r="AH10" i="9" s="1"/>
  <c r="AF9" i="9"/>
  <c r="P9" i="9"/>
  <c r="N9" i="9"/>
  <c r="H9" i="9"/>
  <c r="AG9" i="9" s="1"/>
  <c r="AH9" i="9" s="1"/>
  <c r="AF8" i="9"/>
  <c r="P8" i="9"/>
  <c r="Q8" i="9" s="1"/>
  <c r="R8" i="9" s="1"/>
  <c r="N8" i="9"/>
  <c r="H8" i="9"/>
  <c r="AH7" i="9"/>
  <c r="AF7" i="9"/>
  <c r="P7" i="9"/>
  <c r="N7" i="9"/>
  <c r="H7" i="9"/>
  <c r="AG7" i="9" s="1"/>
  <c r="AF6" i="9"/>
  <c r="P6" i="9"/>
  <c r="N6" i="9"/>
  <c r="H6" i="9"/>
  <c r="AG6" i="9" s="1"/>
  <c r="AH6" i="9" s="1"/>
  <c r="AF5" i="9"/>
  <c r="P5" i="9"/>
  <c r="N5" i="9"/>
  <c r="H5" i="9"/>
  <c r="AG5" i="9" s="1"/>
  <c r="AH5" i="9" s="1"/>
  <c r="AF4" i="9"/>
  <c r="P4" i="9"/>
  <c r="N4" i="9"/>
  <c r="AF3" i="9"/>
  <c r="P3" i="9"/>
  <c r="Q3" i="9" s="1"/>
  <c r="R3" i="9" s="1"/>
  <c r="N3" i="9"/>
  <c r="H3" i="9"/>
  <c r="AG3" i="9" s="1"/>
  <c r="AH3" i="9" s="1"/>
  <c r="AF2" i="9"/>
  <c r="P2" i="9"/>
  <c r="N2" i="9"/>
  <c r="O2" i="9" s="1"/>
  <c r="H2" i="9"/>
  <c r="AG2" i="9" s="1"/>
  <c r="AH2" i="9" s="1"/>
  <c r="R1" i="9"/>
  <c r="N1" i="9"/>
  <c r="SO123" i="1"/>
  <c r="SJ123" i="1"/>
  <c r="SH123" i="1"/>
  <c r="RY123" i="1"/>
  <c r="RF123" i="1"/>
  <c r="RA123" i="1"/>
  <c r="QY123" i="1"/>
  <c r="QP123" i="1"/>
  <c r="SO122" i="1"/>
  <c r="SJ122" i="1"/>
  <c r="SH122" i="1"/>
  <c r="RY122" i="1"/>
  <c r="RF122" i="1"/>
  <c r="RA122" i="1"/>
  <c r="QY122" i="1"/>
  <c r="QP122" i="1"/>
  <c r="SO121" i="1"/>
  <c r="SJ121" i="1"/>
  <c r="SH121" i="1"/>
  <c r="RY121" i="1"/>
  <c r="RF121" i="1"/>
  <c r="RA121" i="1"/>
  <c r="QY121" i="1"/>
  <c r="QP121" i="1"/>
  <c r="SO120" i="1"/>
  <c r="SJ120" i="1"/>
  <c r="SH120" i="1"/>
  <c r="RY120" i="1"/>
  <c r="RF120" i="1"/>
  <c r="RA120" i="1"/>
  <c r="QY120" i="1"/>
  <c r="QP120" i="1"/>
  <c r="SO119" i="1"/>
  <c r="SJ119" i="1"/>
  <c r="SH119" i="1"/>
  <c r="RY119" i="1"/>
  <c r="RF119" i="1"/>
  <c r="RA119" i="1"/>
  <c r="QY119" i="1"/>
  <c r="QP119" i="1"/>
  <c r="SO118" i="1"/>
  <c r="SJ118" i="1"/>
  <c r="SH118" i="1"/>
  <c r="RY118" i="1"/>
  <c r="RF118" i="1"/>
  <c r="RA118" i="1"/>
  <c r="QY118" i="1"/>
  <c r="QP118" i="1"/>
  <c r="SO117" i="1"/>
  <c r="SJ117" i="1"/>
  <c r="SH117" i="1"/>
  <c r="RY117" i="1"/>
  <c r="RF117" i="1"/>
  <c r="RA117" i="1"/>
  <c r="QY117" i="1"/>
  <c r="QP117" i="1"/>
  <c r="SP116" i="1"/>
  <c r="SR116" i="1" s="1"/>
  <c r="SS116" i="1" s="1"/>
  <c r="SO116" i="1"/>
  <c r="SJ116" i="1"/>
  <c r="SH116" i="1"/>
  <c r="RY116" i="1"/>
  <c r="RG116" i="1"/>
  <c r="RI116" i="1" s="1"/>
  <c r="RJ116" i="1" s="1"/>
  <c r="RL116" i="1" s="1"/>
  <c r="RP116" i="1" s="1"/>
  <c r="RF116" i="1"/>
  <c r="RA116" i="1"/>
  <c r="QY116" i="1"/>
  <c r="QP116" i="1"/>
  <c r="SO115" i="1"/>
  <c r="SJ115" i="1"/>
  <c r="SH115" i="1"/>
  <c r="RY115" i="1"/>
  <c r="RF115" i="1"/>
  <c r="RA115" i="1"/>
  <c r="QY115" i="1"/>
  <c r="QP115" i="1"/>
  <c r="SO114" i="1"/>
  <c r="SJ114" i="1"/>
  <c r="SH114" i="1"/>
  <c r="RY114" i="1"/>
  <c r="RF114" i="1"/>
  <c r="RA114" i="1"/>
  <c r="QY114" i="1"/>
  <c r="QP114" i="1"/>
  <c r="SO113" i="1"/>
  <c r="SJ113" i="1"/>
  <c r="SH113" i="1"/>
  <c r="RY113" i="1"/>
  <c r="RF113" i="1"/>
  <c r="RA113" i="1"/>
  <c r="QY113" i="1"/>
  <c r="QP113" i="1"/>
  <c r="SO112" i="1"/>
  <c r="SJ112" i="1"/>
  <c r="SH112" i="1"/>
  <c r="RY112" i="1"/>
  <c r="RF112" i="1"/>
  <c r="RA112" i="1"/>
  <c r="QY112" i="1"/>
  <c r="QP112" i="1"/>
  <c r="SO111" i="1"/>
  <c r="SJ111" i="1"/>
  <c r="SH111" i="1"/>
  <c r="RY111" i="1"/>
  <c r="RF111" i="1"/>
  <c r="RA111" i="1"/>
  <c r="QY111" i="1"/>
  <c r="QP111" i="1"/>
  <c r="SO110" i="1"/>
  <c r="SJ110" i="1"/>
  <c r="SH110" i="1"/>
  <c r="RY110" i="1"/>
  <c r="RF110" i="1"/>
  <c r="RA110" i="1"/>
  <c r="QY110" i="1"/>
  <c r="QP110" i="1"/>
  <c r="SO109" i="1"/>
  <c r="SJ109" i="1"/>
  <c r="SH109" i="1"/>
  <c r="RY109" i="1"/>
  <c r="RF109" i="1"/>
  <c r="RA109" i="1"/>
  <c r="QY109" i="1"/>
  <c r="QP109" i="1"/>
  <c r="SO108" i="1"/>
  <c r="SJ108" i="1"/>
  <c r="SH108" i="1"/>
  <c r="RY108" i="1"/>
  <c r="RF108" i="1"/>
  <c r="RA108" i="1"/>
  <c r="QY108" i="1"/>
  <c r="QP108" i="1"/>
  <c r="SO107" i="1"/>
  <c r="SJ107" i="1"/>
  <c r="SH107" i="1"/>
  <c r="RY107" i="1"/>
  <c r="RF107" i="1"/>
  <c r="RA107" i="1"/>
  <c r="QY107" i="1"/>
  <c r="QP107" i="1"/>
  <c r="SO106" i="1"/>
  <c r="SJ106" i="1"/>
  <c r="SH106" i="1"/>
  <c r="RY106" i="1"/>
  <c r="RF106" i="1"/>
  <c r="RA106" i="1"/>
  <c r="QY106" i="1"/>
  <c r="QP106" i="1"/>
  <c r="SO105" i="1"/>
  <c r="SJ105" i="1"/>
  <c r="SH105" i="1"/>
  <c r="RY105" i="1"/>
  <c r="RF105" i="1"/>
  <c r="RA105" i="1"/>
  <c r="QY105" i="1"/>
  <c r="QP105" i="1"/>
  <c r="SO104" i="1"/>
  <c r="SJ104" i="1"/>
  <c r="SH104" i="1"/>
  <c r="RY104" i="1"/>
  <c r="RF104" i="1"/>
  <c r="RA104" i="1"/>
  <c r="QY104" i="1"/>
  <c r="QP104" i="1"/>
  <c r="SP103" i="1"/>
  <c r="SO103" i="1"/>
  <c r="SJ103" i="1"/>
  <c r="SH103" i="1"/>
  <c r="RY103" i="1"/>
  <c r="RF103" i="1"/>
  <c r="RA103" i="1"/>
  <c r="QY103" i="1"/>
  <c r="QP103" i="1"/>
  <c r="SO102" i="1"/>
  <c r="SJ102" i="1"/>
  <c r="SH102" i="1"/>
  <c r="RY102" i="1"/>
  <c r="RF102" i="1"/>
  <c r="RA102" i="1"/>
  <c r="QY102" i="1"/>
  <c r="QP102" i="1"/>
  <c r="SO101" i="1"/>
  <c r="SJ101" i="1"/>
  <c r="SH101" i="1"/>
  <c r="RY101" i="1"/>
  <c r="RF101" i="1"/>
  <c r="RA101" i="1"/>
  <c r="QY101" i="1"/>
  <c r="QP101" i="1"/>
  <c r="SO100" i="1"/>
  <c r="SJ100" i="1"/>
  <c r="SH100" i="1"/>
  <c r="RY100" i="1"/>
  <c r="RF100" i="1"/>
  <c r="RA100" i="1"/>
  <c r="QY100" i="1"/>
  <c r="QP100" i="1"/>
  <c r="SO99" i="1"/>
  <c r="SJ99" i="1"/>
  <c r="SH99" i="1"/>
  <c r="RY99" i="1"/>
  <c r="RF99" i="1"/>
  <c r="RA99" i="1"/>
  <c r="QY99" i="1"/>
  <c r="QP99" i="1"/>
  <c r="SO98" i="1"/>
  <c r="SJ98" i="1"/>
  <c r="SH98" i="1"/>
  <c r="RY98" i="1"/>
  <c r="RF98" i="1"/>
  <c r="RA98" i="1"/>
  <c r="QY98" i="1"/>
  <c r="QP98" i="1"/>
  <c r="SO97" i="1"/>
  <c r="SJ97" i="1"/>
  <c r="SH97" i="1"/>
  <c r="RY97" i="1"/>
  <c r="RF97" i="1"/>
  <c r="RA97" i="1"/>
  <c r="QY97" i="1"/>
  <c r="QP97" i="1"/>
  <c r="SO96" i="1"/>
  <c r="SJ96" i="1"/>
  <c r="SH96" i="1"/>
  <c r="RY96" i="1"/>
  <c r="RF96" i="1"/>
  <c r="RA96" i="1"/>
  <c r="QY96" i="1"/>
  <c r="QP96" i="1"/>
  <c r="SG95" i="1"/>
  <c r="SE95" i="1"/>
  <c r="SC95" i="1"/>
  <c r="RZ95" i="1"/>
  <c r="QX95" i="1"/>
  <c r="QV95" i="1"/>
  <c r="QT95" i="1"/>
  <c r="QQ95" i="1"/>
  <c r="SY94" i="1"/>
  <c r="SX94" i="1"/>
  <c r="SU94" i="1"/>
  <c r="SS94" i="1"/>
  <c r="SR94" i="1"/>
  <c r="SQ94" i="1"/>
  <c r="SP94" i="1"/>
  <c r="SO94" i="1"/>
  <c r="SN94" i="1"/>
  <c r="SM94" i="1"/>
  <c r="SL94" i="1"/>
  <c r="SG94" i="1"/>
  <c r="SE94" i="1"/>
  <c r="SC94" i="1"/>
  <c r="RZ94" i="1"/>
  <c r="RY94" i="1"/>
  <c r="RP94" i="1"/>
  <c r="RO94" i="1"/>
  <c r="RL94" i="1"/>
  <c r="RJ94" i="1"/>
  <c r="RI94" i="1"/>
  <c r="RH94" i="1"/>
  <c r="RG94" i="1"/>
  <c r="RF94" i="1"/>
  <c r="RE94" i="1"/>
  <c r="RD94" i="1"/>
  <c r="RC94" i="1"/>
  <c r="QX94" i="1"/>
  <c r="QV94" i="1"/>
  <c r="QT94" i="1"/>
  <c r="QQ94" i="1"/>
  <c r="QP94" i="1"/>
  <c r="SO92" i="1"/>
  <c r="SI92" i="1"/>
  <c r="SH92" i="1"/>
  <c r="SF92" i="1"/>
  <c r="SN92" i="1" s="1"/>
  <c r="SE92" i="1"/>
  <c r="SJ92" i="1" s="1"/>
  <c r="RY92" i="1"/>
  <c r="RF92" i="1"/>
  <c r="QZ92" i="1"/>
  <c r="QY92" i="1"/>
  <c r="QW92" i="1"/>
  <c r="RE92" i="1" s="1"/>
  <c r="QV92" i="1"/>
  <c r="RA92" i="1" s="1"/>
  <c r="QP92" i="1"/>
  <c r="JK92" i="1"/>
  <c r="IB92" i="1"/>
  <c r="GS92" i="1"/>
  <c r="FJ92" i="1"/>
  <c r="EA92" i="1"/>
  <c r="CR92" i="1"/>
  <c r="BI92" i="1"/>
  <c r="C92" i="1"/>
  <c r="B92" i="1"/>
  <c r="SO91" i="1"/>
  <c r="SI91" i="1"/>
  <c r="SH91" i="1"/>
  <c r="SF91" i="1"/>
  <c r="SN91" i="1" s="1"/>
  <c r="SE91" i="1"/>
  <c r="SJ91" i="1" s="1"/>
  <c r="RY91" i="1"/>
  <c r="RF91" i="1"/>
  <c r="QZ91" i="1"/>
  <c r="QY91" i="1"/>
  <c r="QW91" i="1"/>
  <c r="RE91" i="1" s="1"/>
  <c r="QV91" i="1"/>
  <c r="RA91" i="1" s="1"/>
  <c r="QP91" i="1"/>
  <c r="JK91" i="1"/>
  <c r="IB91" i="1"/>
  <c r="GS91" i="1"/>
  <c r="FJ91" i="1"/>
  <c r="EA91" i="1"/>
  <c r="CR91" i="1"/>
  <c r="BI91" i="1"/>
  <c r="C91" i="1"/>
  <c r="B91" i="1"/>
  <c r="SO90" i="1"/>
  <c r="SI90" i="1"/>
  <c r="SH90" i="1"/>
  <c r="SF90" i="1"/>
  <c r="SN90" i="1" s="1"/>
  <c r="SE90" i="1"/>
  <c r="SJ90" i="1" s="1"/>
  <c r="RY90" i="1"/>
  <c r="RF90" i="1"/>
  <c r="QZ90" i="1"/>
  <c r="QY90" i="1"/>
  <c r="QW90" i="1"/>
  <c r="RE90" i="1" s="1"/>
  <c r="QV90" i="1"/>
  <c r="RA90" i="1" s="1"/>
  <c r="QP90" i="1"/>
  <c r="JK90" i="1"/>
  <c r="IB90" i="1"/>
  <c r="GS90" i="1"/>
  <c r="FJ90" i="1"/>
  <c r="EA90" i="1"/>
  <c r="CR90" i="1"/>
  <c r="BI90" i="1"/>
  <c r="C90" i="1"/>
  <c r="B90" i="1"/>
  <c r="SP89" i="1"/>
  <c r="SO89" i="1"/>
  <c r="SI89" i="1"/>
  <c r="SH89" i="1"/>
  <c r="SF89" i="1"/>
  <c r="SN89" i="1" s="1"/>
  <c r="SE89" i="1"/>
  <c r="SJ89" i="1" s="1"/>
  <c r="RY89" i="1"/>
  <c r="RG89" i="1"/>
  <c r="RF89" i="1"/>
  <c r="QZ89" i="1"/>
  <c r="QY89" i="1"/>
  <c r="QW89" i="1"/>
  <c r="RE89" i="1" s="1"/>
  <c r="QV89" i="1"/>
  <c r="RA89" i="1" s="1"/>
  <c r="QP89" i="1"/>
  <c r="JK89" i="1"/>
  <c r="IB89" i="1"/>
  <c r="GS89" i="1"/>
  <c r="FJ89" i="1"/>
  <c r="EA89" i="1"/>
  <c r="CR89" i="1"/>
  <c r="BI89" i="1"/>
  <c r="C89" i="1"/>
  <c r="B89" i="1"/>
  <c r="SO88" i="1"/>
  <c r="SI88" i="1"/>
  <c r="SH88" i="1"/>
  <c r="SF88" i="1"/>
  <c r="SN88" i="1" s="1"/>
  <c r="SE88" i="1"/>
  <c r="SJ88" i="1" s="1"/>
  <c r="RY88" i="1"/>
  <c r="RF88" i="1"/>
  <c r="QZ88" i="1"/>
  <c r="QY88" i="1"/>
  <c r="QW88" i="1"/>
  <c r="RE88" i="1" s="1"/>
  <c r="QV88" i="1"/>
  <c r="RA88" i="1" s="1"/>
  <c r="QP88" i="1"/>
  <c r="JK88" i="1"/>
  <c r="IB88" i="1"/>
  <c r="GS88" i="1"/>
  <c r="FJ88" i="1"/>
  <c r="EA88" i="1"/>
  <c r="CR88" i="1"/>
  <c r="BI88" i="1"/>
  <c r="C88" i="1"/>
  <c r="B88" i="1"/>
  <c r="SO87" i="1"/>
  <c r="SI87" i="1"/>
  <c r="SH87" i="1"/>
  <c r="SF87" i="1"/>
  <c r="SN87" i="1" s="1"/>
  <c r="SE87" i="1"/>
  <c r="SJ87" i="1" s="1"/>
  <c r="RY87" i="1"/>
  <c r="RF87" i="1"/>
  <c r="RB87" i="1"/>
  <c r="QZ87" i="1"/>
  <c r="QY87" i="1"/>
  <c r="QW87" i="1"/>
  <c r="RE87" i="1" s="1"/>
  <c r="QV87" i="1"/>
  <c r="RA87" i="1" s="1"/>
  <c r="QP87" i="1"/>
  <c r="JK87" i="1"/>
  <c r="IB87" i="1"/>
  <c r="GS87" i="1"/>
  <c r="FJ87" i="1"/>
  <c r="EA87" i="1"/>
  <c r="CR87" i="1"/>
  <c r="BI87" i="1"/>
  <c r="C87" i="1"/>
  <c r="B87" i="1"/>
  <c r="SO86" i="1"/>
  <c r="SI86" i="1"/>
  <c r="SH86" i="1"/>
  <c r="SF86" i="1"/>
  <c r="SN86" i="1" s="1"/>
  <c r="SE86" i="1"/>
  <c r="SJ86" i="1" s="1"/>
  <c r="RY86" i="1"/>
  <c r="RF86" i="1"/>
  <c r="QZ86" i="1"/>
  <c r="QY86" i="1"/>
  <c r="QW86" i="1"/>
  <c r="RE86" i="1" s="1"/>
  <c r="QV86" i="1"/>
  <c r="RA86" i="1" s="1"/>
  <c r="QP86" i="1"/>
  <c r="JK86" i="1"/>
  <c r="IB86" i="1"/>
  <c r="GS86" i="1"/>
  <c r="FJ86" i="1"/>
  <c r="EA86" i="1"/>
  <c r="CR86" i="1"/>
  <c r="BI86" i="1"/>
  <c r="C86" i="1"/>
  <c r="B86" i="1"/>
  <c r="SO85" i="1"/>
  <c r="SI85" i="1"/>
  <c r="SH85" i="1"/>
  <c r="SF85" i="1"/>
  <c r="SN85" i="1" s="1"/>
  <c r="SE85" i="1"/>
  <c r="SJ85" i="1" s="1"/>
  <c r="RY85" i="1"/>
  <c r="RF85" i="1"/>
  <c r="QZ85" i="1"/>
  <c r="QY85" i="1"/>
  <c r="QW85" i="1"/>
  <c r="RE85" i="1" s="1"/>
  <c r="QV85" i="1"/>
  <c r="RA85" i="1" s="1"/>
  <c r="QP85" i="1"/>
  <c r="JK85" i="1"/>
  <c r="IB85" i="1"/>
  <c r="GS85" i="1"/>
  <c r="FJ85" i="1"/>
  <c r="EA85" i="1"/>
  <c r="CR85" i="1"/>
  <c r="BI85" i="1"/>
  <c r="C85" i="1"/>
  <c r="B85" i="1"/>
  <c r="SO84" i="1"/>
  <c r="SI84" i="1"/>
  <c r="SH84" i="1"/>
  <c r="SF84" i="1"/>
  <c r="SN84" i="1" s="1"/>
  <c r="SE84" i="1"/>
  <c r="SJ84" i="1" s="1"/>
  <c r="RY84" i="1"/>
  <c r="RF84" i="1"/>
  <c r="QZ84" i="1"/>
  <c r="QY84" i="1"/>
  <c r="QW84" i="1"/>
  <c r="RE84" i="1" s="1"/>
  <c r="QV84" i="1"/>
  <c r="RA84" i="1" s="1"/>
  <c r="QP84" i="1"/>
  <c r="JK84" i="1"/>
  <c r="IB84" i="1"/>
  <c r="GS84" i="1"/>
  <c r="FJ84" i="1"/>
  <c r="EA84" i="1"/>
  <c r="CR84" i="1"/>
  <c r="BI84" i="1"/>
  <c r="C84" i="1"/>
  <c r="B84" i="1"/>
  <c r="SO83" i="1"/>
  <c r="SI83" i="1"/>
  <c r="SH83" i="1"/>
  <c r="SF83" i="1"/>
  <c r="SN83" i="1" s="1"/>
  <c r="SE83" i="1"/>
  <c r="SJ83" i="1" s="1"/>
  <c r="RY83" i="1"/>
  <c r="RF83" i="1"/>
  <c r="QZ83" i="1"/>
  <c r="QY83" i="1"/>
  <c r="QW83" i="1"/>
  <c r="RE83" i="1" s="1"/>
  <c r="QV83" i="1"/>
  <c r="RA83" i="1" s="1"/>
  <c r="QP83" i="1"/>
  <c r="JK83" i="1"/>
  <c r="IB83" i="1"/>
  <c r="GS83" i="1"/>
  <c r="FJ83" i="1"/>
  <c r="EA83" i="1"/>
  <c r="CR83" i="1"/>
  <c r="BI83" i="1"/>
  <c r="C83" i="1"/>
  <c r="B83" i="1"/>
  <c r="SO82" i="1"/>
  <c r="SI82" i="1"/>
  <c r="SH82" i="1"/>
  <c r="SF82" i="1"/>
  <c r="SE82" i="1"/>
  <c r="SJ82" i="1" s="1"/>
  <c r="RY82" i="1"/>
  <c r="RF82" i="1"/>
  <c r="QZ82" i="1"/>
  <c r="QY82" i="1"/>
  <c r="QW82" i="1"/>
  <c r="QV82" i="1"/>
  <c r="RA82" i="1" s="1"/>
  <c r="QP82" i="1"/>
  <c r="JK82" i="1"/>
  <c r="IB82" i="1"/>
  <c r="GS82" i="1"/>
  <c r="FJ82" i="1"/>
  <c r="EA82" i="1"/>
  <c r="CR82" i="1"/>
  <c r="BI82" i="1"/>
  <c r="C82" i="1"/>
  <c r="B82" i="1"/>
  <c r="SO81" i="1"/>
  <c r="SI81" i="1"/>
  <c r="SH81" i="1"/>
  <c r="SF81" i="1"/>
  <c r="SN81" i="1" s="1"/>
  <c r="SE81" i="1"/>
  <c r="SJ81" i="1" s="1"/>
  <c r="RY81" i="1"/>
  <c r="RF81" i="1"/>
  <c r="QZ81" i="1"/>
  <c r="QY81" i="1"/>
  <c r="QW81" i="1"/>
  <c r="RE81" i="1" s="1"/>
  <c r="QV81" i="1"/>
  <c r="RA81" i="1" s="1"/>
  <c r="QP81" i="1"/>
  <c r="JK81" i="1"/>
  <c r="IB81" i="1"/>
  <c r="GS81" i="1"/>
  <c r="FJ81" i="1"/>
  <c r="EA81" i="1"/>
  <c r="CR81" i="1"/>
  <c r="BI81" i="1"/>
  <c r="C81" i="1"/>
  <c r="B81" i="1"/>
  <c r="SO80" i="1"/>
  <c r="SI80" i="1"/>
  <c r="SH80" i="1"/>
  <c r="SF80" i="1"/>
  <c r="SN80" i="1" s="1"/>
  <c r="SE80" i="1"/>
  <c r="SJ80" i="1" s="1"/>
  <c r="RY80" i="1"/>
  <c r="RF80" i="1"/>
  <c r="QZ80" i="1"/>
  <c r="QY80" i="1"/>
  <c r="QW80" i="1"/>
  <c r="RE80" i="1" s="1"/>
  <c r="QV80" i="1"/>
  <c r="RA80" i="1" s="1"/>
  <c r="QP80" i="1"/>
  <c r="JK80" i="1"/>
  <c r="IB80" i="1"/>
  <c r="GS80" i="1"/>
  <c r="FJ80" i="1"/>
  <c r="EA80" i="1"/>
  <c r="CR80" i="1"/>
  <c r="BI80" i="1"/>
  <c r="C80" i="1"/>
  <c r="B80" i="1"/>
  <c r="SO79" i="1"/>
  <c r="SI79" i="1"/>
  <c r="SH79" i="1"/>
  <c r="SF79" i="1"/>
  <c r="SN79" i="1" s="1"/>
  <c r="SE79" i="1"/>
  <c r="SJ79" i="1" s="1"/>
  <c r="RY79" i="1"/>
  <c r="RF79" i="1"/>
  <c r="QZ79" i="1"/>
  <c r="QY79" i="1"/>
  <c r="QW79" i="1"/>
  <c r="RE79" i="1" s="1"/>
  <c r="QV79" i="1"/>
  <c r="RA79" i="1" s="1"/>
  <c r="QP79" i="1"/>
  <c r="JK79" i="1"/>
  <c r="IB79" i="1"/>
  <c r="GS79" i="1"/>
  <c r="FJ79" i="1"/>
  <c r="EA79" i="1"/>
  <c r="CR79" i="1"/>
  <c r="BI79" i="1"/>
  <c r="C79" i="1"/>
  <c r="B79" i="1"/>
  <c r="SO78" i="1"/>
  <c r="SK78" i="1"/>
  <c r="SJ78" i="1"/>
  <c r="SI78" i="1"/>
  <c r="SH78" i="1"/>
  <c r="SF78" i="1"/>
  <c r="SN78" i="1" s="1"/>
  <c r="SE78" i="1"/>
  <c r="RY78" i="1"/>
  <c r="RF78" i="1"/>
  <c r="QZ78" i="1"/>
  <c r="QY78" i="1"/>
  <c r="QW78" i="1"/>
  <c r="RE78" i="1" s="1"/>
  <c r="QV78" i="1"/>
  <c r="RA78" i="1" s="1"/>
  <c r="QP78" i="1"/>
  <c r="JK78" i="1"/>
  <c r="IB78" i="1"/>
  <c r="GS78" i="1"/>
  <c r="FJ78" i="1"/>
  <c r="EA78" i="1"/>
  <c r="CR78" i="1"/>
  <c r="BI78" i="1"/>
  <c r="C78" i="1"/>
  <c r="B78" i="1"/>
  <c r="SO77" i="1"/>
  <c r="SI77" i="1"/>
  <c r="SH77" i="1"/>
  <c r="SF77" i="1"/>
  <c r="SE77" i="1"/>
  <c r="SJ77" i="1" s="1"/>
  <c r="RY77" i="1"/>
  <c r="RF77" i="1"/>
  <c r="QZ77" i="1"/>
  <c r="QY77" i="1"/>
  <c r="QW77" i="1"/>
  <c r="QV77" i="1"/>
  <c r="RA77" i="1" s="1"/>
  <c r="QP77" i="1"/>
  <c r="JK77" i="1"/>
  <c r="IB77" i="1"/>
  <c r="GS77" i="1"/>
  <c r="FJ77" i="1"/>
  <c r="EA77" i="1"/>
  <c r="CR77" i="1"/>
  <c r="BI77" i="1"/>
  <c r="C77" i="1"/>
  <c r="B77" i="1"/>
  <c r="SO76" i="1"/>
  <c r="SI76" i="1"/>
  <c r="SH76" i="1"/>
  <c r="SF76" i="1"/>
  <c r="SN76" i="1" s="1"/>
  <c r="SE76" i="1"/>
  <c r="SJ76" i="1" s="1"/>
  <c r="RY76" i="1"/>
  <c r="RF76" i="1"/>
  <c r="QZ76" i="1"/>
  <c r="QY76" i="1"/>
  <c r="QW76" i="1"/>
  <c r="RE76" i="1" s="1"/>
  <c r="QV76" i="1"/>
  <c r="RA76" i="1" s="1"/>
  <c r="QP76" i="1"/>
  <c r="JK76" i="1"/>
  <c r="IB76" i="1"/>
  <c r="GS76" i="1"/>
  <c r="FJ76" i="1"/>
  <c r="EA76" i="1"/>
  <c r="CR76" i="1"/>
  <c r="BI76" i="1"/>
  <c r="C76" i="1"/>
  <c r="B76" i="1"/>
  <c r="SO75" i="1"/>
  <c r="SI75" i="1"/>
  <c r="SH75" i="1"/>
  <c r="SF75" i="1"/>
  <c r="SN75" i="1" s="1"/>
  <c r="SE75" i="1"/>
  <c r="SJ75" i="1" s="1"/>
  <c r="RY75" i="1"/>
  <c r="RF75" i="1"/>
  <c r="QZ75" i="1"/>
  <c r="QY75" i="1"/>
  <c r="QW75" i="1"/>
  <c r="RE75" i="1" s="1"/>
  <c r="QV75" i="1"/>
  <c r="RA75" i="1" s="1"/>
  <c r="QP75" i="1"/>
  <c r="JK75" i="1"/>
  <c r="IB75" i="1"/>
  <c r="GS75" i="1"/>
  <c r="FJ75" i="1"/>
  <c r="EA75" i="1"/>
  <c r="CR75" i="1"/>
  <c r="BI75" i="1"/>
  <c r="C75" i="1"/>
  <c r="B75" i="1"/>
  <c r="SO74" i="1"/>
  <c r="SI74" i="1"/>
  <c r="SH74" i="1"/>
  <c r="SF74" i="1"/>
  <c r="SE74" i="1"/>
  <c r="SJ74" i="1" s="1"/>
  <c r="RY74" i="1"/>
  <c r="RF74" i="1"/>
  <c r="QZ74" i="1"/>
  <c r="QY74" i="1"/>
  <c r="QW74" i="1"/>
  <c r="QV74" i="1"/>
  <c r="RA74" i="1" s="1"/>
  <c r="QP74" i="1"/>
  <c r="JK74" i="1"/>
  <c r="IB74" i="1"/>
  <c r="GS74" i="1"/>
  <c r="FJ74" i="1"/>
  <c r="EA74" i="1"/>
  <c r="CR74" i="1"/>
  <c r="BI74" i="1"/>
  <c r="C74" i="1"/>
  <c r="B74" i="1"/>
  <c r="SO73" i="1"/>
  <c r="SI73" i="1"/>
  <c r="SH73" i="1"/>
  <c r="SF73" i="1"/>
  <c r="SN73" i="1" s="1"/>
  <c r="SE73" i="1"/>
  <c r="SJ73" i="1" s="1"/>
  <c r="RY73" i="1"/>
  <c r="RF73" i="1"/>
  <c r="QZ73" i="1"/>
  <c r="QY73" i="1"/>
  <c r="QW73" i="1"/>
  <c r="RE73" i="1" s="1"/>
  <c r="QV73" i="1"/>
  <c r="RA73" i="1" s="1"/>
  <c r="QP73" i="1"/>
  <c r="JK73" i="1"/>
  <c r="IB73" i="1"/>
  <c r="GS73" i="1"/>
  <c r="FJ73" i="1"/>
  <c r="EA73" i="1"/>
  <c r="CR73" i="1"/>
  <c r="BI73" i="1"/>
  <c r="C73" i="1"/>
  <c r="B73" i="1"/>
  <c r="SO72" i="1"/>
  <c r="SI72" i="1"/>
  <c r="SH72" i="1"/>
  <c r="SF72" i="1"/>
  <c r="SN72" i="1" s="1"/>
  <c r="SE72" i="1"/>
  <c r="SJ72" i="1" s="1"/>
  <c r="RY72" i="1"/>
  <c r="RF72" i="1"/>
  <c r="QZ72" i="1"/>
  <c r="QY72" i="1"/>
  <c r="QW72" i="1"/>
  <c r="RE72" i="1" s="1"/>
  <c r="QV72" i="1"/>
  <c r="RA72" i="1" s="1"/>
  <c r="QP72" i="1"/>
  <c r="JK72" i="1"/>
  <c r="IB72" i="1"/>
  <c r="GS72" i="1"/>
  <c r="FJ72" i="1"/>
  <c r="EA72" i="1"/>
  <c r="CR72" i="1"/>
  <c r="BI72" i="1"/>
  <c r="C72" i="1"/>
  <c r="B72" i="1"/>
  <c r="SO71" i="1"/>
  <c r="SI71" i="1"/>
  <c r="SH71" i="1"/>
  <c r="SF71" i="1"/>
  <c r="SN71" i="1" s="1"/>
  <c r="SE71" i="1"/>
  <c r="SJ71" i="1" s="1"/>
  <c r="RY71" i="1"/>
  <c r="RF71" i="1"/>
  <c r="QZ71" i="1"/>
  <c r="QY71" i="1"/>
  <c r="QW71" i="1"/>
  <c r="RE71" i="1" s="1"/>
  <c r="QV71" i="1"/>
  <c r="RA71" i="1" s="1"/>
  <c r="QP71" i="1"/>
  <c r="JK71" i="1"/>
  <c r="IB71" i="1"/>
  <c r="GS71" i="1"/>
  <c r="FJ71" i="1"/>
  <c r="EA71" i="1"/>
  <c r="CR71" i="1"/>
  <c r="BI71" i="1"/>
  <c r="C71" i="1"/>
  <c r="B71" i="1"/>
  <c r="SO70" i="1"/>
  <c r="SK70" i="1"/>
  <c r="SI70" i="1"/>
  <c r="SH70" i="1"/>
  <c r="SF70" i="1"/>
  <c r="SN70" i="1" s="1"/>
  <c r="SE70" i="1"/>
  <c r="SJ70" i="1" s="1"/>
  <c r="RY70" i="1"/>
  <c r="RF70" i="1"/>
  <c r="QZ70" i="1"/>
  <c r="QY70" i="1"/>
  <c r="QW70" i="1"/>
  <c r="QV70" i="1"/>
  <c r="RA70" i="1" s="1"/>
  <c r="QP70" i="1"/>
  <c r="JK70" i="1"/>
  <c r="IB70" i="1"/>
  <c r="GS70" i="1"/>
  <c r="FJ70" i="1"/>
  <c r="EA70" i="1"/>
  <c r="CR70" i="1"/>
  <c r="BI70" i="1"/>
  <c r="C70" i="1"/>
  <c r="B70" i="1"/>
  <c r="SO69" i="1"/>
  <c r="SI69" i="1"/>
  <c r="SH69" i="1"/>
  <c r="SF69" i="1"/>
  <c r="SN69" i="1" s="1"/>
  <c r="SE69" i="1"/>
  <c r="SJ69" i="1" s="1"/>
  <c r="RY69" i="1"/>
  <c r="RF69" i="1"/>
  <c r="QZ69" i="1"/>
  <c r="QY69" i="1"/>
  <c r="QW69" i="1"/>
  <c r="RE69" i="1" s="1"/>
  <c r="QV69" i="1"/>
  <c r="RA69" i="1" s="1"/>
  <c r="QP69" i="1"/>
  <c r="JK69" i="1"/>
  <c r="IB69" i="1"/>
  <c r="GS69" i="1"/>
  <c r="FJ69" i="1"/>
  <c r="EA69" i="1"/>
  <c r="CR69" i="1"/>
  <c r="BI69" i="1"/>
  <c r="C69" i="1"/>
  <c r="B69" i="1"/>
  <c r="SO68" i="1"/>
  <c r="SI68" i="1"/>
  <c r="SH68" i="1"/>
  <c r="SF68" i="1"/>
  <c r="SN68" i="1" s="1"/>
  <c r="SE68" i="1"/>
  <c r="SJ68" i="1" s="1"/>
  <c r="RY68" i="1"/>
  <c r="RF68" i="1"/>
  <c r="QZ68" i="1"/>
  <c r="QY68" i="1"/>
  <c r="QW68" i="1"/>
  <c r="RE68" i="1" s="1"/>
  <c r="QV68" i="1"/>
  <c r="RA68" i="1" s="1"/>
  <c r="QP68" i="1"/>
  <c r="JK68" i="1"/>
  <c r="IB68" i="1"/>
  <c r="GS68" i="1"/>
  <c r="FJ68" i="1"/>
  <c r="EA68" i="1"/>
  <c r="CR68" i="1"/>
  <c r="BI68" i="1"/>
  <c r="C68" i="1"/>
  <c r="B68" i="1"/>
  <c r="SO67" i="1"/>
  <c r="SI67" i="1"/>
  <c r="SH67" i="1"/>
  <c r="SF67" i="1"/>
  <c r="SE67" i="1"/>
  <c r="SJ67" i="1" s="1"/>
  <c r="RY67" i="1"/>
  <c r="RF67" i="1"/>
  <c r="QZ67" i="1"/>
  <c r="QY67" i="1"/>
  <c r="QW67" i="1"/>
  <c r="QV67" i="1"/>
  <c r="RA67" i="1" s="1"/>
  <c r="QP67" i="1"/>
  <c r="JK67" i="1"/>
  <c r="IB67" i="1"/>
  <c r="GS67" i="1"/>
  <c r="FJ67" i="1"/>
  <c r="EA67" i="1"/>
  <c r="CR67" i="1"/>
  <c r="BI67" i="1"/>
  <c r="C67" i="1"/>
  <c r="B67" i="1"/>
  <c r="SO66" i="1"/>
  <c r="SI66" i="1"/>
  <c r="SH66" i="1"/>
  <c r="SF66" i="1"/>
  <c r="SE66" i="1"/>
  <c r="SJ66" i="1" s="1"/>
  <c r="RY66" i="1"/>
  <c r="RF66" i="1"/>
  <c r="QZ66" i="1"/>
  <c r="QY66" i="1"/>
  <c r="QW66" i="1"/>
  <c r="RE66" i="1" s="1"/>
  <c r="QV66" i="1"/>
  <c r="RA66" i="1" s="1"/>
  <c r="QP66" i="1"/>
  <c r="JK66" i="1"/>
  <c r="IB66" i="1"/>
  <c r="GS66" i="1"/>
  <c r="FJ66" i="1"/>
  <c r="EA66" i="1"/>
  <c r="CR66" i="1"/>
  <c r="BI66" i="1"/>
  <c r="C66" i="1"/>
  <c r="B66" i="1"/>
  <c r="SO65" i="1"/>
  <c r="SI65" i="1"/>
  <c r="SH65" i="1"/>
  <c r="SF65" i="1"/>
  <c r="SE65" i="1"/>
  <c r="SJ65" i="1" s="1"/>
  <c r="RY65" i="1"/>
  <c r="RF65" i="1"/>
  <c r="QZ65" i="1"/>
  <c r="QY65" i="1"/>
  <c r="QW65" i="1"/>
  <c r="RE65" i="1" s="1"/>
  <c r="QV65" i="1"/>
  <c r="RA65" i="1" s="1"/>
  <c r="QP65" i="1"/>
  <c r="JK65" i="1"/>
  <c r="IB65" i="1"/>
  <c r="GS65" i="1"/>
  <c r="FJ65" i="1"/>
  <c r="EA65" i="1"/>
  <c r="CR65" i="1"/>
  <c r="BI65" i="1"/>
  <c r="C65" i="1"/>
  <c r="B65" i="1"/>
  <c r="SO64" i="1"/>
  <c r="SI64" i="1"/>
  <c r="SH64" i="1"/>
  <c r="SF64" i="1"/>
  <c r="SE64" i="1"/>
  <c r="SJ64" i="1" s="1"/>
  <c r="RY64" i="1"/>
  <c r="RF64" i="1"/>
  <c r="QZ64" i="1"/>
  <c r="QY64" i="1"/>
  <c r="QW64" i="1"/>
  <c r="RE64" i="1" s="1"/>
  <c r="QV64" i="1"/>
  <c r="RA64" i="1" s="1"/>
  <c r="QP64" i="1"/>
  <c r="JK64" i="1"/>
  <c r="IB64" i="1"/>
  <c r="GS64" i="1"/>
  <c r="FJ64" i="1"/>
  <c r="EA64" i="1"/>
  <c r="CR64" i="1"/>
  <c r="BI64" i="1"/>
  <c r="C64" i="1"/>
  <c r="B64" i="1"/>
  <c r="SO63" i="1"/>
  <c r="SI63" i="1"/>
  <c r="SH63" i="1"/>
  <c r="SF63" i="1"/>
  <c r="SN63" i="1" s="1"/>
  <c r="SE63" i="1"/>
  <c r="SJ63" i="1" s="1"/>
  <c r="RY63" i="1"/>
  <c r="RF63" i="1"/>
  <c r="QZ63" i="1"/>
  <c r="QY63" i="1"/>
  <c r="QW63" i="1"/>
  <c r="RE63" i="1" s="1"/>
  <c r="QV63" i="1"/>
  <c r="RA63" i="1" s="1"/>
  <c r="QP63" i="1"/>
  <c r="JK63" i="1"/>
  <c r="IB63" i="1"/>
  <c r="GS63" i="1"/>
  <c r="FJ63" i="1"/>
  <c r="EA63" i="1"/>
  <c r="CR63" i="1"/>
  <c r="BI63" i="1"/>
  <c r="C63" i="1"/>
  <c r="B63" i="1"/>
  <c r="SO62" i="1"/>
  <c r="SI62" i="1"/>
  <c r="SH62" i="1"/>
  <c r="SF62" i="1"/>
  <c r="SN62" i="1" s="1"/>
  <c r="SE62" i="1"/>
  <c r="SJ62" i="1" s="1"/>
  <c r="RY62" i="1"/>
  <c r="RF62" i="1"/>
  <c r="QZ62" i="1"/>
  <c r="QY62" i="1"/>
  <c r="QW62" i="1"/>
  <c r="RE62" i="1" s="1"/>
  <c r="QV62" i="1"/>
  <c r="RA62" i="1" s="1"/>
  <c r="QP62" i="1"/>
  <c r="JK62" i="1"/>
  <c r="IB62" i="1"/>
  <c r="GS62" i="1"/>
  <c r="FJ62" i="1"/>
  <c r="EA62" i="1"/>
  <c r="CR62" i="1"/>
  <c r="BI62" i="1"/>
  <c r="C62" i="1"/>
  <c r="B62" i="1"/>
  <c r="SO61" i="1"/>
  <c r="SI61" i="1"/>
  <c r="SH61" i="1"/>
  <c r="SF61" i="1"/>
  <c r="SE61" i="1"/>
  <c r="SJ61" i="1" s="1"/>
  <c r="RY61" i="1"/>
  <c r="RF61" i="1"/>
  <c r="QZ61" i="1"/>
  <c r="QY61" i="1"/>
  <c r="QW61" i="1"/>
  <c r="QV61" i="1"/>
  <c r="RA61" i="1" s="1"/>
  <c r="QP61" i="1"/>
  <c r="JK61" i="1"/>
  <c r="IB61" i="1"/>
  <c r="GS61" i="1"/>
  <c r="FJ61" i="1"/>
  <c r="EA61" i="1"/>
  <c r="CR61" i="1"/>
  <c r="BI61" i="1"/>
  <c r="C61" i="1"/>
  <c r="B61" i="1"/>
  <c r="SO60" i="1"/>
  <c r="SJ60" i="1"/>
  <c r="SI60" i="1"/>
  <c r="SH60" i="1"/>
  <c r="SF60" i="1"/>
  <c r="SE60" i="1"/>
  <c r="RY60" i="1"/>
  <c r="RF60" i="1"/>
  <c r="QZ60" i="1"/>
  <c r="QY60" i="1"/>
  <c r="QW60" i="1"/>
  <c r="QV60" i="1"/>
  <c r="RA60" i="1" s="1"/>
  <c r="QP60" i="1"/>
  <c r="JK60" i="1"/>
  <c r="IB60" i="1"/>
  <c r="GS60" i="1"/>
  <c r="FJ60" i="1"/>
  <c r="EA60" i="1"/>
  <c r="CR60" i="1"/>
  <c r="BI60" i="1"/>
  <c r="C60" i="1"/>
  <c r="B60" i="1"/>
  <c r="SO59" i="1"/>
  <c r="SK59" i="1"/>
  <c r="SI59" i="1"/>
  <c r="SH59" i="1"/>
  <c r="SF59" i="1"/>
  <c r="SN59" i="1" s="1"/>
  <c r="SE59" i="1"/>
  <c r="SJ59" i="1" s="1"/>
  <c r="RY59" i="1"/>
  <c r="RF59" i="1"/>
  <c r="QZ59" i="1"/>
  <c r="QY59" i="1"/>
  <c r="QW59" i="1"/>
  <c r="QV59" i="1"/>
  <c r="RA59" i="1" s="1"/>
  <c r="QP59" i="1"/>
  <c r="JK59" i="1"/>
  <c r="IB59" i="1"/>
  <c r="GS59" i="1"/>
  <c r="FJ59" i="1"/>
  <c r="EA59" i="1"/>
  <c r="CR59" i="1"/>
  <c r="BI59" i="1"/>
  <c r="C59" i="1"/>
  <c r="B59" i="1"/>
  <c r="SO58" i="1"/>
  <c r="SJ58" i="1"/>
  <c r="SI58" i="1"/>
  <c r="SH58" i="1"/>
  <c r="SF58" i="1"/>
  <c r="SN58" i="1" s="1"/>
  <c r="SE58" i="1"/>
  <c r="RY58" i="1"/>
  <c r="RF58" i="1"/>
  <c r="QZ58" i="1"/>
  <c r="QY58" i="1"/>
  <c r="QW58" i="1"/>
  <c r="RE58" i="1" s="1"/>
  <c r="QV58" i="1"/>
  <c r="RA58" i="1" s="1"/>
  <c r="QP58" i="1"/>
  <c r="JK58" i="1"/>
  <c r="IB58" i="1"/>
  <c r="GS58" i="1"/>
  <c r="FJ58" i="1"/>
  <c r="EA58" i="1"/>
  <c r="CR58" i="1"/>
  <c r="BI58" i="1"/>
  <c r="C58" i="1"/>
  <c r="B58" i="1"/>
  <c r="SO57" i="1"/>
  <c r="SI57" i="1"/>
  <c r="SH57" i="1"/>
  <c r="SF57" i="1"/>
  <c r="SE57" i="1"/>
  <c r="SJ57" i="1" s="1"/>
  <c r="RY57" i="1"/>
  <c r="RF57" i="1"/>
  <c r="QZ57" i="1"/>
  <c r="QY57" i="1"/>
  <c r="QW57" i="1"/>
  <c r="RE57" i="1" s="1"/>
  <c r="QV57" i="1"/>
  <c r="RA57" i="1" s="1"/>
  <c r="QP57" i="1"/>
  <c r="JK57" i="1"/>
  <c r="IB57" i="1"/>
  <c r="GS57" i="1"/>
  <c r="FJ57" i="1"/>
  <c r="EA57" i="1"/>
  <c r="CR57" i="1"/>
  <c r="BI57" i="1"/>
  <c r="C57" i="1"/>
  <c r="B57" i="1"/>
  <c r="SO56" i="1"/>
  <c r="SK56" i="1"/>
  <c r="SI56" i="1"/>
  <c r="SH56" i="1"/>
  <c r="SF56" i="1"/>
  <c r="SN56" i="1" s="1"/>
  <c r="SE56" i="1"/>
  <c r="SJ56" i="1" s="1"/>
  <c r="RY56" i="1"/>
  <c r="RF56" i="1"/>
  <c r="QZ56" i="1"/>
  <c r="QY56" i="1"/>
  <c r="QW56" i="1"/>
  <c r="RE56" i="1" s="1"/>
  <c r="QV56" i="1"/>
  <c r="RA56" i="1" s="1"/>
  <c r="QP56" i="1"/>
  <c r="JK56" i="1"/>
  <c r="IB56" i="1"/>
  <c r="GS56" i="1"/>
  <c r="FJ56" i="1"/>
  <c r="EA56" i="1"/>
  <c r="CR56" i="1"/>
  <c r="BI56" i="1"/>
  <c r="C56" i="1"/>
  <c r="B56" i="1"/>
  <c r="SO55" i="1"/>
  <c r="SI55" i="1"/>
  <c r="SH55" i="1"/>
  <c r="SF55" i="1"/>
  <c r="SE55" i="1"/>
  <c r="SJ55" i="1" s="1"/>
  <c r="RY55" i="1"/>
  <c r="RF55" i="1"/>
  <c r="QZ55" i="1"/>
  <c r="QY55" i="1"/>
  <c r="QW55" i="1"/>
  <c r="QV55" i="1"/>
  <c r="RA55" i="1" s="1"/>
  <c r="QP55" i="1"/>
  <c r="JK55" i="1"/>
  <c r="IB55" i="1"/>
  <c r="GS55" i="1"/>
  <c r="FJ55" i="1"/>
  <c r="EA55" i="1"/>
  <c r="CR55" i="1"/>
  <c r="BI55" i="1"/>
  <c r="C55" i="1"/>
  <c r="RL4" i="1" s="1"/>
  <c r="B55" i="1"/>
  <c r="SO54" i="1"/>
  <c r="SI54" i="1"/>
  <c r="SH54" i="1"/>
  <c r="SF54" i="1"/>
  <c r="SN54" i="1" s="1"/>
  <c r="SE54" i="1"/>
  <c r="SJ54" i="1" s="1"/>
  <c r="RY54" i="1"/>
  <c r="RF54" i="1"/>
  <c r="QZ54" i="1"/>
  <c r="QY54" i="1"/>
  <c r="QW54" i="1"/>
  <c r="RE54" i="1" s="1"/>
  <c r="QV54" i="1"/>
  <c r="RA54" i="1" s="1"/>
  <c r="QP54" i="1"/>
  <c r="JK54" i="1"/>
  <c r="IB54" i="1"/>
  <c r="GS54" i="1"/>
  <c r="FJ54" i="1"/>
  <c r="EA54" i="1"/>
  <c r="CR54" i="1"/>
  <c r="BI54" i="1"/>
  <c r="C54" i="1"/>
  <c r="B54" i="1"/>
  <c r="SO53" i="1"/>
  <c r="SI53" i="1"/>
  <c r="SH53" i="1"/>
  <c r="SF53" i="1"/>
  <c r="SN53" i="1" s="1"/>
  <c r="SE53" i="1"/>
  <c r="SJ53" i="1" s="1"/>
  <c r="RY53" i="1"/>
  <c r="RF53" i="1"/>
  <c r="QZ53" i="1"/>
  <c r="QY53" i="1"/>
  <c r="QW53" i="1"/>
  <c r="RE53" i="1" s="1"/>
  <c r="QV53" i="1"/>
  <c r="RA53" i="1" s="1"/>
  <c r="QP53" i="1"/>
  <c r="JK53" i="1"/>
  <c r="IB53" i="1"/>
  <c r="GS53" i="1"/>
  <c r="FJ53" i="1"/>
  <c r="EA53" i="1"/>
  <c r="CR53" i="1"/>
  <c r="BI53" i="1"/>
  <c r="C53" i="1"/>
  <c r="B53" i="1"/>
  <c r="SO52" i="1"/>
  <c r="SI52" i="1"/>
  <c r="SH52" i="1"/>
  <c r="SF52" i="1"/>
  <c r="SN52" i="1" s="1"/>
  <c r="SE52" i="1"/>
  <c r="SJ52" i="1" s="1"/>
  <c r="RY52" i="1"/>
  <c r="RF52" i="1"/>
  <c r="QZ52" i="1"/>
  <c r="QY52" i="1"/>
  <c r="QW52" i="1"/>
  <c r="RE52" i="1" s="1"/>
  <c r="QV52" i="1"/>
  <c r="RA52" i="1" s="1"/>
  <c r="QP52" i="1"/>
  <c r="JK52" i="1"/>
  <c r="IB52" i="1"/>
  <c r="GS52" i="1"/>
  <c r="FJ52" i="1"/>
  <c r="EA52" i="1"/>
  <c r="CR52" i="1"/>
  <c r="BI52" i="1"/>
  <c r="C52" i="1"/>
  <c r="SO51" i="1"/>
  <c r="SJ51" i="1"/>
  <c r="SI51" i="1"/>
  <c r="SH51" i="1"/>
  <c r="SF51" i="1"/>
  <c r="SN51" i="1" s="1"/>
  <c r="SE51" i="1"/>
  <c r="RY51" i="1"/>
  <c r="RF51" i="1"/>
  <c r="RA51" i="1"/>
  <c r="QZ51" i="1"/>
  <c r="QY51" i="1"/>
  <c r="QW51" i="1"/>
  <c r="RE51" i="1" s="1"/>
  <c r="QV51" i="1"/>
  <c r="QP51" i="1"/>
  <c r="JK51" i="1"/>
  <c r="IB51" i="1"/>
  <c r="GS51" i="1"/>
  <c r="FJ51" i="1"/>
  <c r="EA51" i="1"/>
  <c r="CR51" i="1"/>
  <c r="BI51" i="1"/>
  <c r="C51" i="1"/>
  <c r="B51" i="1"/>
  <c r="SO50" i="1"/>
  <c r="SK50" i="1"/>
  <c r="SI50" i="1"/>
  <c r="SH50" i="1"/>
  <c r="SF50" i="1"/>
  <c r="SN50" i="1" s="1"/>
  <c r="SE50" i="1"/>
  <c r="SJ50" i="1" s="1"/>
  <c r="RY50" i="1"/>
  <c r="RF50" i="1"/>
  <c r="QZ50" i="1"/>
  <c r="QY50" i="1"/>
  <c r="QW50" i="1"/>
  <c r="RE50" i="1" s="1"/>
  <c r="QV50" i="1"/>
  <c r="RA50" i="1" s="1"/>
  <c r="QP50" i="1"/>
  <c r="JK50" i="1"/>
  <c r="IB50" i="1"/>
  <c r="GS50" i="1"/>
  <c r="FJ50" i="1"/>
  <c r="EA50" i="1"/>
  <c r="CR50" i="1"/>
  <c r="BI50" i="1"/>
  <c r="C50" i="1"/>
  <c r="B50" i="1"/>
  <c r="SO49" i="1"/>
  <c r="SI49" i="1"/>
  <c r="SH49" i="1"/>
  <c r="SF49" i="1"/>
  <c r="SN49" i="1" s="1"/>
  <c r="SE49" i="1"/>
  <c r="SJ49" i="1" s="1"/>
  <c r="RY49" i="1"/>
  <c r="RF49" i="1"/>
  <c r="QZ49" i="1"/>
  <c r="QY49" i="1"/>
  <c r="QW49" i="1"/>
  <c r="RE49" i="1" s="1"/>
  <c r="QV49" i="1"/>
  <c r="RA49" i="1" s="1"/>
  <c r="QP49" i="1"/>
  <c r="JK49" i="1"/>
  <c r="IB49" i="1"/>
  <c r="GS49" i="1"/>
  <c r="FJ49" i="1"/>
  <c r="EA49" i="1"/>
  <c r="CR49" i="1"/>
  <c r="BI49" i="1"/>
  <c r="C49" i="1"/>
  <c r="B49" i="1"/>
  <c r="SO48" i="1"/>
  <c r="SI48" i="1"/>
  <c r="SH48" i="1"/>
  <c r="SF48" i="1"/>
  <c r="SN48" i="1" s="1"/>
  <c r="SE48" i="1"/>
  <c r="SJ48" i="1" s="1"/>
  <c r="RY48" i="1"/>
  <c r="RF48" i="1"/>
  <c r="QZ48" i="1"/>
  <c r="QY48" i="1"/>
  <c r="QW48" i="1"/>
  <c r="RE48" i="1" s="1"/>
  <c r="QV48" i="1"/>
  <c r="RA48" i="1" s="1"/>
  <c r="QP48" i="1"/>
  <c r="JK48" i="1"/>
  <c r="IB48" i="1"/>
  <c r="GS48" i="1"/>
  <c r="FJ48" i="1"/>
  <c r="EA48" i="1"/>
  <c r="CR48" i="1"/>
  <c r="BI48" i="1"/>
  <c r="C48" i="1"/>
  <c r="B48" i="1"/>
  <c r="SO47" i="1"/>
  <c r="SK47" i="1"/>
  <c r="SI47" i="1"/>
  <c r="SH47" i="1"/>
  <c r="SF47" i="1"/>
  <c r="SN47" i="1" s="1"/>
  <c r="SE47" i="1"/>
  <c r="SJ47" i="1" s="1"/>
  <c r="RY47" i="1"/>
  <c r="RF47" i="1"/>
  <c r="QZ47" i="1"/>
  <c r="QY47" i="1"/>
  <c r="QW47" i="1"/>
  <c r="RE47" i="1" s="1"/>
  <c r="QV47" i="1"/>
  <c r="RA47" i="1" s="1"/>
  <c r="QP47" i="1"/>
  <c r="JK47" i="1"/>
  <c r="IB47" i="1"/>
  <c r="GS47" i="1"/>
  <c r="FJ47" i="1"/>
  <c r="EA47" i="1"/>
  <c r="CR47" i="1"/>
  <c r="BI47" i="1"/>
  <c r="C47" i="1"/>
  <c r="B47" i="1"/>
  <c r="SO46" i="1"/>
  <c r="SI46" i="1"/>
  <c r="SH46" i="1"/>
  <c r="SF46" i="1"/>
  <c r="SE46" i="1"/>
  <c r="SJ46" i="1" s="1"/>
  <c r="RY46" i="1"/>
  <c r="RF46" i="1"/>
  <c r="QZ46" i="1"/>
  <c r="QY46" i="1"/>
  <c r="QW46" i="1"/>
  <c r="QV46" i="1"/>
  <c r="RA46" i="1" s="1"/>
  <c r="QP46" i="1"/>
  <c r="JK46" i="1"/>
  <c r="IB46" i="1"/>
  <c r="GS46" i="1"/>
  <c r="FJ46" i="1"/>
  <c r="EA46" i="1"/>
  <c r="CR46" i="1"/>
  <c r="BI46" i="1"/>
  <c r="C46" i="1"/>
  <c r="B46" i="1"/>
  <c r="SO45" i="1"/>
  <c r="SK45" i="1"/>
  <c r="SI45" i="1"/>
  <c r="SH45" i="1"/>
  <c r="SF45" i="1"/>
  <c r="SN45" i="1" s="1"/>
  <c r="SE45" i="1"/>
  <c r="SJ45" i="1" s="1"/>
  <c r="RY45" i="1"/>
  <c r="RF45" i="1"/>
  <c r="QZ45" i="1"/>
  <c r="QY45" i="1"/>
  <c r="QW45" i="1"/>
  <c r="RE45" i="1" s="1"/>
  <c r="QV45" i="1"/>
  <c r="RA45" i="1" s="1"/>
  <c r="QP45" i="1"/>
  <c r="JK45" i="1"/>
  <c r="IB45" i="1"/>
  <c r="GS45" i="1"/>
  <c r="FJ45" i="1"/>
  <c r="EA45" i="1"/>
  <c r="CR45" i="1"/>
  <c r="BI45" i="1"/>
  <c r="C45" i="1"/>
  <c r="B45" i="1"/>
  <c r="SO44" i="1"/>
  <c r="SI44" i="1"/>
  <c r="SH44" i="1"/>
  <c r="SF44" i="1"/>
  <c r="SN44" i="1" s="1"/>
  <c r="SE44" i="1"/>
  <c r="SJ44" i="1" s="1"/>
  <c r="RY44" i="1"/>
  <c r="RF44" i="1"/>
  <c r="QZ44" i="1"/>
  <c r="QY44" i="1"/>
  <c r="QW44" i="1"/>
  <c r="RE44" i="1" s="1"/>
  <c r="QV44" i="1"/>
  <c r="RA44" i="1" s="1"/>
  <c r="QP44" i="1"/>
  <c r="JK44" i="1"/>
  <c r="IB44" i="1"/>
  <c r="GS44" i="1"/>
  <c r="FJ44" i="1"/>
  <c r="EA44" i="1"/>
  <c r="CR44" i="1"/>
  <c r="BI44" i="1"/>
  <c r="C44" i="1"/>
  <c r="B44" i="1"/>
  <c r="SO43" i="1"/>
  <c r="SK43" i="1"/>
  <c r="SI43" i="1"/>
  <c r="SH43" i="1"/>
  <c r="SF43" i="1"/>
  <c r="SN43" i="1" s="1"/>
  <c r="SE43" i="1"/>
  <c r="SJ43" i="1" s="1"/>
  <c r="RY43" i="1"/>
  <c r="RF43" i="1"/>
  <c r="QZ43" i="1"/>
  <c r="QY43" i="1"/>
  <c r="QW43" i="1"/>
  <c r="RE43" i="1" s="1"/>
  <c r="QV43" i="1"/>
  <c r="RA43" i="1" s="1"/>
  <c r="QP43" i="1"/>
  <c r="JK43" i="1"/>
  <c r="IB43" i="1"/>
  <c r="GS43" i="1"/>
  <c r="FJ43" i="1"/>
  <c r="EA43" i="1"/>
  <c r="CR43" i="1"/>
  <c r="BI43" i="1"/>
  <c r="C43" i="1"/>
  <c r="B43" i="1"/>
  <c r="SO42" i="1"/>
  <c r="SI42" i="1"/>
  <c r="SH42" i="1"/>
  <c r="SF42" i="1"/>
  <c r="SE42" i="1"/>
  <c r="SJ42" i="1" s="1"/>
  <c r="RY42" i="1"/>
  <c r="RF42" i="1"/>
  <c r="QZ42" i="1"/>
  <c r="QY42" i="1"/>
  <c r="QW42" i="1"/>
  <c r="QV42" i="1"/>
  <c r="RA42" i="1" s="1"/>
  <c r="QP42" i="1"/>
  <c r="JK42" i="1"/>
  <c r="IB42" i="1"/>
  <c r="GS42" i="1"/>
  <c r="FJ42" i="1"/>
  <c r="EA42" i="1"/>
  <c r="CR42" i="1"/>
  <c r="BI42" i="1"/>
  <c r="C42" i="1"/>
  <c r="B42" i="1"/>
  <c r="SO41" i="1"/>
  <c r="SI41" i="1"/>
  <c r="SH41" i="1"/>
  <c r="SF41" i="1"/>
  <c r="SN41" i="1" s="1"/>
  <c r="SE41" i="1"/>
  <c r="SJ41" i="1" s="1"/>
  <c r="RY41" i="1"/>
  <c r="RF41" i="1"/>
  <c r="QZ41" i="1"/>
  <c r="QY41" i="1"/>
  <c r="QW41" i="1"/>
  <c r="RE41" i="1" s="1"/>
  <c r="QV41" i="1"/>
  <c r="RA41" i="1" s="1"/>
  <c r="QP41" i="1"/>
  <c r="JK41" i="1"/>
  <c r="IB41" i="1"/>
  <c r="GS41" i="1"/>
  <c r="FJ41" i="1"/>
  <c r="EA41" i="1"/>
  <c r="CR41" i="1"/>
  <c r="BI41" i="1"/>
  <c r="C41" i="1"/>
  <c r="B41" i="1"/>
  <c r="SO40" i="1"/>
  <c r="SI40" i="1"/>
  <c r="SH40" i="1"/>
  <c r="SF40" i="1"/>
  <c r="SN40" i="1" s="1"/>
  <c r="SE40" i="1"/>
  <c r="SJ40" i="1" s="1"/>
  <c r="RY40" i="1"/>
  <c r="RF40" i="1"/>
  <c r="QZ40" i="1"/>
  <c r="QY40" i="1"/>
  <c r="QW40" i="1"/>
  <c r="RE40" i="1" s="1"/>
  <c r="QV40" i="1"/>
  <c r="RA40" i="1" s="1"/>
  <c r="QP40" i="1"/>
  <c r="JK40" i="1"/>
  <c r="IB40" i="1"/>
  <c r="GS40" i="1"/>
  <c r="FJ40" i="1"/>
  <c r="EA40" i="1"/>
  <c r="CR40" i="1"/>
  <c r="BI40" i="1"/>
  <c r="C40" i="1"/>
  <c r="B40" i="1"/>
  <c r="SP39" i="1"/>
  <c r="SO39" i="1"/>
  <c r="SI39" i="1"/>
  <c r="SH39" i="1"/>
  <c r="SF39" i="1"/>
  <c r="SN39" i="1" s="1"/>
  <c r="SE39" i="1"/>
  <c r="SJ39" i="1" s="1"/>
  <c r="RY39" i="1"/>
  <c r="RG39" i="1"/>
  <c r="RF39" i="1"/>
  <c r="QZ39" i="1"/>
  <c r="QY39" i="1"/>
  <c r="QW39" i="1"/>
  <c r="RE39" i="1" s="1"/>
  <c r="QV39" i="1"/>
  <c r="RA39" i="1" s="1"/>
  <c r="QP39" i="1"/>
  <c r="JK39" i="1"/>
  <c r="IB39" i="1"/>
  <c r="GS39" i="1"/>
  <c r="FJ39" i="1"/>
  <c r="EA39" i="1"/>
  <c r="CR39" i="1"/>
  <c r="BI39" i="1"/>
  <c r="C39" i="1"/>
  <c r="B39" i="1"/>
  <c r="SO38" i="1"/>
  <c r="SI38" i="1"/>
  <c r="SH38" i="1"/>
  <c r="SF38" i="1"/>
  <c r="SN38" i="1" s="1"/>
  <c r="SE38" i="1"/>
  <c r="SJ38" i="1" s="1"/>
  <c r="RY38" i="1"/>
  <c r="RF38" i="1"/>
  <c r="RA38" i="1"/>
  <c r="QZ38" i="1"/>
  <c r="QY38" i="1"/>
  <c r="QW38" i="1"/>
  <c r="RE38" i="1" s="1"/>
  <c r="QV38" i="1"/>
  <c r="QP38" i="1"/>
  <c r="JK38" i="1"/>
  <c r="IB38" i="1"/>
  <c r="GS38" i="1"/>
  <c r="FJ38" i="1"/>
  <c r="EA38" i="1"/>
  <c r="CR38" i="1"/>
  <c r="BI38" i="1"/>
  <c r="C38" i="1"/>
  <c r="B38" i="1"/>
  <c r="SO37" i="1"/>
  <c r="SI37" i="1"/>
  <c r="SH37" i="1"/>
  <c r="SF37" i="1"/>
  <c r="SE37" i="1"/>
  <c r="SJ37" i="1" s="1"/>
  <c r="RY37" i="1"/>
  <c r="RF37" i="1"/>
  <c r="QZ37" i="1"/>
  <c r="QY37" i="1"/>
  <c r="QW37" i="1"/>
  <c r="QV37" i="1"/>
  <c r="RA37" i="1" s="1"/>
  <c r="QP37" i="1"/>
  <c r="JK37" i="1"/>
  <c r="IB37" i="1"/>
  <c r="GS37" i="1"/>
  <c r="FJ37" i="1"/>
  <c r="EA37" i="1"/>
  <c r="CR37" i="1"/>
  <c r="BI37" i="1"/>
  <c r="C37" i="1"/>
  <c r="B37" i="1"/>
  <c r="SP36" i="1"/>
  <c r="SO36" i="1"/>
  <c r="SI36" i="1"/>
  <c r="SH36" i="1"/>
  <c r="SF36" i="1"/>
  <c r="SN36" i="1" s="1"/>
  <c r="SE36" i="1"/>
  <c r="SJ36" i="1" s="1"/>
  <c r="RY36" i="1"/>
  <c r="RG36" i="1"/>
  <c r="RF36" i="1"/>
  <c r="QZ36" i="1"/>
  <c r="QY36" i="1"/>
  <c r="QW36" i="1"/>
  <c r="RE36" i="1" s="1"/>
  <c r="QV36" i="1"/>
  <c r="RA36" i="1" s="1"/>
  <c r="QP36" i="1"/>
  <c r="JK36" i="1"/>
  <c r="IB36" i="1"/>
  <c r="GS36" i="1"/>
  <c r="FJ36" i="1"/>
  <c r="EA36" i="1"/>
  <c r="CR36" i="1"/>
  <c r="BI36" i="1"/>
  <c r="C36" i="1"/>
  <c r="B36" i="1"/>
  <c r="SO35" i="1"/>
  <c r="SI35" i="1"/>
  <c r="SH35" i="1"/>
  <c r="SF35" i="1"/>
  <c r="SN35" i="1" s="1"/>
  <c r="SE35" i="1"/>
  <c r="SJ35" i="1" s="1"/>
  <c r="RY35" i="1"/>
  <c r="RF35" i="1"/>
  <c r="QZ35" i="1"/>
  <c r="QY35" i="1"/>
  <c r="QW35" i="1"/>
  <c r="RE35" i="1" s="1"/>
  <c r="QV35" i="1"/>
  <c r="RA35" i="1" s="1"/>
  <c r="QP35" i="1"/>
  <c r="JK35" i="1"/>
  <c r="IB35" i="1"/>
  <c r="GS35" i="1"/>
  <c r="FJ35" i="1"/>
  <c r="EA35" i="1"/>
  <c r="CR35" i="1"/>
  <c r="BI35" i="1"/>
  <c r="C35" i="1"/>
  <c r="SO34" i="1"/>
  <c r="SI34" i="1"/>
  <c r="SH34" i="1"/>
  <c r="SF34" i="1"/>
  <c r="SN34" i="1" s="1"/>
  <c r="SE34" i="1"/>
  <c r="SJ34" i="1" s="1"/>
  <c r="RY34" i="1"/>
  <c r="RF34" i="1"/>
  <c r="QZ34" i="1"/>
  <c r="QY34" i="1"/>
  <c r="QW34" i="1"/>
  <c r="RE34" i="1" s="1"/>
  <c r="QV34" i="1"/>
  <c r="RA34" i="1" s="1"/>
  <c r="QP34" i="1"/>
  <c r="JK34" i="1"/>
  <c r="IB34" i="1"/>
  <c r="GS34" i="1"/>
  <c r="FJ34" i="1"/>
  <c r="EA34" i="1"/>
  <c r="CR34" i="1"/>
  <c r="BI34" i="1"/>
  <c r="C34" i="1"/>
  <c r="B34" i="1"/>
  <c r="SO33" i="1"/>
  <c r="SI33" i="1"/>
  <c r="SH33" i="1"/>
  <c r="SF33" i="1"/>
  <c r="SE33" i="1"/>
  <c r="SJ33" i="1" s="1"/>
  <c r="RY33" i="1"/>
  <c r="RF33" i="1"/>
  <c r="QZ33" i="1"/>
  <c r="QY33" i="1"/>
  <c r="QW33" i="1"/>
  <c r="QV33" i="1"/>
  <c r="RA33" i="1" s="1"/>
  <c r="QP33" i="1"/>
  <c r="JK33" i="1"/>
  <c r="IB33" i="1"/>
  <c r="GS33" i="1"/>
  <c r="FJ33" i="1"/>
  <c r="EA33" i="1"/>
  <c r="CR33" i="1"/>
  <c r="BI33" i="1"/>
  <c r="C33" i="1"/>
  <c r="B33" i="1"/>
  <c r="SO32" i="1"/>
  <c r="SI32" i="1"/>
  <c r="SH32" i="1"/>
  <c r="SF32" i="1"/>
  <c r="SN32" i="1" s="1"/>
  <c r="SE32" i="1"/>
  <c r="SJ32" i="1" s="1"/>
  <c r="RY32" i="1"/>
  <c r="RF32" i="1"/>
  <c r="QZ32" i="1"/>
  <c r="QY32" i="1"/>
  <c r="QW32" i="1"/>
  <c r="QV32" i="1"/>
  <c r="RA32" i="1" s="1"/>
  <c r="QP32" i="1"/>
  <c r="JK32" i="1"/>
  <c r="IB32" i="1"/>
  <c r="GS32" i="1"/>
  <c r="FJ32" i="1"/>
  <c r="EA32" i="1"/>
  <c r="CR32" i="1"/>
  <c r="BI32" i="1"/>
  <c r="C32" i="1"/>
  <c r="B32" i="1"/>
  <c r="SO31" i="1"/>
  <c r="SI31" i="1"/>
  <c r="SH31" i="1"/>
  <c r="SF31" i="1"/>
  <c r="SN31" i="1" s="1"/>
  <c r="SE31" i="1"/>
  <c r="SJ31" i="1" s="1"/>
  <c r="RY31" i="1"/>
  <c r="RF31" i="1"/>
  <c r="QZ31" i="1"/>
  <c r="QY31" i="1"/>
  <c r="QW31" i="1"/>
  <c r="RE31" i="1" s="1"/>
  <c r="QV31" i="1"/>
  <c r="RA31" i="1" s="1"/>
  <c r="QP31" i="1"/>
  <c r="JK31" i="1"/>
  <c r="IB31" i="1"/>
  <c r="GS31" i="1"/>
  <c r="FJ31" i="1"/>
  <c r="EA31" i="1"/>
  <c r="CR31" i="1"/>
  <c r="BI31" i="1"/>
  <c r="C31" i="1"/>
  <c r="B31" i="1"/>
  <c r="SP30" i="1"/>
  <c r="SO30" i="1"/>
  <c r="SI30" i="1"/>
  <c r="SH30" i="1"/>
  <c r="SF30" i="1"/>
  <c r="SN30" i="1" s="1"/>
  <c r="SE30" i="1"/>
  <c r="SJ30" i="1" s="1"/>
  <c r="RY30" i="1"/>
  <c r="RG30" i="1"/>
  <c r="RF30" i="1"/>
  <c r="QZ30" i="1"/>
  <c r="QY30" i="1"/>
  <c r="QW30" i="1"/>
  <c r="RE30" i="1" s="1"/>
  <c r="QV30" i="1"/>
  <c r="RA30" i="1" s="1"/>
  <c r="QP30" i="1"/>
  <c r="JK30" i="1"/>
  <c r="IB30" i="1"/>
  <c r="GS30" i="1"/>
  <c r="FJ30" i="1"/>
  <c r="EA30" i="1"/>
  <c r="CR30" i="1"/>
  <c r="BI30" i="1"/>
  <c r="C30" i="1"/>
  <c r="B30" i="1"/>
  <c r="SP29" i="1"/>
  <c r="SR29" i="1" s="1"/>
  <c r="SO29" i="1"/>
  <c r="SI29" i="1"/>
  <c r="SH29" i="1"/>
  <c r="SF29" i="1"/>
  <c r="SE29" i="1"/>
  <c r="SJ29" i="1" s="1"/>
  <c r="RY29" i="1"/>
  <c r="RG29" i="1"/>
  <c r="RF29" i="1"/>
  <c r="QZ29" i="1"/>
  <c r="QY29" i="1"/>
  <c r="QW29" i="1"/>
  <c r="RE29" i="1" s="1"/>
  <c r="QV29" i="1"/>
  <c r="RA29" i="1" s="1"/>
  <c r="QP29" i="1"/>
  <c r="JK29" i="1"/>
  <c r="IB29" i="1"/>
  <c r="GS29" i="1"/>
  <c r="FJ29" i="1"/>
  <c r="EA29" i="1"/>
  <c r="CR29" i="1"/>
  <c r="BI29" i="1"/>
  <c r="C29" i="1"/>
  <c r="B29" i="1"/>
  <c r="SO28" i="1"/>
  <c r="SI28" i="1"/>
  <c r="SH28" i="1"/>
  <c r="SF28" i="1"/>
  <c r="SN28" i="1" s="1"/>
  <c r="SE28" i="1"/>
  <c r="SJ28" i="1" s="1"/>
  <c r="RY28" i="1"/>
  <c r="RF28" i="1"/>
  <c r="QZ28" i="1"/>
  <c r="QY28" i="1"/>
  <c r="QW28" i="1"/>
  <c r="RE28" i="1" s="1"/>
  <c r="QV28" i="1"/>
  <c r="RA28" i="1" s="1"/>
  <c r="QP28" i="1"/>
  <c r="JK28" i="1"/>
  <c r="IB28" i="1"/>
  <c r="GS28" i="1"/>
  <c r="FJ28" i="1"/>
  <c r="EA28" i="1"/>
  <c r="CR28" i="1"/>
  <c r="BI28" i="1"/>
  <c r="C28" i="1"/>
  <c r="B28" i="1"/>
  <c r="SO27" i="1"/>
  <c r="SI27" i="1"/>
  <c r="SH27" i="1"/>
  <c r="SF27" i="1"/>
  <c r="SN27" i="1" s="1"/>
  <c r="SE27" i="1"/>
  <c r="SJ27" i="1" s="1"/>
  <c r="RY27" i="1"/>
  <c r="RF27" i="1"/>
  <c r="QZ27" i="1"/>
  <c r="QY27" i="1"/>
  <c r="QW27" i="1"/>
  <c r="RE27" i="1" s="1"/>
  <c r="QV27" i="1"/>
  <c r="RA27" i="1" s="1"/>
  <c r="QP27" i="1"/>
  <c r="JK27" i="1"/>
  <c r="IB27" i="1"/>
  <c r="GS27" i="1"/>
  <c r="FJ27" i="1"/>
  <c r="EA27" i="1"/>
  <c r="CR27" i="1"/>
  <c r="BI27" i="1"/>
  <c r="C27" i="1"/>
  <c r="B27" i="1"/>
  <c r="SO26" i="1"/>
  <c r="SK26" i="1"/>
  <c r="SI26" i="1"/>
  <c r="SH26" i="1"/>
  <c r="SF26" i="1"/>
  <c r="SN26" i="1" s="1"/>
  <c r="SE26" i="1"/>
  <c r="SJ26" i="1" s="1"/>
  <c r="RY26" i="1"/>
  <c r="RF26" i="1"/>
  <c r="QZ26" i="1"/>
  <c r="QY26" i="1"/>
  <c r="QW26" i="1"/>
  <c r="RE26" i="1" s="1"/>
  <c r="QV26" i="1"/>
  <c r="RA26" i="1" s="1"/>
  <c r="QP26" i="1"/>
  <c r="JK26" i="1"/>
  <c r="IB26" i="1"/>
  <c r="GS26" i="1"/>
  <c r="FJ26" i="1"/>
  <c r="EA26" i="1"/>
  <c r="CR26" i="1"/>
  <c r="BI26" i="1"/>
  <c r="C26" i="1"/>
  <c r="B26" i="1"/>
  <c r="SO25" i="1"/>
  <c r="SI25" i="1"/>
  <c r="SH25" i="1"/>
  <c r="SF25" i="1"/>
  <c r="SN25" i="1" s="1"/>
  <c r="SE25" i="1"/>
  <c r="SJ25" i="1" s="1"/>
  <c r="RY25" i="1"/>
  <c r="RF25" i="1"/>
  <c r="QZ25" i="1"/>
  <c r="QY25" i="1"/>
  <c r="QW25" i="1"/>
  <c r="RE25" i="1" s="1"/>
  <c r="QV25" i="1"/>
  <c r="RA25" i="1" s="1"/>
  <c r="QP25" i="1"/>
  <c r="JK25" i="1"/>
  <c r="IB25" i="1"/>
  <c r="GS25" i="1"/>
  <c r="FJ25" i="1"/>
  <c r="EA25" i="1"/>
  <c r="CR25" i="1"/>
  <c r="BI25" i="1"/>
  <c r="C25" i="1"/>
  <c r="RH6" i="1" s="1"/>
  <c r="B25" i="1"/>
  <c r="SO24" i="1"/>
  <c r="SI24" i="1"/>
  <c r="SH24" i="1"/>
  <c r="SF24" i="1"/>
  <c r="SN24" i="1" s="1"/>
  <c r="SE24" i="1"/>
  <c r="SJ24" i="1" s="1"/>
  <c r="RY24" i="1"/>
  <c r="RF24" i="1"/>
  <c r="QZ24" i="1"/>
  <c r="QY24" i="1"/>
  <c r="QW24" i="1"/>
  <c r="RE24" i="1" s="1"/>
  <c r="QV24" i="1"/>
  <c r="RA24" i="1" s="1"/>
  <c r="QP24" i="1"/>
  <c r="JK24" i="1"/>
  <c r="IB24" i="1"/>
  <c r="GS24" i="1"/>
  <c r="FJ24" i="1"/>
  <c r="EA24" i="1"/>
  <c r="CR24" i="1"/>
  <c r="BI24" i="1"/>
  <c r="C24" i="1"/>
  <c r="B24" i="1"/>
  <c r="SO23" i="1"/>
  <c r="SI23" i="1"/>
  <c r="SH23" i="1"/>
  <c r="SF23" i="1"/>
  <c r="SN23" i="1" s="1"/>
  <c r="SE23" i="1"/>
  <c r="SJ23" i="1" s="1"/>
  <c r="RY23" i="1"/>
  <c r="RF23" i="1"/>
  <c r="QZ23" i="1"/>
  <c r="QY23" i="1"/>
  <c r="QW23" i="1"/>
  <c r="RE23" i="1" s="1"/>
  <c r="QV23" i="1"/>
  <c r="RA23" i="1" s="1"/>
  <c r="QP23" i="1"/>
  <c r="JK23" i="1"/>
  <c r="IB23" i="1"/>
  <c r="GS23" i="1"/>
  <c r="FJ23" i="1"/>
  <c r="EA23" i="1"/>
  <c r="CR23" i="1"/>
  <c r="BI23" i="1"/>
  <c r="C23" i="1"/>
  <c r="B23" i="1"/>
  <c r="SP22" i="1"/>
  <c r="SO22" i="1"/>
  <c r="SI22" i="1"/>
  <c r="SH22" i="1"/>
  <c r="SF22" i="1"/>
  <c r="SN22" i="1" s="1"/>
  <c r="SE22" i="1"/>
  <c r="SJ22" i="1" s="1"/>
  <c r="RY22" i="1"/>
  <c r="RG22" i="1"/>
  <c r="RF22" i="1"/>
  <c r="QZ22" i="1"/>
  <c r="QY22" i="1"/>
  <c r="QW22" i="1"/>
  <c r="RE22" i="1" s="1"/>
  <c r="QV22" i="1"/>
  <c r="RA22" i="1" s="1"/>
  <c r="QP22" i="1"/>
  <c r="JK22" i="1"/>
  <c r="IB22" i="1"/>
  <c r="GS22" i="1"/>
  <c r="FJ22" i="1"/>
  <c r="EA22" i="1"/>
  <c r="CR22" i="1"/>
  <c r="BI22" i="1"/>
  <c r="C22" i="1"/>
  <c r="B22" i="1"/>
  <c r="SO21" i="1"/>
  <c r="SI21" i="1"/>
  <c r="SH21" i="1"/>
  <c r="SF21" i="1"/>
  <c r="SE21" i="1"/>
  <c r="SJ21" i="1" s="1"/>
  <c r="RY21" i="1"/>
  <c r="RF21" i="1"/>
  <c r="QZ21" i="1"/>
  <c r="QY21" i="1"/>
  <c r="QW21" i="1"/>
  <c r="QV21" i="1"/>
  <c r="RA21" i="1" s="1"/>
  <c r="QP21" i="1"/>
  <c r="JK21" i="1"/>
  <c r="IB21" i="1"/>
  <c r="GS21" i="1"/>
  <c r="FJ21" i="1"/>
  <c r="EA21" i="1"/>
  <c r="CR21" i="1"/>
  <c r="BI21" i="1"/>
  <c r="C21" i="1"/>
  <c r="B21" i="1"/>
  <c r="SO20" i="1"/>
  <c r="SI20" i="1"/>
  <c r="SH20" i="1"/>
  <c r="SF20" i="1"/>
  <c r="SN20" i="1" s="1"/>
  <c r="SE20" i="1"/>
  <c r="SJ20" i="1" s="1"/>
  <c r="RY20" i="1"/>
  <c r="RF20" i="1"/>
  <c r="QZ20" i="1"/>
  <c r="QY20" i="1"/>
  <c r="QW20" i="1"/>
  <c r="RE20" i="1" s="1"/>
  <c r="QV20" i="1"/>
  <c r="RA20" i="1" s="1"/>
  <c r="QP20" i="1"/>
  <c r="JK20" i="1"/>
  <c r="IB20" i="1"/>
  <c r="GS20" i="1"/>
  <c r="FJ20" i="1"/>
  <c r="EA20" i="1"/>
  <c r="CR20" i="1"/>
  <c r="BI20" i="1"/>
  <c r="C20" i="1"/>
  <c r="B20" i="1"/>
  <c r="SO19" i="1"/>
  <c r="SJ19" i="1"/>
  <c r="SI19" i="1"/>
  <c r="SH19" i="1"/>
  <c r="SF19" i="1"/>
  <c r="SN19" i="1" s="1"/>
  <c r="SE19" i="1"/>
  <c r="RY19" i="1"/>
  <c r="RF19" i="1"/>
  <c r="QZ19" i="1"/>
  <c r="QY19" i="1"/>
  <c r="QW19" i="1"/>
  <c r="RE19" i="1" s="1"/>
  <c r="QV19" i="1"/>
  <c r="RA19" i="1" s="1"/>
  <c r="QP19" i="1"/>
  <c r="JK19" i="1"/>
  <c r="IB19" i="1"/>
  <c r="GS19" i="1"/>
  <c r="FJ19" i="1"/>
  <c r="EA19" i="1"/>
  <c r="CR19" i="1"/>
  <c r="BI19" i="1"/>
  <c r="C19" i="1"/>
  <c r="B19" i="1"/>
  <c r="SO18" i="1"/>
  <c r="SI18" i="1"/>
  <c r="SH18" i="1"/>
  <c r="SF18" i="1"/>
  <c r="SN18" i="1" s="1"/>
  <c r="SE18" i="1"/>
  <c r="SJ18" i="1" s="1"/>
  <c r="RY18" i="1"/>
  <c r="RF18" i="1"/>
  <c r="QZ18" i="1"/>
  <c r="QY18" i="1"/>
  <c r="QW18" i="1"/>
  <c r="RE18" i="1" s="1"/>
  <c r="QV18" i="1"/>
  <c r="RA18" i="1" s="1"/>
  <c r="QP18" i="1"/>
  <c r="JK18" i="1"/>
  <c r="IB18" i="1"/>
  <c r="GS18" i="1"/>
  <c r="FJ18" i="1"/>
  <c r="EA18" i="1"/>
  <c r="CR18" i="1"/>
  <c r="BI18" i="1"/>
  <c r="C18" i="1"/>
  <c r="B18" i="1"/>
  <c r="SO17" i="1"/>
  <c r="SI17" i="1"/>
  <c r="SH17" i="1"/>
  <c r="SF17" i="1"/>
  <c r="SN17" i="1" s="1"/>
  <c r="SE17" i="1"/>
  <c r="SJ17" i="1" s="1"/>
  <c r="RY17" i="1"/>
  <c r="RF17" i="1"/>
  <c r="RB17" i="1"/>
  <c r="QZ17" i="1"/>
  <c r="QY17" i="1"/>
  <c r="QW17" i="1"/>
  <c r="RE17" i="1" s="1"/>
  <c r="QV17" i="1"/>
  <c r="RA17" i="1" s="1"/>
  <c r="QP17" i="1"/>
  <c r="JK17" i="1"/>
  <c r="IB17" i="1"/>
  <c r="GS17" i="1"/>
  <c r="EA17" i="1"/>
  <c r="CR17" i="1"/>
  <c r="BI17" i="1"/>
  <c r="BI13" i="1" s="1"/>
  <c r="G36" i="11" s="1"/>
  <c r="C17" i="1"/>
  <c r="B17" i="1"/>
  <c r="SO16" i="1"/>
  <c r="SJ16" i="1"/>
  <c r="SI16" i="1"/>
  <c r="SH16" i="1"/>
  <c r="SF16" i="1"/>
  <c r="SN16" i="1" s="1"/>
  <c r="SE16" i="1"/>
  <c r="RY16" i="1"/>
  <c r="RF16" i="1"/>
  <c r="QZ16" i="1"/>
  <c r="QY16" i="1"/>
  <c r="QW16" i="1"/>
  <c r="RE16" i="1" s="1"/>
  <c r="QV16" i="1"/>
  <c r="RA16" i="1" s="1"/>
  <c r="QP16" i="1"/>
  <c r="JK16" i="1"/>
  <c r="IB16" i="1"/>
  <c r="GS16" i="1"/>
  <c r="GS13" i="1" s="1"/>
  <c r="G40" i="11" s="1"/>
  <c r="H40" i="11" s="1"/>
  <c r="FJ16" i="1"/>
  <c r="EA16" i="1"/>
  <c r="CR16" i="1"/>
  <c r="BI16" i="1"/>
  <c r="C16" i="1"/>
  <c r="B16" i="1"/>
  <c r="SO15" i="1"/>
  <c r="SI15" i="1"/>
  <c r="SH15" i="1"/>
  <c r="SF15" i="1"/>
  <c r="SN15" i="1" s="1"/>
  <c r="SE15" i="1"/>
  <c r="SJ15" i="1" s="1"/>
  <c r="RY15" i="1"/>
  <c r="RF15" i="1"/>
  <c r="QZ15" i="1"/>
  <c r="QY15" i="1"/>
  <c r="QW15" i="1"/>
  <c r="RE15" i="1" s="1"/>
  <c r="QV15" i="1"/>
  <c r="RA15" i="1" s="1"/>
  <c r="QP15" i="1"/>
  <c r="JK15" i="1"/>
  <c r="IB15" i="1"/>
  <c r="GS15" i="1"/>
  <c r="FJ15" i="1"/>
  <c r="EA15" i="1"/>
  <c r="CR15" i="1"/>
  <c r="BI15" i="1"/>
  <c r="C15" i="1"/>
  <c r="B15" i="1"/>
  <c r="SP14" i="1"/>
  <c r="SO14" i="1"/>
  <c r="SI14" i="1"/>
  <c r="SH14" i="1"/>
  <c r="SF14" i="1"/>
  <c r="SN14" i="1" s="1"/>
  <c r="SE14" i="1"/>
  <c r="RY14" i="1"/>
  <c r="RG14" i="1"/>
  <c r="RF14" i="1"/>
  <c r="QZ14" i="1"/>
  <c r="QY14" i="1"/>
  <c r="QW14" i="1"/>
  <c r="RE14" i="1" s="1"/>
  <c r="QV14" i="1"/>
  <c r="RA14" i="1" s="1"/>
  <c r="QP14" i="1"/>
  <c r="JK14" i="1"/>
  <c r="IB14" i="1"/>
  <c r="GS14" i="1"/>
  <c r="FJ14" i="1"/>
  <c r="EA14" i="1"/>
  <c r="CR14" i="1"/>
  <c r="BI14" i="1"/>
  <c r="C14" i="1"/>
  <c r="B14" i="1"/>
  <c r="SG13" i="1"/>
  <c r="SC13" i="1"/>
  <c r="SB13" i="1"/>
  <c r="SA13" i="1"/>
  <c r="RZ13" i="1"/>
  <c r="QX13" i="1"/>
  <c r="S48" i="11" s="1"/>
  <c r="QT13" i="1"/>
  <c r="QS13" i="1"/>
  <c r="QR13" i="1"/>
  <c r="QQ13" i="1"/>
  <c r="TA12" i="1"/>
  <c r="SZ12" i="1"/>
  <c r="SK12" i="1"/>
  <c r="SJ12" i="1"/>
  <c r="SJ94" i="1" s="1"/>
  <c r="SH12" i="1"/>
  <c r="SH94" i="1" s="1"/>
  <c r="RR12" i="1"/>
  <c r="RQ12" i="1"/>
  <c r="RB12" i="1"/>
  <c r="RA12" i="1"/>
  <c r="RA94" i="1" s="1"/>
  <c r="QY12" i="1"/>
  <c r="QY94" i="1" s="1"/>
  <c r="TA11" i="1"/>
  <c r="SZ11" i="1"/>
  <c r="RR11" i="1"/>
  <c r="RQ11" i="1"/>
  <c r="SU9" i="1"/>
  <c r="SX9" i="1" s="1"/>
  <c r="SS9" i="1"/>
  <c r="SQ9" i="1"/>
  <c r="SO9" i="1"/>
  <c r="SN9" i="1"/>
  <c r="RJ9" i="1"/>
  <c r="RF9" i="1"/>
  <c r="RE9" i="1"/>
  <c r="SU8" i="1"/>
  <c r="SS8" i="1"/>
  <c r="SQ8" i="1"/>
  <c r="SO8" i="1"/>
  <c r="SN8" i="1"/>
  <c r="RJ8" i="1"/>
  <c r="RF8" i="1"/>
  <c r="RE8" i="1"/>
  <c r="SU7" i="1"/>
  <c r="SS7" i="1"/>
  <c r="SQ7" i="1"/>
  <c r="SO7" i="1"/>
  <c r="SN7" i="1"/>
  <c r="RJ7" i="1"/>
  <c r="RF7" i="1"/>
  <c r="RE7" i="1"/>
  <c r="SU6" i="1"/>
  <c r="SS6" i="1"/>
  <c r="SQ6" i="1"/>
  <c r="SO6" i="1"/>
  <c r="SN6" i="1"/>
  <c r="RJ6" i="1"/>
  <c r="RF6" i="1"/>
  <c r="RE6" i="1"/>
  <c r="SU5" i="1"/>
  <c r="SS5" i="1"/>
  <c r="SQ5" i="1"/>
  <c r="SO5" i="1"/>
  <c r="SN5" i="1"/>
  <c r="RJ5" i="1"/>
  <c r="RH5" i="1"/>
  <c r="RF5" i="1"/>
  <c r="RE5" i="1"/>
  <c r="SU4" i="1"/>
  <c r="SS4" i="1"/>
  <c r="SQ4" i="1"/>
  <c r="SO4" i="1"/>
  <c r="SN4" i="1"/>
  <c r="RJ4" i="1"/>
  <c r="RF4" i="1"/>
  <c r="RE4" i="1"/>
  <c r="SU3" i="1"/>
  <c r="SS3" i="1"/>
  <c r="SQ3" i="1"/>
  <c r="SO3" i="1"/>
  <c r="SN3" i="1"/>
  <c r="RJ3" i="1"/>
  <c r="RF3" i="1"/>
  <c r="RE3" i="1"/>
  <c r="SU2" i="1"/>
  <c r="SS2" i="1"/>
  <c r="SQ2" i="1"/>
  <c r="SO2" i="1"/>
  <c r="SN2" i="1"/>
  <c r="RJ2" i="1"/>
  <c r="RF2" i="1"/>
  <c r="RE2" i="1"/>
  <c r="SJ1" i="1"/>
  <c r="SE1" i="1"/>
  <c r="RA1" i="1"/>
  <c r="QV1" i="1"/>
  <c r="AH49" i="11"/>
  <c r="S49" i="11"/>
  <c r="E49" i="11"/>
  <c r="U49" i="11" s="1"/>
  <c r="AH48" i="11"/>
  <c r="E48" i="11"/>
  <c r="U48" i="11" s="1"/>
  <c r="AH47" i="11"/>
  <c r="S47" i="11"/>
  <c r="E47" i="11"/>
  <c r="U47" i="11" s="1"/>
  <c r="AH46" i="11"/>
  <c r="T46" i="11"/>
  <c r="S46" i="11"/>
  <c r="R46" i="11"/>
  <c r="Q46" i="11"/>
  <c r="P46" i="11"/>
  <c r="O46" i="11"/>
  <c r="A46" i="11" s="1"/>
  <c r="D46" i="11" s="1"/>
  <c r="N46" i="11"/>
  <c r="M46" i="11"/>
  <c r="L46" i="11"/>
  <c r="K46" i="11"/>
  <c r="J46" i="11"/>
  <c r="I46" i="11"/>
  <c r="G46" i="11"/>
  <c r="H46" i="11" s="1"/>
  <c r="F46" i="11"/>
  <c r="E46" i="11"/>
  <c r="U46" i="11" s="1"/>
  <c r="AH45" i="11"/>
  <c r="T45" i="11"/>
  <c r="S45" i="11"/>
  <c r="R45" i="11"/>
  <c r="Q45" i="11"/>
  <c r="P45" i="11"/>
  <c r="O45" i="11"/>
  <c r="N45" i="11"/>
  <c r="AD46" i="11" s="1"/>
  <c r="M45" i="11"/>
  <c r="A45" i="11" s="1"/>
  <c r="D45" i="11" s="1"/>
  <c r="L45" i="11"/>
  <c r="K45" i="11"/>
  <c r="J45" i="11"/>
  <c r="B45" i="11" s="1"/>
  <c r="I45" i="11"/>
  <c r="Y46" i="11" s="1"/>
  <c r="G45" i="11"/>
  <c r="H45" i="11" s="1"/>
  <c r="F45" i="11"/>
  <c r="E45" i="11"/>
  <c r="U45" i="11" s="1"/>
  <c r="AH44" i="11"/>
  <c r="T44" i="11"/>
  <c r="S44" i="11"/>
  <c r="R44" i="11"/>
  <c r="Q44" i="11"/>
  <c r="P44" i="11"/>
  <c r="O44" i="11"/>
  <c r="A44" i="11" s="1"/>
  <c r="N44" i="11"/>
  <c r="M44" i="11"/>
  <c r="AC45" i="11" s="1"/>
  <c r="L44" i="11"/>
  <c r="K44" i="11"/>
  <c r="AA45" i="11" s="1"/>
  <c r="J44" i="11"/>
  <c r="I44" i="11"/>
  <c r="G44" i="11"/>
  <c r="F44" i="11"/>
  <c r="E44" i="11"/>
  <c r="U44" i="11" s="1"/>
  <c r="AH43" i="11"/>
  <c r="S43" i="11"/>
  <c r="R43" i="11"/>
  <c r="Q43" i="11"/>
  <c r="P43" i="11"/>
  <c r="D43" i="11" s="1"/>
  <c r="O43" i="11"/>
  <c r="N43" i="11"/>
  <c r="M43" i="11"/>
  <c r="L43" i="11"/>
  <c r="C43" i="11" s="1"/>
  <c r="K43" i="11"/>
  <c r="J43" i="11"/>
  <c r="B43" i="11" s="1"/>
  <c r="I43" i="11"/>
  <c r="G43" i="11"/>
  <c r="H43" i="11" s="1"/>
  <c r="F43" i="11"/>
  <c r="E43" i="11"/>
  <c r="U43" i="11" s="1"/>
  <c r="AH42" i="11"/>
  <c r="S42" i="11"/>
  <c r="R42" i="11"/>
  <c r="Q42" i="11"/>
  <c r="P42" i="11"/>
  <c r="O42" i="11"/>
  <c r="M42" i="11"/>
  <c r="L42" i="11"/>
  <c r="C42" i="11" s="1"/>
  <c r="K42" i="11"/>
  <c r="AA43" i="11" s="1"/>
  <c r="J42" i="11"/>
  <c r="I42" i="11"/>
  <c r="F42" i="11"/>
  <c r="E42" i="11"/>
  <c r="U42" i="11" s="1"/>
  <c r="AH41" i="11"/>
  <c r="S41" i="11"/>
  <c r="R41" i="11"/>
  <c r="Q41" i="11"/>
  <c r="P41" i="11"/>
  <c r="O41" i="11"/>
  <c r="M41" i="11"/>
  <c r="L41" i="11"/>
  <c r="K41" i="11"/>
  <c r="J41" i="11"/>
  <c r="I41" i="11"/>
  <c r="F41" i="11"/>
  <c r="W42" i="11" s="1"/>
  <c r="E41" i="11"/>
  <c r="U41" i="11" s="1"/>
  <c r="AH40" i="11"/>
  <c r="S40" i="11"/>
  <c r="R40" i="11"/>
  <c r="Q40" i="11"/>
  <c r="P40" i="11"/>
  <c r="AF41" i="11" s="1"/>
  <c r="O40" i="11"/>
  <c r="M40" i="11"/>
  <c r="L40" i="11"/>
  <c r="K40" i="11"/>
  <c r="J40" i="11"/>
  <c r="I40" i="11"/>
  <c r="A40" i="11" s="1"/>
  <c r="F40" i="11"/>
  <c r="E40" i="11"/>
  <c r="U40" i="11" s="1"/>
  <c r="AH39" i="11"/>
  <c r="S39" i="11"/>
  <c r="R39" i="11"/>
  <c r="Q39" i="11"/>
  <c r="P39" i="11"/>
  <c r="A39" i="11" s="1"/>
  <c r="O39" i="11"/>
  <c r="M39" i="11"/>
  <c r="L39" i="11"/>
  <c r="K39" i="11"/>
  <c r="J39" i="11"/>
  <c r="I39" i="11"/>
  <c r="F39" i="11"/>
  <c r="E39" i="11"/>
  <c r="U39" i="11" s="1"/>
  <c r="AH38" i="11"/>
  <c r="S38" i="11"/>
  <c r="R38" i="11"/>
  <c r="Q38" i="11"/>
  <c r="P38" i="11"/>
  <c r="O38" i="11"/>
  <c r="M38" i="11"/>
  <c r="L38" i="11"/>
  <c r="K38" i="11"/>
  <c r="J38" i="11"/>
  <c r="I38" i="11"/>
  <c r="V38" i="11" s="1"/>
  <c r="F38" i="11"/>
  <c r="E38" i="11"/>
  <c r="U38" i="11" s="1"/>
  <c r="AH37" i="11"/>
  <c r="S37" i="11"/>
  <c r="R37" i="11"/>
  <c r="Q37" i="11"/>
  <c r="P37" i="11"/>
  <c r="O37" i="11"/>
  <c r="M37" i="11"/>
  <c r="L37" i="11"/>
  <c r="K37" i="11"/>
  <c r="J37" i="11"/>
  <c r="I37" i="11"/>
  <c r="A37" i="11" s="1"/>
  <c r="F37" i="11"/>
  <c r="E37" i="11"/>
  <c r="U37" i="11" s="1"/>
  <c r="S36" i="11"/>
  <c r="R36" i="11"/>
  <c r="Q36" i="11"/>
  <c r="P36" i="11"/>
  <c r="O36" i="11"/>
  <c r="M36" i="11"/>
  <c r="L36" i="11"/>
  <c r="K36" i="11"/>
  <c r="J36" i="11"/>
  <c r="I36" i="11"/>
  <c r="F36" i="11"/>
  <c r="E36" i="11"/>
  <c r="U36" i="11" s="1"/>
  <c r="S35" i="11"/>
  <c r="R35" i="11"/>
  <c r="Q35" i="11"/>
  <c r="P35" i="11"/>
  <c r="AF36" i="11" s="1"/>
  <c r="O35" i="11"/>
  <c r="AE36" i="11" s="1"/>
  <c r="M35" i="11"/>
  <c r="K35" i="11"/>
  <c r="J35" i="11"/>
  <c r="I35" i="11"/>
  <c r="G35" i="11"/>
  <c r="H35" i="11" s="1"/>
  <c r="F35" i="11"/>
  <c r="E35" i="11"/>
  <c r="AC34" i="11"/>
  <c r="AB34" i="11"/>
  <c r="Z34" i="11"/>
  <c r="Y34" i="11"/>
  <c r="W34" i="11"/>
  <c r="O21" i="11"/>
  <c r="O20" i="11"/>
  <c r="A3" i="11"/>
  <c r="A2" i="11"/>
  <c r="A1" i="11"/>
  <c r="Q44" i="9" l="1"/>
  <c r="R44" i="9" s="1"/>
  <c r="O8" i="9"/>
  <c r="O75" i="9"/>
  <c r="Q31" i="9"/>
  <c r="R31" i="9" s="1"/>
  <c r="TY107" i="1"/>
  <c r="SP107" i="1"/>
  <c r="SR107" i="1" s="1"/>
  <c r="SS107" i="1" s="1"/>
  <c r="SX107" i="1" s="1"/>
  <c r="RG107" i="1"/>
  <c r="RH107" i="1" s="1"/>
  <c r="I24" i="5"/>
  <c r="H26" i="9"/>
  <c r="AG26" i="9" s="1"/>
  <c r="AH26" i="9" s="1"/>
  <c r="H27" i="9"/>
  <c r="AG27" i="9" s="1"/>
  <c r="AH27" i="9" s="1"/>
  <c r="H25" i="9"/>
  <c r="AG25" i="9" s="1"/>
  <c r="AH25" i="9" s="1"/>
  <c r="D14" i="5"/>
  <c r="J14" i="5" s="1"/>
  <c r="H76" i="9"/>
  <c r="AG76" i="9" s="1"/>
  <c r="AH76" i="9" s="1"/>
  <c r="H80" i="9"/>
  <c r="AG80" i="9" s="1"/>
  <c r="AH80" i="9" s="1"/>
  <c r="RG98" i="1"/>
  <c r="SP98" i="1"/>
  <c r="SQ98" i="1" s="1"/>
  <c r="RL7" i="1"/>
  <c r="RG110" i="1"/>
  <c r="O3" i="9"/>
  <c r="Q38" i="9"/>
  <c r="R38" i="9" s="1"/>
  <c r="Q40" i="9"/>
  <c r="R40" i="9" s="1"/>
  <c r="T40" i="9" s="1"/>
  <c r="Q43" i="9"/>
  <c r="R43" i="9" s="1"/>
  <c r="T43" i="9" s="1"/>
  <c r="O57" i="9"/>
  <c r="S57" i="9" s="1"/>
  <c r="Q60" i="9"/>
  <c r="R60" i="9" s="1"/>
  <c r="S60" i="9" s="1"/>
  <c r="Q62" i="9"/>
  <c r="R62" i="9" s="1"/>
  <c r="D13" i="5"/>
  <c r="J13" i="5" s="1"/>
  <c r="J17" i="5"/>
  <c r="J37" i="5"/>
  <c r="RL2" i="1"/>
  <c r="O5" i="9"/>
  <c r="O12" i="9"/>
  <c r="H16" i="9"/>
  <c r="AG16" i="9" s="1"/>
  <c r="AH16" i="9" s="1"/>
  <c r="O19" i="9"/>
  <c r="H23" i="9"/>
  <c r="AG23" i="9" s="1"/>
  <c r="AH23" i="9" s="1"/>
  <c r="O49" i="9"/>
  <c r="O56" i="9"/>
  <c r="H4" i="9"/>
  <c r="AG4" i="9" s="1"/>
  <c r="AH4" i="9" s="1"/>
  <c r="Q5" i="9"/>
  <c r="R5" i="9" s="1"/>
  <c r="O7" i="9"/>
  <c r="AG8" i="9"/>
  <c r="AH8" i="9" s="1"/>
  <c r="Q12" i="9"/>
  <c r="R12" i="9" s="1"/>
  <c r="O46" i="9"/>
  <c r="O51" i="9"/>
  <c r="Q54" i="9"/>
  <c r="R54" i="9" s="1"/>
  <c r="O67" i="9"/>
  <c r="O74" i="9"/>
  <c r="S74" i="9" s="1"/>
  <c r="AG75" i="9"/>
  <c r="AH75" i="9" s="1"/>
  <c r="N40" i="5"/>
  <c r="Q7" i="9"/>
  <c r="R7" i="9" s="1"/>
  <c r="Q46" i="9"/>
  <c r="R46" i="9" s="1"/>
  <c r="Q51" i="9"/>
  <c r="R51" i="9" s="1"/>
  <c r="T51" i="9" s="1"/>
  <c r="Q56" i="9"/>
  <c r="R56" i="9" s="1"/>
  <c r="Q67" i="9"/>
  <c r="R67" i="9" s="1"/>
  <c r="T67" i="9" s="1"/>
  <c r="H69" i="9"/>
  <c r="AG69" i="9" s="1"/>
  <c r="AH69" i="9" s="1"/>
  <c r="Q74" i="9"/>
  <c r="R74" i="9" s="1"/>
  <c r="N17" i="5"/>
  <c r="M17" i="5" s="1"/>
  <c r="D22" i="5"/>
  <c r="J22" i="5" s="1"/>
  <c r="RH8" i="1"/>
  <c r="M37" i="5"/>
  <c r="O37" i="5" s="1"/>
  <c r="SW2" i="1"/>
  <c r="SP110" i="1"/>
  <c r="SR110" i="1" s="1"/>
  <c r="SS110" i="1" s="1"/>
  <c r="H15" i="9"/>
  <c r="AG15" i="9" s="1"/>
  <c r="AH15" i="9" s="1"/>
  <c r="H22" i="9"/>
  <c r="AG22" i="9" s="1"/>
  <c r="AH22" i="9" s="1"/>
  <c r="H24" i="9"/>
  <c r="AG24" i="9" s="1"/>
  <c r="AH24" i="9" s="1"/>
  <c r="H45" i="9"/>
  <c r="AG45" i="9" s="1"/>
  <c r="AH45" i="9" s="1"/>
  <c r="Q16" i="5"/>
  <c r="M16" i="5" s="1"/>
  <c r="O16" i="5" s="1"/>
  <c r="Q11" i="9"/>
  <c r="R11" i="9" s="1"/>
  <c r="T11" i="9" s="1"/>
  <c r="H17" i="9"/>
  <c r="AG17" i="9" s="1"/>
  <c r="AH17" i="9" s="1"/>
  <c r="Q20" i="9"/>
  <c r="R20" i="9" s="1"/>
  <c r="S20" i="9" s="1"/>
  <c r="Q29" i="9"/>
  <c r="R29" i="9" s="1"/>
  <c r="Q36" i="9"/>
  <c r="R36" i="9" s="1"/>
  <c r="T36" i="9" s="1"/>
  <c r="O40" i="9"/>
  <c r="S40" i="9" s="1"/>
  <c r="O62" i="9"/>
  <c r="M27" i="5"/>
  <c r="O27" i="5" s="1"/>
  <c r="M33" i="5"/>
  <c r="N122" i="5"/>
  <c r="O122" i="5" s="1"/>
  <c r="P122" i="5" s="1"/>
  <c r="SQ110" i="1"/>
  <c r="TY97" i="1"/>
  <c r="K14" i="5"/>
  <c r="I14" i="5"/>
  <c r="RG97" i="1"/>
  <c r="TY98" i="1"/>
  <c r="K15" i="5"/>
  <c r="I15" i="5"/>
  <c r="UB14" i="1"/>
  <c r="UC14" i="1"/>
  <c r="UB30" i="1"/>
  <c r="UC30" i="1"/>
  <c r="TY100" i="1"/>
  <c r="K17" i="5"/>
  <c r="I17" i="5"/>
  <c r="RG100" i="1"/>
  <c r="RI100" i="1" s="1"/>
  <c r="RJ100" i="1" s="1"/>
  <c r="Q10" i="9"/>
  <c r="W10" i="9" s="1"/>
  <c r="O15" i="9"/>
  <c r="O30" i="9"/>
  <c r="AG30" i="9"/>
  <c r="AH30" i="9" s="1"/>
  <c r="RH9" i="1"/>
  <c r="RA7" i="1"/>
  <c r="RL9" i="1"/>
  <c r="RL8" i="1"/>
  <c r="RO8" i="1" s="1"/>
  <c r="RL6" i="1"/>
  <c r="RH7" i="1"/>
  <c r="RH4" i="1"/>
  <c r="RH2" i="1"/>
  <c r="RH3" i="1"/>
  <c r="O6" i="9"/>
  <c r="O11" i="9"/>
  <c r="Q39" i="9"/>
  <c r="R39" i="9" s="1"/>
  <c r="AG39" i="9"/>
  <c r="AH39" i="9" s="1"/>
  <c r="Q14" i="9"/>
  <c r="R14" i="9" s="1"/>
  <c r="O44" i="9"/>
  <c r="S44" i="9" s="1"/>
  <c r="AG44" i="9"/>
  <c r="AH44" i="9" s="1"/>
  <c r="RL3" i="1"/>
  <c r="RL5" i="1"/>
  <c r="RO5" i="1" s="1"/>
  <c r="TY103" i="1"/>
  <c r="K20" i="5"/>
  <c r="I20" i="5"/>
  <c r="RG103" i="1"/>
  <c r="RI103" i="1" s="1"/>
  <c r="RJ103" i="1" s="1"/>
  <c r="RL103" i="1" s="1"/>
  <c r="RP103" i="1" s="1"/>
  <c r="O9" i="9"/>
  <c r="O13" i="9"/>
  <c r="S13" i="9" s="1"/>
  <c r="TN9" i="1"/>
  <c r="TN8" i="1"/>
  <c r="TN7" i="1"/>
  <c r="TN6" i="1"/>
  <c r="TN3" i="1"/>
  <c r="TS2" i="1"/>
  <c r="TS6" i="1"/>
  <c r="TS7" i="1"/>
  <c r="TS3" i="1"/>
  <c r="TS8" i="1"/>
  <c r="TS4" i="1"/>
  <c r="TN5" i="1"/>
  <c r="TS5" i="1"/>
  <c r="TN2" i="1"/>
  <c r="TN4" i="1"/>
  <c r="TS9" i="1"/>
  <c r="O4" i="9"/>
  <c r="Q9" i="9"/>
  <c r="R9" i="9" s="1"/>
  <c r="Q13" i="9"/>
  <c r="R13" i="9" s="1"/>
  <c r="T13" i="9" s="1"/>
  <c r="O17" i="9"/>
  <c r="RJ29" i="1" s="1"/>
  <c r="O21" i="9"/>
  <c r="Q22" i="9"/>
  <c r="R22" i="9" s="1"/>
  <c r="O27" i="9"/>
  <c r="Q28" i="9"/>
  <c r="R28" i="9" s="1"/>
  <c r="T28" i="9" s="1"/>
  <c r="U28" i="9" s="1"/>
  <c r="Q33" i="9"/>
  <c r="R33" i="9" s="1"/>
  <c r="T33" i="9" s="1"/>
  <c r="Q37" i="9"/>
  <c r="R37" i="9" s="1"/>
  <c r="O41" i="9"/>
  <c r="Q47" i="9"/>
  <c r="R47" i="9" s="1"/>
  <c r="O52" i="9"/>
  <c r="S52" i="9" s="1"/>
  <c r="Q53" i="9"/>
  <c r="R53" i="9" s="1"/>
  <c r="T53" i="9" s="1"/>
  <c r="Q58" i="9"/>
  <c r="R58" i="9" s="1"/>
  <c r="O63" i="9"/>
  <c r="Q68" i="9"/>
  <c r="R68" i="9" s="1"/>
  <c r="T68" i="9" s="1"/>
  <c r="Q72" i="9"/>
  <c r="R72" i="9" s="1"/>
  <c r="O76" i="9"/>
  <c r="H79" i="9"/>
  <c r="AG79" i="9" s="1"/>
  <c r="AH79" i="9" s="1"/>
  <c r="Q80" i="9"/>
  <c r="R80" i="9" s="1"/>
  <c r="Q19" i="5"/>
  <c r="M19" i="5" s="1"/>
  <c r="O19" i="5" s="1"/>
  <c r="O33" i="5"/>
  <c r="O22" i="9"/>
  <c r="O28" i="9"/>
  <c r="O33" i="9"/>
  <c r="O37" i="9"/>
  <c r="Q4" i="9"/>
  <c r="R4" i="9" s="1"/>
  <c r="Q17" i="9"/>
  <c r="R17" i="9" s="1"/>
  <c r="Q21" i="9"/>
  <c r="R21" i="9" s="1"/>
  <c r="Q27" i="9"/>
  <c r="Q41" i="9"/>
  <c r="R41" i="9" s="1"/>
  <c r="H50" i="9"/>
  <c r="AG50" i="9" s="1"/>
  <c r="AH50" i="9" s="1"/>
  <c r="Q63" i="9"/>
  <c r="R63" i="9" s="1"/>
  <c r="T63" i="9" s="1"/>
  <c r="O79" i="9"/>
  <c r="N143" i="5"/>
  <c r="O143" i="5" s="1"/>
  <c r="P143" i="5" s="1"/>
  <c r="H28" i="10"/>
  <c r="H26" i="10"/>
  <c r="N142" i="5"/>
  <c r="O142" i="5" s="1"/>
  <c r="P142" i="5" s="1"/>
  <c r="Q24" i="5"/>
  <c r="M24" i="5" s="1"/>
  <c r="O24" i="5" s="1"/>
  <c r="N131" i="5"/>
  <c r="O131" i="5" s="1"/>
  <c r="P131" i="5" s="1"/>
  <c r="N166" i="5"/>
  <c r="O166" i="5" s="1"/>
  <c r="P166" i="5" s="1"/>
  <c r="N144" i="5"/>
  <c r="O144" i="5" s="1"/>
  <c r="P144" i="5" s="1"/>
  <c r="D32" i="5"/>
  <c r="J32" i="5" s="1"/>
  <c r="H27" i="10"/>
  <c r="N152" i="5"/>
  <c r="O152" i="5" s="1"/>
  <c r="P152" i="5" s="1"/>
  <c r="TY96" i="1"/>
  <c r="K13" i="5"/>
  <c r="Q14" i="5"/>
  <c r="M14" i="5" s="1"/>
  <c r="O14" i="5" s="1"/>
  <c r="O32" i="5"/>
  <c r="Q79" i="9"/>
  <c r="R79" i="9" s="1"/>
  <c r="T79" i="9" s="1"/>
  <c r="O24" i="9"/>
  <c r="O25" i="9"/>
  <c r="O35" i="9"/>
  <c r="O39" i="9"/>
  <c r="O45" i="9"/>
  <c r="O61" i="9"/>
  <c r="O66" i="9"/>
  <c r="O70" i="9"/>
  <c r="N146" i="5"/>
  <c r="O146" i="5" s="1"/>
  <c r="P146" i="5" s="1"/>
  <c r="Q39" i="5"/>
  <c r="M39" i="5" s="1"/>
  <c r="O39" i="5" s="1"/>
  <c r="Q35" i="5"/>
  <c r="M35" i="5" s="1"/>
  <c r="Q23" i="5"/>
  <c r="M23" i="5" s="1"/>
  <c r="O23" i="5" s="1"/>
  <c r="D31" i="5"/>
  <c r="J31" i="5" s="1"/>
  <c r="N167" i="5"/>
  <c r="O167" i="5" s="1"/>
  <c r="P167" i="5" s="1"/>
  <c r="Q30" i="5"/>
  <c r="M30" i="5" s="1"/>
  <c r="O30" i="5" s="1"/>
  <c r="D38" i="5"/>
  <c r="J38" i="5" s="1"/>
  <c r="H67" i="10"/>
  <c r="D21" i="5"/>
  <c r="J21" i="5" s="1"/>
  <c r="D23" i="5"/>
  <c r="J23" i="5" s="1"/>
  <c r="Q35" i="9"/>
  <c r="R35" i="9" s="1"/>
  <c r="O55" i="9"/>
  <c r="Q21" i="5"/>
  <c r="M21" i="5" s="1"/>
  <c r="O21" i="5" s="1"/>
  <c r="N173" i="5"/>
  <c r="O173" i="5" s="1"/>
  <c r="P173" i="5" s="1"/>
  <c r="H80" i="10"/>
  <c r="H78" i="10"/>
  <c r="N137" i="5"/>
  <c r="O137" i="5" s="1"/>
  <c r="P137" i="5" s="1"/>
  <c r="N118" i="5"/>
  <c r="O118" i="5" s="1"/>
  <c r="P118" i="5" s="1"/>
  <c r="Q28" i="5"/>
  <c r="M28" i="5" s="1"/>
  <c r="O28" i="5" s="1"/>
  <c r="H77" i="9"/>
  <c r="N136" i="5"/>
  <c r="O136" i="5" s="1"/>
  <c r="P136" i="5" s="1"/>
  <c r="D28" i="5"/>
  <c r="J28" i="5" s="1"/>
  <c r="H81" i="10"/>
  <c r="H77" i="10"/>
  <c r="N133" i="5"/>
  <c r="O133" i="5" s="1"/>
  <c r="P133" i="5" s="1"/>
  <c r="N119" i="5"/>
  <c r="O119" i="5" s="1"/>
  <c r="P119" i="5" s="1"/>
  <c r="Q31" i="5"/>
  <c r="M31" i="5" s="1"/>
  <c r="O31" i="5" s="1"/>
  <c r="Q25" i="5"/>
  <c r="M25" i="5" s="1"/>
  <c r="N151" i="5"/>
  <c r="O151" i="5" s="1"/>
  <c r="P151" i="5" s="1"/>
  <c r="D35" i="5"/>
  <c r="J35" i="5" s="1"/>
  <c r="D25" i="5"/>
  <c r="J25" i="5" s="1"/>
  <c r="N71" i="5"/>
  <c r="O71" i="5" s="1"/>
  <c r="P71" i="5" s="1"/>
  <c r="Q40" i="5"/>
  <c r="M40" i="5" s="1"/>
  <c r="O40" i="5" s="1"/>
  <c r="Q36" i="5"/>
  <c r="M36" i="5" s="1"/>
  <c r="O36" i="5" s="1"/>
  <c r="Q20" i="5"/>
  <c r="M20" i="5" s="1"/>
  <c r="O20" i="5" s="1"/>
  <c r="N54" i="5"/>
  <c r="O54" i="5" s="1"/>
  <c r="P54" i="5" s="1"/>
  <c r="D40" i="5"/>
  <c r="J40" i="5" s="1"/>
  <c r="D36" i="5"/>
  <c r="J36" i="5" s="1"/>
  <c r="D34" i="5"/>
  <c r="J34" i="5" s="1"/>
  <c r="D30" i="5"/>
  <c r="J30" i="5" s="1"/>
  <c r="H65" i="10"/>
  <c r="H51" i="10"/>
  <c r="N141" i="5"/>
  <c r="O141" i="5" s="1"/>
  <c r="P141" i="5" s="1"/>
  <c r="Q15" i="5"/>
  <c r="M15" i="5" s="1"/>
  <c r="O15" i="5" s="1"/>
  <c r="D18" i="5"/>
  <c r="J18" i="5" s="1"/>
  <c r="TY116" i="1"/>
  <c r="K33" i="5"/>
  <c r="Q24" i="9"/>
  <c r="Q25" i="9"/>
  <c r="R25" i="9" s="1"/>
  <c r="T25" i="9" s="1"/>
  <c r="V25" i="9" s="1"/>
  <c r="TY37" i="1" s="1"/>
  <c r="Q45" i="9"/>
  <c r="R45" i="9" s="1"/>
  <c r="Q61" i="9"/>
  <c r="R61" i="9" s="1"/>
  <c r="T61" i="9" s="1"/>
  <c r="U61" i="9" s="1"/>
  <c r="Q66" i="9"/>
  <c r="R66" i="9" s="1"/>
  <c r="T66" i="9" s="1"/>
  <c r="Q70" i="9"/>
  <c r="R70" i="9" s="1"/>
  <c r="T70" i="9" s="1"/>
  <c r="RN6" i="1"/>
  <c r="RG6" i="1" s="1"/>
  <c r="SS39" i="1"/>
  <c r="TD39" i="1" s="1"/>
  <c r="Q2" i="9"/>
  <c r="Q6" i="9"/>
  <c r="R6" i="9" s="1"/>
  <c r="T6" i="9" s="1"/>
  <c r="O10" i="9"/>
  <c r="O14" i="9"/>
  <c r="S14" i="9" s="1"/>
  <c r="Q15" i="9"/>
  <c r="R15" i="9" s="1"/>
  <c r="S15" i="9" s="1"/>
  <c r="Q19" i="9"/>
  <c r="R19" i="9" s="1"/>
  <c r="S19" i="9" s="1"/>
  <c r="O23" i="9"/>
  <c r="O29" i="9"/>
  <c r="Q30" i="9"/>
  <c r="R30" i="9" s="1"/>
  <c r="O34" i="9"/>
  <c r="O38" i="9"/>
  <c r="O43" i="9"/>
  <c r="S43" i="9" s="1"/>
  <c r="Q49" i="9"/>
  <c r="R49" i="9" s="1"/>
  <c r="S49" i="9" s="1"/>
  <c r="O54" i="9"/>
  <c r="Q55" i="9"/>
  <c r="R55" i="9" s="1"/>
  <c r="H64" i="9"/>
  <c r="O64" i="9" s="1"/>
  <c r="O65" i="9"/>
  <c r="O69" i="9"/>
  <c r="O73" i="9"/>
  <c r="Q78" i="9"/>
  <c r="R78" i="9" s="1"/>
  <c r="T78" i="9" s="1"/>
  <c r="Q18" i="5"/>
  <c r="M18" i="5" s="1"/>
  <c r="O18" i="5" s="1"/>
  <c r="O35" i="5"/>
  <c r="Q65" i="9"/>
  <c r="R65" i="9" s="1"/>
  <c r="T65" i="9" s="1"/>
  <c r="V65" i="9" s="1"/>
  <c r="TY77" i="1" s="1"/>
  <c r="Q69" i="9"/>
  <c r="R69" i="9" s="1"/>
  <c r="T69" i="9" s="1"/>
  <c r="Q73" i="9"/>
  <c r="R73" i="9" s="1"/>
  <c r="T73" i="9" s="1"/>
  <c r="TY110" i="1"/>
  <c r="K27" i="5"/>
  <c r="D16" i="5"/>
  <c r="J16" i="5" s="1"/>
  <c r="O25" i="5"/>
  <c r="TY120" i="1"/>
  <c r="K37" i="5"/>
  <c r="O47" i="9"/>
  <c r="Q48" i="9"/>
  <c r="R48" i="9" s="1"/>
  <c r="S48" i="9" s="1"/>
  <c r="O53" i="9"/>
  <c r="S53" i="9" s="1"/>
  <c r="O58" i="9"/>
  <c r="S58" i="9" s="1"/>
  <c r="Q59" i="9"/>
  <c r="R59" i="9" s="1"/>
  <c r="T59" i="9" s="1"/>
  <c r="O68" i="9"/>
  <c r="O72" i="9"/>
  <c r="S72" i="9" s="1"/>
  <c r="Q77" i="9"/>
  <c r="W77" i="9" s="1"/>
  <c r="Q29" i="5"/>
  <c r="M29" i="5" s="1"/>
  <c r="O29" i="5" s="1"/>
  <c r="N124" i="5"/>
  <c r="O124" i="5" s="1"/>
  <c r="P124" i="5" s="1"/>
  <c r="D39" i="5"/>
  <c r="J39" i="5" s="1"/>
  <c r="D29" i="5"/>
  <c r="J29" i="5" s="1"/>
  <c r="N164" i="5"/>
  <c r="O164" i="5" s="1"/>
  <c r="P164" i="5" s="1"/>
  <c r="Q38" i="5"/>
  <c r="M38" i="5" s="1"/>
  <c r="O38" i="5" s="1"/>
  <c r="Q34" i="5"/>
  <c r="M34" i="5" s="1"/>
  <c r="Q22" i="5"/>
  <c r="M22" i="5" s="1"/>
  <c r="O22" i="5" s="1"/>
  <c r="H59" i="10"/>
  <c r="D26" i="5"/>
  <c r="J26" i="5" s="1"/>
  <c r="H11" i="10"/>
  <c r="D19" i="5"/>
  <c r="J19" i="5" s="1"/>
  <c r="TY105" i="1"/>
  <c r="K22" i="5"/>
  <c r="I33" i="5"/>
  <c r="O34" i="5"/>
  <c r="N149" i="5"/>
  <c r="O149" i="5" s="1"/>
  <c r="H5" i="10"/>
  <c r="H17" i="10"/>
  <c r="H23" i="10"/>
  <c r="H25" i="10"/>
  <c r="N117" i="5"/>
  <c r="O117" i="5" s="1"/>
  <c r="P117" i="5" s="1"/>
  <c r="O78" i="9"/>
  <c r="N120" i="5"/>
  <c r="O120" i="5" s="1"/>
  <c r="P120" i="5" s="1"/>
  <c r="N128" i="5"/>
  <c r="O128" i="5" s="1"/>
  <c r="P128" i="5" s="1"/>
  <c r="N139" i="5"/>
  <c r="O139" i="5" s="1"/>
  <c r="P139" i="5" s="1"/>
  <c r="N169" i="5"/>
  <c r="O169" i="5" s="1"/>
  <c r="P169" i="5" s="1"/>
  <c r="Q26" i="5"/>
  <c r="M26" i="5" s="1"/>
  <c r="O26" i="5" s="1"/>
  <c r="Q32" i="5"/>
  <c r="M32" i="5" s="1"/>
  <c r="N123" i="5"/>
  <c r="O123" i="5" s="1"/>
  <c r="P123" i="5" s="1"/>
  <c r="N172" i="5"/>
  <c r="O172" i="5" s="1"/>
  <c r="N126" i="5"/>
  <c r="O126" i="5" s="1"/>
  <c r="P126" i="5" s="1"/>
  <c r="H16" i="10"/>
  <c r="H18" i="10"/>
  <c r="H24" i="10"/>
  <c r="H46" i="10"/>
  <c r="H70" i="10"/>
  <c r="UA107" i="1"/>
  <c r="UB107" i="1" s="1"/>
  <c r="TZ107" i="1"/>
  <c r="N121" i="5"/>
  <c r="O121" i="5" s="1"/>
  <c r="P121" i="5" s="1"/>
  <c r="N129" i="5"/>
  <c r="O129" i="5" s="1"/>
  <c r="N170" i="5"/>
  <c r="O170" i="5" s="1"/>
  <c r="P170" i="5" s="1"/>
  <c r="Q76" i="9"/>
  <c r="R76" i="9" s="1"/>
  <c r="T76" i="9" s="1"/>
  <c r="O80" i="9"/>
  <c r="K24" i="5"/>
  <c r="N165" i="5"/>
  <c r="O165" i="5" s="1"/>
  <c r="P165" i="5" s="1"/>
  <c r="N130" i="5"/>
  <c r="O130" i="5" s="1"/>
  <c r="P130" i="5" s="1"/>
  <c r="N138" i="5"/>
  <c r="O138" i="5" s="1"/>
  <c r="P138" i="5" s="1"/>
  <c r="AV43" i="11"/>
  <c r="AV45" i="11"/>
  <c r="AV42" i="11"/>
  <c r="W44" i="11"/>
  <c r="AF45" i="11"/>
  <c r="D44" i="11"/>
  <c r="D42" i="11"/>
  <c r="W40" i="11"/>
  <c r="B42" i="11"/>
  <c r="C44" i="11"/>
  <c r="AV44" i="11" s="1"/>
  <c r="AB46" i="11"/>
  <c r="C45" i="11"/>
  <c r="B46" i="11"/>
  <c r="C46" i="11"/>
  <c r="AL36" i="11"/>
  <c r="AL40" i="11"/>
  <c r="AL44" i="11"/>
  <c r="AL37" i="11"/>
  <c r="AL41" i="11"/>
  <c r="AL45" i="11"/>
  <c r="AL38" i="11"/>
  <c r="AL46" i="11"/>
  <c r="AL39" i="11"/>
  <c r="AL43" i="11"/>
  <c r="AL42" i="11"/>
  <c r="AE41" i="11"/>
  <c r="AM36" i="11"/>
  <c r="AM40" i="11"/>
  <c r="AM44" i="11"/>
  <c r="AM45" i="11"/>
  <c r="AM37" i="11"/>
  <c r="AM38" i="11"/>
  <c r="AM42" i="11"/>
  <c r="AM46" i="11"/>
  <c r="AM39" i="11"/>
  <c r="AM43" i="11"/>
  <c r="AM41" i="11"/>
  <c r="AN39" i="11"/>
  <c r="AN43" i="11"/>
  <c r="AN37" i="11"/>
  <c r="AN36" i="11"/>
  <c r="AN40" i="11"/>
  <c r="AN44" i="11"/>
  <c r="AN41" i="11"/>
  <c r="AN38" i="11"/>
  <c r="AN42" i="11"/>
  <c r="AN46" i="11"/>
  <c r="AN45" i="11"/>
  <c r="Z39" i="11"/>
  <c r="AC40" i="11"/>
  <c r="W36" i="11"/>
  <c r="AO40" i="11"/>
  <c r="AO44" i="11"/>
  <c r="AO39" i="11"/>
  <c r="AO43" i="11"/>
  <c r="AO36" i="11"/>
  <c r="AO37" i="11"/>
  <c r="AO41" i="11"/>
  <c r="AO45" i="11"/>
  <c r="AO38" i="11"/>
  <c r="AO42" i="11"/>
  <c r="AO46" i="11"/>
  <c r="AJ36" i="11"/>
  <c r="AI43" i="11"/>
  <c r="AI44" i="11"/>
  <c r="AI38" i="11"/>
  <c r="AI37" i="11"/>
  <c r="AI45" i="11"/>
  <c r="AI46" i="11"/>
  <c r="AI40" i="11"/>
  <c r="AI41" i="11"/>
  <c r="AI42" i="11"/>
  <c r="AI36" i="11"/>
  <c r="AI39" i="11"/>
  <c r="AP38" i="11"/>
  <c r="AP42" i="11"/>
  <c r="AP46" i="11"/>
  <c r="AP40" i="11"/>
  <c r="AP39" i="11"/>
  <c r="AP43" i="11"/>
  <c r="AP36" i="11"/>
  <c r="AP44" i="11"/>
  <c r="AP37" i="11"/>
  <c r="AP41" i="11"/>
  <c r="AP45" i="11"/>
  <c r="AR37" i="11"/>
  <c r="AR41" i="11"/>
  <c r="AR45" i="11"/>
  <c r="AR38" i="11"/>
  <c r="AR42" i="11"/>
  <c r="AR46" i="11"/>
  <c r="AR39" i="11"/>
  <c r="AR43" i="11"/>
  <c r="AR36" i="11"/>
  <c r="AR40" i="11"/>
  <c r="AR44" i="11"/>
  <c r="AS46" i="11"/>
  <c r="AS37" i="11"/>
  <c r="AS41" i="11"/>
  <c r="AS45" i="11"/>
  <c r="AS42" i="11"/>
  <c r="AS38" i="11"/>
  <c r="AS39" i="11"/>
  <c r="AS43" i="11"/>
  <c r="AS36" i="11"/>
  <c r="AS40" i="11"/>
  <c r="AS44" i="11"/>
  <c r="TY10" i="1"/>
  <c r="UE10" i="1"/>
  <c r="UA10" i="1"/>
  <c r="AC43" i="11"/>
  <c r="AE43" i="11"/>
  <c r="A42" i="11"/>
  <c r="AE44" i="11"/>
  <c r="A43" i="11"/>
  <c r="X45" i="11"/>
  <c r="H44" i="11"/>
  <c r="W38" i="11"/>
  <c r="AB38" i="11"/>
  <c r="A38" i="11"/>
  <c r="W43" i="11"/>
  <c r="H36" i="11"/>
  <c r="A36" i="11"/>
  <c r="Y36" i="11"/>
  <c r="Z38" i="11"/>
  <c r="AA38" i="11"/>
  <c r="AF42" i="11"/>
  <c r="A41" i="11"/>
  <c r="AE40" i="11"/>
  <c r="AB42" i="11"/>
  <c r="AB44" i="11"/>
  <c r="RB66" i="1"/>
  <c r="RA3" i="1"/>
  <c r="RO9" i="1"/>
  <c r="RB65" i="1"/>
  <c r="RO2" i="1"/>
  <c r="RO4" i="1"/>
  <c r="T45" i="9"/>
  <c r="U45" i="9" s="1"/>
  <c r="SS22" i="1"/>
  <c r="SZ22" i="1" s="1"/>
  <c r="RJ22" i="1"/>
  <c r="RQ22" i="1" s="1"/>
  <c r="SS14" i="1"/>
  <c r="SZ14" i="1" s="1"/>
  <c r="RJ14" i="1"/>
  <c r="RT14" i="1" s="1"/>
  <c r="S32" i="9"/>
  <c r="S31" i="9"/>
  <c r="T3" i="9"/>
  <c r="S3" i="9"/>
  <c r="T7" i="9"/>
  <c r="S7" i="9"/>
  <c r="T29" i="9"/>
  <c r="T20" i="9"/>
  <c r="W2" i="9"/>
  <c r="R2" i="9"/>
  <c r="W27" i="9"/>
  <c r="R27" i="9"/>
  <c r="T17" i="9"/>
  <c r="U17" i="9" s="1"/>
  <c r="T12" i="9"/>
  <c r="T4" i="9"/>
  <c r="T8" i="9"/>
  <c r="S8" i="9"/>
  <c r="T9" i="9"/>
  <c r="S9" i="9"/>
  <c r="U11" i="9"/>
  <c r="V11" i="9"/>
  <c r="TY23" i="1" s="1"/>
  <c r="S30" i="9"/>
  <c r="T30" i="9"/>
  <c r="RL14" i="1"/>
  <c r="S18" i="9"/>
  <c r="S37" i="9"/>
  <c r="T37" i="9"/>
  <c r="T38" i="9"/>
  <c r="S38" i="9"/>
  <c r="T39" i="9"/>
  <c r="V45" i="9"/>
  <c r="TY57" i="1" s="1"/>
  <c r="T48" i="9"/>
  <c r="T52" i="9"/>
  <c r="V61" i="9"/>
  <c r="TY73" i="1" s="1"/>
  <c r="T74" i="9"/>
  <c r="RJ30" i="1"/>
  <c r="RU30" i="1" s="1"/>
  <c r="T22" i="9"/>
  <c r="U25" i="9"/>
  <c r="V36" i="9"/>
  <c r="TY48" i="1" s="1"/>
  <c r="U36" i="9"/>
  <c r="S70" i="9"/>
  <c r="T71" i="9"/>
  <c r="S71" i="9"/>
  <c r="T72" i="9"/>
  <c r="T75" i="9"/>
  <c r="S75" i="9"/>
  <c r="T41" i="9"/>
  <c r="W18" i="9"/>
  <c r="S36" i="9"/>
  <c r="T58" i="9"/>
  <c r="V69" i="9"/>
  <c r="TY81" i="1" s="1"/>
  <c r="U69" i="9"/>
  <c r="T42" i="9"/>
  <c r="S42" i="9"/>
  <c r="S54" i="9"/>
  <c r="T54" i="9"/>
  <c r="T34" i="9"/>
  <c r="S34" i="9"/>
  <c r="T35" i="9"/>
  <c r="V57" i="9"/>
  <c r="TY69" i="1" s="1"/>
  <c r="U57" i="9"/>
  <c r="V32" i="9"/>
  <c r="TY44" i="1" s="1"/>
  <c r="U32" i="9"/>
  <c r="T56" i="9"/>
  <c r="S56" i="9"/>
  <c r="RI39" i="1"/>
  <c r="RK39" i="1" s="1"/>
  <c r="T14" i="9"/>
  <c r="T21" i="9"/>
  <c r="T31" i="9"/>
  <c r="V40" i="9"/>
  <c r="TY52" i="1" s="1"/>
  <c r="U40" i="9"/>
  <c r="V53" i="9"/>
  <c r="TY65" i="1" s="1"/>
  <c r="U53" i="9"/>
  <c r="S11" i="9"/>
  <c r="T44" i="9"/>
  <c r="T46" i="9"/>
  <c r="S46" i="9"/>
  <c r="T47" i="9"/>
  <c r="S47" i="9"/>
  <c r="S62" i="9"/>
  <c r="T62" i="9"/>
  <c r="T80" i="9"/>
  <c r="AD44" i="11"/>
  <c r="AA42" i="11"/>
  <c r="V41" i="11"/>
  <c r="AB36" i="11"/>
  <c r="Y38" i="11"/>
  <c r="Z37" i="11"/>
  <c r="AE42" i="11"/>
  <c r="AF37" i="11"/>
  <c r="W37" i="11"/>
  <c r="AF39" i="11"/>
  <c r="AC41" i="11"/>
  <c r="AC36" i="11"/>
  <c r="Z43" i="11"/>
  <c r="AD45" i="11"/>
  <c r="AA37" i="11"/>
  <c r="AE39" i="11"/>
  <c r="AF40" i="11"/>
  <c r="W41" i="11"/>
  <c r="X44" i="11"/>
  <c r="AF44" i="11"/>
  <c r="W45" i="11"/>
  <c r="AE45" i="11"/>
  <c r="C3" i="1"/>
  <c r="SR22" i="1"/>
  <c r="ST22" i="1" s="1"/>
  <c r="RB24" i="1"/>
  <c r="SK24" i="1"/>
  <c r="RA8" i="1"/>
  <c r="RB45" i="1"/>
  <c r="AE38" i="11"/>
  <c r="Z40" i="11"/>
  <c r="AB43" i="11"/>
  <c r="Y44" i="11"/>
  <c r="RO6" i="1"/>
  <c r="RA9" i="1"/>
  <c r="SK25" i="1"/>
  <c r="SS29" i="1"/>
  <c r="SW29" i="1" s="1"/>
  <c r="SK38" i="1"/>
  <c r="RB64" i="1"/>
  <c r="SK69" i="1"/>
  <c r="RH100" i="1"/>
  <c r="SQ107" i="1"/>
  <c r="AF38" i="11"/>
  <c r="AA40" i="11"/>
  <c r="Z45" i="11"/>
  <c r="JK13" i="1"/>
  <c r="G42" i="11" s="1"/>
  <c r="X43" i="11" s="1"/>
  <c r="SK71" i="1"/>
  <c r="Z36" i="11"/>
  <c r="W39" i="11"/>
  <c r="Z46" i="11"/>
  <c r="RN5" i="1"/>
  <c r="RK5" i="1" s="1"/>
  <c r="RN9" i="1"/>
  <c r="RK9" i="1" s="1"/>
  <c r="EA13" i="1"/>
  <c r="G38" i="11" s="1"/>
  <c r="H38" i="11" s="1"/>
  <c r="SK18" i="1"/>
  <c r="SK91" i="1"/>
  <c r="RI107" i="1"/>
  <c r="RJ107" i="1" s="1"/>
  <c r="RO107" i="1" s="1"/>
  <c r="SU116" i="1"/>
  <c r="SY116" i="1" s="1"/>
  <c r="AA39" i="11"/>
  <c r="AB40" i="11"/>
  <c r="AC44" i="11"/>
  <c r="AB45" i="11"/>
  <c r="QV13" i="1"/>
  <c r="RB78" i="1"/>
  <c r="SE4" i="1"/>
  <c r="IB13" i="1"/>
  <c r="G41" i="11" s="1"/>
  <c r="RN7" i="1"/>
  <c r="RI7" i="1" s="1"/>
  <c r="CR13" i="1"/>
  <c r="G37" i="11" s="1"/>
  <c r="RB52" i="1"/>
  <c r="SK52" i="1"/>
  <c r="RB92" i="1"/>
  <c r="RH116" i="1"/>
  <c r="N41" i="11"/>
  <c r="RE37" i="1"/>
  <c r="RB37" i="1"/>
  <c r="RE59" i="1"/>
  <c r="RB59" i="1"/>
  <c r="Y40" i="11"/>
  <c r="AB41" i="11"/>
  <c r="V40" i="11"/>
  <c r="AC42" i="11"/>
  <c r="X46" i="11"/>
  <c r="SE2" i="1"/>
  <c r="SE3" i="1"/>
  <c r="RN4" i="1"/>
  <c r="RK4" i="1" s="1"/>
  <c r="C6" i="1"/>
  <c r="QW13" i="1"/>
  <c r="RB23" i="1"/>
  <c r="SK23" i="1"/>
  <c r="RB35" i="1"/>
  <c r="Z44" i="11"/>
  <c r="V44" i="11"/>
  <c r="C2" i="1"/>
  <c r="RA2" i="1"/>
  <c r="RN3" i="1"/>
  <c r="RI3" i="1" s="1"/>
  <c r="SN37" i="1"/>
  <c r="SK37" i="1"/>
  <c r="Y39" i="11"/>
  <c r="AA41" i="11"/>
  <c r="RG3" i="1"/>
  <c r="RN8" i="1"/>
  <c r="RG8" i="1" s="1"/>
  <c r="N40" i="11"/>
  <c r="SR14" i="1"/>
  <c r="ST14" i="1" s="1"/>
  <c r="SK17" i="1"/>
  <c r="SW22" i="1"/>
  <c r="RI29" i="1"/>
  <c r="RK29" i="1" s="1"/>
  <c r="SK35" i="1"/>
  <c r="AE37" i="11"/>
  <c r="AC38" i="11"/>
  <c r="V39" i="11"/>
  <c r="V43" i="11"/>
  <c r="RF10" i="1"/>
  <c r="RB18" i="1"/>
  <c r="SN57" i="1"/>
  <c r="SK57" i="1"/>
  <c r="RH10" i="1"/>
  <c r="RI9" i="1"/>
  <c r="SH13" i="1"/>
  <c r="FJ13" i="1"/>
  <c r="G39" i="11" s="1"/>
  <c r="H39" i="11" s="1"/>
  <c r="RI22" i="1"/>
  <c r="RK22" i="1" s="1"/>
  <c r="N37" i="11"/>
  <c r="RB25" i="1"/>
  <c r="Y45" i="11"/>
  <c r="RJ10" i="1"/>
  <c r="RA6" i="1"/>
  <c r="SN64" i="1"/>
  <c r="SK64" i="1"/>
  <c r="AA44" i="11"/>
  <c r="Z42" i="11"/>
  <c r="AC39" i="11"/>
  <c r="C4" i="1"/>
  <c r="RA4" i="1"/>
  <c r="RN14" i="1"/>
  <c r="RB15" i="1"/>
  <c r="SK15" i="1"/>
  <c r="SV22" i="1"/>
  <c r="N39" i="11"/>
  <c r="RB38" i="1"/>
  <c r="SK53" i="1"/>
  <c r="RB57" i="1"/>
  <c r="RB48" i="1"/>
  <c r="SN77" i="1"/>
  <c r="SK77" i="1"/>
  <c r="RE70" i="1"/>
  <c r="RB70" i="1"/>
  <c r="RE77" i="1"/>
  <c r="RB77" i="1"/>
  <c r="RL100" i="1"/>
  <c r="RP100" i="1" s="1"/>
  <c r="RB47" i="1"/>
  <c r="SK48" i="1"/>
  <c r="SK49" i="1"/>
  <c r="RB50" i="1"/>
  <c r="RB56" i="1"/>
  <c r="SU107" i="1"/>
  <c r="SY107" i="1" s="1"/>
  <c r="RB51" i="1"/>
  <c r="SR39" i="1"/>
  <c r="ST39" i="1" s="1"/>
  <c r="RB43" i="1"/>
  <c r="SK51" i="1"/>
  <c r="RB53" i="1"/>
  <c r="SN65" i="1"/>
  <c r="SK65" i="1"/>
  <c r="RB69" i="1"/>
  <c r="RL107" i="1"/>
  <c r="RP107" i="1" s="1"/>
  <c r="SK88" i="1"/>
  <c r="RI89" i="1"/>
  <c r="RB91" i="1"/>
  <c r="RO116" i="1"/>
  <c r="RB71" i="1"/>
  <c r="SK87" i="1"/>
  <c r="RB88" i="1"/>
  <c r="SR89" i="1"/>
  <c r="RH103" i="1"/>
  <c r="RB79" i="1"/>
  <c r="SK79" i="1"/>
  <c r="AC37" i="11"/>
  <c r="W46" i="11"/>
  <c r="AE46" i="11"/>
  <c r="RG7" i="1"/>
  <c r="RG9" i="1"/>
  <c r="N36" i="11"/>
  <c r="SX6" i="1"/>
  <c r="SX8" i="1"/>
  <c r="Y43" i="11"/>
  <c r="RM3" i="1"/>
  <c r="SE5" i="1"/>
  <c r="SE6" i="1"/>
  <c r="SE8" i="1"/>
  <c r="SV14" i="1"/>
  <c r="RY13" i="1"/>
  <c r="SP2" i="1"/>
  <c r="SO10" i="1"/>
  <c r="SX5" i="1"/>
  <c r="RM6" i="1"/>
  <c r="RK6" i="1"/>
  <c r="AF46" i="11"/>
  <c r="SQ10" i="1"/>
  <c r="SR2" i="1"/>
  <c r="SF3" i="1"/>
  <c r="SX4" i="1"/>
  <c r="RM9" i="1"/>
  <c r="RK7" i="1"/>
  <c r="AA36" i="11"/>
  <c r="AF43" i="11"/>
  <c r="Y37" i="11"/>
  <c r="Z41" i="11"/>
  <c r="AB39" i="11"/>
  <c r="SX7" i="1"/>
  <c r="C9" i="1"/>
  <c r="C8" i="1"/>
  <c r="C7" i="1"/>
  <c r="RB7" i="1" s="1"/>
  <c r="QV9" i="1"/>
  <c r="QV8" i="1"/>
  <c r="QV7" i="1"/>
  <c r="QV6" i="1"/>
  <c r="QV5" i="1"/>
  <c r="QV4" i="1"/>
  <c r="QV3" i="1"/>
  <c r="QW3" i="1" s="1"/>
  <c r="QV2" i="1"/>
  <c r="SJ9" i="1"/>
  <c r="SK9" i="1" s="1"/>
  <c r="SJ8" i="1"/>
  <c r="SJ7" i="1"/>
  <c r="SJ6" i="1"/>
  <c r="SJ5" i="1"/>
  <c r="SJ4" i="1"/>
  <c r="SJ3" i="1"/>
  <c r="SK3" i="1" s="1"/>
  <c r="SJ2" i="1"/>
  <c r="N38" i="11"/>
  <c r="AB37" i="11"/>
  <c r="X36" i="11"/>
  <c r="AA46" i="11"/>
  <c r="Y41" i="11"/>
  <c r="V46" i="11"/>
  <c r="ST2" i="1"/>
  <c r="SS10" i="1"/>
  <c r="SX3" i="1"/>
  <c r="SW4" i="1"/>
  <c r="SP4" i="1" s="1"/>
  <c r="V37" i="11"/>
  <c r="Y42" i="11"/>
  <c r="AC46" i="11"/>
  <c r="V45" i="11"/>
  <c r="SX2" i="1"/>
  <c r="SV2" i="1"/>
  <c r="SU10" i="1"/>
  <c r="SW3" i="1"/>
  <c r="SP3" i="1" s="1"/>
  <c r="C5" i="1"/>
  <c r="RA5" i="1"/>
  <c r="RI6" i="1"/>
  <c r="SE7" i="1"/>
  <c r="SE9" i="1"/>
  <c r="RN2" i="1"/>
  <c r="RE21" i="1"/>
  <c r="RB21" i="1"/>
  <c r="TF22" i="1"/>
  <c r="TE22" i="1"/>
  <c r="TD22" i="1"/>
  <c r="SU22" i="1"/>
  <c r="TA22" i="1"/>
  <c r="SN61" i="1"/>
  <c r="SK61" i="1"/>
  <c r="QZ13" i="1"/>
  <c r="RW14" i="1"/>
  <c r="RV14" i="1"/>
  <c r="RU14" i="1"/>
  <c r="RR14" i="1"/>
  <c r="SJ14" i="1"/>
  <c r="SE13" i="1"/>
  <c r="SN21" i="1"/>
  <c r="SK21" i="1"/>
  <c r="SF13" i="1"/>
  <c r="SZ29" i="1"/>
  <c r="RI14" i="1"/>
  <c r="RK14" i="1" s="1"/>
  <c r="QY13" i="1"/>
  <c r="SX22" i="1"/>
  <c r="RM14" i="1"/>
  <c r="QP13" i="1"/>
  <c r="SN29" i="1"/>
  <c r="SK29" i="1"/>
  <c r="SW5" i="1"/>
  <c r="SV5" i="1" s="1"/>
  <c r="SW6" i="1"/>
  <c r="ST6" i="1" s="1"/>
  <c r="SW7" i="1"/>
  <c r="ST7" i="1" s="1"/>
  <c r="SW8" i="1"/>
  <c r="ST8" i="1" s="1"/>
  <c r="SW9" i="1"/>
  <c r="SV9" i="1" s="1"/>
  <c r="RA13" i="1"/>
  <c r="RO14" i="1"/>
  <c r="SI13" i="1"/>
  <c r="RE32" i="1"/>
  <c r="RB32" i="1"/>
  <c r="RS14" i="1"/>
  <c r="RQ14" i="1"/>
  <c r="N42" i="11"/>
  <c r="SS36" i="1"/>
  <c r="SW36" i="1" s="1"/>
  <c r="SR36" i="1"/>
  <c r="ST36" i="1" s="1"/>
  <c r="RB16" i="1"/>
  <c r="SK16" i="1"/>
  <c r="RJ36" i="1"/>
  <c r="RN36" i="1" s="1"/>
  <c r="RI36" i="1"/>
  <c r="RK36" i="1" s="1"/>
  <c r="RE42" i="1"/>
  <c r="RB42" i="1"/>
  <c r="SS30" i="1"/>
  <c r="TB30" i="1" s="1"/>
  <c r="SR30" i="1"/>
  <c r="ST30" i="1" s="1"/>
  <c r="SN42" i="1"/>
  <c r="SK42" i="1"/>
  <c r="RB19" i="1"/>
  <c r="SK19" i="1"/>
  <c r="RB20" i="1"/>
  <c r="SK20" i="1"/>
  <c r="RB29" i="1"/>
  <c r="RW30" i="1"/>
  <c r="RE33" i="1"/>
  <c r="RB33" i="1"/>
  <c r="RB28" i="1"/>
  <c r="SK28" i="1"/>
  <c r="RI30" i="1"/>
  <c r="RK30" i="1" s="1"/>
  <c r="RB14" i="1"/>
  <c r="SK14" i="1"/>
  <c r="RB22" i="1"/>
  <c r="SK22" i="1"/>
  <c r="SY22" i="1" s="1"/>
  <c r="RB26" i="1"/>
  <c r="SN33" i="1"/>
  <c r="SK33" i="1"/>
  <c r="RB30" i="1"/>
  <c r="SK30" i="1"/>
  <c r="RB39" i="1"/>
  <c r="SK39" i="1"/>
  <c r="RB31" i="1"/>
  <c r="SK31" i="1"/>
  <c r="RB40" i="1"/>
  <c r="SK40" i="1"/>
  <c r="RB49" i="1"/>
  <c r="SN66" i="1"/>
  <c r="SK66" i="1"/>
  <c r="SK32" i="1"/>
  <c r="RB41" i="1"/>
  <c r="SK41" i="1"/>
  <c r="SN46" i="1"/>
  <c r="SK46" i="1"/>
  <c r="RB34" i="1"/>
  <c r="SK34" i="1"/>
  <c r="SN55" i="1"/>
  <c r="SK55" i="1"/>
  <c r="SN60" i="1"/>
  <c r="SK60" i="1"/>
  <c r="RB27" i="1"/>
  <c r="SK27" i="1"/>
  <c r="RB36" i="1"/>
  <c r="SK36" i="1"/>
  <c r="RB44" i="1"/>
  <c r="SK44" i="1"/>
  <c r="RE46" i="1"/>
  <c r="RB46" i="1"/>
  <c r="RE60" i="1"/>
  <c r="RB60" i="1"/>
  <c r="RE55" i="1"/>
  <c r="RB55" i="1"/>
  <c r="RE61" i="1"/>
  <c r="RB61" i="1"/>
  <c r="RB58" i="1"/>
  <c r="SK58" i="1"/>
  <c r="SN67" i="1"/>
  <c r="SK67" i="1"/>
  <c r="SN74" i="1"/>
  <c r="SK74" i="1"/>
  <c r="RE67" i="1"/>
  <c r="RB67" i="1"/>
  <c r="RB54" i="1"/>
  <c r="SK54" i="1"/>
  <c r="RB62" i="1"/>
  <c r="SK62" i="1"/>
  <c r="RB63" i="1"/>
  <c r="SK63" i="1"/>
  <c r="RE74" i="1"/>
  <c r="RB74" i="1"/>
  <c r="SN82" i="1"/>
  <c r="SK82" i="1"/>
  <c r="RB72" i="1"/>
  <c r="SK72" i="1"/>
  <c r="RB73" i="1"/>
  <c r="SK73" i="1"/>
  <c r="RB75" i="1"/>
  <c r="SK75" i="1"/>
  <c r="RB68" i="1"/>
  <c r="SK68" i="1"/>
  <c r="RE82" i="1"/>
  <c r="RB82" i="1"/>
  <c r="RB80" i="1"/>
  <c r="SK80" i="1"/>
  <c r="RB81" i="1"/>
  <c r="SK81" i="1"/>
  <c r="RB83" i="1"/>
  <c r="SK83" i="1"/>
  <c r="RB76" i="1"/>
  <c r="SK76" i="1"/>
  <c r="RB84" i="1"/>
  <c r="SK84" i="1"/>
  <c r="SJ95" i="1"/>
  <c r="RB89" i="1"/>
  <c r="SK89" i="1"/>
  <c r="RO100" i="1"/>
  <c r="RB90" i="1"/>
  <c r="SK90" i="1"/>
  <c r="SK92" i="1"/>
  <c r="RI98" i="1"/>
  <c r="RJ98" i="1" s="1"/>
  <c r="RL98" i="1" s="1"/>
  <c r="RP98" i="1" s="1"/>
  <c r="RH98" i="1"/>
  <c r="SR98" i="1"/>
  <c r="SS98" i="1" s="1"/>
  <c r="RO103" i="1"/>
  <c r="RB85" i="1"/>
  <c r="SK85" i="1"/>
  <c r="RA95" i="1"/>
  <c r="RB86" i="1"/>
  <c r="SK86" i="1"/>
  <c r="SH95" i="1"/>
  <c r="SR103" i="1"/>
  <c r="SS103" i="1" s="1"/>
  <c r="SX103" i="1" s="1"/>
  <c r="SQ103" i="1"/>
  <c r="SX116" i="1"/>
  <c r="QY95" i="1"/>
  <c r="SQ116" i="1"/>
  <c r="SX29" i="1" l="1"/>
  <c r="TA29" i="1"/>
  <c r="S69" i="9"/>
  <c r="S39" i="9"/>
  <c r="S12" i="9"/>
  <c r="TD29" i="1"/>
  <c r="TE29" i="1"/>
  <c r="S17" i="9"/>
  <c r="TF29" i="1"/>
  <c r="TA14" i="1"/>
  <c r="SW14" i="1"/>
  <c r="SY29" i="1"/>
  <c r="SU29" i="1"/>
  <c r="SU14" i="1"/>
  <c r="ST29" i="1"/>
  <c r="TD14" i="1"/>
  <c r="TB29" i="1"/>
  <c r="SV29" i="1"/>
  <c r="TC29" i="1"/>
  <c r="TB14" i="1"/>
  <c r="TF14" i="1"/>
  <c r="TC14" i="1"/>
  <c r="RK8" i="1"/>
  <c r="RN10" i="1"/>
  <c r="RI10" i="1" s="1"/>
  <c r="RG5" i="1"/>
  <c r="RM5" i="1"/>
  <c r="RM7" i="1"/>
  <c r="S61" i="9"/>
  <c r="S4" i="9"/>
  <c r="S6" i="9"/>
  <c r="S5" i="9"/>
  <c r="S45" i="9"/>
  <c r="S35" i="9"/>
  <c r="S67" i="9"/>
  <c r="S55" i="9"/>
  <c r="S78" i="9"/>
  <c r="S66" i="9"/>
  <c r="S68" i="9"/>
  <c r="T19" i="9"/>
  <c r="V19" i="9" s="1"/>
  <c r="TY31" i="1" s="1"/>
  <c r="S63" i="9"/>
  <c r="S29" i="9"/>
  <c r="S41" i="9"/>
  <c r="RL29" i="1"/>
  <c r="RR29" i="1"/>
  <c r="RT29" i="1"/>
  <c r="RW29" i="1"/>
  <c r="RV29" i="1"/>
  <c r="RM29" i="1"/>
  <c r="RQ29" i="1"/>
  <c r="RO29" i="1"/>
  <c r="RS29" i="1"/>
  <c r="RU29" i="1"/>
  <c r="SU110" i="1"/>
  <c r="SY110" i="1" s="1"/>
  <c r="SX110" i="1"/>
  <c r="RW22" i="1"/>
  <c r="QW9" i="1"/>
  <c r="R10" i="9"/>
  <c r="S10" i="9" s="1"/>
  <c r="T60" i="9"/>
  <c r="U65" i="9"/>
  <c r="S33" i="9"/>
  <c r="RO7" i="1"/>
  <c r="SP97" i="1"/>
  <c r="RI110" i="1"/>
  <c r="RJ110" i="1" s="1"/>
  <c r="RH110" i="1"/>
  <c r="SU39" i="1"/>
  <c r="RL10" i="1"/>
  <c r="SF4" i="1"/>
  <c r="S65" i="9"/>
  <c r="SK4" i="1"/>
  <c r="RO22" i="1"/>
  <c r="RS22" i="1"/>
  <c r="S51" i="9"/>
  <c r="S73" i="9"/>
  <c r="TT3" i="1"/>
  <c r="TO9" i="1"/>
  <c r="I22" i="5"/>
  <c r="RG105" i="1"/>
  <c r="SP105" i="1"/>
  <c r="Q23" i="9"/>
  <c r="R23" i="9" s="1"/>
  <c r="RR22" i="1"/>
  <c r="R77" i="9"/>
  <c r="T5" i="9"/>
  <c r="RO3" i="1"/>
  <c r="O17" i="5"/>
  <c r="Q16" i="9"/>
  <c r="R16" i="9" s="1"/>
  <c r="Q26" i="9"/>
  <c r="R26" i="9" s="1"/>
  <c r="RT22" i="1"/>
  <c r="SP100" i="1"/>
  <c r="O16" i="9"/>
  <c r="I37" i="5"/>
  <c r="RG120" i="1"/>
  <c r="SP120" i="1"/>
  <c r="RU22" i="1"/>
  <c r="QW4" i="1"/>
  <c r="O50" i="9"/>
  <c r="S22" i="9"/>
  <c r="O26" i="9"/>
  <c r="RV22" i="1"/>
  <c r="RM8" i="1"/>
  <c r="RN22" i="1"/>
  <c r="S80" i="9"/>
  <c r="I13" i="5"/>
  <c r="SP96" i="1"/>
  <c r="RG96" i="1"/>
  <c r="U73" i="9"/>
  <c r="V73" i="9"/>
  <c r="TY85" i="1" s="1"/>
  <c r="UA77" i="1"/>
  <c r="UC77" i="1" s="1"/>
  <c r="UB77" i="1"/>
  <c r="QW7" i="1"/>
  <c r="S76" i="9"/>
  <c r="T55" i="9"/>
  <c r="U55" i="9" s="1"/>
  <c r="TY109" i="1"/>
  <c r="K26" i="5"/>
  <c r="I26" i="5"/>
  <c r="RG109" i="1"/>
  <c r="SP109" i="1"/>
  <c r="TY118" i="1"/>
  <c r="K35" i="5"/>
  <c r="RG118" i="1"/>
  <c r="I35" i="5"/>
  <c r="SP118" i="1"/>
  <c r="TT2" i="1"/>
  <c r="TS10" i="1"/>
  <c r="RP36" i="1"/>
  <c r="TE39" i="1"/>
  <c r="RP22" i="1"/>
  <c r="RP29" i="1"/>
  <c r="RN29" i="1"/>
  <c r="RL22" i="1"/>
  <c r="TE14" i="1"/>
  <c r="TC22" i="1"/>
  <c r="RI8" i="1"/>
  <c r="RI5" i="1"/>
  <c r="SW39" i="1"/>
  <c r="TB22" i="1"/>
  <c r="S25" i="9"/>
  <c r="RM22" i="1"/>
  <c r="T49" i="9"/>
  <c r="S79" i="9"/>
  <c r="SP37" i="1"/>
  <c r="SR37" i="1" s="1"/>
  <c r="ST37" i="1" s="1"/>
  <c r="S28" i="9"/>
  <c r="RB3" i="1"/>
  <c r="UB22" i="1"/>
  <c r="UC22" i="1"/>
  <c r="TY101" i="1"/>
  <c r="K18" i="5"/>
  <c r="I18" i="5"/>
  <c r="SP101" i="1"/>
  <c r="RG101" i="1"/>
  <c r="TY123" i="1"/>
  <c r="K40" i="5"/>
  <c r="I40" i="5"/>
  <c r="SP123" i="1"/>
  <c r="RG123" i="1"/>
  <c r="UB29" i="1"/>
  <c r="UC29" i="1"/>
  <c r="TT5" i="1"/>
  <c r="TO3" i="1"/>
  <c r="UA98" i="1"/>
  <c r="UB98" i="1" s="1"/>
  <c r="TZ98" i="1"/>
  <c r="UA105" i="1"/>
  <c r="UB105" i="1" s="1"/>
  <c r="TZ105" i="1"/>
  <c r="TF39" i="1"/>
  <c r="UB57" i="1"/>
  <c r="UA57" i="1"/>
  <c r="UC57" i="1" s="1"/>
  <c r="RG37" i="1"/>
  <c r="T15" i="9"/>
  <c r="U15" i="9" s="1"/>
  <c r="UD107" i="1"/>
  <c r="UH107" i="1" s="1"/>
  <c r="UG107" i="1"/>
  <c r="O77" i="9"/>
  <c r="AG77" i="9"/>
  <c r="AH77" i="9" s="1"/>
  <c r="TY121" i="1"/>
  <c r="K38" i="5"/>
  <c r="RG121" i="1"/>
  <c r="I38" i="5"/>
  <c r="SP121" i="1"/>
  <c r="UB36" i="1"/>
  <c r="UC36" i="1"/>
  <c r="TO5" i="1"/>
  <c r="TO6" i="1"/>
  <c r="UN30" i="1"/>
  <c r="UF30" i="1"/>
  <c r="UL30" i="1"/>
  <c r="UD30" i="1"/>
  <c r="UJ30" i="1"/>
  <c r="UH30" i="1"/>
  <c r="UM30" i="1"/>
  <c r="UI30" i="1"/>
  <c r="UG30" i="1"/>
  <c r="UO30" i="1"/>
  <c r="UE30" i="1"/>
  <c r="UK30" i="1"/>
  <c r="SY39" i="1"/>
  <c r="SZ39" i="1"/>
  <c r="SF7" i="1"/>
  <c r="SV39" i="1"/>
  <c r="UB81" i="1"/>
  <c r="UA81" i="1"/>
  <c r="UC81" i="1" s="1"/>
  <c r="UA48" i="1"/>
  <c r="UC48" i="1" s="1"/>
  <c r="UB48" i="1"/>
  <c r="W25" i="9"/>
  <c r="UA120" i="1"/>
  <c r="UB120" i="1" s="1"/>
  <c r="TZ120" i="1"/>
  <c r="Q50" i="9"/>
  <c r="R50" i="9" s="1"/>
  <c r="UA96" i="1"/>
  <c r="UB96" i="1" s="1"/>
  <c r="TZ96" i="1"/>
  <c r="TT4" i="1"/>
  <c r="TO7" i="1"/>
  <c r="RI97" i="1"/>
  <c r="RJ97" i="1" s="1"/>
  <c r="RH97" i="1"/>
  <c r="TA39" i="1"/>
  <c r="UB52" i="1"/>
  <c r="UA52" i="1"/>
  <c r="UC52" i="1" s="1"/>
  <c r="UB44" i="1"/>
  <c r="UA44" i="1"/>
  <c r="UC44" i="1" s="1"/>
  <c r="UA69" i="1"/>
  <c r="UC69" i="1" s="1"/>
  <c r="UB69" i="1"/>
  <c r="W17" i="9"/>
  <c r="AG64" i="9"/>
  <c r="AH64" i="9" s="1"/>
  <c r="Q64" i="9"/>
  <c r="R64" i="9" s="1"/>
  <c r="UA37" i="1"/>
  <c r="UC37" i="1" s="1"/>
  <c r="UB37" i="1"/>
  <c r="S21" i="9"/>
  <c r="TT8" i="1"/>
  <c r="TO8" i="1"/>
  <c r="UE14" i="1"/>
  <c r="UJ14" i="1"/>
  <c r="UM14" i="1"/>
  <c r="UI14" i="1"/>
  <c r="UG14" i="1"/>
  <c r="UO14" i="1"/>
  <c r="UN14" i="1"/>
  <c r="UH14" i="1"/>
  <c r="UD14" i="1"/>
  <c r="UL14" i="1"/>
  <c r="UF14" i="1"/>
  <c r="UK14" i="1"/>
  <c r="UA103" i="1"/>
  <c r="UB103" i="1" s="1"/>
  <c r="TZ103" i="1"/>
  <c r="TC39" i="1"/>
  <c r="SX39" i="1"/>
  <c r="TB39" i="1"/>
  <c r="S59" i="9"/>
  <c r="UB23" i="1"/>
  <c r="UA23" i="1"/>
  <c r="UC23" i="1" s="1"/>
  <c r="V28" i="9"/>
  <c r="TY40" i="1" s="1"/>
  <c r="RO10" i="1"/>
  <c r="TY102" i="1"/>
  <c r="K19" i="5"/>
  <c r="I19" i="5"/>
  <c r="RG102" i="1"/>
  <c r="SP102" i="1"/>
  <c r="TY112" i="1"/>
  <c r="K29" i="5"/>
  <c r="I29" i="5"/>
  <c r="RG112" i="1"/>
  <c r="SP112" i="1"/>
  <c r="TY113" i="1"/>
  <c r="K30" i="5"/>
  <c r="I30" i="5"/>
  <c r="SP113" i="1"/>
  <c r="RG113" i="1"/>
  <c r="TY115" i="1"/>
  <c r="K32" i="5"/>
  <c r="SP115" i="1"/>
  <c r="I32" i="5"/>
  <c r="RG115" i="1"/>
  <c r="UB39" i="1"/>
  <c r="UC39" i="1"/>
  <c r="TT9" i="1"/>
  <c r="TT7" i="1"/>
  <c r="RJ39" i="1"/>
  <c r="RP39" i="1" s="1"/>
  <c r="UA97" i="1"/>
  <c r="UB97" i="1" s="1"/>
  <c r="TZ97" i="1"/>
  <c r="TY99" i="1"/>
  <c r="K16" i="5"/>
  <c r="I16" i="5"/>
  <c r="RG99" i="1"/>
  <c r="SP99" i="1"/>
  <c r="R24" i="9"/>
  <c r="W24" i="9"/>
  <c r="TY114" i="1"/>
  <c r="K31" i="5"/>
  <c r="I31" i="5"/>
  <c r="RG114" i="1"/>
  <c r="SP114" i="1"/>
  <c r="TY122" i="1"/>
  <c r="K39" i="5"/>
  <c r="I39" i="5"/>
  <c r="SP122" i="1"/>
  <c r="RG122" i="1"/>
  <c r="UA110" i="1"/>
  <c r="UB110" i="1" s="1"/>
  <c r="TZ110" i="1"/>
  <c r="UA116" i="1"/>
  <c r="UB116" i="1" s="1"/>
  <c r="TZ116" i="1"/>
  <c r="TY117" i="1"/>
  <c r="K34" i="5"/>
  <c r="I34" i="5"/>
  <c r="RG117" i="1"/>
  <c r="SP117" i="1"/>
  <c r="TY108" i="1"/>
  <c r="K25" i="5"/>
  <c r="I25" i="5"/>
  <c r="SP108" i="1"/>
  <c r="RG108" i="1"/>
  <c r="TY106" i="1"/>
  <c r="K23" i="5"/>
  <c r="I23" i="5"/>
  <c r="SP106" i="1"/>
  <c r="RG106" i="1"/>
  <c r="TO4" i="1"/>
  <c r="TT6" i="1"/>
  <c r="SY36" i="1"/>
  <c r="UB65" i="1"/>
  <c r="UA65" i="1"/>
  <c r="UC65" i="1" s="1"/>
  <c r="UB73" i="1"/>
  <c r="UA73" i="1"/>
  <c r="UC73" i="1" s="1"/>
  <c r="TY119" i="1"/>
  <c r="K36" i="5"/>
  <c r="RG119" i="1"/>
  <c r="I36" i="5"/>
  <c r="SP119" i="1"/>
  <c r="TY111" i="1"/>
  <c r="K28" i="5"/>
  <c r="I28" i="5"/>
  <c r="SP111" i="1"/>
  <c r="RG111" i="1"/>
  <c r="TY104" i="1"/>
  <c r="K21" i="5"/>
  <c r="I21" i="5"/>
  <c r="SP104" i="1"/>
  <c r="RG104" i="1"/>
  <c r="TO2" i="1"/>
  <c r="TN10" i="1"/>
  <c r="UA100" i="1"/>
  <c r="UB100" i="1" s="1"/>
  <c r="TZ100" i="1"/>
  <c r="AU43" i="11"/>
  <c r="AU45" i="11"/>
  <c r="AU44" i="11"/>
  <c r="AU42" i="11"/>
  <c r="AU46" i="11"/>
  <c r="AT37" i="11"/>
  <c r="AT39" i="11"/>
  <c r="AT41" i="11"/>
  <c r="AT43" i="11"/>
  <c r="AT45" i="11"/>
  <c r="AT38" i="11"/>
  <c r="AT40" i="11"/>
  <c r="AT42" i="11"/>
  <c r="AT44" i="11"/>
  <c r="AT46" i="11"/>
  <c r="AT36" i="11"/>
  <c r="AW43" i="11"/>
  <c r="AW45" i="11"/>
  <c r="AW44" i="11"/>
  <c r="AW42" i="11"/>
  <c r="AW46" i="11"/>
  <c r="AV46" i="11"/>
  <c r="AJ43" i="11"/>
  <c r="AJ44" i="11"/>
  <c r="AQ38" i="11"/>
  <c r="AQ42" i="11"/>
  <c r="AQ46" i="11"/>
  <c r="AQ39" i="11"/>
  <c r="AQ43" i="11"/>
  <c r="AQ36" i="11"/>
  <c r="AQ40" i="11"/>
  <c r="AQ44" i="11"/>
  <c r="AQ37" i="11"/>
  <c r="AQ41" i="11"/>
  <c r="AQ45" i="11"/>
  <c r="AJ40" i="11"/>
  <c r="AJ45" i="11"/>
  <c r="AJ41" i="11"/>
  <c r="AJ46" i="11"/>
  <c r="AJ37" i="11"/>
  <c r="AJ42" i="11"/>
  <c r="AJ38" i="11"/>
  <c r="AJ39" i="11"/>
  <c r="AK36" i="11"/>
  <c r="X42" i="11"/>
  <c r="H42" i="11"/>
  <c r="X37" i="11"/>
  <c r="H37" i="11"/>
  <c r="AK37" i="11" s="1"/>
  <c r="X41" i="11"/>
  <c r="H41" i="11"/>
  <c r="RB9" i="1"/>
  <c r="RB8" i="1"/>
  <c r="RM30" i="1"/>
  <c r="RQ30" i="1"/>
  <c r="RT30" i="1"/>
  <c r="RS30" i="1"/>
  <c r="RR30" i="1"/>
  <c r="RL30" i="1"/>
  <c r="RO30" i="1"/>
  <c r="RP30" i="1"/>
  <c r="RN30" i="1"/>
  <c r="RV30" i="1"/>
  <c r="U19" i="9"/>
  <c r="W57" i="9"/>
  <c r="SP69" i="1"/>
  <c r="RG69" i="1"/>
  <c r="W73" i="9"/>
  <c r="RG85" i="1"/>
  <c r="SP85" i="1"/>
  <c r="U38" i="9"/>
  <c r="V38" i="9"/>
  <c r="TY50" i="1" s="1"/>
  <c r="V43" i="9"/>
  <c r="TY55" i="1" s="1"/>
  <c r="U43" i="9"/>
  <c r="U75" i="9"/>
  <c r="V75" i="9"/>
  <c r="TY87" i="1" s="1"/>
  <c r="V60" i="9"/>
  <c r="TY72" i="1" s="1"/>
  <c r="U60" i="9"/>
  <c r="T77" i="9"/>
  <c r="U77" i="9" s="1"/>
  <c r="V66" i="9"/>
  <c r="TY78" i="1" s="1"/>
  <c r="U66" i="9"/>
  <c r="U42" i="9"/>
  <c r="V42" i="9"/>
  <c r="TY54" i="1" s="1"/>
  <c r="V49" i="9"/>
  <c r="TY61" i="1" s="1"/>
  <c r="U49" i="9"/>
  <c r="U30" i="9"/>
  <c r="V30" i="9"/>
  <c r="TY42" i="1" s="1"/>
  <c r="W65" i="9"/>
  <c r="RG77" i="1"/>
  <c r="SP77" i="1"/>
  <c r="V29" i="9"/>
  <c r="TY41" i="1" s="1"/>
  <c r="U29" i="9"/>
  <c r="V80" i="9"/>
  <c r="TY92" i="1" s="1"/>
  <c r="U80" i="9"/>
  <c r="V47" i="9"/>
  <c r="TY59" i="1" s="1"/>
  <c r="U47" i="9"/>
  <c r="V41" i="9"/>
  <c r="TY53" i="1" s="1"/>
  <c r="U41" i="9"/>
  <c r="W36" i="9"/>
  <c r="SP48" i="1"/>
  <c r="RG48" i="1"/>
  <c r="V37" i="9"/>
  <c r="TY49" i="1" s="1"/>
  <c r="U37" i="9"/>
  <c r="SP23" i="1"/>
  <c r="W11" i="9"/>
  <c r="RG23" i="1"/>
  <c r="W40" i="9"/>
  <c r="RG52" i="1"/>
  <c r="SP52" i="1"/>
  <c r="V56" i="9"/>
  <c r="TY68" i="1" s="1"/>
  <c r="U56" i="9"/>
  <c r="W32" i="9"/>
  <c r="RG44" i="1"/>
  <c r="SP44" i="1"/>
  <c r="V35" i="9"/>
  <c r="TY47" i="1" s="1"/>
  <c r="U35" i="9"/>
  <c r="U59" i="9"/>
  <c r="V59" i="9"/>
  <c r="TY71" i="1" s="1"/>
  <c r="V72" i="9"/>
  <c r="TY84" i="1" s="1"/>
  <c r="U72" i="9"/>
  <c r="W61" i="9"/>
  <c r="SP73" i="1"/>
  <c r="RG73" i="1"/>
  <c r="V48" i="9"/>
  <c r="TY60" i="1" s="1"/>
  <c r="U48" i="9"/>
  <c r="U13" i="9"/>
  <c r="V13" i="9"/>
  <c r="TY25" i="1" s="1"/>
  <c r="V6" i="9"/>
  <c r="TY18" i="1" s="1"/>
  <c r="U6" i="9"/>
  <c r="U46" i="9"/>
  <c r="V46" i="9"/>
  <c r="TY58" i="1" s="1"/>
  <c r="V31" i="9"/>
  <c r="TY43" i="1" s="1"/>
  <c r="U31" i="9"/>
  <c r="V58" i="9"/>
  <c r="TY70" i="1" s="1"/>
  <c r="U58" i="9"/>
  <c r="U22" i="9"/>
  <c r="V22" i="9"/>
  <c r="TY34" i="1" s="1"/>
  <c r="U12" i="9"/>
  <c r="V12" i="9"/>
  <c r="TY24" i="1" s="1"/>
  <c r="T2" i="9"/>
  <c r="U2" i="9" s="1"/>
  <c r="S2" i="9"/>
  <c r="U21" i="9"/>
  <c r="V21" i="9"/>
  <c r="TY33" i="1" s="1"/>
  <c r="V68" i="9"/>
  <c r="TY80" i="1" s="1"/>
  <c r="U68" i="9"/>
  <c r="U34" i="9"/>
  <c r="V34" i="9"/>
  <c r="TY46" i="1" s="1"/>
  <c r="V54" i="9"/>
  <c r="TY66" i="1" s="1"/>
  <c r="U54" i="9"/>
  <c r="V76" i="9"/>
  <c r="TY88" i="1" s="1"/>
  <c r="U76" i="9"/>
  <c r="U71" i="9"/>
  <c r="V71" i="9"/>
  <c r="TY83" i="1" s="1"/>
  <c r="V79" i="9"/>
  <c r="TY91" i="1" s="1"/>
  <c r="U79" i="9"/>
  <c r="V52" i="9"/>
  <c r="TY64" i="1" s="1"/>
  <c r="U52" i="9"/>
  <c r="W45" i="9"/>
  <c r="RG57" i="1"/>
  <c r="SP57" i="1"/>
  <c r="V9" i="9"/>
  <c r="TY21" i="1" s="1"/>
  <c r="U9" i="9"/>
  <c r="V4" i="9"/>
  <c r="TY16" i="1" s="1"/>
  <c r="U4" i="9"/>
  <c r="V5" i="9"/>
  <c r="TY17" i="1" s="1"/>
  <c r="U5" i="9"/>
  <c r="RG40" i="1"/>
  <c r="V7" i="9"/>
  <c r="TY19" i="1" s="1"/>
  <c r="U7" i="9"/>
  <c r="U63" i="9"/>
  <c r="V63" i="9"/>
  <c r="TY75" i="1" s="1"/>
  <c r="V44" i="9"/>
  <c r="TY56" i="1" s="1"/>
  <c r="U44" i="9"/>
  <c r="U14" i="9"/>
  <c r="V14" i="9"/>
  <c r="TY26" i="1" s="1"/>
  <c r="V33" i="9"/>
  <c r="TY45" i="1" s="1"/>
  <c r="U33" i="9"/>
  <c r="V70" i="9"/>
  <c r="TY82" i="1" s="1"/>
  <c r="U70" i="9"/>
  <c r="V74" i="9"/>
  <c r="TY86" i="1" s="1"/>
  <c r="U74" i="9"/>
  <c r="U20" i="9"/>
  <c r="V20" i="9"/>
  <c r="TY32" i="1" s="1"/>
  <c r="V62" i="9"/>
  <c r="TY74" i="1" s="1"/>
  <c r="U62" i="9"/>
  <c r="W53" i="9"/>
  <c r="RG65" i="1"/>
  <c r="SP65" i="1"/>
  <c r="U67" i="9"/>
  <c r="V67" i="9"/>
  <c r="TY79" i="1" s="1"/>
  <c r="W69" i="9"/>
  <c r="RG81" i="1"/>
  <c r="SP81" i="1"/>
  <c r="U78" i="9"/>
  <c r="V78" i="9"/>
  <c r="TY90" i="1" s="1"/>
  <c r="U51" i="9"/>
  <c r="V51" i="9"/>
  <c r="TY63" i="1" s="1"/>
  <c r="V39" i="9"/>
  <c r="TY51" i="1" s="1"/>
  <c r="U39" i="9"/>
  <c r="V8" i="9"/>
  <c r="TY20" i="1" s="1"/>
  <c r="U8" i="9"/>
  <c r="S27" i="9"/>
  <c r="T27" i="9"/>
  <c r="U27" i="9" s="1"/>
  <c r="V3" i="9"/>
  <c r="TY15" i="1" s="1"/>
  <c r="U3" i="9"/>
  <c r="AG45" i="11"/>
  <c r="AD39" i="11"/>
  <c r="AG44" i="11"/>
  <c r="X40" i="11"/>
  <c r="X38" i="11"/>
  <c r="SW30" i="1"/>
  <c r="SX30" i="1"/>
  <c r="SK8" i="1"/>
  <c r="SF2" i="1"/>
  <c r="RB4" i="1"/>
  <c r="RA10" i="1"/>
  <c r="RB10" i="1" s="1"/>
  <c r="SY30" i="1"/>
  <c r="C10" i="1"/>
  <c r="AD40" i="11"/>
  <c r="RI4" i="1"/>
  <c r="RG4" i="1"/>
  <c r="RM4" i="1"/>
  <c r="QW6" i="1"/>
  <c r="SU103" i="1"/>
  <c r="SY103" i="1" s="1"/>
  <c r="RB2" i="1"/>
  <c r="SK6" i="1"/>
  <c r="RB6" i="1"/>
  <c r="SF6" i="1"/>
  <c r="AD41" i="11"/>
  <c r="X39" i="11"/>
  <c r="SK7" i="1"/>
  <c r="ST5" i="1"/>
  <c r="SF9" i="1"/>
  <c r="ST4" i="1"/>
  <c r="RK3" i="1"/>
  <c r="AD43" i="11"/>
  <c r="AG43" i="11" s="1"/>
  <c r="V42" i="11"/>
  <c r="AD42" i="11"/>
  <c r="AD37" i="11"/>
  <c r="AD36" i="11"/>
  <c r="AG36" i="11" s="1"/>
  <c r="RO98" i="1"/>
  <c r="SX98" i="1"/>
  <c r="SU98" i="1"/>
  <c r="TA30" i="1"/>
  <c r="SZ30" i="1"/>
  <c r="TF30" i="1"/>
  <c r="TE30" i="1"/>
  <c r="TD30" i="1"/>
  <c r="TC30" i="1"/>
  <c r="SV30" i="1"/>
  <c r="SU30" i="1"/>
  <c r="SV4" i="1"/>
  <c r="RG10" i="1"/>
  <c r="SR7" i="1"/>
  <c r="SF5" i="1"/>
  <c r="SV6" i="1"/>
  <c r="SN13" i="1"/>
  <c r="SP6" i="1"/>
  <c r="QV10" i="1"/>
  <c r="QW10" i="1" s="1"/>
  <c r="QW2" i="1"/>
  <c r="SE10" i="1"/>
  <c r="SF10" i="1" s="1"/>
  <c r="ST9" i="1"/>
  <c r="SP9" i="1"/>
  <c r="AG46" i="11"/>
  <c r="SJ10" i="1"/>
  <c r="SK10" i="1" s="1"/>
  <c r="SK2" i="1"/>
  <c r="QW5" i="1"/>
  <c r="ST3" i="1"/>
  <c r="SR3" i="1"/>
  <c r="SR4" i="1"/>
  <c r="SR6" i="1"/>
  <c r="TF36" i="1"/>
  <c r="SX36" i="1"/>
  <c r="TE36" i="1"/>
  <c r="TD36" i="1"/>
  <c r="TC36" i="1"/>
  <c r="SU36" i="1"/>
  <c r="TB36" i="1"/>
  <c r="TA36" i="1"/>
  <c r="SZ36" i="1"/>
  <c r="RE13" i="1"/>
  <c r="RG2" i="1"/>
  <c r="RI2" i="1"/>
  <c r="RM2" i="1"/>
  <c r="RK2" i="1"/>
  <c r="SK5" i="1"/>
  <c r="QW8" i="1"/>
  <c r="SR9" i="1"/>
  <c r="SF8" i="1"/>
  <c r="SR5" i="1"/>
  <c r="RK10" i="1"/>
  <c r="RM10" i="1"/>
  <c r="SV36" i="1"/>
  <c r="RW36" i="1"/>
  <c r="RO36" i="1"/>
  <c r="RV36" i="1"/>
  <c r="RU36" i="1"/>
  <c r="RT36" i="1"/>
  <c r="RL36" i="1"/>
  <c r="RS36" i="1"/>
  <c r="RR36" i="1"/>
  <c r="RQ36" i="1"/>
  <c r="RM36" i="1"/>
  <c r="SX10" i="1"/>
  <c r="SV3" i="1"/>
  <c r="SR8" i="1"/>
  <c r="SP7" i="1"/>
  <c r="SV8" i="1"/>
  <c r="SP5" i="1"/>
  <c r="SY14" i="1"/>
  <c r="SK13" i="1"/>
  <c r="SX14" i="1"/>
  <c r="SJ13" i="1"/>
  <c r="SP8" i="1"/>
  <c r="RB5" i="1"/>
  <c r="SV7" i="1"/>
  <c r="SW10" i="1"/>
  <c r="SP10" i="1" s="1"/>
  <c r="AD38" i="11"/>
  <c r="RB13" i="1"/>
  <c r="RP14" i="1"/>
  <c r="V15" i="9" l="1"/>
  <c r="TY27" i="1" s="1"/>
  <c r="UB27" i="1" s="1"/>
  <c r="SP40" i="1"/>
  <c r="W28" i="9"/>
  <c r="RK89" i="1"/>
  <c r="RI105" i="1"/>
  <c r="RJ105" i="1" s="1"/>
  <c r="RH105" i="1"/>
  <c r="RO110" i="1"/>
  <c r="RL110" i="1"/>
  <c r="RP110" i="1" s="1"/>
  <c r="S77" i="9"/>
  <c r="SS37" i="1"/>
  <c r="SW37" i="1" s="1"/>
  <c r="RH96" i="1"/>
  <c r="RI96" i="1"/>
  <c r="RJ96" i="1" s="1"/>
  <c r="SR97" i="1"/>
  <c r="SS97" i="1" s="1"/>
  <c r="SQ97" i="1"/>
  <c r="RH120" i="1"/>
  <c r="RI120" i="1"/>
  <c r="RJ120" i="1" s="1"/>
  <c r="SR10" i="1"/>
  <c r="SQ96" i="1"/>
  <c r="SR96" i="1"/>
  <c r="SS96" i="1" s="1"/>
  <c r="SQ100" i="1"/>
  <c r="SR100" i="1"/>
  <c r="SS100" i="1" s="1"/>
  <c r="T10" i="9"/>
  <c r="U10" i="9" s="1"/>
  <c r="ST89" i="1"/>
  <c r="SR105" i="1"/>
  <c r="SS105" i="1" s="1"/>
  <c r="SQ105" i="1"/>
  <c r="V55" i="9"/>
  <c r="TY67" i="1" s="1"/>
  <c r="UB67" i="1" s="1"/>
  <c r="S23" i="9"/>
  <c r="T23" i="9"/>
  <c r="T16" i="9"/>
  <c r="S16" i="9"/>
  <c r="SQ120" i="1"/>
  <c r="SR120" i="1"/>
  <c r="SS120" i="1" s="1"/>
  <c r="S26" i="9"/>
  <c r="T26" i="9"/>
  <c r="UB63" i="1"/>
  <c r="UA63" i="1"/>
  <c r="UC63" i="1" s="1"/>
  <c r="UB83" i="1"/>
  <c r="UA83" i="1"/>
  <c r="UC83" i="1" s="1"/>
  <c r="UB43" i="1"/>
  <c r="UA43" i="1"/>
  <c r="UC43" i="1" s="1"/>
  <c r="UA25" i="1"/>
  <c r="UC25" i="1" s="1"/>
  <c r="UB25" i="1"/>
  <c r="UA27" i="1"/>
  <c r="UC27" i="1" s="1"/>
  <c r="UA42" i="1"/>
  <c r="UC42" i="1" s="1"/>
  <c r="UB42" i="1"/>
  <c r="UG100" i="1"/>
  <c r="UD100" i="1"/>
  <c r="UH100" i="1" s="1"/>
  <c r="UA104" i="1"/>
  <c r="UB104" i="1" s="1"/>
  <c r="TZ104" i="1"/>
  <c r="UK65" i="1"/>
  <c r="UM65" i="1"/>
  <c r="UE65" i="1"/>
  <c r="UL65" i="1"/>
  <c r="UH65" i="1"/>
  <c r="UD65" i="1"/>
  <c r="UO65" i="1"/>
  <c r="UN65" i="1"/>
  <c r="UG65" i="1"/>
  <c r="UJ65" i="1"/>
  <c r="UI65" i="1"/>
  <c r="UF65" i="1"/>
  <c r="SR106" i="1"/>
  <c r="SS106" i="1" s="1"/>
  <c r="SQ106" i="1"/>
  <c r="UA114" i="1"/>
  <c r="UB114" i="1" s="1"/>
  <c r="TZ114" i="1"/>
  <c r="UA99" i="1"/>
  <c r="UB99" i="1" s="1"/>
  <c r="TZ99" i="1"/>
  <c r="UL39" i="1"/>
  <c r="UI39" i="1"/>
  <c r="UM39" i="1"/>
  <c r="UE39" i="1"/>
  <c r="UF39" i="1"/>
  <c r="UG39" i="1"/>
  <c r="UN39" i="1"/>
  <c r="UO39" i="1"/>
  <c r="UD39" i="1"/>
  <c r="UJ39" i="1"/>
  <c r="UK39" i="1"/>
  <c r="UH39" i="1"/>
  <c r="RH113" i="1"/>
  <c r="RI113" i="1"/>
  <c r="RJ113" i="1" s="1"/>
  <c r="UA102" i="1"/>
  <c r="UB102" i="1" s="1"/>
  <c r="TZ102" i="1"/>
  <c r="UD96" i="1"/>
  <c r="UG96" i="1"/>
  <c r="UG81" i="1"/>
  <c r="UE81" i="1"/>
  <c r="UK81" i="1"/>
  <c r="UO81" i="1"/>
  <c r="UN81" i="1"/>
  <c r="UF81" i="1"/>
  <c r="UM81" i="1"/>
  <c r="UL81" i="1"/>
  <c r="UD81" i="1"/>
  <c r="UJ81" i="1"/>
  <c r="UH81" i="1"/>
  <c r="UI81" i="1"/>
  <c r="SR121" i="1"/>
  <c r="SS121" i="1" s="1"/>
  <c r="SQ121" i="1"/>
  <c r="UD105" i="1"/>
  <c r="UH105" i="1" s="1"/>
  <c r="UG105" i="1"/>
  <c r="UA118" i="1"/>
  <c r="UB118" i="1" s="1"/>
  <c r="TZ118" i="1"/>
  <c r="UB15" i="1"/>
  <c r="UA15" i="1"/>
  <c r="UC15" i="1" s="1"/>
  <c r="UB79" i="1"/>
  <c r="UA79" i="1"/>
  <c r="UC79" i="1" s="1"/>
  <c r="UB86" i="1"/>
  <c r="UA86" i="1"/>
  <c r="UC86" i="1" s="1"/>
  <c r="UA56" i="1"/>
  <c r="UC56" i="1" s="1"/>
  <c r="UB56" i="1"/>
  <c r="UB24" i="1"/>
  <c r="UA24" i="1"/>
  <c r="UC24" i="1" s="1"/>
  <c r="UA58" i="1"/>
  <c r="UC58" i="1" s="1"/>
  <c r="UB58" i="1"/>
  <c r="UB84" i="1"/>
  <c r="UA84" i="1"/>
  <c r="UC84" i="1" s="1"/>
  <c r="UB78" i="1"/>
  <c r="UA78" i="1"/>
  <c r="UC78" i="1" s="1"/>
  <c r="UB55" i="1"/>
  <c r="UA55" i="1"/>
  <c r="UC55" i="1" s="1"/>
  <c r="TO10" i="1"/>
  <c r="RI111" i="1"/>
  <c r="RJ111" i="1" s="1"/>
  <c r="RH111" i="1"/>
  <c r="UA108" i="1"/>
  <c r="UB108" i="1" s="1"/>
  <c r="TZ108" i="1"/>
  <c r="UG116" i="1"/>
  <c r="UD116" i="1"/>
  <c r="UH116" i="1" s="1"/>
  <c r="TZ122" i="1"/>
  <c r="UA122" i="1"/>
  <c r="UB122" i="1" s="1"/>
  <c r="SR113" i="1"/>
  <c r="SS113" i="1" s="1"/>
  <c r="SQ113" i="1"/>
  <c r="S50" i="9"/>
  <c r="T50" i="9"/>
  <c r="SR123" i="1"/>
  <c r="SS123" i="1" s="1"/>
  <c r="SQ123" i="1"/>
  <c r="TT10" i="1"/>
  <c r="SQ109" i="1"/>
  <c r="SR109" i="1"/>
  <c r="SS109" i="1" s="1"/>
  <c r="UB90" i="1"/>
  <c r="UA90" i="1"/>
  <c r="UC90" i="1" s="1"/>
  <c r="UB75" i="1"/>
  <c r="UA75" i="1"/>
  <c r="UC75" i="1" s="1"/>
  <c r="UB71" i="1"/>
  <c r="UA71" i="1"/>
  <c r="UC71" i="1" s="1"/>
  <c r="UA50" i="1"/>
  <c r="UC50" i="1" s="1"/>
  <c r="UB50" i="1"/>
  <c r="UB31" i="1"/>
  <c r="UA31" i="1"/>
  <c r="UC31" i="1" s="1"/>
  <c r="SR111" i="1"/>
  <c r="SS111" i="1" s="1"/>
  <c r="SQ111" i="1"/>
  <c r="RI119" i="1"/>
  <c r="RJ119" i="1" s="1"/>
  <c r="RH119" i="1"/>
  <c r="SQ117" i="1"/>
  <c r="SR117" i="1"/>
  <c r="SS117" i="1" s="1"/>
  <c r="S24" i="9"/>
  <c r="T24" i="9"/>
  <c r="U24" i="9" s="1"/>
  <c r="RH115" i="1"/>
  <c r="RI115" i="1"/>
  <c r="RJ115" i="1" s="1"/>
  <c r="UA112" i="1"/>
  <c r="UB112" i="1" s="1"/>
  <c r="TZ112" i="1"/>
  <c r="UA40" i="1"/>
  <c r="UC40" i="1" s="1"/>
  <c r="UB40" i="1"/>
  <c r="UL69" i="1"/>
  <c r="UJ69" i="1"/>
  <c r="UD69" i="1"/>
  <c r="UG69" i="1"/>
  <c r="UF69" i="1"/>
  <c r="UE69" i="1"/>
  <c r="UK69" i="1"/>
  <c r="UN69" i="1"/>
  <c r="UM69" i="1"/>
  <c r="UI69" i="1"/>
  <c r="UO69" i="1"/>
  <c r="UH69" i="1"/>
  <c r="UD98" i="1"/>
  <c r="UH98" i="1" s="1"/>
  <c r="UG98" i="1"/>
  <c r="TZ101" i="1"/>
  <c r="UA101" i="1"/>
  <c r="UB101" i="1" s="1"/>
  <c r="RH109" i="1"/>
  <c r="RI109" i="1"/>
  <c r="RJ109" i="1" s="1"/>
  <c r="UB82" i="1"/>
  <c r="UA82" i="1"/>
  <c r="UC82" i="1" s="1"/>
  <c r="UA17" i="1"/>
  <c r="UC17" i="1" s="1"/>
  <c r="UB17" i="1"/>
  <c r="UB88" i="1"/>
  <c r="UA88" i="1"/>
  <c r="UC88" i="1" s="1"/>
  <c r="UB80" i="1"/>
  <c r="UA80" i="1"/>
  <c r="UC80" i="1" s="1"/>
  <c r="UA34" i="1"/>
  <c r="UC34" i="1" s="1"/>
  <c r="UB34" i="1"/>
  <c r="UB60" i="1"/>
  <c r="UA60" i="1"/>
  <c r="UC60" i="1" s="1"/>
  <c r="UB68" i="1"/>
  <c r="UA68" i="1"/>
  <c r="UC68" i="1" s="1"/>
  <c r="UB49" i="1"/>
  <c r="UA49" i="1"/>
  <c r="UC49" i="1" s="1"/>
  <c r="UA53" i="1"/>
  <c r="UC53" i="1" s="1"/>
  <c r="UB53" i="1"/>
  <c r="UB41" i="1"/>
  <c r="UA41" i="1"/>
  <c r="UC41" i="1" s="1"/>
  <c r="RH104" i="1"/>
  <c r="RI104" i="1"/>
  <c r="RJ104" i="1" s="1"/>
  <c r="UA106" i="1"/>
  <c r="UB106" i="1" s="1"/>
  <c r="TZ106" i="1"/>
  <c r="RH117" i="1"/>
  <c r="RI117" i="1"/>
  <c r="RJ117" i="1" s="1"/>
  <c r="UG110" i="1"/>
  <c r="UD110" i="1"/>
  <c r="UH110" i="1" s="1"/>
  <c r="SQ114" i="1"/>
  <c r="SR114" i="1"/>
  <c r="SS114" i="1" s="1"/>
  <c r="UD97" i="1"/>
  <c r="UH97" i="1" s="1"/>
  <c r="UG97" i="1"/>
  <c r="SR102" i="1"/>
  <c r="SS102" i="1" s="1"/>
  <c r="SQ102" i="1"/>
  <c r="RL97" i="1"/>
  <c r="RP97" i="1" s="1"/>
  <c r="RO97" i="1"/>
  <c r="UD120" i="1"/>
  <c r="UH120" i="1" s="1"/>
  <c r="UG120" i="1"/>
  <c r="RI121" i="1"/>
  <c r="RJ121" i="1" s="1"/>
  <c r="RH121" i="1"/>
  <c r="RI37" i="1"/>
  <c r="RK37" i="1" s="1"/>
  <c r="RJ37" i="1"/>
  <c r="SQ118" i="1"/>
  <c r="SR118" i="1"/>
  <c r="SS118" i="1" s="1"/>
  <c r="UB33" i="1"/>
  <c r="UA33" i="1"/>
  <c r="UC33" i="1" s="1"/>
  <c r="UA119" i="1"/>
  <c r="UB119" i="1" s="1"/>
  <c r="TZ119" i="1"/>
  <c r="RI122" i="1"/>
  <c r="RJ122" i="1" s="1"/>
  <c r="RH122" i="1"/>
  <c r="SR99" i="1"/>
  <c r="SS99" i="1" s="1"/>
  <c r="SQ99" i="1"/>
  <c r="RW39" i="1"/>
  <c r="RM39" i="1"/>
  <c r="RS39" i="1"/>
  <c r="RU39" i="1"/>
  <c r="RV39" i="1"/>
  <c r="RO39" i="1"/>
  <c r="RT39" i="1"/>
  <c r="RN39" i="1"/>
  <c r="RL39" i="1"/>
  <c r="RR39" i="1"/>
  <c r="RQ39" i="1"/>
  <c r="SR115" i="1"/>
  <c r="SS115" i="1" s="1"/>
  <c r="SQ115" i="1"/>
  <c r="UA113" i="1"/>
  <c r="UB113" i="1" s="1"/>
  <c r="TZ113" i="1"/>
  <c r="RI102" i="1"/>
  <c r="RJ102" i="1" s="1"/>
  <c r="RH102" i="1"/>
  <c r="UN23" i="1"/>
  <c r="UM23" i="1"/>
  <c r="UK23" i="1"/>
  <c r="UD23" i="1"/>
  <c r="UJ23" i="1"/>
  <c r="UL23" i="1"/>
  <c r="UI23" i="1"/>
  <c r="UO23" i="1"/>
  <c r="UF23" i="1"/>
  <c r="UE23" i="1"/>
  <c r="UH23" i="1"/>
  <c r="UG23" i="1"/>
  <c r="UG103" i="1"/>
  <c r="UD103" i="1"/>
  <c r="UH103" i="1" s="1"/>
  <c r="UA123" i="1"/>
  <c r="UB123" i="1" s="1"/>
  <c r="TZ123" i="1"/>
  <c r="UE22" i="1"/>
  <c r="UN22" i="1"/>
  <c r="UL22" i="1"/>
  <c r="UG22" i="1"/>
  <c r="UD22" i="1"/>
  <c r="UJ22" i="1"/>
  <c r="UK22" i="1"/>
  <c r="UH22" i="1"/>
  <c r="UI22" i="1"/>
  <c r="UO22" i="1"/>
  <c r="UM22" i="1"/>
  <c r="UF22" i="1"/>
  <c r="UN77" i="1"/>
  <c r="UL77" i="1"/>
  <c r="UD77" i="1"/>
  <c r="UG77" i="1"/>
  <c r="UH77" i="1"/>
  <c r="UF77" i="1"/>
  <c r="UE77" i="1"/>
  <c r="UI77" i="1"/>
  <c r="UJ77" i="1"/>
  <c r="UK77" i="1"/>
  <c r="UM77" i="1"/>
  <c r="UO77" i="1"/>
  <c r="UB20" i="1"/>
  <c r="UA20" i="1"/>
  <c r="UC20" i="1" s="1"/>
  <c r="UB74" i="1"/>
  <c r="UA74" i="1"/>
  <c r="UC74" i="1" s="1"/>
  <c r="UA45" i="1"/>
  <c r="UC45" i="1" s="1"/>
  <c r="UB45" i="1"/>
  <c r="UB19" i="1"/>
  <c r="UA19" i="1"/>
  <c r="UC19" i="1" s="1"/>
  <c r="UB16" i="1"/>
  <c r="UA16" i="1"/>
  <c r="UC16" i="1" s="1"/>
  <c r="UB64" i="1"/>
  <c r="UA64" i="1"/>
  <c r="UC64" i="1" s="1"/>
  <c r="UB66" i="1"/>
  <c r="UA66" i="1"/>
  <c r="UC66" i="1" s="1"/>
  <c r="UB47" i="1"/>
  <c r="UA47" i="1"/>
  <c r="UC47" i="1" s="1"/>
  <c r="UB59" i="1"/>
  <c r="UA59" i="1"/>
  <c r="UC59" i="1" s="1"/>
  <c r="UB61" i="1"/>
  <c r="UA61" i="1"/>
  <c r="UC61" i="1" s="1"/>
  <c r="UB72" i="1"/>
  <c r="UA72" i="1"/>
  <c r="UC72" i="1" s="1"/>
  <c r="SQ104" i="1"/>
  <c r="SR104" i="1"/>
  <c r="SS104" i="1" s="1"/>
  <c r="RH108" i="1"/>
  <c r="RI108" i="1"/>
  <c r="RJ108" i="1" s="1"/>
  <c r="RI114" i="1"/>
  <c r="RJ114" i="1" s="1"/>
  <c r="RH114" i="1"/>
  <c r="RH99" i="1"/>
  <c r="RI99" i="1"/>
  <c r="RJ99" i="1" s="1"/>
  <c r="UN37" i="1"/>
  <c r="UM37" i="1"/>
  <c r="UG37" i="1"/>
  <c r="UE37" i="1"/>
  <c r="UD37" i="1"/>
  <c r="UO37" i="1"/>
  <c r="UL37" i="1"/>
  <c r="UK37" i="1"/>
  <c r="UF37" i="1"/>
  <c r="UH37" i="1"/>
  <c r="UI37" i="1"/>
  <c r="UJ37" i="1"/>
  <c r="UO44" i="1"/>
  <c r="UI44" i="1"/>
  <c r="UN44" i="1"/>
  <c r="UH44" i="1"/>
  <c r="UG44" i="1"/>
  <c r="UF44" i="1"/>
  <c r="UM44" i="1"/>
  <c r="UE44" i="1"/>
  <c r="UD44" i="1"/>
  <c r="UL44" i="1"/>
  <c r="UJ44" i="1"/>
  <c r="UK44" i="1"/>
  <c r="UJ48" i="1"/>
  <c r="UK48" i="1"/>
  <c r="UM48" i="1"/>
  <c r="UO48" i="1"/>
  <c r="UF48" i="1"/>
  <c r="UG48" i="1"/>
  <c r="UI48" i="1"/>
  <c r="UE48" i="1"/>
  <c r="UL48" i="1"/>
  <c r="UN48" i="1"/>
  <c r="UD48" i="1"/>
  <c r="UH48" i="1"/>
  <c r="UA121" i="1"/>
  <c r="UB121" i="1" s="1"/>
  <c r="TZ121" i="1"/>
  <c r="UF57" i="1"/>
  <c r="UO57" i="1"/>
  <c r="UN57" i="1"/>
  <c r="UE57" i="1"/>
  <c r="UM57" i="1"/>
  <c r="UL57" i="1"/>
  <c r="UD57" i="1"/>
  <c r="UG57" i="1"/>
  <c r="UK57" i="1"/>
  <c r="UI57" i="1"/>
  <c r="UJ57" i="1"/>
  <c r="UH57" i="1"/>
  <c r="RH101" i="1"/>
  <c r="RI101" i="1"/>
  <c r="RJ101" i="1" s="1"/>
  <c r="UB32" i="1"/>
  <c r="UA32" i="1"/>
  <c r="UC32" i="1" s="1"/>
  <c r="UB26" i="1"/>
  <c r="UA26" i="1"/>
  <c r="UC26" i="1" s="1"/>
  <c r="UB46" i="1"/>
  <c r="UA46" i="1"/>
  <c r="UC46" i="1" s="1"/>
  <c r="UB70" i="1"/>
  <c r="UA70" i="1"/>
  <c r="UC70" i="1" s="1"/>
  <c r="UB54" i="1"/>
  <c r="UA54" i="1"/>
  <c r="UC54" i="1" s="1"/>
  <c r="UB87" i="1"/>
  <c r="UA87" i="1"/>
  <c r="UC87" i="1" s="1"/>
  <c r="UA111" i="1"/>
  <c r="UB111" i="1" s="1"/>
  <c r="TZ111" i="1"/>
  <c r="UH73" i="1"/>
  <c r="UN73" i="1"/>
  <c r="UG73" i="1"/>
  <c r="UF73" i="1"/>
  <c r="UE73" i="1"/>
  <c r="UM73" i="1"/>
  <c r="UL73" i="1"/>
  <c r="UD73" i="1"/>
  <c r="UJ73" i="1"/>
  <c r="UI73" i="1"/>
  <c r="UK73" i="1"/>
  <c r="UO73" i="1"/>
  <c r="RH106" i="1"/>
  <c r="RI106" i="1"/>
  <c r="RJ106" i="1" s="1"/>
  <c r="SR108" i="1"/>
  <c r="SS108" i="1" s="1"/>
  <c r="SQ108" i="1"/>
  <c r="SQ122" i="1"/>
  <c r="SR122" i="1"/>
  <c r="SS122" i="1" s="1"/>
  <c r="UA115" i="1"/>
  <c r="UB115" i="1" s="1"/>
  <c r="TZ115" i="1"/>
  <c r="SQ112" i="1"/>
  <c r="SR112" i="1"/>
  <c r="SS112" i="1" s="1"/>
  <c r="UL29" i="1"/>
  <c r="UN29" i="1"/>
  <c r="UM29" i="1"/>
  <c r="UI29" i="1"/>
  <c r="UF29" i="1"/>
  <c r="UE29" i="1"/>
  <c r="UO29" i="1"/>
  <c r="UG29" i="1"/>
  <c r="UD29" i="1"/>
  <c r="UK29" i="1"/>
  <c r="UH29" i="1"/>
  <c r="UJ29" i="1"/>
  <c r="RH118" i="1"/>
  <c r="RI118" i="1"/>
  <c r="RJ118" i="1" s="1"/>
  <c r="TZ109" i="1"/>
  <c r="UA109" i="1"/>
  <c r="UB109" i="1" s="1"/>
  <c r="UB85" i="1"/>
  <c r="UA85" i="1"/>
  <c r="UC85" i="1" s="1"/>
  <c r="UB51" i="1"/>
  <c r="UA51" i="1"/>
  <c r="UC51" i="1" s="1"/>
  <c r="UB21" i="1"/>
  <c r="UA21" i="1"/>
  <c r="UC21" i="1" s="1"/>
  <c r="UB91" i="1"/>
  <c r="UA91" i="1"/>
  <c r="UC91" i="1" s="1"/>
  <c r="UB18" i="1"/>
  <c r="UA18" i="1"/>
  <c r="UC18" i="1" s="1"/>
  <c r="UB92" i="1"/>
  <c r="UA92" i="1"/>
  <c r="UC92" i="1" s="1"/>
  <c r="SQ119" i="1"/>
  <c r="SR119" i="1"/>
  <c r="SS119" i="1" s="1"/>
  <c r="TZ117" i="1"/>
  <c r="UA117" i="1"/>
  <c r="UB117" i="1" s="1"/>
  <c r="RH112" i="1"/>
  <c r="RI112" i="1"/>
  <c r="RJ112" i="1" s="1"/>
  <c r="T64" i="9"/>
  <c r="S64" i="9"/>
  <c r="UM52" i="1"/>
  <c r="UE52" i="1"/>
  <c r="UL52" i="1"/>
  <c r="UD52" i="1"/>
  <c r="UJ52" i="1"/>
  <c r="UG52" i="1"/>
  <c r="UO52" i="1"/>
  <c r="UI52" i="1"/>
  <c r="UF52" i="1"/>
  <c r="UK52" i="1"/>
  <c r="UN52" i="1"/>
  <c r="UH52" i="1"/>
  <c r="UK36" i="1"/>
  <c r="UH36" i="1"/>
  <c r="UO36" i="1"/>
  <c r="UF36" i="1"/>
  <c r="UM36" i="1"/>
  <c r="UD36" i="1"/>
  <c r="UE36" i="1"/>
  <c r="UG36" i="1"/>
  <c r="UJ36" i="1"/>
  <c r="UI36" i="1"/>
  <c r="UN36" i="1"/>
  <c r="UL36" i="1"/>
  <c r="UB89" i="1"/>
  <c r="UC89" i="1"/>
  <c r="RJ89" i="1"/>
  <c r="SS89" i="1"/>
  <c r="RI123" i="1"/>
  <c r="RJ123" i="1" s="1"/>
  <c r="RH123" i="1"/>
  <c r="SQ101" i="1"/>
  <c r="SR101" i="1"/>
  <c r="SS101" i="1" s="1"/>
  <c r="AG37" i="11"/>
  <c r="AG38" i="11"/>
  <c r="AG42" i="11"/>
  <c r="AK41" i="11"/>
  <c r="AK43" i="11"/>
  <c r="AK39" i="11"/>
  <c r="AK38" i="11"/>
  <c r="AK46" i="11"/>
  <c r="AK44" i="11"/>
  <c r="AK42" i="11"/>
  <c r="AG40" i="11"/>
  <c r="AG39" i="11"/>
  <c r="AK40" i="11"/>
  <c r="AK45" i="11"/>
  <c r="AG41" i="11"/>
  <c r="SV37" i="1"/>
  <c r="TE37" i="1"/>
  <c r="TF37" i="1"/>
  <c r="SS23" i="1"/>
  <c r="SR23" i="1"/>
  <c r="ST23" i="1" s="1"/>
  <c r="SP16" i="1"/>
  <c r="RG16" i="1"/>
  <c r="W4" i="9"/>
  <c r="W52" i="9"/>
  <c r="SP64" i="1"/>
  <c r="RG64" i="1"/>
  <c r="W54" i="9"/>
  <c r="RG66" i="1"/>
  <c r="SP66" i="1"/>
  <c r="RJ81" i="1"/>
  <c r="RI81" i="1"/>
  <c r="RK81" i="1" s="1"/>
  <c r="SS77" i="1"/>
  <c r="SR77" i="1"/>
  <c r="ST77" i="1" s="1"/>
  <c r="W74" i="9"/>
  <c r="RG86" i="1"/>
  <c r="SP86" i="1"/>
  <c r="W44" i="9"/>
  <c r="RG56" i="1"/>
  <c r="SP56" i="1"/>
  <c r="SP67" i="1"/>
  <c r="W71" i="9"/>
  <c r="RG83" i="1"/>
  <c r="SP83" i="1"/>
  <c r="SR73" i="1"/>
  <c r="ST73" i="1" s="1"/>
  <c r="SS73" i="1"/>
  <c r="SS44" i="1"/>
  <c r="SR44" i="1"/>
  <c r="ST44" i="1" s="1"/>
  <c r="RJ52" i="1"/>
  <c r="RI52" i="1"/>
  <c r="RK52" i="1" s="1"/>
  <c r="W66" i="9"/>
  <c r="RG78" i="1"/>
  <c r="SP78" i="1"/>
  <c r="W72" i="9"/>
  <c r="RG84" i="1"/>
  <c r="SP84" i="1"/>
  <c r="SS85" i="1"/>
  <c r="SR85" i="1"/>
  <c r="ST85" i="1" s="1"/>
  <c r="SS65" i="1"/>
  <c r="SR65" i="1"/>
  <c r="ST65" i="1" s="1"/>
  <c r="RG75" i="1"/>
  <c r="SP75" i="1"/>
  <c r="W63" i="9"/>
  <c r="RJ40" i="1"/>
  <c r="RI40" i="1"/>
  <c r="RK40" i="1" s="1"/>
  <c r="SP46" i="1"/>
  <c r="RG46" i="1"/>
  <c r="W34" i="9"/>
  <c r="W22" i="9"/>
  <c r="RG34" i="1"/>
  <c r="SP34" i="1"/>
  <c r="SP18" i="1"/>
  <c r="W6" i="9"/>
  <c r="RG18" i="1"/>
  <c r="RJ44" i="1"/>
  <c r="RI44" i="1"/>
  <c r="RK44" i="1" s="1"/>
  <c r="SP50" i="1"/>
  <c r="RG50" i="1"/>
  <c r="W38" i="9"/>
  <c r="RG20" i="1"/>
  <c r="SP20" i="1"/>
  <c r="W8" i="9"/>
  <c r="SS81" i="1"/>
  <c r="SR81" i="1"/>
  <c r="ST81" i="1" s="1"/>
  <c r="RJ65" i="1"/>
  <c r="RI65" i="1"/>
  <c r="RK65" i="1" s="1"/>
  <c r="W62" i="9"/>
  <c r="SP74" i="1"/>
  <c r="RG74" i="1"/>
  <c r="W70" i="9"/>
  <c r="SP82" i="1"/>
  <c r="RG82" i="1"/>
  <c r="SS40" i="1"/>
  <c r="SR40" i="1"/>
  <c r="ST40" i="1" s="1"/>
  <c r="W9" i="9"/>
  <c r="RG21" i="1"/>
  <c r="SP21" i="1"/>
  <c r="W79" i="9"/>
  <c r="SP91" i="1"/>
  <c r="RG91" i="1"/>
  <c r="W13" i="9"/>
  <c r="SP25" i="1"/>
  <c r="RG25" i="1"/>
  <c r="W37" i="9"/>
  <c r="RG49" i="1"/>
  <c r="SP49" i="1"/>
  <c r="W41" i="9"/>
  <c r="RG53" i="1"/>
  <c r="SP53" i="1"/>
  <c r="W29" i="9"/>
  <c r="RG41" i="1"/>
  <c r="SP41" i="1"/>
  <c r="W39" i="9"/>
  <c r="SP51" i="1"/>
  <c r="RG51" i="1"/>
  <c r="W33" i="9"/>
  <c r="SP45" i="1"/>
  <c r="RG45" i="1"/>
  <c r="SS57" i="1"/>
  <c r="SR57" i="1"/>
  <c r="ST57" i="1" s="1"/>
  <c r="W58" i="9"/>
  <c r="SP70" i="1"/>
  <c r="RG70" i="1"/>
  <c r="W59" i="9"/>
  <c r="RG71" i="1"/>
  <c r="SP71" i="1"/>
  <c r="RJ77" i="1"/>
  <c r="RI77" i="1"/>
  <c r="RK77" i="1" s="1"/>
  <c r="W49" i="9"/>
  <c r="SP61" i="1"/>
  <c r="RG61" i="1"/>
  <c r="RG87" i="1"/>
  <c r="W75" i="9"/>
  <c r="SP87" i="1"/>
  <c r="W43" i="9"/>
  <c r="RG55" i="1"/>
  <c r="SP55" i="1"/>
  <c r="RJ69" i="1"/>
  <c r="RI69" i="1"/>
  <c r="RK69" i="1" s="1"/>
  <c r="W51" i="9"/>
  <c r="RG63" i="1"/>
  <c r="SP63" i="1"/>
  <c r="W20" i="9"/>
  <c r="SP32" i="1"/>
  <c r="RG32" i="1"/>
  <c r="W14" i="9"/>
  <c r="RG26" i="1"/>
  <c r="SP26" i="1"/>
  <c r="RJ57" i="1"/>
  <c r="RI57" i="1"/>
  <c r="RK57" i="1" s="1"/>
  <c r="W48" i="9"/>
  <c r="SP60" i="1"/>
  <c r="RG60" i="1"/>
  <c r="W56" i="9"/>
  <c r="RG68" i="1"/>
  <c r="SP68" i="1"/>
  <c r="RJ23" i="1"/>
  <c r="RI23" i="1"/>
  <c r="RK23" i="1" s="1"/>
  <c r="W47" i="9"/>
  <c r="SP59" i="1"/>
  <c r="RG59" i="1"/>
  <c r="W42" i="9"/>
  <c r="RG54" i="1"/>
  <c r="SP54" i="1"/>
  <c r="W60" i="9"/>
  <c r="RG72" i="1"/>
  <c r="SP72" i="1"/>
  <c r="RJ85" i="1"/>
  <c r="RI85" i="1"/>
  <c r="RK85" i="1" s="1"/>
  <c r="SS69" i="1"/>
  <c r="SR69" i="1"/>
  <c r="ST69" i="1" s="1"/>
  <c r="SP15" i="1"/>
  <c r="RG15" i="1"/>
  <c r="W3" i="9"/>
  <c r="W67" i="9"/>
  <c r="RG79" i="1"/>
  <c r="SP79" i="1"/>
  <c r="W7" i="9"/>
  <c r="SP19" i="1"/>
  <c r="RG19" i="1"/>
  <c r="SP17" i="1"/>
  <c r="RG17" i="1"/>
  <c r="W5" i="9"/>
  <c r="W76" i="9"/>
  <c r="RG88" i="1"/>
  <c r="SP88" i="1"/>
  <c r="W68" i="9"/>
  <c r="RG80" i="1"/>
  <c r="SP80" i="1"/>
  <c r="W31" i="9"/>
  <c r="SP43" i="1"/>
  <c r="RG43" i="1"/>
  <c r="SS52" i="1"/>
  <c r="SR52" i="1"/>
  <c r="ST52" i="1" s="1"/>
  <c r="RJ48" i="1"/>
  <c r="RI48" i="1"/>
  <c r="RK48" i="1" s="1"/>
  <c r="W78" i="9"/>
  <c r="RG90" i="1"/>
  <c r="SP90" i="1"/>
  <c r="W21" i="9"/>
  <c r="RG33" i="1"/>
  <c r="SP33" i="1"/>
  <c r="W12" i="9"/>
  <c r="SP24" i="1"/>
  <c r="RG24" i="1"/>
  <c r="W46" i="9"/>
  <c r="SP58" i="1"/>
  <c r="RG58" i="1"/>
  <c r="RI73" i="1"/>
  <c r="RK73" i="1" s="1"/>
  <c r="RJ73" i="1"/>
  <c r="W35" i="9"/>
  <c r="SP47" i="1"/>
  <c r="RG47" i="1"/>
  <c r="RG27" i="1"/>
  <c r="W15" i="9"/>
  <c r="SP27" i="1"/>
  <c r="SS48" i="1"/>
  <c r="SR48" i="1"/>
  <c r="ST48" i="1" s="1"/>
  <c r="W80" i="9"/>
  <c r="RG92" i="1"/>
  <c r="SP92" i="1"/>
  <c r="W30" i="9"/>
  <c r="RG42" i="1"/>
  <c r="SP42" i="1"/>
  <c r="W19" i="9"/>
  <c r="RG31" i="1"/>
  <c r="SP31" i="1"/>
  <c r="SV10" i="1"/>
  <c r="ST10" i="1"/>
  <c r="SY98" i="1"/>
  <c r="W55" i="9" l="1"/>
  <c r="UA67" i="1"/>
  <c r="UC67" i="1" s="1"/>
  <c r="RG67" i="1"/>
  <c r="U23" i="9"/>
  <c r="V23" i="9"/>
  <c r="U26" i="9"/>
  <c r="V26" i="9"/>
  <c r="SU100" i="1"/>
  <c r="SY100" i="1" s="1"/>
  <c r="SX100" i="1"/>
  <c r="UB95" i="1"/>
  <c r="SX120" i="1"/>
  <c r="SU120" i="1"/>
  <c r="SY120" i="1" s="1"/>
  <c r="SX96" i="1"/>
  <c r="SU96" i="1"/>
  <c r="SY96" i="1" s="1"/>
  <c r="SU97" i="1"/>
  <c r="SY97" i="1" s="1"/>
  <c r="SX97" i="1"/>
  <c r="RO105" i="1"/>
  <c r="RL105" i="1"/>
  <c r="RP105" i="1" s="1"/>
  <c r="RL96" i="1"/>
  <c r="RP96" i="1" s="1"/>
  <c r="RO96" i="1"/>
  <c r="RL120" i="1"/>
  <c r="RP120" i="1" s="1"/>
  <c r="RO120" i="1"/>
  <c r="SX105" i="1"/>
  <c r="SU105" i="1"/>
  <c r="SY105" i="1" s="1"/>
  <c r="U16" i="9"/>
  <c r="V16" i="9"/>
  <c r="SU37" i="1"/>
  <c r="SX37" i="1"/>
  <c r="SY37" i="1"/>
  <c r="TA37" i="1"/>
  <c r="SZ37" i="1"/>
  <c r="TC37" i="1"/>
  <c r="TB37" i="1"/>
  <c r="TD37" i="1"/>
  <c r="UL21" i="1"/>
  <c r="UN21" i="1"/>
  <c r="UM21" i="1"/>
  <c r="UI21" i="1"/>
  <c r="UF21" i="1"/>
  <c r="UE21" i="1"/>
  <c r="UG21" i="1"/>
  <c r="UD21" i="1"/>
  <c r="UH21" i="1"/>
  <c r="UO21" i="1"/>
  <c r="UK21" i="1"/>
  <c r="UJ21" i="1"/>
  <c r="SX112" i="1"/>
  <c r="SU112" i="1"/>
  <c r="SY112" i="1" s="1"/>
  <c r="RO106" i="1"/>
  <c r="RL106" i="1"/>
  <c r="RP106" i="1" s="1"/>
  <c r="UN45" i="1"/>
  <c r="UM45" i="1"/>
  <c r="UL45" i="1"/>
  <c r="UG45" i="1"/>
  <c r="UE45" i="1"/>
  <c r="UD45" i="1"/>
  <c r="UO45" i="1"/>
  <c r="UJ45" i="1"/>
  <c r="UH45" i="1"/>
  <c r="UK45" i="1"/>
  <c r="UF45" i="1"/>
  <c r="UI45" i="1"/>
  <c r="UD119" i="1"/>
  <c r="UH119" i="1" s="1"/>
  <c r="UG119" i="1"/>
  <c r="UL67" i="1"/>
  <c r="UE67" i="1"/>
  <c r="UD67" i="1"/>
  <c r="UN67" i="1"/>
  <c r="UM67" i="1"/>
  <c r="UF67" i="1"/>
  <c r="UG67" i="1"/>
  <c r="UH67" i="1"/>
  <c r="UK67" i="1"/>
  <c r="UO67" i="1"/>
  <c r="UJ67" i="1"/>
  <c r="UI67" i="1"/>
  <c r="SU102" i="1"/>
  <c r="SY102" i="1" s="1"/>
  <c r="SX102" i="1"/>
  <c r="UI41" i="1"/>
  <c r="UG41" i="1"/>
  <c r="UE41" i="1"/>
  <c r="UO41" i="1"/>
  <c r="UF41" i="1"/>
  <c r="UN41" i="1"/>
  <c r="UM41" i="1"/>
  <c r="UL41" i="1"/>
  <c r="UD41" i="1"/>
  <c r="UJ41" i="1"/>
  <c r="UK41" i="1"/>
  <c r="UH41" i="1"/>
  <c r="UO60" i="1"/>
  <c r="UI60" i="1"/>
  <c r="UN60" i="1"/>
  <c r="UH60" i="1"/>
  <c r="UG60" i="1"/>
  <c r="UF60" i="1"/>
  <c r="UM60" i="1"/>
  <c r="UK60" i="1"/>
  <c r="UE60" i="1"/>
  <c r="UD60" i="1"/>
  <c r="UL60" i="1"/>
  <c r="UJ60" i="1"/>
  <c r="UI90" i="1"/>
  <c r="UG90" i="1"/>
  <c r="UO90" i="1"/>
  <c r="UK90" i="1"/>
  <c r="UH90" i="1"/>
  <c r="UM90" i="1"/>
  <c r="UF90" i="1"/>
  <c r="UN90" i="1"/>
  <c r="UL90" i="1"/>
  <c r="UE90" i="1"/>
  <c r="UJ90" i="1"/>
  <c r="UD90" i="1"/>
  <c r="UH96" i="1"/>
  <c r="RQ89" i="1"/>
  <c r="RW89" i="1"/>
  <c r="RN89" i="1"/>
  <c r="RV89" i="1"/>
  <c r="RT89" i="1"/>
  <c r="RL89" i="1"/>
  <c r="RM89" i="1"/>
  <c r="RS89" i="1"/>
  <c r="RO89" i="1"/>
  <c r="RR89" i="1"/>
  <c r="RU89" i="1"/>
  <c r="RP89" i="1"/>
  <c r="UF87" i="1"/>
  <c r="UK87" i="1"/>
  <c r="UE87" i="1"/>
  <c r="UL87" i="1"/>
  <c r="UD87" i="1"/>
  <c r="UI87" i="1"/>
  <c r="UO87" i="1"/>
  <c r="UN87" i="1"/>
  <c r="UG87" i="1"/>
  <c r="UM87" i="1"/>
  <c r="UJ87" i="1"/>
  <c r="UH87" i="1"/>
  <c r="UK26" i="1"/>
  <c r="UE26" i="1"/>
  <c r="UF26" i="1"/>
  <c r="UL26" i="1"/>
  <c r="UD26" i="1"/>
  <c r="UG26" i="1"/>
  <c r="UJ26" i="1"/>
  <c r="UI26" i="1"/>
  <c r="UO26" i="1"/>
  <c r="UM26" i="1"/>
  <c r="UN26" i="1"/>
  <c r="UH26" i="1"/>
  <c r="RL114" i="1"/>
  <c r="RP114" i="1" s="1"/>
  <c r="RO114" i="1"/>
  <c r="UF72" i="1"/>
  <c r="UD72" i="1"/>
  <c r="UE72" i="1"/>
  <c r="UI72" i="1"/>
  <c r="UG72" i="1"/>
  <c r="UJ72" i="1"/>
  <c r="UO72" i="1"/>
  <c r="UM72" i="1"/>
  <c r="UL72" i="1"/>
  <c r="UN72" i="1"/>
  <c r="UK72" i="1"/>
  <c r="UH72" i="1"/>
  <c r="UI66" i="1"/>
  <c r="UN66" i="1"/>
  <c r="UF66" i="1"/>
  <c r="UE66" i="1"/>
  <c r="UO66" i="1"/>
  <c r="UM66" i="1"/>
  <c r="UK66" i="1"/>
  <c r="UG66" i="1"/>
  <c r="UH66" i="1"/>
  <c r="UJ66" i="1"/>
  <c r="UD66" i="1"/>
  <c r="UL66" i="1"/>
  <c r="SX115" i="1"/>
  <c r="SU115" i="1"/>
  <c r="SY115" i="1" s="1"/>
  <c r="RO117" i="1"/>
  <c r="RL117" i="1"/>
  <c r="RP117" i="1" s="1"/>
  <c r="UN53" i="1"/>
  <c r="UM53" i="1"/>
  <c r="UL53" i="1"/>
  <c r="UG53" i="1"/>
  <c r="UE53" i="1"/>
  <c r="UD53" i="1"/>
  <c r="UO53" i="1"/>
  <c r="UI53" i="1"/>
  <c r="UJ53" i="1"/>
  <c r="UH53" i="1"/>
  <c r="UK53" i="1"/>
  <c r="UF53" i="1"/>
  <c r="UK34" i="1"/>
  <c r="UE34" i="1"/>
  <c r="UJ34" i="1"/>
  <c r="UI34" i="1"/>
  <c r="UN34" i="1"/>
  <c r="UM34" i="1"/>
  <c r="UG34" i="1"/>
  <c r="UL34" i="1"/>
  <c r="UD34" i="1"/>
  <c r="UH34" i="1"/>
  <c r="UF34" i="1"/>
  <c r="UO34" i="1"/>
  <c r="V50" i="9"/>
  <c r="U50" i="9"/>
  <c r="UL55" i="1"/>
  <c r="UE55" i="1"/>
  <c r="UM55" i="1"/>
  <c r="UI55" i="1"/>
  <c r="UF55" i="1"/>
  <c r="UO55" i="1"/>
  <c r="UK55" i="1"/>
  <c r="UG55" i="1"/>
  <c r="UN55" i="1"/>
  <c r="UD55" i="1"/>
  <c r="UJ55" i="1"/>
  <c r="UH55" i="1"/>
  <c r="UJ24" i="1"/>
  <c r="UN24" i="1"/>
  <c r="UK24" i="1"/>
  <c r="UG24" i="1"/>
  <c r="UO24" i="1"/>
  <c r="UI24" i="1"/>
  <c r="UF24" i="1"/>
  <c r="UE24" i="1"/>
  <c r="UD24" i="1"/>
  <c r="UM24" i="1"/>
  <c r="UL24" i="1"/>
  <c r="UH24" i="1"/>
  <c r="UI15" i="1"/>
  <c r="UE15" i="1"/>
  <c r="UL15" i="1"/>
  <c r="UO15" i="1"/>
  <c r="UN15" i="1"/>
  <c r="UM15" i="1"/>
  <c r="UK15" i="1"/>
  <c r="UF15" i="1"/>
  <c r="UD15" i="1"/>
  <c r="UJ15" i="1"/>
  <c r="UG15" i="1"/>
  <c r="UH15" i="1"/>
  <c r="SU121" i="1"/>
  <c r="SY121" i="1" s="1"/>
  <c r="SX121" i="1"/>
  <c r="UJ43" i="1"/>
  <c r="UG43" i="1"/>
  <c r="UD43" i="1"/>
  <c r="UO43" i="1"/>
  <c r="UN43" i="1"/>
  <c r="UM43" i="1"/>
  <c r="UL43" i="1"/>
  <c r="UI43" i="1"/>
  <c r="UF43" i="1"/>
  <c r="UH43" i="1"/>
  <c r="UK43" i="1"/>
  <c r="UE43" i="1"/>
  <c r="UJ92" i="1"/>
  <c r="UI92" i="1"/>
  <c r="UH92" i="1"/>
  <c r="UO92" i="1"/>
  <c r="UG92" i="1"/>
  <c r="UL92" i="1"/>
  <c r="UE92" i="1"/>
  <c r="UK92" i="1"/>
  <c r="UM92" i="1"/>
  <c r="UN92" i="1"/>
  <c r="UD92" i="1"/>
  <c r="UF92" i="1"/>
  <c r="UL51" i="1"/>
  <c r="UF51" i="1"/>
  <c r="UO51" i="1"/>
  <c r="UN51" i="1"/>
  <c r="UM51" i="1"/>
  <c r="UI51" i="1"/>
  <c r="UD51" i="1"/>
  <c r="UG51" i="1"/>
  <c r="UJ51" i="1"/>
  <c r="UK51" i="1"/>
  <c r="UE51" i="1"/>
  <c r="UH51" i="1"/>
  <c r="RO122" i="1"/>
  <c r="RL122" i="1"/>
  <c r="RP122" i="1" s="1"/>
  <c r="RL121" i="1"/>
  <c r="RP121" i="1" s="1"/>
  <c r="RO121" i="1"/>
  <c r="UI82" i="1"/>
  <c r="UO82" i="1"/>
  <c r="UM82" i="1"/>
  <c r="UG82" i="1"/>
  <c r="UF82" i="1"/>
  <c r="UN82" i="1"/>
  <c r="UE82" i="1"/>
  <c r="UH82" i="1"/>
  <c r="UJ82" i="1"/>
  <c r="UD82" i="1"/>
  <c r="UL82" i="1"/>
  <c r="UK82" i="1"/>
  <c r="UG112" i="1"/>
  <c r="UD112" i="1"/>
  <c r="UH112" i="1" s="1"/>
  <c r="RO119" i="1"/>
  <c r="RL119" i="1"/>
  <c r="RP119" i="1" s="1"/>
  <c r="SX109" i="1"/>
  <c r="SU109" i="1"/>
  <c r="SY109" i="1" s="1"/>
  <c r="UJ56" i="1"/>
  <c r="UE56" i="1"/>
  <c r="UK56" i="1"/>
  <c r="UD56" i="1"/>
  <c r="UF56" i="1"/>
  <c r="UL56" i="1"/>
  <c r="UN56" i="1"/>
  <c r="UG56" i="1"/>
  <c r="UI56" i="1"/>
  <c r="UO56" i="1"/>
  <c r="UM56" i="1"/>
  <c r="UH56" i="1"/>
  <c r="UG102" i="1"/>
  <c r="UD102" i="1"/>
  <c r="UH102" i="1" s="1"/>
  <c r="UD99" i="1"/>
  <c r="UH99" i="1" s="1"/>
  <c r="UG99" i="1"/>
  <c r="UG42" i="1"/>
  <c r="UE42" i="1"/>
  <c r="UL42" i="1"/>
  <c r="UD42" i="1"/>
  <c r="UJ42" i="1"/>
  <c r="UK42" i="1"/>
  <c r="UI42" i="1"/>
  <c r="UH42" i="1"/>
  <c r="UO42" i="1"/>
  <c r="UN42" i="1"/>
  <c r="UF42" i="1"/>
  <c r="UM42" i="1"/>
  <c r="SX101" i="1"/>
  <c r="SU101" i="1"/>
  <c r="SY101" i="1" s="1"/>
  <c r="UG89" i="1"/>
  <c r="UE89" i="1"/>
  <c r="UF89" i="1"/>
  <c r="UK89" i="1"/>
  <c r="UL89" i="1"/>
  <c r="UD89" i="1"/>
  <c r="UJ89" i="1"/>
  <c r="UH89" i="1"/>
  <c r="UI89" i="1"/>
  <c r="UO89" i="1"/>
  <c r="UN89" i="1"/>
  <c r="UM89" i="1"/>
  <c r="UD117" i="1"/>
  <c r="UH117" i="1" s="1"/>
  <c r="UG117" i="1"/>
  <c r="UD115" i="1"/>
  <c r="UH115" i="1" s="1"/>
  <c r="UG115" i="1"/>
  <c r="UM54" i="1"/>
  <c r="UL54" i="1"/>
  <c r="UD54" i="1"/>
  <c r="UH54" i="1"/>
  <c r="UF54" i="1"/>
  <c r="UN54" i="1"/>
  <c r="UG54" i="1"/>
  <c r="UE54" i="1"/>
  <c r="UO54" i="1"/>
  <c r="UI54" i="1"/>
  <c r="UJ54" i="1"/>
  <c r="UK54" i="1"/>
  <c r="UO32" i="1"/>
  <c r="UL32" i="1"/>
  <c r="UK32" i="1"/>
  <c r="UG32" i="1"/>
  <c r="UN32" i="1"/>
  <c r="UM32" i="1"/>
  <c r="UH32" i="1"/>
  <c r="UI32" i="1"/>
  <c r="UD32" i="1"/>
  <c r="UE32" i="1"/>
  <c r="UJ32" i="1"/>
  <c r="UF32" i="1"/>
  <c r="UG121" i="1"/>
  <c r="UD121" i="1"/>
  <c r="UH121" i="1" s="1"/>
  <c r="UO61" i="1"/>
  <c r="UN61" i="1"/>
  <c r="UG61" i="1"/>
  <c r="UM61" i="1"/>
  <c r="UE61" i="1"/>
  <c r="UL61" i="1"/>
  <c r="UD61" i="1"/>
  <c r="UK61" i="1"/>
  <c r="UF61" i="1"/>
  <c r="UI61" i="1"/>
  <c r="UJ61" i="1"/>
  <c r="UH61" i="1"/>
  <c r="UL64" i="1"/>
  <c r="UG64" i="1"/>
  <c r="UJ64" i="1"/>
  <c r="UN64" i="1"/>
  <c r="UM64" i="1"/>
  <c r="UE64" i="1"/>
  <c r="UI64" i="1"/>
  <c r="UD64" i="1"/>
  <c r="UF64" i="1"/>
  <c r="UO64" i="1"/>
  <c r="UK64" i="1"/>
  <c r="UH64" i="1"/>
  <c r="UI74" i="1"/>
  <c r="UO74" i="1"/>
  <c r="UM74" i="1"/>
  <c r="UG74" i="1"/>
  <c r="UF74" i="1"/>
  <c r="UN74" i="1"/>
  <c r="UH74" i="1"/>
  <c r="UK74" i="1"/>
  <c r="UD74" i="1"/>
  <c r="UE74" i="1"/>
  <c r="UL74" i="1"/>
  <c r="UJ74" i="1"/>
  <c r="UD123" i="1"/>
  <c r="UH123" i="1" s="1"/>
  <c r="UG123" i="1"/>
  <c r="RO115" i="1"/>
  <c r="RL115" i="1"/>
  <c r="RP115" i="1" s="1"/>
  <c r="UM78" i="1"/>
  <c r="UF78" i="1"/>
  <c r="UG78" i="1"/>
  <c r="UO78" i="1"/>
  <c r="UE78" i="1"/>
  <c r="UH78" i="1"/>
  <c r="UI78" i="1"/>
  <c r="UJ78" i="1"/>
  <c r="UD78" i="1"/>
  <c r="UL78" i="1"/>
  <c r="UN78" i="1"/>
  <c r="UK78" i="1"/>
  <c r="UD118" i="1"/>
  <c r="UH118" i="1" s="1"/>
  <c r="UG118" i="1"/>
  <c r="RL113" i="1"/>
  <c r="RP113" i="1" s="1"/>
  <c r="RO113" i="1"/>
  <c r="UN83" i="1"/>
  <c r="UF83" i="1"/>
  <c r="UL83" i="1"/>
  <c r="UH83" i="1"/>
  <c r="UD83" i="1"/>
  <c r="UJ83" i="1"/>
  <c r="UI83" i="1"/>
  <c r="UK83" i="1"/>
  <c r="UM83" i="1"/>
  <c r="UO83" i="1"/>
  <c r="UE83" i="1"/>
  <c r="UG83" i="1"/>
  <c r="UM18" i="1"/>
  <c r="UE18" i="1"/>
  <c r="UG18" i="1"/>
  <c r="UL18" i="1"/>
  <c r="UD18" i="1"/>
  <c r="UJ18" i="1"/>
  <c r="UK18" i="1"/>
  <c r="UO18" i="1"/>
  <c r="UI18" i="1"/>
  <c r="UF18" i="1"/>
  <c r="UN18" i="1"/>
  <c r="UH18" i="1"/>
  <c r="UN85" i="1"/>
  <c r="UL85" i="1"/>
  <c r="UD85" i="1"/>
  <c r="UG85" i="1"/>
  <c r="UF85" i="1"/>
  <c r="UH85" i="1"/>
  <c r="UE85" i="1"/>
  <c r="UO85" i="1"/>
  <c r="UM85" i="1"/>
  <c r="UI85" i="1"/>
  <c r="UJ85" i="1"/>
  <c r="UK85" i="1"/>
  <c r="SX122" i="1"/>
  <c r="SU122" i="1"/>
  <c r="SY122" i="1" s="1"/>
  <c r="RO101" i="1"/>
  <c r="RL101" i="1"/>
  <c r="RP101" i="1" s="1"/>
  <c r="RO108" i="1"/>
  <c r="RL108" i="1"/>
  <c r="RP108" i="1" s="1"/>
  <c r="UI33" i="1"/>
  <c r="UH33" i="1"/>
  <c r="UF33" i="1"/>
  <c r="UE33" i="1"/>
  <c r="UG33" i="1"/>
  <c r="UJ33" i="1"/>
  <c r="UN33" i="1"/>
  <c r="UM33" i="1"/>
  <c r="UK33" i="1"/>
  <c r="UL33" i="1"/>
  <c r="UO33" i="1"/>
  <c r="UD33" i="1"/>
  <c r="UD106" i="1"/>
  <c r="UH106" i="1" s="1"/>
  <c r="UG106" i="1"/>
  <c r="UE49" i="1"/>
  <c r="UI49" i="1"/>
  <c r="UO49" i="1"/>
  <c r="UK49" i="1"/>
  <c r="UN49" i="1"/>
  <c r="UG49" i="1"/>
  <c r="UM49" i="1"/>
  <c r="UL49" i="1"/>
  <c r="UF49" i="1"/>
  <c r="UD49" i="1"/>
  <c r="UJ49" i="1"/>
  <c r="UH49" i="1"/>
  <c r="UI80" i="1"/>
  <c r="UG80" i="1"/>
  <c r="UE80" i="1"/>
  <c r="UF80" i="1"/>
  <c r="UJ80" i="1"/>
  <c r="UO80" i="1"/>
  <c r="UM80" i="1"/>
  <c r="UD80" i="1"/>
  <c r="UN80" i="1"/>
  <c r="UL80" i="1"/>
  <c r="UH80" i="1"/>
  <c r="UK80" i="1"/>
  <c r="RO109" i="1"/>
  <c r="RL109" i="1"/>
  <c r="RP109" i="1" s="1"/>
  <c r="SU111" i="1"/>
  <c r="SY111" i="1" s="1"/>
  <c r="SX111" i="1"/>
  <c r="UN71" i="1"/>
  <c r="UM71" i="1"/>
  <c r="UF71" i="1"/>
  <c r="UE71" i="1"/>
  <c r="UL71" i="1"/>
  <c r="UI71" i="1"/>
  <c r="UG71" i="1"/>
  <c r="UD71" i="1"/>
  <c r="UO71" i="1"/>
  <c r="UK71" i="1"/>
  <c r="UJ71" i="1"/>
  <c r="UH71" i="1"/>
  <c r="SU113" i="1"/>
  <c r="SY113" i="1" s="1"/>
  <c r="SX113" i="1"/>
  <c r="UG108" i="1"/>
  <c r="UD108" i="1"/>
  <c r="UH108" i="1" s="1"/>
  <c r="UD114" i="1"/>
  <c r="UH114" i="1" s="1"/>
  <c r="UG114" i="1"/>
  <c r="V64" i="9"/>
  <c r="U64" i="9"/>
  <c r="UD109" i="1"/>
  <c r="UH109" i="1" s="1"/>
  <c r="UG109" i="1"/>
  <c r="UJ70" i="1"/>
  <c r="UG70" i="1"/>
  <c r="UI70" i="1"/>
  <c r="UN70" i="1"/>
  <c r="UM70" i="1"/>
  <c r="UL70" i="1"/>
  <c r="UE70" i="1"/>
  <c r="UD70" i="1"/>
  <c r="UO70" i="1"/>
  <c r="UF70" i="1"/>
  <c r="UH70" i="1"/>
  <c r="UK70" i="1"/>
  <c r="UL59" i="1"/>
  <c r="UG59" i="1"/>
  <c r="UO59" i="1"/>
  <c r="UN59" i="1"/>
  <c r="UM59" i="1"/>
  <c r="UI59" i="1"/>
  <c r="UF59" i="1"/>
  <c r="UE59" i="1"/>
  <c r="UJ59" i="1"/>
  <c r="UH59" i="1"/>
  <c r="UK59" i="1"/>
  <c r="UD59" i="1"/>
  <c r="UJ16" i="1"/>
  <c r="UN16" i="1"/>
  <c r="UK16" i="1"/>
  <c r="UF16" i="1"/>
  <c r="UD16" i="1"/>
  <c r="UM16" i="1"/>
  <c r="UL16" i="1"/>
  <c r="UG16" i="1"/>
  <c r="UO16" i="1"/>
  <c r="UE16" i="1"/>
  <c r="UI16" i="1"/>
  <c r="UH16" i="1"/>
  <c r="UN20" i="1"/>
  <c r="UO20" i="1"/>
  <c r="UE20" i="1"/>
  <c r="UK20" i="1"/>
  <c r="UD20" i="1"/>
  <c r="UM20" i="1"/>
  <c r="UL20" i="1"/>
  <c r="UJ20" i="1"/>
  <c r="UF20" i="1"/>
  <c r="UI20" i="1"/>
  <c r="UG20" i="1"/>
  <c r="UH20" i="1"/>
  <c r="RO102" i="1"/>
  <c r="RL102" i="1"/>
  <c r="RP102" i="1" s="1"/>
  <c r="SU118" i="1"/>
  <c r="SY118" i="1" s="1"/>
  <c r="SX118" i="1"/>
  <c r="SX114" i="1"/>
  <c r="SU114" i="1"/>
  <c r="SY114" i="1" s="1"/>
  <c r="RO104" i="1"/>
  <c r="RL104" i="1"/>
  <c r="RP104" i="1" s="1"/>
  <c r="UD84" i="1"/>
  <c r="UK84" i="1"/>
  <c r="UJ84" i="1"/>
  <c r="UG84" i="1"/>
  <c r="UI84" i="1"/>
  <c r="UE84" i="1"/>
  <c r="UF84" i="1"/>
  <c r="UH84" i="1"/>
  <c r="UN84" i="1"/>
  <c r="UO84" i="1"/>
  <c r="UL84" i="1"/>
  <c r="UM84" i="1"/>
  <c r="UM86" i="1"/>
  <c r="UH86" i="1"/>
  <c r="UF86" i="1"/>
  <c r="UD86" i="1"/>
  <c r="UJ86" i="1"/>
  <c r="UL86" i="1"/>
  <c r="UG86" i="1"/>
  <c r="UN86" i="1"/>
  <c r="UO86" i="1"/>
  <c r="UE86" i="1"/>
  <c r="UI86" i="1"/>
  <c r="UK86" i="1"/>
  <c r="UM27" i="1"/>
  <c r="UL27" i="1"/>
  <c r="UE27" i="1"/>
  <c r="UD27" i="1"/>
  <c r="UH27" i="1"/>
  <c r="UF27" i="1"/>
  <c r="UK27" i="1"/>
  <c r="UJ27" i="1"/>
  <c r="UI27" i="1"/>
  <c r="UG27" i="1"/>
  <c r="UN27" i="1"/>
  <c r="UO27" i="1"/>
  <c r="UM63" i="1"/>
  <c r="UE63" i="1"/>
  <c r="UI63" i="1"/>
  <c r="UK63" i="1"/>
  <c r="UN63" i="1"/>
  <c r="UJ63" i="1"/>
  <c r="UF63" i="1"/>
  <c r="UG63" i="1"/>
  <c r="UO63" i="1"/>
  <c r="UL63" i="1"/>
  <c r="UD63" i="1"/>
  <c r="UH63" i="1"/>
  <c r="RL123" i="1"/>
  <c r="RP123" i="1" s="1"/>
  <c r="RO123" i="1"/>
  <c r="UF91" i="1"/>
  <c r="UO91" i="1"/>
  <c r="UM91" i="1"/>
  <c r="UE91" i="1"/>
  <c r="UG91" i="1"/>
  <c r="UL91" i="1"/>
  <c r="UD91" i="1"/>
  <c r="UK91" i="1"/>
  <c r="UI91" i="1"/>
  <c r="UH91" i="1"/>
  <c r="UJ91" i="1"/>
  <c r="UN91" i="1"/>
  <c r="RO99" i="1"/>
  <c r="RL99" i="1"/>
  <c r="RJ95" i="1"/>
  <c r="SX104" i="1"/>
  <c r="SU104" i="1"/>
  <c r="SY104" i="1" s="1"/>
  <c r="SX99" i="1"/>
  <c r="SU99" i="1"/>
  <c r="SS95" i="1"/>
  <c r="UL68" i="1"/>
  <c r="UE68" i="1"/>
  <c r="UD68" i="1"/>
  <c r="UM68" i="1"/>
  <c r="UF68" i="1"/>
  <c r="UG68" i="1"/>
  <c r="UH68" i="1"/>
  <c r="UK68" i="1"/>
  <c r="UN68" i="1"/>
  <c r="UJ68" i="1"/>
  <c r="UI68" i="1"/>
  <c r="UO68" i="1"/>
  <c r="UI88" i="1"/>
  <c r="UF88" i="1"/>
  <c r="UG88" i="1"/>
  <c r="UJ88" i="1"/>
  <c r="UO88" i="1"/>
  <c r="UE88" i="1"/>
  <c r="UN88" i="1"/>
  <c r="UM88" i="1"/>
  <c r="UL88" i="1"/>
  <c r="UD88" i="1"/>
  <c r="UH88" i="1"/>
  <c r="UK88" i="1"/>
  <c r="UJ31" i="1"/>
  <c r="UG31" i="1"/>
  <c r="UI31" i="1"/>
  <c r="UF31" i="1"/>
  <c r="UH31" i="1"/>
  <c r="UL31" i="1"/>
  <c r="UE31" i="1"/>
  <c r="UK31" i="1"/>
  <c r="UD31" i="1"/>
  <c r="UO31" i="1"/>
  <c r="UM31" i="1"/>
  <c r="UN31" i="1"/>
  <c r="UN75" i="1"/>
  <c r="UG75" i="1"/>
  <c r="UD75" i="1"/>
  <c r="UJ75" i="1"/>
  <c r="UK75" i="1"/>
  <c r="UH75" i="1"/>
  <c r="UO75" i="1"/>
  <c r="UE75" i="1"/>
  <c r="UF75" i="1"/>
  <c r="UM75" i="1"/>
  <c r="UL75" i="1"/>
  <c r="UI75" i="1"/>
  <c r="SX123" i="1"/>
  <c r="SU123" i="1"/>
  <c r="SY123" i="1" s="1"/>
  <c r="RL111" i="1"/>
  <c r="RP111" i="1" s="1"/>
  <c r="RO111" i="1"/>
  <c r="UG58" i="1"/>
  <c r="UH58" i="1"/>
  <c r="UO58" i="1"/>
  <c r="UK58" i="1"/>
  <c r="UN58" i="1"/>
  <c r="UF58" i="1"/>
  <c r="UE58" i="1"/>
  <c r="UM58" i="1"/>
  <c r="UL58" i="1"/>
  <c r="UD58" i="1"/>
  <c r="UI58" i="1"/>
  <c r="UJ58" i="1"/>
  <c r="SX106" i="1"/>
  <c r="SU106" i="1"/>
  <c r="SY106" i="1" s="1"/>
  <c r="UG104" i="1"/>
  <c r="UD104" i="1"/>
  <c r="UH104" i="1" s="1"/>
  <c r="UI25" i="1"/>
  <c r="UH25" i="1"/>
  <c r="UF25" i="1"/>
  <c r="UN25" i="1"/>
  <c r="UO25" i="1"/>
  <c r="UG25" i="1"/>
  <c r="UE25" i="1"/>
  <c r="UL25" i="1"/>
  <c r="UD25" i="1"/>
  <c r="UM25" i="1"/>
  <c r="UJ25" i="1"/>
  <c r="UK25" i="1"/>
  <c r="TD89" i="1"/>
  <c r="SX89" i="1"/>
  <c r="TC89" i="1"/>
  <c r="SV89" i="1"/>
  <c r="SW89" i="1"/>
  <c r="TB89" i="1"/>
  <c r="TA89" i="1"/>
  <c r="SZ89" i="1"/>
  <c r="SU89" i="1"/>
  <c r="TF89" i="1"/>
  <c r="TE89" i="1"/>
  <c r="SY89" i="1"/>
  <c r="RO112" i="1"/>
  <c r="RL112" i="1"/>
  <c r="RP112" i="1" s="1"/>
  <c r="SX119" i="1"/>
  <c r="SU119" i="1"/>
  <c r="SY119" i="1" s="1"/>
  <c r="RL118" i="1"/>
  <c r="RP118" i="1" s="1"/>
  <c r="RO118" i="1"/>
  <c r="SU108" i="1"/>
  <c r="SY108" i="1" s="1"/>
  <c r="SX108" i="1"/>
  <c r="UG111" i="1"/>
  <c r="UD111" i="1"/>
  <c r="UH111" i="1" s="1"/>
  <c r="UM46" i="1"/>
  <c r="UL46" i="1"/>
  <c r="UD46" i="1"/>
  <c r="UG46" i="1"/>
  <c r="UE46" i="1"/>
  <c r="UI46" i="1"/>
  <c r="UK46" i="1"/>
  <c r="UF46" i="1"/>
  <c r="UH46" i="1"/>
  <c r="UN46" i="1"/>
  <c r="UO46" i="1"/>
  <c r="UJ46" i="1"/>
  <c r="UL47" i="1"/>
  <c r="UE47" i="1"/>
  <c r="UM47" i="1"/>
  <c r="UI47" i="1"/>
  <c r="UG47" i="1"/>
  <c r="UK47" i="1"/>
  <c r="UJ47" i="1"/>
  <c r="UF47" i="1"/>
  <c r="UO47" i="1"/>
  <c r="UN47" i="1"/>
  <c r="UD47" i="1"/>
  <c r="UH47" i="1"/>
  <c r="UH19" i="1"/>
  <c r="UL19" i="1"/>
  <c r="UF19" i="1"/>
  <c r="UD19" i="1"/>
  <c r="UE19" i="1"/>
  <c r="UK19" i="1"/>
  <c r="UJ19" i="1"/>
  <c r="UG19" i="1"/>
  <c r="UI19" i="1"/>
  <c r="UO19" i="1"/>
  <c r="UM19" i="1"/>
  <c r="UN19" i="1"/>
  <c r="UD113" i="1"/>
  <c r="UH113" i="1" s="1"/>
  <c r="UG113" i="1"/>
  <c r="RN37" i="1"/>
  <c r="RQ37" i="1"/>
  <c r="RS37" i="1"/>
  <c r="RU37" i="1"/>
  <c r="RR37" i="1"/>
  <c r="RP37" i="1"/>
  <c r="RW37" i="1"/>
  <c r="RL37" i="1"/>
  <c r="RV37" i="1"/>
  <c r="RO37" i="1"/>
  <c r="RM37" i="1"/>
  <c r="RT37" i="1"/>
  <c r="UI17" i="1"/>
  <c r="UE17" i="1"/>
  <c r="UD17" i="1"/>
  <c r="UM17" i="1"/>
  <c r="UK17" i="1"/>
  <c r="UL17" i="1"/>
  <c r="UF17" i="1"/>
  <c r="UN17" i="1"/>
  <c r="UH17" i="1"/>
  <c r="UG17" i="1"/>
  <c r="UJ17" i="1"/>
  <c r="UO17" i="1"/>
  <c r="UD101" i="1"/>
  <c r="UH101" i="1" s="1"/>
  <c r="UG101" i="1"/>
  <c r="UG40" i="1"/>
  <c r="UJ40" i="1"/>
  <c r="UK40" i="1"/>
  <c r="UE40" i="1"/>
  <c r="UI40" i="1"/>
  <c r="UO40" i="1"/>
  <c r="UH40" i="1"/>
  <c r="UN40" i="1"/>
  <c r="UM40" i="1"/>
  <c r="UL40" i="1"/>
  <c r="UF40" i="1"/>
  <c r="UD40" i="1"/>
  <c r="SX117" i="1"/>
  <c r="SU117" i="1"/>
  <c r="SY117" i="1" s="1"/>
  <c r="UK50" i="1"/>
  <c r="UG50" i="1"/>
  <c r="UI50" i="1"/>
  <c r="TP6" i="1" s="1"/>
  <c r="UJ50" i="1"/>
  <c r="UE50" i="1"/>
  <c r="UH50" i="1"/>
  <c r="UO50" i="1"/>
  <c r="TQ6" i="1" s="1"/>
  <c r="TR6" i="1" s="1"/>
  <c r="UN50" i="1"/>
  <c r="UF50" i="1"/>
  <c r="TU6" i="1" s="1"/>
  <c r="TV6" i="1" s="1"/>
  <c r="UM50" i="1"/>
  <c r="UL50" i="1"/>
  <c r="UD50" i="1"/>
  <c r="UD122" i="1"/>
  <c r="UH122" i="1" s="1"/>
  <c r="UG122" i="1"/>
  <c r="UN79" i="1"/>
  <c r="UK79" i="1"/>
  <c r="UM79" i="1"/>
  <c r="UF79" i="1"/>
  <c r="UL79" i="1"/>
  <c r="UI79" i="1"/>
  <c r="UD79" i="1"/>
  <c r="UG79" i="1"/>
  <c r="UO79" i="1"/>
  <c r="UJ79" i="1"/>
  <c r="UE79" i="1"/>
  <c r="UH79" i="1"/>
  <c r="TB48" i="1"/>
  <c r="SZ48" i="1"/>
  <c r="SW48" i="1"/>
  <c r="TA48" i="1"/>
  <c r="SV48" i="1"/>
  <c r="TD48" i="1"/>
  <c r="SU48" i="1"/>
  <c r="TF48" i="1"/>
  <c r="TE48" i="1"/>
  <c r="SX48" i="1"/>
  <c r="TC48" i="1"/>
  <c r="SY48" i="1"/>
  <c r="RJ68" i="1"/>
  <c r="RI68" i="1"/>
  <c r="RK68" i="1" s="1"/>
  <c r="RV57" i="1"/>
  <c r="RM57" i="1"/>
  <c r="RN57" i="1"/>
  <c r="RS57" i="1"/>
  <c r="RR57" i="1"/>
  <c r="RQ57" i="1"/>
  <c r="RW57" i="1"/>
  <c r="RP57" i="1"/>
  <c r="RO57" i="1"/>
  <c r="RU57" i="1"/>
  <c r="RL57" i="1"/>
  <c r="RT57" i="1"/>
  <c r="RI87" i="1"/>
  <c r="RK87" i="1" s="1"/>
  <c r="RJ87" i="1"/>
  <c r="TE57" i="1"/>
  <c r="TD57" i="1"/>
  <c r="SV57" i="1"/>
  <c r="SX57" i="1"/>
  <c r="SY57" i="1"/>
  <c r="SZ57" i="1"/>
  <c r="TF57" i="1"/>
  <c r="TB57" i="1"/>
  <c r="SW57" i="1"/>
  <c r="TC57" i="1"/>
  <c r="TA57" i="1"/>
  <c r="SU57" i="1"/>
  <c r="RI51" i="1"/>
  <c r="RK51" i="1" s="1"/>
  <c r="RJ51" i="1"/>
  <c r="RJ41" i="1"/>
  <c r="RI41" i="1"/>
  <c r="RK41" i="1" s="1"/>
  <c r="SS82" i="1"/>
  <c r="SR82" i="1"/>
  <c r="ST82" i="1" s="1"/>
  <c r="RV65" i="1"/>
  <c r="RU65" i="1"/>
  <c r="RN65" i="1"/>
  <c r="RO65" i="1"/>
  <c r="RP65" i="1"/>
  <c r="RM65" i="1"/>
  <c r="RS65" i="1"/>
  <c r="RQ65" i="1"/>
  <c r="RW65" i="1"/>
  <c r="RT65" i="1"/>
  <c r="RR65" i="1"/>
  <c r="RL65" i="1"/>
  <c r="SS46" i="1"/>
  <c r="SR46" i="1"/>
  <c r="ST46" i="1" s="1"/>
  <c r="SX65" i="1"/>
  <c r="TD65" i="1"/>
  <c r="TE65" i="1"/>
  <c r="TC65" i="1"/>
  <c r="SU65" i="1"/>
  <c r="TA65" i="1"/>
  <c r="TF65" i="1"/>
  <c r="SV65" i="1"/>
  <c r="SW65" i="1"/>
  <c r="SZ65" i="1"/>
  <c r="SY65" i="1"/>
  <c r="TB65" i="1"/>
  <c r="RJ86" i="1"/>
  <c r="RI86" i="1"/>
  <c r="RK86" i="1" s="1"/>
  <c r="SS55" i="1"/>
  <c r="SR55" i="1"/>
  <c r="ST55" i="1" s="1"/>
  <c r="SS66" i="1"/>
  <c r="SR66" i="1"/>
  <c r="ST66" i="1" s="1"/>
  <c r="RI42" i="1"/>
  <c r="RK42" i="1" s="1"/>
  <c r="RJ42" i="1"/>
  <c r="SS90" i="1"/>
  <c r="SR90" i="1"/>
  <c r="ST90" i="1" s="1"/>
  <c r="RI61" i="1"/>
  <c r="RK61" i="1" s="1"/>
  <c r="RJ61" i="1"/>
  <c r="SS51" i="1"/>
  <c r="SR51" i="1"/>
  <c r="ST51" i="1" s="1"/>
  <c r="SS34" i="1"/>
  <c r="SR34" i="1"/>
  <c r="ST34" i="1" s="1"/>
  <c r="RI78" i="1"/>
  <c r="RK78" i="1" s="1"/>
  <c r="RJ78" i="1"/>
  <c r="SS83" i="1"/>
  <c r="SR83" i="1"/>
  <c r="ST83" i="1" s="1"/>
  <c r="SS27" i="1"/>
  <c r="SR27" i="1"/>
  <c r="ST27" i="1" s="1"/>
  <c r="SR24" i="1"/>
  <c r="ST24" i="1" s="1"/>
  <c r="SS24" i="1"/>
  <c r="RJ90" i="1"/>
  <c r="RI90" i="1"/>
  <c r="RK90" i="1" s="1"/>
  <c r="TF52" i="1"/>
  <c r="TB52" i="1"/>
  <c r="SZ52" i="1"/>
  <c r="SV52" i="1"/>
  <c r="SW52" i="1"/>
  <c r="SX52" i="1"/>
  <c r="SY52" i="1"/>
  <c r="TA52" i="1"/>
  <c r="TE52" i="1"/>
  <c r="TC52" i="1"/>
  <c r="SU52" i="1"/>
  <c r="TD52" i="1"/>
  <c r="RJ80" i="1"/>
  <c r="RI80" i="1"/>
  <c r="RK80" i="1" s="1"/>
  <c r="RJ17" i="1"/>
  <c r="RI17" i="1"/>
  <c r="RK17" i="1" s="1"/>
  <c r="RI79" i="1"/>
  <c r="RK79" i="1" s="1"/>
  <c r="RJ79" i="1"/>
  <c r="TF69" i="1"/>
  <c r="SX69" i="1"/>
  <c r="SV69" i="1"/>
  <c r="TB69" i="1"/>
  <c r="SW69" i="1"/>
  <c r="SZ69" i="1"/>
  <c r="SY69" i="1"/>
  <c r="TE69" i="1"/>
  <c r="TD69" i="1"/>
  <c r="TA69" i="1"/>
  <c r="TC69" i="1"/>
  <c r="SU69" i="1"/>
  <c r="RJ54" i="1"/>
  <c r="RI54" i="1"/>
  <c r="RK54" i="1" s="1"/>
  <c r="RJ26" i="1"/>
  <c r="RI26" i="1"/>
  <c r="RK26" i="1" s="1"/>
  <c r="RJ63" i="1"/>
  <c r="RI63" i="1"/>
  <c r="RK63" i="1" s="1"/>
  <c r="RI55" i="1"/>
  <c r="RK55" i="1" s="1"/>
  <c r="RJ55" i="1"/>
  <c r="SS61" i="1"/>
  <c r="SR61" i="1"/>
  <c r="ST61" i="1" s="1"/>
  <c r="RJ45" i="1"/>
  <c r="RI45" i="1"/>
  <c r="RK45" i="1" s="1"/>
  <c r="RI21" i="1"/>
  <c r="RK21" i="1" s="1"/>
  <c r="RJ21" i="1"/>
  <c r="TE81" i="1"/>
  <c r="TB81" i="1"/>
  <c r="SW81" i="1"/>
  <c r="SV81" i="1"/>
  <c r="TD81" i="1"/>
  <c r="SX81" i="1"/>
  <c r="TC81" i="1"/>
  <c r="SU81" i="1"/>
  <c r="TF81" i="1"/>
  <c r="TA81" i="1"/>
  <c r="SZ81" i="1"/>
  <c r="SY81" i="1"/>
  <c r="RJ34" i="1"/>
  <c r="RI34" i="1"/>
  <c r="RK34" i="1" s="1"/>
  <c r="RL40" i="1"/>
  <c r="RT40" i="1"/>
  <c r="RS40" i="1"/>
  <c r="RR40" i="1"/>
  <c r="RQ40" i="1"/>
  <c r="RU40" i="1"/>
  <c r="RM40" i="1"/>
  <c r="RN40" i="1"/>
  <c r="RV40" i="1"/>
  <c r="RW40" i="1"/>
  <c r="RO40" i="1"/>
  <c r="RP40" i="1"/>
  <c r="TD85" i="1"/>
  <c r="TF85" i="1"/>
  <c r="TB85" i="1"/>
  <c r="TE85" i="1"/>
  <c r="SV85" i="1"/>
  <c r="SX85" i="1"/>
  <c r="SU85" i="1"/>
  <c r="TA85" i="1"/>
  <c r="TC85" i="1"/>
  <c r="SZ85" i="1"/>
  <c r="SW85" i="1"/>
  <c r="SY85" i="1"/>
  <c r="RI83" i="1"/>
  <c r="RK83" i="1" s="1"/>
  <c r="RJ83" i="1"/>
  <c r="SS80" i="1"/>
  <c r="SR80" i="1"/>
  <c r="ST80" i="1" s="1"/>
  <c r="SR59" i="1"/>
  <c r="ST59" i="1" s="1"/>
  <c r="SS59" i="1"/>
  <c r="SS63" i="1"/>
  <c r="SR63" i="1"/>
  <c r="ST63" i="1" s="1"/>
  <c r="RJ49" i="1"/>
  <c r="RI49" i="1"/>
  <c r="RK49" i="1" s="1"/>
  <c r="SS21" i="1"/>
  <c r="SR21" i="1"/>
  <c r="ST21" i="1" s="1"/>
  <c r="RR73" i="1"/>
  <c r="RT73" i="1"/>
  <c r="RL73" i="1"/>
  <c r="RO73" i="1"/>
  <c r="RN73" i="1"/>
  <c r="RS73" i="1"/>
  <c r="RM73" i="1"/>
  <c r="RW73" i="1"/>
  <c r="RV73" i="1"/>
  <c r="RU73" i="1"/>
  <c r="RQ73" i="1"/>
  <c r="RP73" i="1"/>
  <c r="RI60" i="1"/>
  <c r="RK60" i="1" s="1"/>
  <c r="RJ60" i="1"/>
  <c r="RI70" i="1"/>
  <c r="RK70" i="1" s="1"/>
  <c r="RJ70" i="1"/>
  <c r="SS45" i="1"/>
  <c r="SR45" i="1"/>
  <c r="ST45" i="1" s="1"/>
  <c r="SR53" i="1"/>
  <c r="ST53" i="1" s="1"/>
  <c r="SS53" i="1"/>
  <c r="RI74" i="1"/>
  <c r="RK74" i="1" s="1"/>
  <c r="RJ74" i="1"/>
  <c r="RJ67" i="1"/>
  <c r="RI67" i="1"/>
  <c r="RK67" i="1" s="1"/>
  <c r="RJ66" i="1"/>
  <c r="RI66" i="1"/>
  <c r="RK66" i="1" s="1"/>
  <c r="RJ16" i="1"/>
  <c r="RI16" i="1"/>
  <c r="RK16" i="1" s="1"/>
  <c r="RI24" i="1"/>
  <c r="RK24" i="1" s="1"/>
  <c r="RJ24" i="1"/>
  <c r="SS54" i="1"/>
  <c r="SR54" i="1"/>
  <c r="ST54" i="1" s="1"/>
  <c r="SS31" i="1"/>
  <c r="SR31" i="1"/>
  <c r="ST31" i="1" s="1"/>
  <c r="SR92" i="1"/>
  <c r="ST92" i="1" s="1"/>
  <c r="SS92" i="1"/>
  <c r="RJ27" i="1"/>
  <c r="RI27" i="1"/>
  <c r="RK27" i="1" s="1"/>
  <c r="SS17" i="1"/>
  <c r="SR17" i="1"/>
  <c r="ST17" i="1" s="1"/>
  <c r="RS85" i="1"/>
  <c r="RO85" i="1"/>
  <c r="RN85" i="1"/>
  <c r="RR85" i="1"/>
  <c r="RV85" i="1"/>
  <c r="RW85" i="1"/>
  <c r="RU85" i="1"/>
  <c r="RT85" i="1"/>
  <c r="RM85" i="1"/>
  <c r="RL85" i="1"/>
  <c r="RP85" i="1"/>
  <c r="RQ85" i="1"/>
  <c r="SR70" i="1"/>
  <c r="ST70" i="1" s="1"/>
  <c r="SS70" i="1"/>
  <c r="RJ53" i="1"/>
  <c r="RI53" i="1"/>
  <c r="RK53" i="1" s="1"/>
  <c r="SS74" i="1"/>
  <c r="SR74" i="1"/>
  <c r="ST74" i="1" s="1"/>
  <c r="SS20" i="1"/>
  <c r="SR20" i="1"/>
  <c r="ST20" i="1" s="1"/>
  <c r="RJ50" i="1"/>
  <c r="RI50" i="1"/>
  <c r="RK50" i="1" s="1"/>
  <c r="RM44" i="1"/>
  <c r="RT44" i="1"/>
  <c r="RN44" i="1"/>
  <c r="RV44" i="1"/>
  <c r="RS44" i="1"/>
  <c r="RR44" i="1"/>
  <c r="RQ44" i="1"/>
  <c r="RL44" i="1"/>
  <c r="RW44" i="1"/>
  <c r="RP44" i="1"/>
  <c r="RO44" i="1"/>
  <c r="RU44" i="1"/>
  <c r="SR75" i="1"/>
  <c r="ST75" i="1" s="1"/>
  <c r="SS75" i="1"/>
  <c r="SS84" i="1"/>
  <c r="SR84" i="1"/>
  <c r="ST84" i="1" s="1"/>
  <c r="RR52" i="1"/>
  <c r="RT52" i="1"/>
  <c r="RL52" i="1"/>
  <c r="RQ52" i="1"/>
  <c r="RU52" i="1"/>
  <c r="RW52" i="1"/>
  <c r="RV52" i="1"/>
  <c r="RM52" i="1"/>
  <c r="RN52" i="1"/>
  <c r="RS52" i="1"/>
  <c r="RO52" i="1"/>
  <c r="RP52" i="1"/>
  <c r="SS56" i="1"/>
  <c r="SR56" i="1"/>
  <c r="ST56" i="1" s="1"/>
  <c r="SV77" i="1"/>
  <c r="TD77" i="1"/>
  <c r="SX77" i="1"/>
  <c r="TA77" i="1"/>
  <c r="SW77" i="1"/>
  <c r="SZ77" i="1"/>
  <c r="SY77" i="1"/>
  <c r="TB77" i="1"/>
  <c r="SU77" i="1"/>
  <c r="TF77" i="1"/>
  <c r="TC77" i="1"/>
  <c r="TE77" i="1"/>
  <c r="SR16" i="1"/>
  <c r="ST16" i="1" s="1"/>
  <c r="SS16" i="1"/>
  <c r="SR47" i="1"/>
  <c r="ST47" i="1" s="1"/>
  <c r="SS47" i="1"/>
  <c r="SS79" i="1"/>
  <c r="SR79" i="1"/>
  <c r="ST79" i="1" s="1"/>
  <c r="RJ31" i="1"/>
  <c r="RI31" i="1"/>
  <c r="RK31" i="1" s="1"/>
  <c r="RI92" i="1"/>
  <c r="RK92" i="1" s="1"/>
  <c r="RJ92" i="1"/>
  <c r="SS33" i="1"/>
  <c r="SR33" i="1"/>
  <c r="ST33" i="1" s="1"/>
  <c r="SS88" i="1"/>
  <c r="SR88" i="1"/>
  <c r="ST88" i="1" s="1"/>
  <c r="RI32" i="1"/>
  <c r="RK32" i="1" s="1"/>
  <c r="RJ32" i="1"/>
  <c r="SR87" i="1"/>
  <c r="ST87" i="1" s="1"/>
  <c r="SS87" i="1"/>
  <c r="RJ25" i="1"/>
  <c r="RI25" i="1"/>
  <c r="RK25" i="1" s="1"/>
  <c r="RJ91" i="1"/>
  <c r="RI91" i="1"/>
  <c r="RK91" i="1" s="1"/>
  <c r="RJ20" i="1"/>
  <c r="RI20" i="1"/>
  <c r="RK20" i="1" s="1"/>
  <c r="SS50" i="1"/>
  <c r="SR50" i="1"/>
  <c r="ST50" i="1" s="1"/>
  <c r="RJ18" i="1"/>
  <c r="RI18" i="1"/>
  <c r="RK18" i="1" s="1"/>
  <c r="RI75" i="1"/>
  <c r="RK75" i="1" s="1"/>
  <c r="RJ75" i="1"/>
  <c r="RJ84" i="1"/>
  <c r="RI84" i="1"/>
  <c r="RK84" i="1" s="1"/>
  <c r="RI56" i="1"/>
  <c r="RK56" i="1" s="1"/>
  <c r="RJ56" i="1"/>
  <c r="RJ71" i="1"/>
  <c r="RI71" i="1"/>
  <c r="RK71" i="1" s="1"/>
  <c r="RI19" i="1"/>
  <c r="RK19" i="1" s="1"/>
  <c r="RJ19" i="1"/>
  <c r="SS72" i="1"/>
  <c r="SR72" i="1"/>
  <c r="ST72" i="1" s="1"/>
  <c r="SS60" i="1"/>
  <c r="SR60" i="1"/>
  <c r="ST60" i="1" s="1"/>
  <c r="RJ58" i="1"/>
  <c r="RI58" i="1"/>
  <c r="RK58" i="1" s="1"/>
  <c r="RI33" i="1"/>
  <c r="RK33" i="1" s="1"/>
  <c r="RJ33" i="1"/>
  <c r="RR48" i="1"/>
  <c r="RO48" i="1"/>
  <c r="RS48" i="1"/>
  <c r="RN48" i="1"/>
  <c r="RT48" i="1"/>
  <c r="RL48" i="1"/>
  <c r="RU48" i="1"/>
  <c r="RM48" i="1"/>
  <c r="RW48" i="1"/>
  <c r="RV48" i="1"/>
  <c r="RQ48" i="1"/>
  <c r="RP48" i="1"/>
  <c r="RJ43" i="1"/>
  <c r="RI43" i="1"/>
  <c r="RK43" i="1" s="1"/>
  <c r="SR19" i="1"/>
  <c r="ST19" i="1" s="1"/>
  <c r="SS19" i="1"/>
  <c r="RJ15" i="1"/>
  <c r="RI15" i="1"/>
  <c r="RK15" i="1" s="1"/>
  <c r="RJ72" i="1"/>
  <c r="RI72" i="1"/>
  <c r="RK72" i="1" s="1"/>
  <c r="RV23" i="1"/>
  <c r="RW23" i="1"/>
  <c r="RN23" i="1"/>
  <c r="RU23" i="1"/>
  <c r="RO23" i="1"/>
  <c r="RS23" i="1"/>
  <c r="RR23" i="1"/>
  <c r="RP23" i="1"/>
  <c r="RT23" i="1"/>
  <c r="RQ23" i="1"/>
  <c r="RL23" i="1"/>
  <c r="RM23" i="1"/>
  <c r="SR32" i="1"/>
  <c r="ST32" i="1" s="1"/>
  <c r="SS32" i="1"/>
  <c r="RO69" i="1"/>
  <c r="RM69" i="1"/>
  <c r="RR69" i="1"/>
  <c r="RQ69" i="1"/>
  <c r="RV69" i="1"/>
  <c r="RN69" i="1"/>
  <c r="RU69" i="1"/>
  <c r="RT69" i="1"/>
  <c r="RS69" i="1"/>
  <c r="RW69" i="1"/>
  <c r="RL69" i="1"/>
  <c r="RP69" i="1"/>
  <c r="RN77" i="1"/>
  <c r="RM77" i="1"/>
  <c r="RQ77" i="1"/>
  <c r="RO77" i="1"/>
  <c r="RL77" i="1"/>
  <c r="RW77" i="1"/>
  <c r="RT77" i="1"/>
  <c r="RP77" i="1"/>
  <c r="RR77" i="1"/>
  <c r="RV77" i="1"/>
  <c r="RS77" i="1"/>
  <c r="RU77" i="1"/>
  <c r="SS25" i="1"/>
  <c r="SR25" i="1"/>
  <c r="ST25" i="1" s="1"/>
  <c r="SS91" i="1"/>
  <c r="SR91" i="1"/>
  <c r="ST91" i="1" s="1"/>
  <c r="TD40" i="1"/>
  <c r="TC40" i="1"/>
  <c r="SU40" i="1"/>
  <c r="TB40" i="1"/>
  <c r="SX40" i="1"/>
  <c r="TA40" i="1"/>
  <c r="TE40" i="1"/>
  <c r="TF40" i="1"/>
  <c r="SV40" i="1"/>
  <c r="SW40" i="1"/>
  <c r="SZ40" i="1"/>
  <c r="SY40" i="1"/>
  <c r="SV44" i="1"/>
  <c r="TE44" i="1"/>
  <c r="TC44" i="1"/>
  <c r="SY44" i="1"/>
  <c r="TA44" i="1"/>
  <c r="TF44" i="1"/>
  <c r="SZ44" i="1"/>
  <c r="SU44" i="1"/>
  <c r="TB44" i="1"/>
  <c r="SW44" i="1"/>
  <c r="TD44" i="1"/>
  <c r="SX44" i="1"/>
  <c r="SS67" i="1"/>
  <c r="SR67" i="1"/>
  <c r="ST67" i="1" s="1"/>
  <c r="RT81" i="1"/>
  <c r="RR81" i="1"/>
  <c r="RQ81" i="1"/>
  <c r="RV81" i="1"/>
  <c r="RW81" i="1"/>
  <c r="RM81" i="1"/>
  <c r="RU81" i="1"/>
  <c r="RL81" i="1"/>
  <c r="RS81" i="1"/>
  <c r="RO81" i="1"/>
  <c r="RN81" i="1"/>
  <c r="RP81" i="1"/>
  <c r="RI64" i="1"/>
  <c r="RK64" i="1" s="1"/>
  <c r="RJ64" i="1"/>
  <c r="SS26" i="1"/>
  <c r="SR26" i="1"/>
  <c r="ST26" i="1" s="1"/>
  <c r="SS42" i="1"/>
  <c r="SR42" i="1"/>
  <c r="ST42" i="1" s="1"/>
  <c r="RI47" i="1"/>
  <c r="RK47" i="1" s="1"/>
  <c r="RJ47" i="1"/>
  <c r="SS58" i="1"/>
  <c r="SR58" i="1"/>
  <c r="ST58" i="1" s="1"/>
  <c r="SS43" i="1"/>
  <c r="SR43" i="1"/>
  <c r="ST43" i="1" s="1"/>
  <c r="RJ88" i="1"/>
  <c r="RI88" i="1"/>
  <c r="RK88" i="1" s="1"/>
  <c r="SS15" i="1"/>
  <c r="SR15" i="1"/>
  <c r="ST15" i="1" s="1"/>
  <c r="RI59" i="1"/>
  <c r="RK59" i="1" s="1"/>
  <c r="RJ59" i="1"/>
  <c r="SS68" i="1"/>
  <c r="SR68" i="1"/>
  <c r="ST68" i="1" s="1"/>
  <c r="SS71" i="1"/>
  <c r="SR71" i="1"/>
  <c r="ST71" i="1" s="1"/>
  <c r="SR41" i="1"/>
  <c r="ST41" i="1" s="1"/>
  <c r="SS41" i="1"/>
  <c r="SS49" i="1"/>
  <c r="SR49" i="1"/>
  <c r="ST49" i="1" s="1"/>
  <c r="RI82" i="1"/>
  <c r="RK82" i="1" s="1"/>
  <c r="RJ82" i="1"/>
  <c r="SS18" i="1"/>
  <c r="SR18" i="1"/>
  <c r="ST18" i="1" s="1"/>
  <c r="RJ46" i="1"/>
  <c r="RI46" i="1"/>
  <c r="RK46" i="1" s="1"/>
  <c r="SS78" i="1"/>
  <c r="SR78" i="1"/>
  <c r="ST78" i="1" s="1"/>
  <c r="TD73" i="1"/>
  <c r="SX73" i="1"/>
  <c r="TE73" i="1"/>
  <c r="SZ73" i="1"/>
  <c r="SW73" i="1"/>
  <c r="TA73" i="1"/>
  <c r="SV73" i="1"/>
  <c r="TF73" i="1"/>
  <c r="TB73" i="1"/>
  <c r="SY73" i="1"/>
  <c r="SU73" i="1"/>
  <c r="TC73" i="1"/>
  <c r="SS86" i="1"/>
  <c r="SR86" i="1"/>
  <c r="ST86" i="1" s="1"/>
  <c r="SS64" i="1"/>
  <c r="SR64" i="1"/>
  <c r="ST64" i="1" s="1"/>
  <c r="SX23" i="1"/>
  <c r="SW23" i="1"/>
  <c r="SV23" i="1"/>
  <c r="SZ23" i="1"/>
  <c r="TA23" i="1"/>
  <c r="TF23" i="1"/>
  <c r="SY23" i="1"/>
  <c r="TE23" i="1"/>
  <c r="TB23" i="1"/>
  <c r="TD23" i="1"/>
  <c r="TC23" i="1"/>
  <c r="SU23" i="1"/>
  <c r="TQ4" i="1" l="1"/>
  <c r="TR4" i="1" s="1"/>
  <c r="TP4" i="1"/>
  <c r="RO95" i="1"/>
  <c r="TY28" i="1"/>
  <c r="W16" i="9"/>
  <c r="RG28" i="1"/>
  <c r="SP28" i="1"/>
  <c r="TU4" i="1"/>
  <c r="TV4" i="1" s="1"/>
  <c r="TP2" i="1"/>
  <c r="TY38" i="1"/>
  <c r="W26" i="9"/>
  <c r="RG38" i="1"/>
  <c r="SP38" i="1"/>
  <c r="TY35" i="1"/>
  <c r="W23" i="9"/>
  <c r="SP35" i="1"/>
  <c r="RG35" i="1"/>
  <c r="TQ9" i="1"/>
  <c r="TR9" i="1" s="1"/>
  <c r="TQ2" i="1"/>
  <c r="TQ7" i="1"/>
  <c r="TR7" i="1" s="1"/>
  <c r="UG95" i="1"/>
  <c r="TY62" i="1"/>
  <c r="RG62" i="1"/>
  <c r="SP62" i="1"/>
  <c r="W50" i="9"/>
  <c r="RP99" i="1"/>
  <c r="RP95" i="1" s="1"/>
  <c r="RL95" i="1"/>
  <c r="TU3" i="1"/>
  <c r="TV3" i="1" s="1"/>
  <c r="TP9" i="1"/>
  <c r="TQ3" i="1"/>
  <c r="TR3" i="1" s="1"/>
  <c r="TU2" i="1"/>
  <c r="TU9" i="1"/>
  <c r="TV9" i="1" s="1"/>
  <c r="TY76" i="1"/>
  <c r="W64" i="9"/>
  <c r="SP76" i="1"/>
  <c r="RG76" i="1"/>
  <c r="UD95" i="1"/>
  <c r="SY99" i="1"/>
  <c r="SY95" i="1" s="1"/>
  <c r="SU95" i="1"/>
  <c r="UH95" i="1"/>
  <c r="TP7" i="1"/>
  <c r="SX95" i="1"/>
  <c r="TU7" i="1"/>
  <c r="TV7" i="1" s="1"/>
  <c r="TP3" i="1"/>
  <c r="SV64" i="1"/>
  <c r="TC64" i="1"/>
  <c r="TF64" i="1"/>
  <c r="SX64" i="1"/>
  <c r="SW64" i="1"/>
  <c r="TE64" i="1"/>
  <c r="TD64" i="1"/>
  <c r="SZ64" i="1"/>
  <c r="TA64" i="1"/>
  <c r="SU64" i="1"/>
  <c r="SY64" i="1"/>
  <c r="TB64" i="1"/>
  <c r="TC71" i="1"/>
  <c r="TA71" i="1"/>
  <c r="SW71" i="1"/>
  <c r="TE71" i="1"/>
  <c r="SZ71" i="1"/>
  <c r="SV71" i="1"/>
  <c r="TB71" i="1"/>
  <c r="TD71" i="1"/>
  <c r="SX71" i="1"/>
  <c r="SU71" i="1"/>
  <c r="TF71" i="1"/>
  <c r="SY71" i="1"/>
  <c r="RN88" i="1"/>
  <c r="RM88" i="1"/>
  <c r="RQ88" i="1"/>
  <c r="RR88" i="1"/>
  <c r="RL88" i="1"/>
  <c r="RW88" i="1"/>
  <c r="RP88" i="1"/>
  <c r="RT88" i="1"/>
  <c r="RS88" i="1"/>
  <c r="RV88" i="1"/>
  <c r="RU88" i="1"/>
  <c r="RO88" i="1"/>
  <c r="SX26" i="1"/>
  <c r="SV26" i="1"/>
  <c r="TA26" i="1"/>
  <c r="TB26" i="1"/>
  <c r="SZ26" i="1"/>
  <c r="SU26" i="1"/>
  <c r="SW26" i="1"/>
  <c r="SY26" i="1"/>
  <c r="TC26" i="1"/>
  <c r="TD26" i="1"/>
  <c r="TE26" i="1"/>
  <c r="TF26" i="1"/>
  <c r="TC67" i="1"/>
  <c r="SU67" i="1"/>
  <c r="TD67" i="1"/>
  <c r="TA67" i="1"/>
  <c r="SZ67" i="1"/>
  <c r="TF67" i="1"/>
  <c r="SV67" i="1"/>
  <c r="SX67" i="1"/>
  <c r="SW67" i="1"/>
  <c r="TE67" i="1"/>
  <c r="SY67" i="1"/>
  <c r="TB67" i="1"/>
  <c r="TA25" i="1"/>
  <c r="TB25" i="1"/>
  <c r="TF25" i="1"/>
  <c r="SX25" i="1"/>
  <c r="SV25" i="1"/>
  <c r="TC25" i="1"/>
  <c r="SU25" i="1"/>
  <c r="SZ25" i="1"/>
  <c r="TD25" i="1"/>
  <c r="TE25" i="1"/>
  <c r="SW25" i="1"/>
  <c r="SY25" i="1"/>
  <c r="SZ50" i="1"/>
  <c r="SV50" i="1"/>
  <c r="SX50" i="1"/>
  <c r="SY50" i="1"/>
  <c r="SW50" i="1"/>
  <c r="TB50" i="1"/>
  <c r="TA50" i="1"/>
  <c r="TF50" i="1"/>
  <c r="TE50" i="1"/>
  <c r="TD50" i="1"/>
  <c r="SU50" i="1"/>
  <c r="TC50" i="1"/>
  <c r="RO25" i="1"/>
  <c r="RQ25" i="1"/>
  <c r="RW25" i="1"/>
  <c r="RS25" i="1"/>
  <c r="RU25" i="1"/>
  <c r="RN25" i="1"/>
  <c r="RM25" i="1"/>
  <c r="RV25" i="1"/>
  <c r="RR25" i="1"/>
  <c r="RT25" i="1"/>
  <c r="RL25" i="1"/>
  <c r="RP25" i="1"/>
  <c r="SZ20" i="1"/>
  <c r="TB20" i="1"/>
  <c r="SX20" i="1"/>
  <c r="TA20" i="1"/>
  <c r="SU20" i="1"/>
  <c r="TD20" i="1"/>
  <c r="TC20" i="1"/>
  <c r="SV20" i="1"/>
  <c r="TE20" i="1"/>
  <c r="TF20" i="1"/>
  <c r="SW20" i="1"/>
  <c r="SY20" i="1"/>
  <c r="SU31" i="1"/>
  <c r="SV31" i="1"/>
  <c r="TF31" i="1"/>
  <c r="TE31" i="1"/>
  <c r="TD31" i="1"/>
  <c r="SW31" i="1"/>
  <c r="SX31" i="1"/>
  <c r="SZ31" i="1"/>
  <c r="TA31" i="1"/>
  <c r="TB31" i="1"/>
  <c r="TC31" i="1"/>
  <c r="SY31" i="1"/>
  <c r="RO16" i="1"/>
  <c r="RS16" i="1"/>
  <c r="RU16" i="1"/>
  <c r="RW16" i="1"/>
  <c r="RN16" i="1"/>
  <c r="RQ16" i="1"/>
  <c r="RL16" i="1"/>
  <c r="RV16" i="1"/>
  <c r="RT16" i="1"/>
  <c r="RR16" i="1"/>
  <c r="RM16" i="1"/>
  <c r="RP16" i="1"/>
  <c r="RR49" i="1"/>
  <c r="RV49" i="1"/>
  <c r="RN49" i="1"/>
  <c r="RQ49" i="1"/>
  <c r="RO49" i="1"/>
  <c r="RM49" i="1"/>
  <c r="RS49" i="1"/>
  <c r="RL49" i="1"/>
  <c r="RW49" i="1"/>
  <c r="RT49" i="1"/>
  <c r="RU49" i="1"/>
  <c r="RP49" i="1"/>
  <c r="TA80" i="1"/>
  <c r="TD80" i="1"/>
  <c r="SV80" i="1"/>
  <c r="TC80" i="1"/>
  <c r="SU80" i="1"/>
  <c r="SW80" i="1"/>
  <c r="TE80" i="1"/>
  <c r="TB80" i="1"/>
  <c r="SZ80" i="1"/>
  <c r="SX80" i="1"/>
  <c r="TF80" i="1"/>
  <c r="SY80" i="1"/>
  <c r="SX61" i="1"/>
  <c r="SV61" i="1"/>
  <c r="SZ61" i="1"/>
  <c r="TC61" i="1"/>
  <c r="SU61" i="1"/>
  <c r="TA61" i="1"/>
  <c r="TF61" i="1"/>
  <c r="TD61" i="1"/>
  <c r="SW61" i="1"/>
  <c r="TE61" i="1"/>
  <c r="SY61" i="1"/>
  <c r="TB61" i="1"/>
  <c r="RO54" i="1"/>
  <c r="RN54" i="1"/>
  <c r="RM54" i="1"/>
  <c r="RP54" i="1"/>
  <c r="RQ54" i="1"/>
  <c r="RW54" i="1"/>
  <c r="RS54" i="1"/>
  <c r="RV54" i="1"/>
  <c r="RR54" i="1"/>
  <c r="RU54" i="1"/>
  <c r="RT54" i="1"/>
  <c r="RL54" i="1"/>
  <c r="RV17" i="1"/>
  <c r="RP17" i="1"/>
  <c r="RN17" i="1"/>
  <c r="RS17" i="1"/>
  <c r="RM17" i="1"/>
  <c r="RO17" i="1"/>
  <c r="RT17" i="1"/>
  <c r="RL17" i="1"/>
  <c r="RR17" i="1"/>
  <c r="RU17" i="1"/>
  <c r="RQ17" i="1"/>
  <c r="RW17" i="1"/>
  <c r="RT90" i="1"/>
  <c r="RM90" i="1"/>
  <c r="RO90" i="1"/>
  <c r="RS90" i="1"/>
  <c r="RR90" i="1"/>
  <c r="RL90" i="1"/>
  <c r="RQ90" i="1"/>
  <c r="RN90" i="1"/>
  <c r="RW90" i="1"/>
  <c r="RV90" i="1"/>
  <c r="RU90" i="1"/>
  <c r="RP90" i="1"/>
  <c r="TD90" i="1"/>
  <c r="SW90" i="1"/>
  <c r="SU90" i="1"/>
  <c r="SX90" i="1"/>
  <c r="TB90" i="1"/>
  <c r="SV90" i="1"/>
  <c r="TF90" i="1"/>
  <c r="TE90" i="1"/>
  <c r="TC90" i="1"/>
  <c r="TA90" i="1"/>
  <c r="SZ90" i="1"/>
  <c r="SY90" i="1"/>
  <c r="RR59" i="1"/>
  <c r="RV59" i="1"/>
  <c r="RO59" i="1"/>
  <c r="RM59" i="1"/>
  <c r="RT59" i="1"/>
  <c r="RN59" i="1"/>
  <c r="RL59" i="1"/>
  <c r="RU59" i="1"/>
  <c r="RQ59" i="1"/>
  <c r="RW59" i="1"/>
  <c r="RS59" i="1"/>
  <c r="RP59" i="1"/>
  <c r="RT64" i="1"/>
  <c r="RM64" i="1"/>
  <c r="RP64" i="1"/>
  <c r="RS64" i="1"/>
  <c r="RV64" i="1"/>
  <c r="RW64" i="1"/>
  <c r="RO64" i="1"/>
  <c r="RN64" i="1"/>
  <c r="RU64" i="1"/>
  <c r="RQ64" i="1"/>
  <c r="RR64" i="1"/>
  <c r="RL64" i="1"/>
  <c r="RR33" i="1"/>
  <c r="RU33" i="1"/>
  <c r="RT33" i="1"/>
  <c r="RS33" i="1"/>
  <c r="RN33" i="1"/>
  <c r="RW33" i="1"/>
  <c r="RL33" i="1"/>
  <c r="RP33" i="1"/>
  <c r="RM33" i="1"/>
  <c r="RO33" i="1"/>
  <c r="RQ33" i="1"/>
  <c r="RV33" i="1"/>
  <c r="RM32" i="1"/>
  <c r="RQ32" i="1"/>
  <c r="RW32" i="1"/>
  <c r="RV32" i="1"/>
  <c r="RN32" i="1"/>
  <c r="RU32" i="1"/>
  <c r="RR32" i="1"/>
  <c r="RT32" i="1"/>
  <c r="RL32" i="1"/>
  <c r="RO32" i="1"/>
  <c r="RS32" i="1"/>
  <c r="RP32" i="1"/>
  <c r="TE53" i="1"/>
  <c r="SX53" i="1"/>
  <c r="SZ53" i="1"/>
  <c r="SU53" i="1"/>
  <c r="TA53" i="1"/>
  <c r="SV53" i="1"/>
  <c r="SW53" i="1"/>
  <c r="TF53" i="1"/>
  <c r="TC53" i="1"/>
  <c r="TD53" i="1"/>
  <c r="TB53" i="1"/>
  <c r="SY53" i="1"/>
  <c r="RW83" i="1"/>
  <c r="RO83" i="1"/>
  <c r="RS83" i="1"/>
  <c r="RQ83" i="1"/>
  <c r="RN83" i="1"/>
  <c r="RV83" i="1"/>
  <c r="RL83" i="1"/>
  <c r="RT83" i="1"/>
  <c r="RM83" i="1"/>
  <c r="RU83" i="1"/>
  <c r="RR83" i="1"/>
  <c r="RP83" i="1"/>
  <c r="RN21" i="1"/>
  <c r="RT21" i="1"/>
  <c r="RL21" i="1"/>
  <c r="RQ21" i="1"/>
  <c r="RO21" i="1"/>
  <c r="RW21" i="1"/>
  <c r="RR21" i="1"/>
  <c r="RM21" i="1"/>
  <c r="RU21" i="1"/>
  <c r="RV21" i="1"/>
  <c r="RS21" i="1"/>
  <c r="RP21" i="1"/>
  <c r="RO55" i="1"/>
  <c r="RR55" i="1"/>
  <c r="RV55" i="1"/>
  <c r="RN55" i="1"/>
  <c r="RL55" i="1"/>
  <c r="RQ55" i="1"/>
  <c r="RP55" i="1"/>
  <c r="RU55" i="1"/>
  <c r="RS55" i="1"/>
  <c r="RT55" i="1"/>
  <c r="RW55" i="1"/>
  <c r="RM55" i="1"/>
  <c r="SY24" i="1"/>
  <c r="TA24" i="1"/>
  <c r="SU24" i="1"/>
  <c r="SZ24" i="1"/>
  <c r="TC24" i="1"/>
  <c r="SV24" i="1"/>
  <c r="TB24" i="1"/>
  <c r="SW24" i="1"/>
  <c r="TF24" i="1"/>
  <c r="TE24" i="1"/>
  <c r="TD24" i="1"/>
  <c r="SX24" i="1"/>
  <c r="RR42" i="1"/>
  <c r="RO42" i="1"/>
  <c r="RL42" i="1"/>
  <c r="RQ42" i="1"/>
  <c r="RW42" i="1"/>
  <c r="RV42" i="1"/>
  <c r="RN42" i="1"/>
  <c r="RT42" i="1"/>
  <c r="RU42" i="1"/>
  <c r="RM42" i="1"/>
  <c r="RP42" i="1"/>
  <c r="RS42" i="1"/>
  <c r="SV87" i="1"/>
  <c r="SX87" i="1"/>
  <c r="TB87" i="1"/>
  <c r="SZ87" i="1"/>
  <c r="TA87" i="1"/>
  <c r="SU87" i="1"/>
  <c r="TC87" i="1"/>
  <c r="TD87" i="1"/>
  <c r="TF87" i="1"/>
  <c r="TE87" i="1"/>
  <c r="SW87" i="1"/>
  <c r="SY87" i="1"/>
  <c r="RS78" i="1"/>
  <c r="RW78" i="1"/>
  <c r="RR78" i="1"/>
  <c r="RM78" i="1"/>
  <c r="RQ78" i="1"/>
  <c r="RL78" i="1"/>
  <c r="RT78" i="1"/>
  <c r="RU78" i="1"/>
  <c r="RV78" i="1"/>
  <c r="RO78" i="1"/>
  <c r="RP78" i="1"/>
  <c r="RN78" i="1"/>
  <c r="TA60" i="1"/>
  <c r="TE60" i="1"/>
  <c r="SX60" i="1"/>
  <c r="SW60" i="1"/>
  <c r="TD60" i="1"/>
  <c r="SV60" i="1"/>
  <c r="TC60" i="1"/>
  <c r="SU60" i="1"/>
  <c r="TF60" i="1"/>
  <c r="SZ60" i="1"/>
  <c r="SY60" i="1"/>
  <c r="TB60" i="1"/>
  <c r="RM84" i="1"/>
  <c r="RP84" i="1"/>
  <c r="RW84" i="1"/>
  <c r="RV84" i="1"/>
  <c r="RU84" i="1"/>
  <c r="RT84" i="1"/>
  <c r="RL84" i="1"/>
  <c r="RO84" i="1"/>
  <c r="RN84" i="1"/>
  <c r="RS84" i="1"/>
  <c r="RR84" i="1"/>
  <c r="RQ84" i="1"/>
  <c r="SX88" i="1"/>
  <c r="TC88" i="1"/>
  <c r="TE88" i="1"/>
  <c r="TD88" i="1"/>
  <c r="SW88" i="1"/>
  <c r="TB88" i="1"/>
  <c r="SV88" i="1"/>
  <c r="TF88" i="1"/>
  <c r="SZ88" i="1"/>
  <c r="TA88" i="1"/>
  <c r="SU88" i="1"/>
  <c r="SY88" i="1"/>
  <c r="RT31" i="1"/>
  <c r="RL31" i="1"/>
  <c r="RM31" i="1"/>
  <c r="RW31" i="1"/>
  <c r="RU31" i="1"/>
  <c r="RN31" i="1"/>
  <c r="RO31" i="1"/>
  <c r="RQ31" i="1"/>
  <c r="RS31" i="1"/>
  <c r="RR31" i="1"/>
  <c r="RV31" i="1"/>
  <c r="RP31" i="1"/>
  <c r="TE74" i="1"/>
  <c r="SW74" i="1"/>
  <c r="SX74" i="1"/>
  <c r="TD74" i="1"/>
  <c r="SV74" i="1"/>
  <c r="TC74" i="1"/>
  <c r="SU74" i="1"/>
  <c r="TA74" i="1"/>
  <c r="TF74" i="1"/>
  <c r="SZ74" i="1"/>
  <c r="SY74" i="1"/>
  <c r="TB74" i="1"/>
  <c r="RT53" i="1"/>
  <c r="RM53" i="1"/>
  <c r="RR53" i="1"/>
  <c r="RQ53" i="1"/>
  <c r="RO53" i="1"/>
  <c r="RU53" i="1"/>
  <c r="RW53" i="1"/>
  <c r="RS53" i="1"/>
  <c r="RN53" i="1"/>
  <c r="RV53" i="1"/>
  <c r="RL53" i="1"/>
  <c r="RP53" i="1"/>
  <c r="TE17" i="1"/>
  <c r="SW17" i="1"/>
  <c r="TB17" i="1"/>
  <c r="SX17" i="1"/>
  <c r="TD17" i="1"/>
  <c r="SV17" i="1"/>
  <c r="TC17" i="1"/>
  <c r="SU17" i="1"/>
  <c r="TF17" i="1"/>
  <c r="TA17" i="1"/>
  <c r="SZ17" i="1"/>
  <c r="SY17" i="1"/>
  <c r="RO66" i="1"/>
  <c r="RN66" i="1"/>
  <c r="RW66" i="1"/>
  <c r="RU66" i="1"/>
  <c r="RT66" i="1"/>
  <c r="RL66" i="1"/>
  <c r="RP66" i="1"/>
  <c r="RV66" i="1"/>
  <c r="RS66" i="1"/>
  <c r="RQ66" i="1"/>
  <c r="RR66" i="1"/>
  <c r="RM66" i="1"/>
  <c r="RL80" i="1"/>
  <c r="RT80" i="1"/>
  <c r="RN80" i="1"/>
  <c r="RO80" i="1"/>
  <c r="RQ80" i="1"/>
  <c r="RR80" i="1"/>
  <c r="RW80" i="1"/>
  <c r="RV80" i="1"/>
  <c r="RU80" i="1"/>
  <c r="RM80" i="1"/>
  <c r="RS80" i="1"/>
  <c r="RP80" i="1"/>
  <c r="TB34" i="1"/>
  <c r="SX34" i="1"/>
  <c r="TD34" i="1"/>
  <c r="TC34" i="1"/>
  <c r="SU34" i="1"/>
  <c r="SV34" i="1"/>
  <c r="TA34" i="1"/>
  <c r="SZ34" i="1"/>
  <c r="SW34" i="1"/>
  <c r="TE34" i="1"/>
  <c r="TF34" i="1"/>
  <c r="SY34" i="1"/>
  <c r="SW51" i="1"/>
  <c r="SX51" i="1"/>
  <c r="TE51" i="1"/>
  <c r="TA51" i="1"/>
  <c r="SZ51" i="1"/>
  <c r="TC51" i="1"/>
  <c r="TF51" i="1"/>
  <c r="TD51" i="1"/>
  <c r="SU51" i="1"/>
  <c r="SV51" i="1"/>
  <c r="SY51" i="1"/>
  <c r="TB51" i="1"/>
  <c r="SV46" i="1"/>
  <c r="SX46" i="1"/>
  <c r="TA46" i="1"/>
  <c r="SU46" i="1"/>
  <c r="SW46" i="1"/>
  <c r="TE46" i="1"/>
  <c r="TF46" i="1"/>
  <c r="TC46" i="1"/>
  <c r="TD46" i="1"/>
  <c r="SY46" i="1"/>
  <c r="SZ46" i="1"/>
  <c r="TB46" i="1"/>
  <c r="RO41" i="1"/>
  <c r="RQ41" i="1"/>
  <c r="RN41" i="1"/>
  <c r="RW41" i="1"/>
  <c r="RV41" i="1"/>
  <c r="RU41" i="1"/>
  <c r="RT41" i="1"/>
  <c r="RR41" i="1"/>
  <c r="RS41" i="1"/>
  <c r="RM41" i="1"/>
  <c r="RP41" i="1"/>
  <c r="RL41" i="1"/>
  <c r="TB75" i="1"/>
  <c r="SX75" i="1"/>
  <c r="SU75" i="1"/>
  <c r="TC75" i="1"/>
  <c r="SV75" i="1"/>
  <c r="TD75" i="1"/>
  <c r="SW75" i="1"/>
  <c r="TA75" i="1"/>
  <c r="TE75" i="1"/>
  <c r="TF75" i="1"/>
  <c r="SZ75" i="1"/>
  <c r="SY75" i="1"/>
  <c r="RN71" i="1"/>
  <c r="RW71" i="1"/>
  <c r="RV71" i="1"/>
  <c r="RO71" i="1"/>
  <c r="RU71" i="1"/>
  <c r="RP71" i="1"/>
  <c r="RS71" i="1"/>
  <c r="RT71" i="1"/>
  <c r="RQ71" i="1"/>
  <c r="RM71" i="1"/>
  <c r="RR71" i="1"/>
  <c r="RL71" i="1"/>
  <c r="RO82" i="1"/>
  <c r="RT82" i="1"/>
  <c r="RL82" i="1"/>
  <c r="RR82" i="1"/>
  <c r="RM82" i="1"/>
  <c r="RQ82" i="1"/>
  <c r="RW82" i="1"/>
  <c r="RV82" i="1"/>
  <c r="RN82" i="1"/>
  <c r="RU82" i="1"/>
  <c r="RS82" i="1"/>
  <c r="RP82" i="1"/>
  <c r="TA41" i="1"/>
  <c r="TB41" i="1"/>
  <c r="SV41" i="1"/>
  <c r="SX41" i="1"/>
  <c r="TC41" i="1"/>
  <c r="SW41" i="1"/>
  <c r="TD41" i="1"/>
  <c r="SU41" i="1"/>
  <c r="TF41" i="1"/>
  <c r="SZ41" i="1"/>
  <c r="TE41" i="1"/>
  <c r="SY41" i="1"/>
  <c r="RT47" i="1"/>
  <c r="RL47" i="1"/>
  <c r="RN47" i="1"/>
  <c r="RQ47" i="1"/>
  <c r="RU47" i="1"/>
  <c r="RP47" i="1"/>
  <c r="RW47" i="1"/>
  <c r="RS47" i="1"/>
  <c r="RR47" i="1"/>
  <c r="RV47" i="1"/>
  <c r="RO47" i="1"/>
  <c r="RM47" i="1"/>
  <c r="RW75" i="1"/>
  <c r="RS75" i="1"/>
  <c r="RQ75" i="1"/>
  <c r="RR75" i="1"/>
  <c r="RO75" i="1"/>
  <c r="RM75" i="1"/>
  <c r="RU75" i="1"/>
  <c r="RN75" i="1"/>
  <c r="RV75" i="1"/>
  <c r="RT75" i="1"/>
  <c r="RL75" i="1"/>
  <c r="RP75" i="1"/>
  <c r="RQ61" i="1"/>
  <c r="RO61" i="1"/>
  <c r="RM61" i="1"/>
  <c r="RN61" i="1"/>
  <c r="RW61" i="1"/>
  <c r="RR61" i="1"/>
  <c r="RV61" i="1"/>
  <c r="RU61" i="1"/>
  <c r="RT61" i="1"/>
  <c r="RL61" i="1"/>
  <c r="RP61" i="1"/>
  <c r="RS61" i="1"/>
  <c r="RN51" i="1"/>
  <c r="RS51" i="1"/>
  <c r="RU51" i="1"/>
  <c r="RT51" i="1"/>
  <c r="RL51" i="1"/>
  <c r="RW51" i="1"/>
  <c r="RP51" i="1"/>
  <c r="RM51" i="1"/>
  <c r="RO51" i="1"/>
  <c r="RV51" i="1"/>
  <c r="RR51" i="1"/>
  <c r="RQ51" i="1"/>
  <c r="RP87" i="1"/>
  <c r="RS87" i="1"/>
  <c r="RQ87" i="1"/>
  <c r="RT87" i="1"/>
  <c r="RR87" i="1"/>
  <c r="RV87" i="1"/>
  <c r="RM87" i="1"/>
  <c r="RN87" i="1"/>
  <c r="RL87" i="1"/>
  <c r="RO87" i="1"/>
  <c r="RU87" i="1"/>
  <c r="RW87" i="1"/>
  <c r="RT56" i="1"/>
  <c r="RW56" i="1"/>
  <c r="RQ56" i="1"/>
  <c r="RN56" i="1"/>
  <c r="RO56" i="1"/>
  <c r="RM56" i="1"/>
  <c r="RS56" i="1"/>
  <c r="RU56" i="1"/>
  <c r="RR56" i="1"/>
  <c r="RL56" i="1"/>
  <c r="RV56" i="1"/>
  <c r="RP56" i="1"/>
  <c r="TD16" i="1"/>
  <c r="TB16" i="1"/>
  <c r="TF16" i="1"/>
  <c r="SZ16" i="1"/>
  <c r="SU16" i="1"/>
  <c r="SX16" i="1"/>
  <c r="SV16" i="1"/>
  <c r="SW16" i="1"/>
  <c r="TE16" i="1"/>
  <c r="TA16" i="1"/>
  <c r="TC16" i="1"/>
  <c r="SY16" i="1"/>
  <c r="SX86" i="1"/>
  <c r="SV86" i="1"/>
  <c r="SW86" i="1"/>
  <c r="SY86" i="1"/>
  <c r="TE86" i="1"/>
  <c r="SZ86" i="1"/>
  <c r="TF86" i="1"/>
  <c r="TB86" i="1"/>
  <c r="SU86" i="1"/>
  <c r="TD86" i="1"/>
  <c r="TA86" i="1"/>
  <c r="TC86" i="1"/>
  <c r="TC58" i="1"/>
  <c r="TD58" i="1"/>
  <c r="SV58" i="1"/>
  <c r="SW58" i="1"/>
  <c r="SX58" i="1"/>
  <c r="SU58" i="1"/>
  <c r="TB58" i="1"/>
  <c r="TA58" i="1"/>
  <c r="SZ58" i="1"/>
  <c r="TF58" i="1"/>
  <c r="TE58" i="1"/>
  <c r="SY58" i="1"/>
  <c r="RQ20" i="1"/>
  <c r="RS20" i="1"/>
  <c r="RO20" i="1"/>
  <c r="RR20" i="1"/>
  <c r="RL20" i="1"/>
  <c r="RN20" i="1"/>
  <c r="RT20" i="1"/>
  <c r="RV20" i="1"/>
  <c r="RM20" i="1"/>
  <c r="RW20" i="1"/>
  <c r="RU20" i="1"/>
  <c r="RP20" i="1"/>
  <c r="RL46" i="1"/>
  <c r="RU46" i="1"/>
  <c r="RO46" i="1"/>
  <c r="RW46" i="1"/>
  <c r="RM46" i="1"/>
  <c r="RN46" i="1"/>
  <c r="RV46" i="1"/>
  <c r="RQ46" i="1"/>
  <c r="RT46" i="1"/>
  <c r="RR46" i="1"/>
  <c r="RP46" i="1"/>
  <c r="RS46" i="1"/>
  <c r="TD15" i="1"/>
  <c r="TE15" i="1"/>
  <c r="TB15" i="1"/>
  <c r="SX15" i="1"/>
  <c r="SU15" i="1"/>
  <c r="TA15" i="1"/>
  <c r="SZ15" i="1"/>
  <c r="TF15" i="1"/>
  <c r="SY15" i="1"/>
  <c r="TC15" i="1"/>
  <c r="SW15" i="1"/>
  <c r="SV15" i="1"/>
  <c r="RO72" i="1"/>
  <c r="RS72" i="1"/>
  <c r="RR72" i="1"/>
  <c r="RL72" i="1"/>
  <c r="RQ72" i="1"/>
  <c r="RW72" i="1"/>
  <c r="RV72" i="1"/>
  <c r="RN72" i="1"/>
  <c r="RM72" i="1"/>
  <c r="RU72" i="1"/>
  <c r="RT72" i="1"/>
  <c r="RP72" i="1"/>
  <c r="RP43" i="1"/>
  <c r="RQ43" i="1"/>
  <c r="RV43" i="1"/>
  <c r="RM43" i="1"/>
  <c r="RL43" i="1"/>
  <c r="RU43" i="1"/>
  <c r="RT43" i="1"/>
  <c r="RN43" i="1"/>
  <c r="RR43" i="1"/>
  <c r="RS43" i="1"/>
  <c r="RW43" i="1"/>
  <c r="RO43" i="1"/>
  <c r="RU58" i="1"/>
  <c r="RL58" i="1"/>
  <c r="RM58" i="1"/>
  <c r="RN58" i="1"/>
  <c r="RT58" i="1"/>
  <c r="RO58" i="1"/>
  <c r="RS58" i="1"/>
  <c r="RR58" i="1"/>
  <c r="RQ58" i="1"/>
  <c r="RW58" i="1"/>
  <c r="RV58" i="1"/>
  <c r="RP58" i="1"/>
  <c r="SX72" i="1"/>
  <c r="TB72" i="1"/>
  <c r="TC72" i="1"/>
  <c r="SW72" i="1"/>
  <c r="TE72" i="1"/>
  <c r="SV72" i="1"/>
  <c r="TA72" i="1"/>
  <c r="SZ72" i="1"/>
  <c r="TF72" i="1"/>
  <c r="SU72" i="1"/>
  <c r="TD72" i="1"/>
  <c r="SY72" i="1"/>
  <c r="TE33" i="1"/>
  <c r="TA33" i="1"/>
  <c r="SW33" i="1"/>
  <c r="SL6" i="1" s="1"/>
  <c r="SM6" i="1" s="1"/>
  <c r="TI6" i="1" s="1"/>
  <c r="TD33" i="1"/>
  <c r="SV33" i="1"/>
  <c r="TC33" i="1"/>
  <c r="TF33" i="1"/>
  <c r="SX33" i="1"/>
  <c r="SZ33" i="1"/>
  <c r="SG6" i="1" s="1"/>
  <c r="SU33" i="1"/>
  <c r="SY33" i="1"/>
  <c r="TB33" i="1"/>
  <c r="SW79" i="1"/>
  <c r="TC79" i="1"/>
  <c r="TD79" i="1"/>
  <c r="SZ79" i="1"/>
  <c r="SV79" i="1"/>
  <c r="SX79" i="1"/>
  <c r="TE79" i="1"/>
  <c r="TB79" i="1"/>
  <c r="TF79" i="1"/>
  <c r="TA79" i="1"/>
  <c r="SU79" i="1"/>
  <c r="SY79" i="1"/>
  <c r="RN27" i="1"/>
  <c r="RP27" i="1"/>
  <c r="RM27" i="1"/>
  <c r="RW27" i="1"/>
  <c r="RO27" i="1"/>
  <c r="RV27" i="1"/>
  <c r="RS27" i="1"/>
  <c r="RU27" i="1"/>
  <c r="RR27" i="1"/>
  <c r="RQ27" i="1"/>
  <c r="RL27" i="1"/>
  <c r="RT27" i="1"/>
  <c r="TF54" i="1"/>
  <c r="SW54" i="1"/>
  <c r="TE54" i="1"/>
  <c r="TD54" i="1"/>
  <c r="SZ54" i="1"/>
  <c r="TC54" i="1"/>
  <c r="SU54" i="1"/>
  <c r="TA54" i="1"/>
  <c r="TB54" i="1"/>
  <c r="SY54" i="1"/>
  <c r="SV54" i="1"/>
  <c r="SX54" i="1"/>
  <c r="TB63" i="1"/>
  <c r="SY63" i="1"/>
  <c r="SV63" i="1"/>
  <c r="TE63" i="1"/>
  <c r="TA63" i="1"/>
  <c r="SX63" i="1"/>
  <c r="SZ63" i="1"/>
  <c r="TF63" i="1"/>
  <c r="SW63" i="1"/>
  <c r="SU63" i="1"/>
  <c r="TD63" i="1"/>
  <c r="TC63" i="1"/>
  <c r="RS34" i="1"/>
  <c r="RN34" i="1"/>
  <c r="RW34" i="1"/>
  <c r="RV34" i="1"/>
  <c r="RO34" i="1"/>
  <c r="RU34" i="1"/>
  <c r="RM34" i="1"/>
  <c r="RT34" i="1"/>
  <c r="RQ34" i="1"/>
  <c r="RL34" i="1"/>
  <c r="RR34" i="1"/>
  <c r="RP34" i="1"/>
  <c r="RS63" i="1"/>
  <c r="RQ63" i="1"/>
  <c r="RM63" i="1"/>
  <c r="RW63" i="1"/>
  <c r="RV63" i="1"/>
  <c r="RO63" i="1"/>
  <c r="RN63" i="1"/>
  <c r="RT63" i="1"/>
  <c r="RL63" i="1"/>
  <c r="RP63" i="1"/>
  <c r="RU63" i="1"/>
  <c r="RR63" i="1"/>
  <c r="SV27" i="1"/>
  <c r="SY27" i="1"/>
  <c r="SU27" i="1"/>
  <c r="SX27" i="1"/>
  <c r="TF27" i="1"/>
  <c r="TB27" i="1"/>
  <c r="TC27" i="1"/>
  <c r="TE27" i="1"/>
  <c r="SW27" i="1"/>
  <c r="TD27" i="1"/>
  <c r="TA27" i="1"/>
  <c r="SZ27" i="1"/>
  <c r="SX55" i="1"/>
  <c r="SZ55" i="1"/>
  <c r="TB55" i="1"/>
  <c r="SV55" i="1"/>
  <c r="SU55" i="1"/>
  <c r="TF55" i="1"/>
  <c r="TA55" i="1"/>
  <c r="TE55" i="1"/>
  <c r="SW55" i="1"/>
  <c r="TD55" i="1"/>
  <c r="SY55" i="1"/>
  <c r="TC55" i="1"/>
  <c r="RP86" i="1"/>
  <c r="RT86" i="1"/>
  <c r="RM86" i="1"/>
  <c r="RL86" i="1"/>
  <c r="RW86" i="1"/>
  <c r="RS86" i="1"/>
  <c r="RV86" i="1"/>
  <c r="RN86" i="1"/>
  <c r="RU86" i="1"/>
  <c r="RR86" i="1"/>
  <c r="RO86" i="1"/>
  <c r="RQ86" i="1"/>
  <c r="TA19" i="1"/>
  <c r="SU19" i="1"/>
  <c r="TB19" i="1"/>
  <c r="SX19" i="1"/>
  <c r="SW19" i="1"/>
  <c r="TC19" i="1"/>
  <c r="TF19" i="1"/>
  <c r="SZ19" i="1"/>
  <c r="TE19" i="1"/>
  <c r="TD19" i="1"/>
  <c r="SV19" i="1"/>
  <c r="SY19" i="1"/>
  <c r="RO92" i="1"/>
  <c r="RS92" i="1"/>
  <c r="RP92" i="1"/>
  <c r="RN92" i="1"/>
  <c r="RV92" i="1"/>
  <c r="RQ92" i="1"/>
  <c r="RW92" i="1"/>
  <c r="RT92" i="1"/>
  <c r="RL92" i="1"/>
  <c r="RR92" i="1"/>
  <c r="RM92" i="1"/>
  <c r="RU92" i="1"/>
  <c r="RT70" i="1"/>
  <c r="RL70" i="1"/>
  <c r="RM70" i="1"/>
  <c r="RR70" i="1"/>
  <c r="RU70" i="1"/>
  <c r="RO70" i="1"/>
  <c r="RP70" i="1"/>
  <c r="RS70" i="1"/>
  <c r="RW70" i="1"/>
  <c r="RQ70" i="1"/>
  <c r="RN70" i="1"/>
  <c r="RV70" i="1"/>
  <c r="TD78" i="1"/>
  <c r="SW78" i="1"/>
  <c r="TB78" i="1"/>
  <c r="TE78" i="1"/>
  <c r="SY78" i="1"/>
  <c r="TA78" i="1"/>
  <c r="SX78" i="1"/>
  <c r="TF78" i="1"/>
  <c r="SV78" i="1"/>
  <c r="TC78" i="1"/>
  <c r="SZ78" i="1"/>
  <c r="SU78" i="1"/>
  <c r="TA32" i="1"/>
  <c r="TC32" i="1"/>
  <c r="TE32" i="1"/>
  <c r="SU32" i="1"/>
  <c r="TD32" i="1"/>
  <c r="SW32" i="1"/>
  <c r="SZ32" i="1"/>
  <c r="TF32" i="1"/>
  <c r="SY32" i="1"/>
  <c r="SV32" i="1"/>
  <c r="TB32" i="1"/>
  <c r="SX32" i="1"/>
  <c r="RR19" i="1"/>
  <c r="RO19" i="1"/>
  <c r="RN19" i="1"/>
  <c r="RT19" i="1"/>
  <c r="RW19" i="1"/>
  <c r="RS19" i="1"/>
  <c r="RM19" i="1"/>
  <c r="RV19" i="1"/>
  <c r="RQ19" i="1"/>
  <c r="RL19" i="1"/>
  <c r="RU19" i="1"/>
  <c r="RP19" i="1"/>
  <c r="SX47" i="1"/>
  <c r="SY47" i="1"/>
  <c r="TB47" i="1"/>
  <c r="SW47" i="1"/>
  <c r="SZ47" i="1"/>
  <c r="SV47" i="1"/>
  <c r="TD47" i="1"/>
  <c r="SU47" i="1"/>
  <c r="TF47" i="1"/>
  <c r="TC47" i="1"/>
  <c r="TA47" i="1"/>
  <c r="TE47" i="1"/>
  <c r="SX70" i="1"/>
  <c r="SY70" i="1"/>
  <c r="SU70" i="1"/>
  <c r="TC70" i="1"/>
  <c r="SV70" i="1"/>
  <c r="SZ70" i="1"/>
  <c r="TA70" i="1"/>
  <c r="SW70" i="1"/>
  <c r="TF70" i="1"/>
  <c r="TE70" i="1"/>
  <c r="TD70" i="1"/>
  <c r="TB70" i="1"/>
  <c r="TB92" i="1"/>
  <c r="SX92" i="1"/>
  <c r="SV92" i="1"/>
  <c r="TD92" i="1"/>
  <c r="TA92" i="1"/>
  <c r="SW92" i="1"/>
  <c r="SY92" i="1"/>
  <c r="TE92" i="1"/>
  <c r="SZ92" i="1"/>
  <c r="TF92" i="1"/>
  <c r="TC92" i="1"/>
  <c r="SU92" i="1"/>
  <c r="RN24" i="1"/>
  <c r="RQ24" i="1"/>
  <c r="RM24" i="1"/>
  <c r="RR24" i="1"/>
  <c r="RT24" i="1"/>
  <c r="RL24" i="1"/>
  <c r="RP24" i="1"/>
  <c r="RU24" i="1"/>
  <c r="RV24" i="1"/>
  <c r="RW24" i="1"/>
  <c r="RO24" i="1"/>
  <c r="RS24" i="1"/>
  <c r="RM74" i="1"/>
  <c r="RW74" i="1"/>
  <c r="RT74" i="1"/>
  <c r="RL74" i="1"/>
  <c r="RR74" i="1"/>
  <c r="RO74" i="1"/>
  <c r="RQ74" i="1"/>
  <c r="RV74" i="1"/>
  <c r="RU74" i="1"/>
  <c r="RN74" i="1"/>
  <c r="RS74" i="1"/>
  <c r="RP74" i="1"/>
  <c r="SY59" i="1"/>
  <c r="TF59" i="1"/>
  <c r="SZ59" i="1"/>
  <c r="TD59" i="1"/>
  <c r="TC59" i="1"/>
  <c r="SU59" i="1"/>
  <c r="SV59" i="1"/>
  <c r="TA59" i="1"/>
  <c r="SX59" i="1"/>
  <c r="TB59" i="1"/>
  <c r="SW59" i="1"/>
  <c r="TE59" i="1"/>
  <c r="RT79" i="1"/>
  <c r="RV79" i="1"/>
  <c r="RS79" i="1"/>
  <c r="RQ79" i="1"/>
  <c r="RU79" i="1"/>
  <c r="RN79" i="1"/>
  <c r="RM79" i="1"/>
  <c r="RO79" i="1"/>
  <c r="RW79" i="1"/>
  <c r="RR79" i="1"/>
  <c r="RL79" i="1"/>
  <c r="RP79" i="1"/>
  <c r="RN60" i="1"/>
  <c r="RU60" i="1"/>
  <c r="RM60" i="1"/>
  <c r="RT60" i="1"/>
  <c r="RL60" i="1"/>
  <c r="RR60" i="1"/>
  <c r="RO60" i="1"/>
  <c r="RQ60" i="1"/>
  <c r="RV60" i="1"/>
  <c r="RW60" i="1"/>
  <c r="RP60" i="1"/>
  <c r="RS60" i="1"/>
  <c r="TE49" i="1"/>
  <c r="SX49" i="1"/>
  <c r="SV49" i="1"/>
  <c r="SU49" i="1"/>
  <c r="TB49" i="1"/>
  <c r="SW49" i="1"/>
  <c r="SZ49" i="1"/>
  <c r="TA49" i="1"/>
  <c r="TF49" i="1"/>
  <c r="TC49" i="1"/>
  <c r="TD49" i="1"/>
  <c r="SY49" i="1"/>
  <c r="SW43" i="1"/>
  <c r="SY43" i="1"/>
  <c r="TF43" i="1"/>
  <c r="SX43" i="1"/>
  <c r="TE43" i="1"/>
  <c r="SZ43" i="1"/>
  <c r="TB43" i="1"/>
  <c r="TD43" i="1"/>
  <c r="SV43" i="1"/>
  <c r="TA43" i="1"/>
  <c r="TC43" i="1"/>
  <c r="SU43" i="1"/>
  <c r="TD18" i="1"/>
  <c r="SV18" i="1"/>
  <c r="SX18" i="1"/>
  <c r="TE18" i="1"/>
  <c r="SW18" i="1"/>
  <c r="TC18" i="1"/>
  <c r="SU18" i="1"/>
  <c r="TB18" i="1"/>
  <c r="TA18" i="1"/>
  <c r="TF18" i="1"/>
  <c r="SZ18" i="1"/>
  <c r="SY18" i="1"/>
  <c r="SW68" i="1"/>
  <c r="TB68" i="1"/>
  <c r="SV68" i="1"/>
  <c r="TA68" i="1"/>
  <c r="SY68" i="1"/>
  <c r="SX68" i="1"/>
  <c r="TC68" i="1"/>
  <c r="TD68" i="1"/>
  <c r="SU68" i="1"/>
  <c r="SZ68" i="1"/>
  <c r="TE68" i="1"/>
  <c r="TF68" i="1"/>
  <c r="TA42" i="1"/>
  <c r="SX42" i="1"/>
  <c r="TC42" i="1"/>
  <c r="SU42" i="1"/>
  <c r="SZ42" i="1"/>
  <c r="TF42" i="1"/>
  <c r="TE42" i="1"/>
  <c r="SV42" i="1"/>
  <c r="SW42" i="1"/>
  <c r="TD42" i="1"/>
  <c r="SY42" i="1"/>
  <c r="TB42" i="1"/>
  <c r="TE91" i="1"/>
  <c r="SV91" i="1"/>
  <c r="SW91" i="1"/>
  <c r="TB91" i="1"/>
  <c r="SY91" i="1"/>
  <c r="SZ91" i="1"/>
  <c r="TA91" i="1"/>
  <c r="TF91" i="1"/>
  <c r="TD91" i="1"/>
  <c r="TC91" i="1"/>
  <c r="SU91" i="1"/>
  <c r="SX91" i="1"/>
  <c r="RU15" i="1"/>
  <c r="RP15" i="1"/>
  <c r="RT15" i="1"/>
  <c r="RL15" i="1"/>
  <c r="RO15" i="1"/>
  <c r="RR15" i="1"/>
  <c r="RW15" i="1"/>
  <c r="RV15" i="1"/>
  <c r="RS15" i="1"/>
  <c r="RM15" i="1"/>
  <c r="RQ15" i="1"/>
  <c r="RN15" i="1"/>
  <c r="RO18" i="1"/>
  <c r="RN18" i="1"/>
  <c r="RQ18" i="1"/>
  <c r="RP18" i="1"/>
  <c r="RM18" i="1"/>
  <c r="RW18" i="1"/>
  <c r="RU18" i="1"/>
  <c r="RV18" i="1"/>
  <c r="RT18" i="1"/>
  <c r="RR18" i="1"/>
  <c r="RL18" i="1"/>
  <c r="RS18" i="1"/>
  <c r="RQ91" i="1"/>
  <c r="RL91" i="1"/>
  <c r="RN91" i="1"/>
  <c r="RO91" i="1"/>
  <c r="RW91" i="1"/>
  <c r="RR91" i="1"/>
  <c r="RM91" i="1"/>
  <c r="RT91" i="1"/>
  <c r="RU91" i="1"/>
  <c r="RV91" i="1"/>
  <c r="RS91" i="1"/>
  <c r="RP91" i="1"/>
  <c r="SY56" i="1"/>
  <c r="SX56" i="1"/>
  <c r="SV56" i="1"/>
  <c r="TA56" i="1"/>
  <c r="SU56" i="1"/>
  <c r="TE56" i="1"/>
  <c r="SW56" i="1"/>
  <c r="TC56" i="1"/>
  <c r="TB56" i="1"/>
  <c r="SZ56" i="1"/>
  <c r="TD56" i="1"/>
  <c r="TF56" i="1"/>
  <c r="SV84" i="1"/>
  <c r="SW84" i="1"/>
  <c r="SX84" i="1"/>
  <c r="TB84" i="1"/>
  <c r="SY84" i="1"/>
  <c r="TC84" i="1"/>
  <c r="TF84" i="1"/>
  <c r="TE84" i="1"/>
  <c r="TD84" i="1"/>
  <c r="SU84" i="1"/>
  <c r="TA84" i="1"/>
  <c r="SZ84" i="1"/>
  <c r="RU50" i="1"/>
  <c r="RN50" i="1"/>
  <c r="RM50" i="1"/>
  <c r="RW50" i="1"/>
  <c r="RO50" i="1"/>
  <c r="RQ50" i="1"/>
  <c r="RV50" i="1"/>
  <c r="RT50" i="1"/>
  <c r="RL50" i="1"/>
  <c r="RR50" i="1"/>
  <c r="RS50" i="1"/>
  <c r="RP50" i="1"/>
  <c r="RO67" i="1"/>
  <c r="RM67" i="1"/>
  <c r="RV67" i="1"/>
  <c r="RN67" i="1"/>
  <c r="RU67" i="1"/>
  <c r="RT67" i="1"/>
  <c r="RL67" i="1"/>
  <c r="RQ67" i="1"/>
  <c r="RW67" i="1"/>
  <c r="RR67" i="1"/>
  <c r="RS67" i="1"/>
  <c r="RP67" i="1"/>
  <c r="SV45" i="1"/>
  <c r="TF45" i="1"/>
  <c r="SH3" i="1" s="1"/>
  <c r="SI3" i="1" s="1"/>
  <c r="SW45" i="1"/>
  <c r="SL3" i="1" s="1"/>
  <c r="SM3" i="1" s="1"/>
  <c r="TI3" i="1" s="1"/>
  <c r="TE45" i="1"/>
  <c r="SX45" i="1"/>
  <c r="SY45" i="1"/>
  <c r="TB45" i="1"/>
  <c r="TC45" i="1"/>
  <c r="TD45" i="1"/>
  <c r="SZ45" i="1"/>
  <c r="SG3" i="1" s="1"/>
  <c r="TA45" i="1"/>
  <c r="SU45" i="1"/>
  <c r="TA21" i="1"/>
  <c r="SW21" i="1"/>
  <c r="SX21" i="1"/>
  <c r="TF21" i="1"/>
  <c r="TD21" i="1"/>
  <c r="TC21" i="1"/>
  <c r="SZ21" i="1"/>
  <c r="TE21" i="1"/>
  <c r="SV21" i="1"/>
  <c r="SU21" i="1"/>
  <c r="SY21" i="1"/>
  <c r="TB21" i="1"/>
  <c r="RS45" i="1"/>
  <c r="RN45" i="1"/>
  <c r="RP45" i="1"/>
  <c r="RW45" i="1"/>
  <c r="RV45" i="1"/>
  <c r="RO45" i="1"/>
  <c r="RU45" i="1"/>
  <c r="RQ45" i="1"/>
  <c r="RR45" i="1"/>
  <c r="RM45" i="1"/>
  <c r="RL45" i="1"/>
  <c r="RT45" i="1"/>
  <c r="RM26" i="1"/>
  <c r="RO26" i="1"/>
  <c r="RN26" i="1"/>
  <c r="RW26" i="1"/>
  <c r="RT26" i="1"/>
  <c r="RU26" i="1"/>
  <c r="RV26" i="1"/>
  <c r="RL26" i="1"/>
  <c r="RQ26" i="1"/>
  <c r="RS26" i="1"/>
  <c r="RR26" i="1"/>
  <c r="RP26" i="1"/>
  <c r="TB83" i="1"/>
  <c r="TA83" i="1"/>
  <c r="SW83" i="1"/>
  <c r="SU83" i="1"/>
  <c r="TE83" i="1"/>
  <c r="TC83" i="1"/>
  <c r="SV83" i="1"/>
  <c r="TD83" i="1"/>
  <c r="TF83" i="1"/>
  <c r="SZ83" i="1"/>
  <c r="SY83" i="1"/>
  <c r="SX83" i="1"/>
  <c r="SX66" i="1"/>
  <c r="SW66" i="1"/>
  <c r="TD66" i="1"/>
  <c r="SU66" i="1"/>
  <c r="SV66" i="1"/>
  <c r="TF66" i="1"/>
  <c r="TC66" i="1"/>
  <c r="TB66" i="1"/>
  <c r="SZ66" i="1"/>
  <c r="TA66" i="1"/>
  <c r="SY66" i="1"/>
  <c r="TE66" i="1"/>
  <c r="TA82" i="1"/>
  <c r="SX82" i="1"/>
  <c r="SU82" i="1"/>
  <c r="SZ82" i="1"/>
  <c r="TF82" i="1"/>
  <c r="TE82" i="1"/>
  <c r="TC82" i="1"/>
  <c r="SW82" i="1"/>
  <c r="TD82" i="1"/>
  <c r="SV82" i="1"/>
  <c r="TB82" i="1"/>
  <c r="SY82" i="1"/>
  <c r="RQ68" i="1"/>
  <c r="RL68" i="1"/>
  <c r="RN68" i="1"/>
  <c r="RS68" i="1"/>
  <c r="RM68" i="1"/>
  <c r="RO68" i="1"/>
  <c r="RU68" i="1"/>
  <c r="RW68" i="1"/>
  <c r="RV68" i="1"/>
  <c r="RT68" i="1"/>
  <c r="RR68" i="1"/>
  <c r="RP68" i="1"/>
  <c r="SG7" i="1" l="1"/>
  <c r="UA35" i="1"/>
  <c r="UC35" i="1" s="1"/>
  <c r="UB35" i="1"/>
  <c r="SR28" i="1"/>
  <c r="ST28" i="1" s="1"/>
  <c r="SS28" i="1"/>
  <c r="SS38" i="1"/>
  <c r="SR38" i="1"/>
  <c r="ST38" i="1" s="1"/>
  <c r="RI28" i="1"/>
  <c r="RK28" i="1" s="1"/>
  <c r="RJ28" i="1"/>
  <c r="RJ38" i="1"/>
  <c r="RI38" i="1"/>
  <c r="RK38" i="1" s="1"/>
  <c r="RI35" i="1"/>
  <c r="RK35" i="1" s="1"/>
  <c r="RJ35" i="1"/>
  <c r="UB28" i="1"/>
  <c r="UA28" i="1"/>
  <c r="UC28" i="1" s="1"/>
  <c r="SS35" i="1"/>
  <c r="SR35" i="1"/>
  <c r="ST35" i="1" s="1"/>
  <c r="UB38" i="1"/>
  <c r="UA38" i="1"/>
  <c r="UC38" i="1" s="1"/>
  <c r="SS76" i="1"/>
  <c r="SR76" i="1"/>
  <c r="ST76" i="1" s="1"/>
  <c r="UA62" i="1"/>
  <c r="UC62" i="1" s="1"/>
  <c r="UB62" i="1"/>
  <c r="UB76" i="1"/>
  <c r="UA76" i="1"/>
  <c r="UC76" i="1" s="1"/>
  <c r="TR2" i="1"/>
  <c r="TV2" i="1"/>
  <c r="T33" i="11"/>
  <c r="R33" i="11"/>
  <c r="SR62" i="1"/>
  <c r="ST62" i="1" s="1"/>
  <c r="SS62" i="1"/>
  <c r="RC3" i="1"/>
  <c r="RD3" i="1" s="1"/>
  <c r="RZ3" i="1" s="1"/>
  <c r="RJ76" i="1"/>
  <c r="RI76" i="1"/>
  <c r="RK76" i="1" s="1"/>
  <c r="RJ62" i="1"/>
  <c r="RI62" i="1"/>
  <c r="RK62" i="1" s="1"/>
  <c r="QX4" i="1"/>
  <c r="QX3" i="1"/>
  <c r="SH6" i="1"/>
  <c r="SI6" i="1" s="1"/>
  <c r="QQ3" i="1"/>
  <c r="QY3" i="1"/>
  <c r="QZ3" i="1" s="1"/>
  <c r="SH4" i="1"/>
  <c r="SI4" i="1" s="1"/>
  <c r="SG4" i="1"/>
  <c r="QX2" i="1"/>
  <c r="RC2" i="1"/>
  <c r="SL2" i="1"/>
  <c r="SL7" i="1"/>
  <c r="SM7" i="1" s="1"/>
  <c r="TI7" i="1" s="1"/>
  <c r="QX6" i="1"/>
  <c r="RC4" i="1"/>
  <c r="RD4" i="1" s="1"/>
  <c r="RZ4" i="1" s="1"/>
  <c r="RC9" i="1"/>
  <c r="RD9" i="1" s="1"/>
  <c r="RZ9" i="1" s="1"/>
  <c r="QY9" i="1"/>
  <c r="QZ9" i="1" s="1"/>
  <c r="SH2" i="1"/>
  <c r="QQ7" i="1"/>
  <c r="SG2" i="1"/>
  <c r="SG9" i="1"/>
  <c r="SH7" i="1"/>
  <c r="SI7" i="1" s="1"/>
  <c r="QQ6" i="1"/>
  <c r="QY7" i="1"/>
  <c r="QZ7" i="1" s="1"/>
  <c r="QY6" i="1"/>
  <c r="QZ6" i="1" s="1"/>
  <c r="SH9" i="1"/>
  <c r="SI9" i="1" s="1"/>
  <c r="QQ9" i="1"/>
  <c r="QY2" i="1"/>
  <c r="SL9" i="1"/>
  <c r="SM9" i="1" s="1"/>
  <c r="TI9" i="1" s="1"/>
  <c r="RC7" i="1"/>
  <c r="RD7" i="1" s="1"/>
  <c r="RZ7" i="1" s="1"/>
  <c r="RC6" i="1"/>
  <c r="RD6" i="1" s="1"/>
  <c r="RZ6" i="1" s="1"/>
  <c r="QX9" i="1"/>
  <c r="QX7" i="1"/>
  <c r="SL4" i="1"/>
  <c r="SM4" i="1" s="1"/>
  <c r="TI4" i="1" s="1"/>
  <c r="QQ4" i="1"/>
  <c r="QY4" i="1"/>
  <c r="QZ4" i="1" s="1"/>
  <c r="ST13" i="1" l="1"/>
  <c r="UC13" i="1"/>
  <c r="RK13" i="1"/>
  <c r="UJ38" i="1"/>
  <c r="UM38" i="1"/>
  <c r="UL38" i="1"/>
  <c r="UH38" i="1"/>
  <c r="UD38" i="1"/>
  <c r="UI38" i="1"/>
  <c r="UK38" i="1"/>
  <c r="UO38" i="1"/>
  <c r="UG38" i="1"/>
  <c r="UE38" i="1"/>
  <c r="UN38" i="1"/>
  <c r="UF38" i="1"/>
  <c r="RO38" i="1"/>
  <c r="RP38" i="1"/>
  <c r="RU38" i="1"/>
  <c r="RS38" i="1"/>
  <c r="RT38" i="1"/>
  <c r="RM38" i="1"/>
  <c r="RR38" i="1"/>
  <c r="RW38" i="1"/>
  <c r="RV38" i="1"/>
  <c r="RQ38" i="1"/>
  <c r="RN38" i="1"/>
  <c r="RL38" i="1"/>
  <c r="SV38" i="1"/>
  <c r="SZ38" i="1"/>
  <c r="TB38" i="1"/>
  <c r="SU38" i="1"/>
  <c r="SX38" i="1"/>
  <c r="SW38" i="1"/>
  <c r="TC38" i="1"/>
  <c r="TF38" i="1"/>
  <c r="TD38" i="1"/>
  <c r="TE38" i="1"/>
  <c r="SY38" i="1"/>
  <c r="TA38" i="1"/>
  <c r="SU28" i="1"/>
  <c r="SZ28" i="1"/>
  <c r="SX28" i="1"/>
  <c r="SW28" i="1"/>
  <c r="TB28" i="1"/>
  <c r="TE28" i="1"/>
  <c r="SV28" i="1"/>
  <c r="TF28" i="1"/>
  <c r="TA28" i="1"/>
  <c r="SY28" i="1"/>
  <c r="TD28" i="1"/>
  <c r="TC28" i="1"/>
  <c r="SV35" i="1"/>
  <c r="TB35" i="1"/>
  <c r="TE35" i="1"/>
  <c r="SX35" i="1"/>
  <c r="TA35" i="1"/>
  <c r="SY35" i="1"/>
  <c r="TF35" i="1"/>
  <c r="SW35" i="1"/>
  <c r="SU35" i="1"/>
  <c r="TC35" i="1"/>
  <c r="SZ35" i="1"/>
  <c r="TD35" i="1"/>
  <c r="UG35" i="1"/>
  <c r="UF35" i="1"/>
  <c r="UJ35" i="1"/>
  <c r="UN35" i="1"/>
  <c r="UO35" i="1"/>
  <c r="UE35" i="1"/>
  <c r="UD35" i="1"/>
  <c r="UH35" i="1"/>
  <c r="UM35" i="1"/>
  <c r="UK35" i="1"/>
  <c r="UL35" i="1"/>
  <c r="UI35" i="1"/>
  <c r="UN28" i="1"/>
  <c r="UF28" i="1"/>
  <c r="UO28" i="1"/>
  <c r="UD28" i="1"/>
  <c r="UG28" i="1"/>
  <c r="UJ28" i="1"/>
  <c r="UH28" i="1"/>
  <c r="UL28" i="1"/>
  <c r="UI28" i="1"/>
  <c r="UE28" i="1"/>
  <c r="UK28" i="1"/>
  <c r="UM28" i="1"/>
  <c r="RT35" i="1"/>
  <c r="RL35" i="1"/>
  <c r="RQ35" i="1"/>
  <c r="RR35" i="1"/>
  <c r="RS35" i="1"/>
  <c r="RM35" i="1"/>
  <c r="RO35" i="1"/>
  <c r="RW35" i="1"/>
  <c r="RN35" i="1"/>
  <c r="RP35" i="1"/>
  <c r="RV35" i="1"/>
  <c r="RU35" i="1"/>
  <c r="RQ28" i="1"/>
  <c r="RT28" i="1"/>
  <c r="RM28" i="1"/>
  <c r="RP28" i="1"/>
  <c r="RN28" i="1"/>
  <c r="RL28" i="1"/>
  <c r="RR28" i="1"/>
  <c r="RV28" i="1"/>
  <c r="RO28" i="1"/>
  <c r="RU28" i="1"/>
  <c r="RS28" i="1"/>
  <c r="RW28" i="1"/>
  <c r="QQ8" i="1"/>
  <c r="TB62" i="1"/>
  <c r="SV62" i="1"/>
  <c r="SZ62" i="1"/>
  <c r="TA62" i="1"/>
  <c r="SW62" i="1"/>
  <c r="SX62" i="1"/>
  <c r="TE62" i="1"/>
  <c r="SY62" i="1"/>
  <c r="TD62" i="1"/>
  <c r="TF62" i="1"/>
  <c r="SU62" i="1"/>
  <c r="SS13" i="1"/>
  <c r="TC62" i="1"/>
  <c r="UM76" i="1"/>
  <c r="UD76" i="1"/>
  <c r="UK76" i="1"/>
  <c r="UJ76" i="1"/>
  <c r="UI76" i="1"/>
  <c r="TP8" i="1" s="1"/>
  <c r="UF76" i="1"/>
  <c r="UE76" i="1"/>
  <c r="UN76" i="1"/>
  <c r="UL76" i="1"/>
  <c r="UG76" i="1"/>
  <c r="UH76" i="1"/>
  <c r="UO76" i="1"/>
  <c r="UM62" i="1"/>
  <c r="UH62" i="1"/>
  <c r="UG62" i="1"/>
  <c r="UO62" i="1"/>
  <c r="UE62" i="1"/>
  <c r="UL62" i="1"/>
  <c r="UF62" i="1"/>
  <c r="UI62" i="1"/>
  <c r="UJ62" i="1"/>
  <c r="UD62" i="1"/>
  <c r="UN62" i="1"/>
  <c r="UN13" i="1" s="1"/>
  <c r="Q50" i="11" s="1"/>
  <c r="UK62" i="1"/>
  <c r="UB13" i="1"/>
  <c r="RR62" i="1"/>
  <c r="RL62" i="1"/>
  <c r="RO62" i="1"/>
  <c r="RP62" i="1"/>
  <c r="RW62" i="1"/>
  <c r="RV62" i="1"/>
  <c r="RN62" i="1"/>
  <c r="RU62" i="1"/>
  <c r="RQ62" i="1"/>
  <c r="RT62" i="1"/>
  <c r="RM62" i="1"/>
  <c r="RS62" i="1"/>
  <c r="RJ13" i="1"/>
  <c r="RW76" i="1"/>
  <c r="QY8" i="1" s="1"/>
  <c r="QZ8" i="1" s="1"/>
  <c r="RM76" i="1"/>
  <c r="RL76" i="1"/>
  <c r="RP76" i="1"/>
  <c r="RQ76" i="1"/>
  <c r="QX8" i="1" s="1"/>
  <c r="RV76" i="1"/>
  <c r="RR76" i="1"/>
  <c r="RT76" i="1"/>
  <c r="RU76" i="1"/>
  <c r="RS76" i="1"/>
  <c r="RN76" i="1"/>
  <c r="RO76" i="1"/>
  <c r="TF76" i="1"/>
  <c r="SH8" i="1" s="1"/>
  <c r="SI8" i="1" s="1"/>
  <c r="TE76" i="1"/>
  <c r="SX76" i="1"/>
  <c r="SW76" i="1"/>
  <c r="SL8" i="1" s="1"/>
  <c r="SM8" i="1" s="1"/>
  <c r="TI8" i="1" s="1"/>
  <c r="SV76" i="1"/>
  <c r="TA76" i="1"/>
  <c r="TB76" i="1"/>
  <c r="SY76" i="1"/>
  <c r="TD76" i="1"/>
  <c r="TC76" i="1"/>
  <c r="SU76" i="1"/>
  <c r="SZ76" i="1"/>
  <c r="SG8" i="1" s="1"/>
  <c r="QZ2" i="1"/>
  <c r="SM2" i="1"/>
  <c r="TI2" i="1" s="1"/>
  <c r="RD2" i="1"/>
  <c r="RZ2" i="1" s="1"/>
  <c r="SI2" i="1"/>
  <c r="QQ2" i="1"/>
  <c r="RS13" i="1" l="1"/>
  <c r="N48" i="11" s="1"/>
  <c r="C48" i="11" s="1"/>
  <c r="UJ13" i="1"/>
  <c r="M50" i="11" s="1"/>
  <c r="RM13" i="1"/>
  <c r="G48" i="11" s="1"/>
  <c r="B48" i="11" s="1"/>
  <c r="UL13" i="1"/>
  <c r="O50" i="11" s="1"/>
  <c r="C50" i="11" s="1"/>
  <c r="UM13" i="1"/>
  <c r="P50" i="11" s="1"/>
  <c r="TQ8" i="1"/>
  <c r="TR8" i="1" s="1"/>
  <c r="RC8" i="1"/>
  <c r="RD8" i="1" s="1"/>
  <c r="RZ8" i="1" s="1"/>
  <c r="UE13" i="1"/>
  <c r="G50" i="11" s="1"/>
  <c r="H50" i="11" s="1"/>
  <c r="UD13" i="1"/>
  <c r="F50" i="11" s="1"/>
  <c r="UH13" i="1"/>
  <c r="K50" i="11" s="1"/>
  <c r="TU8" i="1"/>
  <c r="TV8" i="1" s="1"/>
  <c r="K47" i="11"/>
  <c r="RL13" i="1"/>
  <c r="F48" i="11" s="1"/>
  <c r="G47" i="11"/>
  <c r="QX5" i="1"/>
  <c r="QX10" i="1" s="1"/>
  <c r="RQ13" i="1"/>
  <c r="L48" i="11" s="1"/>
  <c r="RR13" i="1"/>
  <c r="M48" i="11" s="1"/>
  <c r="TE13" i="1"/>
  <c r="Q49" i="11" s="1"/>
  <c r="F47" i="11"/>
  <c r="RU13" i="1"/>
  <c r="P48" i="11" s="1"/>
  <c r="SX13" i="1"/>
  <c r="J49" i="11" s="1"/>
  <c r="B49" i="11" s="1"/>
  <c r="RC5" i="1"/>
  <c r="RN13" i="1"/>
  <c r="I48" i="11" s="1"/>
  <c r="UK13" i="1"/>
  <c r="N50" i="11" s="1"/>
  <c r="TQ5" i="1"/>
  <c r="UO13" i="1"/>
  <c r="R50" i="11" s="1"/>
  <c r="TC13" i="1"/>
  <c r="O49" i="11" s="1"/>
  <c r="SL5" i="1"/>
  <c r="SW13" i="1"/>
  <c r="I49" i="11" s="1"/>
  <c r="O47" i="11"/>
  <c r="RV13" i="1"/>
  <c r="Q48" i="11" s="1"/>
  <c r="UG13" i="1"/>
  <c r="J50" i="11" s="1"/>
  <c r="TA13" i="1"/>
  <c r="M49" i="11" s="1"/>
  <c r="Q47" i="11"/>
  <c r="P47" i="11"/>
  <c r="RW13" i="1"/>
  <c r="R48" i="11" s="1"/>
  <c r="QY5" i="1"/>
  <c r="SU13" i="1"/>
  <c r="F49" i="11" s="1"/>
  <c r="W49" i="11" s="1"/>
  <c r="SZ13" i="1"/>
  <c r="L49" i="11" s="1"/>
  <c r="SG5" i="1"/>
  <c r="SG10" i="1" s="1"/>
  <c r="N47" i="11"/>
  <c r="RP13" i="1"/>
  <c r="K48" i="11" s="1"/>
  <c r="SH5" i="1"/>
  <c r="TF13" i="1"/>
  <c r="R49" i="11" s="1"/>
  <c r="SV13" i="1"/>
  <c r="G49" i="11" s="1"/>
  <c r="I47" i="11"/>
  <c r="J47" i="11"/>
  <c r="RO13" i="1"/>
  <c r="J48" i="11" s="1"/>
  <c r="Z49" i="11" s="1"/>
  <c r="TP5" i="1"/>
  <c r="TP10" i="1" s="1"/>
  <c r="UI13" i="1"/>
  <c r="L50" i="11" s="1"/>
  <c r="TD13" i="1"/>
  <c r="P49" i="11" s="1"/>
  <c r="A49" i="11" s="1"/>
  <c r="D49" i="11" s="1"/>
  <c r="TB13" i="1"/>
  <c r="N49" i="11" s="1"/>
  <c r="L47" i="11"/>
  <c r="R47" i="11"/>
  <c r="RT13" i="1"/>
  <c r="O48" i="11" s="1"/>
  <c r="UF13" i="1"/>
  <c r="I50" i="11" s="1"/>
  <c r="TU5" i="1"/>
  <c r="SY13" i="1"/>
  <c r="K49" i="11" s="1"/>
  <c r="K31" i="11" s="1"/>
  <c r="M47" i="11"/>
  <c r="H48" i="11" l="1"/>
  <c r="X48" i="11"/>
  <c r="H47" i="11"/>
  <c r="AJ48" i="11"/>
  <c r="AJ47" i="11"/>
  <c r="X47" i="11"/>
  <c r="AN47" i="11"/>
  <c r="AA47" i="11"/>
  <c r="AC49" i="11"/>
  <c r="TV5" i="1"/>
  <c r="TU10" i="1"/>
  <c r="SM5" i="1"/>
  <c r="TI5" i="1" s="1"/>
  <c r="SL10" i="1"/>
  <c r="H49" i="11"/>
  <c r="AJ52" i="11"/>
  <c r="G31" i="11"/>
  <c r="AJ50" i="11"/>
  <c r="X49" i="11"/>
  <c r="AJ49" i="11"/>
  <c r="G30" i="11"/>
  <c r="SI5" i="1"/>
  <c r="SH10" i="1"/>
  <c r="SI10" i="1" s="1"/>
  <c r="T49" i="11" s="1"/>
  <c r="P31" i="11"/>
  <c r="B47" i="11"/>
  <c r="AS51" i="11"/>
  <c r="AS50" i="11"/>
  <c r="AS49" i="11"/>
  <c r="P30" i="11"/>
  <c r="AS48" i="11"/>
  <c r="P29" i="11"/>
  <c r="AS52" i="11"/>
  <c r="AF47" i="11"/>
  <c r="AS47" i="11"/>
  <c r="AF48" i="11"/>
  <c r="AF49" i="11"/>
  <c r="C49" i="11"/>
  <c r="AD49" i="11"/>
  <c r="AE49" i="11"/>
  <c r="V48" i="11"/>
  <c r="AA49" i="11"/>
  <c r="AN51" i="11"/>
  <c r="AN50" i="11"/>
  <c r="AN52" i="11"/>
  <c r="AN49" i="11"/>
  <c r="K29" i="11"/>
  <c r="AN48" i="11"/>
  <c r="K30" i="11"/>
  <c r="AA48" i="11"/>
  <c r="AI51" i="11"/>
  <c r="AI49" i="11"/>
  <c r="F29" i="11"/>
  <c r="F30" i="11"/>
  <c r="F31" i="11"/>
  <c r="W47" i="11"/>
  <c r="W48" i="11"/>
  <c r="AI50" i="11"/>
  <c r="AI52" i="11"/>
  <c r="AI48" i="11"/>
  <c r="AI47" i="11"/>
  <c r="T47" i="11"/>
  <c r="N31" i="11"/>
  <c r="N29" i="11"/>
  <c r="AQ48" i="11"/>
  <c r="N30" i="11"/>
  <c r="AQ50" i="11"/>
  <c r="AQ47" i="11"/>
  <c r="AD48" i="11"/>
  <c r="AQ51" i="11"/>
  <c r="AQ49" i="11"/>
  <c r="AD47" i="11"/>
  <c r="AQ52" i="11"/>
  <c r="TR5" i="1"/>
  <c r="TQ10" i="1"/>
  <c r="TR10" i="1" s="1"/>
  <c r="T50" i="11" s="1"/>
  <c r="AM50" i="11"/>
  <c r="AM48" i="11"/>
  <c r="AM47" i="11"/>
  <c r="J31" i="11"/>
  <c r="AM49" i="11"/>
  <c r="J30" i="11"/>
  <c r="Z47" i="11"/>
  <c r="J29" i="11"/>
  <c r="Z48" i="11"/>
  <c r="A47" i="11"/>
  <c r="V47" i="11"/>
  <c r="AM51" i="11"/>
  <c r="AM52" i="11"/>
  <c r="AO52" i="11"/>
  <c r="AO47" i="11"/>
  <c r="L31" i="11"/>
  <c r="AO51" i="11"/>
  <c r="AO48" i="11"/>
  <c r="L30" i="11"/>
  <c r="L29" i="11"/>
  <c r="AB47" i="11"/>
  <c r="AO49" i="11"/>
  <c r="AB48" i="11"/>
  <c r="AO50" i="11"/>
  <c r="C47" i="11"/>
  <c r="QQ5" i="1"/>
  <c r="Y49" i="11"/>
  <c r="AB49" i="11"/>
  <c r="M29" i="11"/>
  <c r="AP50" i="11"/>
  <c r="AP48" i="11"/>
  <c r="AC48" i="11"/>
  <c r="M30" i="11"/>
  <c r="AP51" i="11"/>
  <c r="AP49" i="11"/>
  <c r="AC47" i="11"/>
  <c r="AP52" i="11"/>
  <c r="AP47" i="11"/>
  <c r="M31" i="11"/>
  <c r="Y48" i="11"/>
  <c r="Y47" i="11"/>
  <c r="AL50" i="11"/>
  <c r="AL48" i="11"/>
  <c r="AL52" i="11"/>
  <c r="AL47" i="11"/>
  <c r="I29" i="11"/>
  <c r="I31" i="11"/>
  <c r="AL51" i="11"/>
  <c r="AL49" i="11"/>
  <c r="I30" i="11"/>
  <c r="I28" i="11" s="1"/>
  <c r="AR52" i="11"/>
  <c r="O30" i="11"/>
  <c r="AE47" i="11"/>
  <c r="O31" i="11"/>
  <c r="AR49" i="11"/>
  <c r="AR48" i="11"/>
  <c r="AE48" i="11"/>
  <c r="AR51" i="11"/>
  <c r="AR47" i="11"/>
  <c r="AR50" i="11"/>
  <c r="O29" i="11"/>
  <c r="RD5" i="1"/>
  <c r="RZ5" i="1" s="1"/>
  <c r="RC10" i="1"/>
  <c r="QZ5" i="1"/>
  <c r="QY10" i="1"/>
  <c r="QZ10" i="1" s="1"/>
  <c r="T48" i="11" s="1"/>
  <c r="G29" i="11"/>
  <c r="AJ51" i="11"/>
  <c r="A48" i="11" l="1"/>
  <c r="D48" i="11" s="1"/>
  <c r="V35" i="11"/>
  <c r="O28" i="11"/>
  <c r="M28" i="11"/>
  <c r="F28" i="11"/>
  <c r="P28" i="11"/>
  <c r="AK47" i="11"/>
  <c r="AK48" i="11"/>
  <c r="J28" i="11"/>
  <c r="AG48" i="11"/>
  <c r="K28" i="11"/>
  <c r="AU48" i="11"/>
  <c r="AU50" i="11"/>
  <c r="B31" i="11"/>
  <c r="B29" i="11"/>
  <c r="B30" i="11"/>
  <c r="AU47" i="11"/>
  <c r="AU51" i="11"/>
  <c r="AU49" i="11"/>
  <c r="AU52" i="11"/>
  <c r="AG47" i="11"/>
  <c r="L28" i="11"/>
  <c r="AK49" i="11"/>
  <c r="H30" i="11"/>
  <c r="H29" i="11"/>
  <c r="AK52" i="11"/>
  <c r="AK50" i="11"/>
  <c r="AK51" i="11"/>
  <c r="H31" i="11"/>
  <c r="AV48" i="11"/>
  <c r="C31" i="11"/>
  <c r="AV50" i="11"/>
  <c r="C30" i="11"/>
  <c r="AV51" i="11"/>
  <c r="AV49" i="11"/>
  <c r="AV47" i="11"/>
  <c r="AV52" i="11"/>
  <c r="C29" i="11"/>
  <c r="D47" i="11"/>
  <c r="AT49" i="11"/>
  <c r="AT47" i="11"/>
  <c r="A31" i="11"/>
  <c r="A29" i="11"/>
  <c r="A30" i="11"/>
  <c r="AT50" i="11"/>
  <c r="G28" i="11"/>
  <c r="N28" i="11"/>
  <c r="AG49" i="11"/>
  <c r="AT52" i="11" l="1"/>
  <c r="AT51" i="11"/>
  <c r="AT48" i="11"/>
  <c r="A28" i="11"/>
  <c r="B28" i="11"/>
  <c r="H28" i="11"/>
  <c r="AW50" i="11"/>
  <c r="D31" i="11"/>
  <c r="AW47" i="11"/>
  <c r="D30" i="11"/>
  <c r="D29" i="11"/>
  <c r="AW52" i="11"/>
  <c r="AW51" i="11"/>
  <c r="AW48" i="11"/>
  <c r="AW49" i="11"/>
  <c r="C28" i="11"/>
  <c r="D28" i="11" l="1"/>
</calcChain>
</file>

<file path=xl/comments1.xml><?xml version="1.0" encoding="utf-8"?>
<comments xmlns="http://schemas.openxmlformats.org/spreadsheetml/2006/main">
  <authors>
    <author>Hidemi Asakura</author>
  </authors>
  <commentList>
    <comment ref="N34" authorId="0" shapeId="0">
      <text>
        <r>
          <rPr>
            <b/>
            <sz val="9"/>
            <color indexed="81"/>
            <rFont val="Tahoma"/>
            <family val="2"/>
          </rPr>
          <t>Hidemi Asakura:</t>
        </r>
        <r>
          <rPr>
            <sz val="9"/>
            <color indexed="81"/>
            <rFont val="Tahoma"/>
            <family val="2"/>
          </rPr>
          <t xml:space="preserve">
must be odd</t>
        </r>
      </text>
    </comment>
    <comment ref="AQ35" authorId="0" shapeId="0">
      <text>
        <r>
          <rPr>
            <b/>
            <sz val="9"/>
            <color indexed="81"/>
            <rFont val="Tahoma"/>
            <family val="2"/>
          </rPr>
          <t>Hidemi Asakura:</t>
        </r>
        <r>
          <rPr>
            <sz val="9"/>
            <color indexed="81"/>
            <rFont val="Tahoma"/>
            <family val="2"/>
          </rPr>
          <t xml:space="preserve">
must be odd</t>
        </r>
      </text>
    </comment>
  </commentList>
</comments>
</file>

<file path=xl/comments2.xml><?xml version="1.0" encoding="utf-8"?>
<comments xmlns="http://schemas.openxmlformats.org/spreadsheetml/2006/main">
  <authors>
    <author>Hidemi Asakura</author>
  </authors>
  <commentList>
    <comment re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AQ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V12" authorId="0" shapeId="0">
      <text>
        <r>
          <rPr>
            <b/>
            <sz val="9"/>
            <color indexed="81"/>
            <rFont val="Tahoma"/>
            <family val="2"/>
          </rPr>
          <t>Hidemi Asakura:</t>
        </r>
        <r>
          <rPr>
            <sz val="9"/>
            <color indexed="81"/>
            <rFont val="Tahoma"/>
            <family val="2"/>
          </rPr>
          <t xml:space="preserve">
US MKT closed for independence day</t>
        </r>
      </text>
    </comment>
    <comment ref="B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D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S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C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U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D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T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3.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4.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5.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comments6.xml><?xml version="1.0" encoding="utf-8"?>
<comments xmlns="http://schemas.openxmlformats.org/spreadsheetml/2006/main">
  <authors>
    <author>Hidemi Asakura</author>
  </authors>
  <commentList>
    <comment ref="P62" authorId="0" shapeId="0">
      <text>
        <r>
          <rPr>
            <b/>
            <sz val="9"/>
            <color indexed="81"/>
            <rFont val="Tahoma"/>
            <family val="2"/>
          </rPr>
          <t>Hidemi Asakura:</t>
        </r>
        <r>
          <rPr>
            <sz val="9"/>
            <color indexed="81"/>
            <rFont val="Tahoma"/>
            <family val="2"/>
          </rPr>
          <t xml:space="preserve">
went down during brexit</t>
        </r>
      </text>
    </comment>
  </commentList>
</comments>
</file>

<file path=xl/sharedStrings.xml><?xml version="1.0" encoding="utf-8"?>
<sst xmlns="http://schemas.openxmlformats.org/spreadsheetml/2006/main" count="7082" uniqueCount="1250">
  <si>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</si>
  <si>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</si>
  <si>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</si>
  <si>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</si>
  <si>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</si>
  <si>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</si>
  <si>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</si>
  <si>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</si>
  <si>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</si>
  <si>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</si>
  <si>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</si>
  <si>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</si>
  <si>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</si>
  <si>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</si>
  <si>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</si>
  <si>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</si>
  <si>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</si>
  <si>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</si>
  <si>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</si>
  <si>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</si>
  <si>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</si>
  <si>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</si>
  <si>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</si>
  <si>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</si>
  <si>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</si>
  <si>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</si>
  <si>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</si>
  <si>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</si>
  <si>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</si>
  <si>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</si>
  <si>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</si>
  <si>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</si>
  <si>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</si>
  <si>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</si>
  <si>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</si>
  <si>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</si>
  <si>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</si>
  <si>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</si>
  <si>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</si>
  <si>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</si>
  <si>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</si>
  <si>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</si>
  <si>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</si>
  <si>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</si>
  <si>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</si>
  <si>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</si>
  <si>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</si>
  <si>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</si>
  <si>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</si>
  <si>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</si>
  <si>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</si>
  <si>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</si>
  <si>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</si>
  <si>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</si>
  <si>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</si>
  <si>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</si>
  <si>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</si>
  <si>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</si>
  <si>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</si>
  <si>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</si>
  <si>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</si>
  <si>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</si>
  <si>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</si>
  <si>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</si>
  <si>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</si>
  <si>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</si>
  <si>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</si>
  <si>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</si>
  <si>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</si>
  <si>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</si>
  <si>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</si>
  <si>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</si>
  <si>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</si>
  <si>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</si>
  <si>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</si>
  <si>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</si>
  <si>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</si>
  <si>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</si>
  <si>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</si>
  <si>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</si>
  <si>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</si>
  <si>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</si>
  <si>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</si>
  <si>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</si>
  <si>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</si>
  <si>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</si>
  <si>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</si>
  <si>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</si>
  <si>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</si>
  <si>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</si>
  <si>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</si>
  <si>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</si>
  <si>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</si>
  <si>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</si>
  <si>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</si>
  <si>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</si>
  <si>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</si>
  <si>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</si>
  <si>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</si>
  <si>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</si>
  <si>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</si>
  <si>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</si>
  <si>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</si>
  <si>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</si>
  <si>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</si>
  <si>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</si>
  <si>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</si>
  <si>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</si>
  <si>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</si>
  <si>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</si>
  <si>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</si>
  <si>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</si>
  <si>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</si>
  <si>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</si>
  <si>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</si>
  <si>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</si>
  <si>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</si>
  <si>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</si>
  <si>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</si>
  <si>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</si>
  <si>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</si>
  <si>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</si>
  <si>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</si>
  <si>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</si>
  <si>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</si>
  <si>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</si>
  <si>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</si>
  <si>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</si>
  <si>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</si>
  <si>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</si>
  <si>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</si>
  <si>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</si>
  <si>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</si>
  <si>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</si>
  <si>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</si>
  <si>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</si>
  <si>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</si>
  <si>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</si>
  <si>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</si>
  <si>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</si>
  <si>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</si>
  <si>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</si>
  <si>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</si>
  <si>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</si>
  <si>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</si>
  <si>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</si>
  <si>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</si>
  <si>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</si>
  <si>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</si>
  <si>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</si>
  <si>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</si>
  <si>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</si>
  <si>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</si>
  <si>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</si>
  <si>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</si>
  <si>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</si>
  <si>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</si>
  <si>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</si>
  <si>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</si>
  <si>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</si>
  <si>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</si>
  <si>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</si>
  <si>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</si>
  <si>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</si>
  <si>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</si>
  <si>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</si>
  <si>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</si>
  <si>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</si>
  <si>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</si>
  <si>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</si>
  <si>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</si>
  <si>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</si>
  <si>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</si>
  <si>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</si>
  <si>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</si>
  <si>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</si>
  <si>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</si>
  <si>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</si>
  <si>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</si>
  <si>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</si>
  <si>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</si>
  <si>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</si>
  <si>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</si>
  <si>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</si>
  <si>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</si>
  <si>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</si>
  <si>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</si>
  <si>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</si>
  <si>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</si>
  <si>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</si>
  <si>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</si>
  <si>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</si>
  <si>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</si>
  <si>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</si>
  <si>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</si>
  <si>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</si>
  <si>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</si>
  <si>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</si>
  <si>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</si>
  <si>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</si>
  <si>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</si>
  <si>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</si>
  <si>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</si>
  <si>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</si>
  <si>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</si>
  <si>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</si>
  <si>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</si>
  <si>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</si>
  <si>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</si>
  <si>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</si>
  <si>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</si>
  <si>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</si>
  <si>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</si>
  <si>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</si>
  <si>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</si>
  <si>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</si>
  <si>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</si>
  <si>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</si>
  <si>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</si>
  <si>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</si>
  <si>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</si>
  <si>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</si>
  <si>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</si>
  <si>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</si>
  <si>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</si>
  <si>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</si>
  <si>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</si>
  <si>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</si>
  <si>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</si>
  <si>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</si>
  <si>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</si>
  <si>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</si>
  <si>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</si>
  <si>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</si>
  <si>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</si>
  <si>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</si>
  <si>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</si>
  <si>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</si>
  <si>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</si>
  <si>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</si>
  <si>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</si>
  <si>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</si>
  <si>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</si>
  <si>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</si>
  <si>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</si>
  <si>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</si>
  <si>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</si>
  <si>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</si>
  <si>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</si>
  <si>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</si>
  <si>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</si>
  <si>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</si>
  <si>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</si>
  <si>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</si>
  <si>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</si>
  <si>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</si>
  <si>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</si>
  <si>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</si>
  <si>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</si>
  <si>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</si>
  <si>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</si>
  <si>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</si>
  <si>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</si>
  <si>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</si>
  <si>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</si>
  <si>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</si>
  <si>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</si>
  <si>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</si>
  <si>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</si>
  <si>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</si>
  <si>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</si>
  <si>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</si>
  <si>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</si>
  <si>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</si>
  <si>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</si>
  <si>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</si>
  <si>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</si>
  <si>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</si>
  <si>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</si>
  <si>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</si>
  <si>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</si>
  <si>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</si>
  <si>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</si>
  <si>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</si>
  <si>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</si>
  <si>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</si>
  <si>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</si>
  <si>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</si>
  <si>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</si>
  <si>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</si>
  <si>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</si>
  <si>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</si>
  <si>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</si>
  <si>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</si>
  <si>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</si>
  <si>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</si>
  <si>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</si>
  <si>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</si>
  <si>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</si>
  <si>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</si>
  <si>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</si>
  <si>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</si>
  <si>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</si>
  <si>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</si>
  <si>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</si>
  <si>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</si>
  <si>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</si>
  <si>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</si>
  <si>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</si>
  <si>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</si>
  <si>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</si>
  <si>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</si>
  <si>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</si>
  <si>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</si>
  <si>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</si>
  <si>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</si>
  <si>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</si>
  <si>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</si>
  <si>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</si>
  <si>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</si>
  <si>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</si>
  <si>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</si>
  <si>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</si>
  <si>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</si>
  <si>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</si>
  <si>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</si>
  <si>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</si>
  <si>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</si>
  <si>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</si>
  <si>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</si>
  <si>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</si>
  <si>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</si>
  <si>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</si>
  <si>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</si>
  <si>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</si>
  <si>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</si>
  <si>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</si>
  <si>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</si>
  <si>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</si>
  <si>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</si>
  <si>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</si>
  <si>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</si>
  <si>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</si>
  <si>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</si>
  <si>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</si>
  <si>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</si>
  <si>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</si>
  <si>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</si>
  <si>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</si>
  <si>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</si>
  <si>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</si>
  <si>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</si>
  <si>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</si>
  <si>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</si>
  <si>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</si>
  <si>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</si>
  <si>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</si>
  <si>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</si>
  <si>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</si>
  <si>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</si>
  <si>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</si>
  <si>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</si>
  <si>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</si>
  <si>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</si>
  <si>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</si>
  <si>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</si>
  <si>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</si>
  <si>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</si>
  <si>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</si>
  <si>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</si>
  <si>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</si>
  <si>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</si>
  <si>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</si>
  <si>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</si>
  <si>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</si>
  <si>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</si>
  <si>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</si>
  <si>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</si>
  <si>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</si>
  <si>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</si>
  <si>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</si>
  <si>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</si>
  <si>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</si>
  <si>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</si>
  <si>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</si>
  <si>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</si>
  <si>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</si>
  <si>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</si>
  <si>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</si>
  <si>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</si>
  <si>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</si>
  <si>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</si>
  <si>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</si>
  <si>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</si>
  <si>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</si>
  <si>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</si>
  <si>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</si>
  <si>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</si>
  <si>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</si>
  <si>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</si>
  <si>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</si>
  <si>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</si>
  <si>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</si>
  <si>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</si>
  <si>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</si>
  <si>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</si>
  <si>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</si>
  <si>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</si>
  <si>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</si>
  <si>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</si>
  <si>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</si>
  <si>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</si>
  <si>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</si>
  <si>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</si>
  <si>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</si>
  <si>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</si>
  <si>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</si>
  <si>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</si>
  <si>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</si>
  <si>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</si>
  <si>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</si>
  <si>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</si>
  <si>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</si>
  <si>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</si>
  <si>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</si>
  <si>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</si>
  <si>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</si>
  <si>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</si>
  <si>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</si>
  <si>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</si>
  <si>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</si>
  <si>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</si>
  <si>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</si>
  <si>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</si>
  <si>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</si>
  <si>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</si>
  <si>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</si>
  <si>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</si>
  <si>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</si>
  <si>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</si>
  <si>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</si>
  <si>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</si>
  <si>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</si>
  <si>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</si>
  <si>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</si>
  <si>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</si>
  <si>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</si>
  <si>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</si>
  <si>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</si>
  <si>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</si>
  <si>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</si>
  <si>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</si>
  <si>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</si>
  <si>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</si>
  <si>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</si>
  <si>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</si>
  <si>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</si>
  <si>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</si>
  <si>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</si>
  <si>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</si>
  <si>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</si>
  <si>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</si>
  <si>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</si>
  <si>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</si>
  <si>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</si>
  <si>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</si>
  <si>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</si>
  <si>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</si>
  <si>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</si>
  <si>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</si>
  <si>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</si>
  <si>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</si>
  <si>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</si>
  <si>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</si>
  <si>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</si>
  <si>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</si>
  <si>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</si>
  <si>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</si>
  <si>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</si>
  <si>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</si>
  <si>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</si>
  <si>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</si>
  <si>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</si>
  <si>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</si>
  <si>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</si>
  <si>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</si>
  <si>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</si>
  <si>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</si>
  <si>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</si>
  <si>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</si>
  <si>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</si>
  <si>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</si>
  <si>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</si>
  <si>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</si>
  <si>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</si>
  <si>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</si>
  <si>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</si>
  <si>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</si>
  <si>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</si>
  <si>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</si>
  <si>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</si>
  <si>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</si>
  <si>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</si>
  <si>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</si>
  <si>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</si>
  <si>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</si>
  <si>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</si>
  <si>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</si>
  <si>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</si>
  <si>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</si>
  <si>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</si>
  <si>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</si>
  <si>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</si>
  <si>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</si>
  <si>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</si>
  <si>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</si>
  <si>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</si>
  <si>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</si>
  <si>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</si>
  <si>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</si>
  <si>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</si>
  <si>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</si>
  <si>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</si>
  <si>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</si>
  <si>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</si>
  <si>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</si>
  <si>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</si>
  <si>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</si>
  <si>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</si>
  <si>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</si>
  <si>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</si>
  <si>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</si>
  <si>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</si>
  <si>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</si>
  <si>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</si>
  <si>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</si>
  <si>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</si>
  <si>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</si>
  <si>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</si>
  <si>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</si>
  <si>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</si>
  <si>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</si>
  <si>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</si>
  <si>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</si>
  <si>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</si>
  <si>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</si>
  <si>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</si>
  <si>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</si>
  <si>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</si>
  <si>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</si>
  <si>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</si>
  <si>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</si>
  <si>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</si>
  <si>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</si>
  <si>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</si>
  <si>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</si>
  <si>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</si>
  <si>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</si>
  <si>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</si>
  <si>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</si>
  <si>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</si>
  <si>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</si>
  <si>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</si>
  <si>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</si>
  <si>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</si>
  <si>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</si>
  <si>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</si>
  <si>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</si>
  <si>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</si>
  <si>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</si>
  <si>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</si>
  <si>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</si>
  <si>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</si>
  <si>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</si>
  <si>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</si>
  <si>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</si>
  <si>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</si>
  <si>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</si>
  <si>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</si>
  <si>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</si>
  <si>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</si>
  <si>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</si>
  <si>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</si>
  <si>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</si>
  <si>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</si>
  <si>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</si>
  <si>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</si>
  <si>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</si>
  <si>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</si>
  <si>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</si>
  <si>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</si>
  <si>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</si>
  <si>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</si>
  <si>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</si>
  <si>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</si>
  <si>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</si>
  <si>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</si>
  <si>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</si>
  <si>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</si>
  <si>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</si>
  <si>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</si>
  <si>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</si>
  <si>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</si>
  <si>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</si>
  <si>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</si>
  <si>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</si>
  <si>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</si>
  <si>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</si>
  <si>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</si>
  <si>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</si>
  <si>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</si>
  <si>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</si>
  <si>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</si>
  <si>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</si>
  <si>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</si>
  <si>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</si>
  <si>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</si>
  <si>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</si>
  <si>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</si>
  <si>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</si>
  <si>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</si>
  <si>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</si>
  <si>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</si>
  <si>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</si>
  <si>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</si>
  <si>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</si>
  <si>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</si>
  <si>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</si>
  <si>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</si>
  <si>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</si>
  <si>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</si>
  <si>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</si>
  <si>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</si>
  <si>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</si>
  <si>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</si>
  <si>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</si>
  <si>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</si>
  <si>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</si>
  <si>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</si>
  <si>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</si>
  <si>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</si>
  <si>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</si>
  <si>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</si>
  <si>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</si>
  <si>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</si>
  <si>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</si>
  <si>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</si>
  <si>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</si>
  <si>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</si>
  <si>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</si>
  <si>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</si>
  <si>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</si>
  <si>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</si>
  <si>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</si>
  <si>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</si>
  <si>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</si>
  <si>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</si>
  <si>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</si>
  <si>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</si>
  <si>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</si>
  <si>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</si>
  <si>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</si>
  <si>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</si>
  <si>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</si>
  <si>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</si>
  <si>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</si>
  <si>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</si>
  <si>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</si>
  <si>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</si>
  <si>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</si>
  <si>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</si>
  <si>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</si>
  <si>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</si>
  <si>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</si>
  <si>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</si>
  <si>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</si>
  <si>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</si>
  <si>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</si>
  <si>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</si>
  <si>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</si>
  <si>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</si>
  <si>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</si>
  <si>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</si>
  <si>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</si>
  <si>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</si>
  <si>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</si>
  <si>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</si>
  <si>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</si>
  <si>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</si>
  <si>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</si>
  <si>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</si>
  <si>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</si>
  <si>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</si>
  <si>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</si>
  <si>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</si>
  <si>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</si>
  <si>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</si>
  <si>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</si>
  <si>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</si>
  <si>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</si>
  <si>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</si>
  <si>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</si>
  <si>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</si>
  <si>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</si>
  <si>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</si>
  <si>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</si>
  <si>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</si>
  <si>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</si>
  <si>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</si>
  <si>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</si>
  <si>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</si>
  <si>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</si>
  <si>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</si>
  <si>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</si>
  <si>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</si>
  <si>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</si>
  <si>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</si>
  <si>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</si>
  <si>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</si>
  <si>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</si>
  <si>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</si>
  <si>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</si>
  <si>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</si>
  <si>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</si>
  <si>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</si>
  <si>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</si>
  <si>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</si>
  <si>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</si>
  <si>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</si>
  <si>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</si>
  <si>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</si>
  <si>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</si>
  <si>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</si>
  <si>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</si>
  <si>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</si>
  <si>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</si>
  <si>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</si>
  <si>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</si>
  <si>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</si>
  <si>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</si>
  <si>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</si>
  <si>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</si>
  <si>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</si>
  <si>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</si>
  <si>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</si>
  <si>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</si>
  <si>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</si>
  <si>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</si>
  <si>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</si>
  <si>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</si>
  <si>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</si>
  <si>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</si>
  <si>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</si>
  <si>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</si>
  <si>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</si>
  <si>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</si>
  <si>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</si>
  <si>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</si>
  <si>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</si>
  <si>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</si>
  <si>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</si>
  <si>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</si>
  <si>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</si>
  <si>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</si>
  <si>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</si>
  <si>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</si>
  <si>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</si>
  <si>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</si>
  <si>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</si>
  <si>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</si>
  <si>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</si>
  <si>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</si>
  <si>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</si>
  <si>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</si>
  <si>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</si>
  <si>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</si>
  <si>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</si>
  <si>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</si>
  <si>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</si>
  <si>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</si>
  <si>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</si>
  <si>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</si>
  <si>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</si>
  <si>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</si>
  <si>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</si>
  <si>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</si>
  <si>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</si>
  <si>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</si>
  <si>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</si>
  <si>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</si>
  <si>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</si>
  <si>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</si>
  <si>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</si>
  <si>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</si>
  <si>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</si>
  <si>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</si>
  <si>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</si>
  <si>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</si>
  <si>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</si>
  <si>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</si>
  <si>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</si>
  <si>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</si>
  <si>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</si>
  <si>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</si>
  <si>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</si>
  <si>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</si>
  <si>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</si>
  <si>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</si>
  <si>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</si>
  <si>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</si>
  <si>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</si>
  <si>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</si>
  <si>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</si>
  <si>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</si>
  <si>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</si>
  <si>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</si>
  <si>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</si>
  <si>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</si>
  <si>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</si>
  <si>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</si>
  <si>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</si>
  <si>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</si>
  <si>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</si>
  <si>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</si>
  <si>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</si>
  <si>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</si>
  <si>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</si>
  <si>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</si>
  <si>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</si>
  <si>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</si>
  <si>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</si>
  <si>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</si>
  <si>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</si>
  <si>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</si>
  <si>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</si>
  <si>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</si>
  <si>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</si>
  <si>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</si>
  <si>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</si>
  <si>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</si>
  <si>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</si>
  <si>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</si>
  <si>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</si>
  <si>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</si>
  <si>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</si>
  <si>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</si>
  <si>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</si>
  <si>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</si>
  <si>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</si>
  <si>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</si>
  <si>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</si>
  <si>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</si>
  <si>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</si>
  <si>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</si>
  <si>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</si>
  <si>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</si>
  <si>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</si>
  <si>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</si>
  <si>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</si>
  <si>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</si>
  <si>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</si>
  <si>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</si>
  <si>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</si>
  <si>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</si>
  <si>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</si>
  <si>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</si>
  <si>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</si>
  <si>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</si>
  <si>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</si>
  <si>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</si>
  <si>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</si>
  <si>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</si>
  <si>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</si>
  <si>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</si>
  <si>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</si>
  <si>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</si>
  <si>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</si>
  <si>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</si>
  <si>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</si>
  <si>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</si>
  <si>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</si>
  <si>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</si>
  <si>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</si>
  <si>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</si>
  <si>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</si>
  <si>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</si>
  <si>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</si>
  <si>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</si>
  <si>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</si>
  <si>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</si>
  <si>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</si>
  <si>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</si>
  <si>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</si>
  <si>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</si>
  <si>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</si>
  <si>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</si>
  <si>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</si>
  <si>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</si>
  <si>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</si>
  <si>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</si>
  <si>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</si>
  <si>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</si>
  <si>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</si>
  <si>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</si>
  <si>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</si>
  <si>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</si>
  <si>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</si>
  <si>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</si>
  <si>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</si>
  <si>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</si>
  <si>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</si>
  <si>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</si>
  <si>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</si>
  <si>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</si>
  <si>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</si>
  <si>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</si>
  <si>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</si>
  <si>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</si>
  <si>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</si>
  <si>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</si>
  <si>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</si>
  <si>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</si>
  <si>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</si>
  <si>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</si>
  <si>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</si>
  <si>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</si>
  <si>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</si>
  <si>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</si>
  <si>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</si>
  <si>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</si>
  <si>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</si>
  <si>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</si>
  <si>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</si>
  <si>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</si>
  <si>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</si>
  <si>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</si>
  <si>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</si>
  <si>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</si>
  <si>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</si>
  <si>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</si>
  <si>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</si>
  <si>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</si>
  <si>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</si>
  <si>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</si>
  <si>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</si>
  <si>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</si>
  <si>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</si>
  <si>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</si>
  <si>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</si>
  <si>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</si>
  <si>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</si>
  <si>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</si>
  <si>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</si>
  <si>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</si>
  <si>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</si>
  <si>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</si>
  <si>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</si>
  <si>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</si>
  <si>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</si>
  <si>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</si>
  <si>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</si>
  <si>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</si>
  <si>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</si>
  <si>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</si>
  <si>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</si>
  <si>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</si>
  <si>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</si>
  <si>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</si>
  <si>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</si>
  <si>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</si>
  <si>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</si>
  <si>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</si>
  <si>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</si>
  <si>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</si>
  <si>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</si>
  <si>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</si>
  <si>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</si>
  <si>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</si>
  <si>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</si>
  <si>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</si>
  <si>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</si>
  <si>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</si>
  <si>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</si>
  <si>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</si>
  <si>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</si>
  <si>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</si>
  <si>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</si>
  <si>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</si>
  <si>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</si>
  <si>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</si>
  <si>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</si>
  <si>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</si>
  <si>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</si>
  <si>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</si>
  <si>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</si>
  <si>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</si>
  <si>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</si>
  <si>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</si>
  <si>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</si>
  <si>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</si>
  <si>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</si>
  <si>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</si>
  <si>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</si>
  <si>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</si>
  <si>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</si>
  <si>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</si>
  <si>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</si>
  <si>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</si>
  <si>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</si>
  <si>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</si>
  <si>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</si>
  <si>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</si>
  <si>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</si>
  <si>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</si>
  <si>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</si>
  <si>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</si>
  <si>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</si>
  <si>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</si>
  <si>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</si>
  <si>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</si>
  <si>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</si>
  <si>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</si>
  <si>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</si>
  <si>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</si>
  <si>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</si>
  <si>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</si>
  <si>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</si>
  <si>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</si>
  <si>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</si>
  <si>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</si>
  <si>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</si>
  <si>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</si>
  <si>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</si>
  <si>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</si>
  <si>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</si>
  <si>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</si>
  <si>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</si>
  <si>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</si>
  <si>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</si>
  <si>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</si>
  <si>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</si>
  <si>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</si>
  <si>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</si>
  <si>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</si>
  <si>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</si>
  <si>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</si>
  <si>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</si>
  <si>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</si>
  <si>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</si>
  <si>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</si>
  <si>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</si>
  <si>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</si>
  <si>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</si>
  <si>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</si>
  <si>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</si>
  <si>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</si>
  <si>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</si>
  <si>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</si>
  <si>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</si>
  <si>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</si>
  <si>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</si>
  <si>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</si>
  <si>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</si>
  <si>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</si>
  <si>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</si>
  <si>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</si>
  <si>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</si>
  <si>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</si>
  <si>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</si>
  <si>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0.00 HKD</t>
  </si>
  <si>
    <t>$ATR*QTY</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</si>
  <si>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</si>
  <si>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</si>
  <si>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</si>
  <si>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</si>
  <si>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</si>
  <si>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</si>
  <si>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</si>
  <si>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</si>
  <si>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</si>
  <si>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</si>
  <si>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</si>
  <si>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</si>
  <si>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</si>
  <si>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</si>
  <si>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</si>
  <si>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</si>
  <si>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</si>
  <si>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</si>
  <si>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</si>
  <si>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</si>
  <si>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</si>
  <si>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</si>
  <si>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</si>
  <si>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</si>
  <si>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</si>
  <si>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</si>
  <si>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</si>
  <si>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</si>
  <si>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</si>
  <si>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GAS</t>
  </si>
  <si>
    <t>v3</t>
  </si>
  <si>
    <t>v4 FX EQUITY</t>
  </si>
  <si>
    <t>v3 FX EQUITY</t>
  </si>
  <si>
    <t>LAST</t>
  </si>
  <si>
    <t>%LO</t>
  </si>
  <si>
    <t>MINI-Dax Index-EUREX</t>
  </si>
  <si>
    <t>EUR 5 x Index</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</si>
  <si>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</si>
  <si>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</si>
  <si>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</si>
  <si>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</si>
  <si>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</si>
  <si>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</si>
  <si>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</si>
  <si>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</si>
  <si>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</si>
  <si>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</si>
  <si>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</si>
  <si>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</si>
  <si>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</si>
  <si>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</si>
  <si>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</si>
  <si>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</si>
  <si>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</si>
  <si>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</si>
  <si>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</si>
  <si>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</si>
  <si>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</si>
  <si>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FUTURES</t>
  </si>
  <si>
    <t>V4 FUTURES EQUITY</t>
  </si>
  <si>
    <t>V4 FUTURES RISK %</t>
  </si>
  <si>
    <t>Update Data and Process Orders</t>
  </si>
  <si>
    <t>groups</t>
  </si>
  <si>
    <t>last</t>
  </si>
  <si>
    <t>next</t>
  </si>
  <si>
    <t>ACT-L</t>
  </si>
  <si>
    <t>ACT-S</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</si>
  <si>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</si>
  <si>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</si>
  <si>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</si>
  <si>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</si>
  <si>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</si>
  <si>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</si>
  <si>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</si>
  <si>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</si>
  <si>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</si>
  <si>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</si>
  <si>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</si>
  <si>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</si>
  <si>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</si>
  <si>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</si>
  <si>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</si>
  <si>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</si>
  <si>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</si>
  <si>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</si>
  <si>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</si>
  <si>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</si>
  <si>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</si>
  <si>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</si>
  <si>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</si>
  <si>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</si>
  <si>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</si>
  <si>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</si>
  <si>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</si>
  <si>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vStart</t>
  </si>
  <si>
    <t>FALSE</t>
  </si>
  <si>
    <t>safef</t>
  </si>
  <si>
    <t>value-noDPS</t>
  </si>
  <si>
    <t>value-DPS</t>
  </si>
  <si>
    <t>PNL SIG-noDPS</t>
  </si>
  <si>
    <t>SIG-L</t>
  </si>
  <si>
    <t>SIG-S</t>
  </si>
  <si>
    <t>ACT-TOT</t>
  </si>
  <si>
    <t>ACT-SIG</t>
  </si>
  <si>
    <t xml:space="preserve">a.  Download data from CSI. Check if all files have been updated. </t>
  </si>
  <si>
    <t>i. copy over new cols</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</si>
  <si>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</si>
  <si>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</si>
  <si>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</si>
  <si>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</si>
  <si>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</si>
  <si>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</si>
  <si>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</si>
  <si>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</si>
  <si>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</si>
  <si>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</si>
  <si>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</si>
  <si>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</si>
  <si>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</si>
  <si>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</si>
  <si>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</si>
  <si>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</si>
  <si>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</si>
  <si>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</si>
  <si>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</si>
  <si>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t>Totals</t>
  </si>
  <si>
    <t>iii. check CSI for contract rolls</t>
  </si>
  <si>
    <t>iv.  Open futuresATR</t>
  </si>
  <si>
    <t>v. copy over SIG/ACT/SEA/vStart/Safef cols</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</si>
  <si>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</si>
  <si>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</si>
  <si>
    <t>ii.Connect to VPN, open currenciesATR, update rates</t>
  </si>
  <si>
    <t>TODAY</t>
  </si>
  <si>
    <r>
      <t>iv.</t>
    </r>
    <r>
      <rPr>
        <b/>
        <sz val="11"/>
        <color theme="1"/>
        <rFont val="Calibri"/>
        <family val="2"/>
        <scheme val="minor"/>
      </rPr>
      <t xml:space="preserve"> Run v4size (signals and size) </t>
    </r>
    <r>
      <rPr>
        <sz val="11"/>
        <color theme="1"/>
        <rFont val="Calibri"/>
        <family val="2"/>
        <scheme val="minor"/>
      </rPr>
      <t>and check system.csv for qty,contracts with futuresATR</t>
    </r>
  </si>
  <si>
    <r>
      <t>3.</t>
    </r>
    <r>
      <rPr>
        <b/>
        <sz val="11"/>
        <color theme="1"/>
        <rFont val="Calibri"/>
        <family val="2"/>
        <scheme val="minor"/>
      </rPr>
      <t xml:space="preserve"> run signaloverride</t>
    </r>
    <r>
      <rPr>
        <sz val="11"/>
        <color theme="1"/>
        <rFont val="Calibri"/>
        <family val="2"/>
        <scheme val="minor"/>
      </rPr>
      <t xml:space="preserve">, </t>
    </r>
    <r>
      <rPr>
        <b/>
        <sz val="11"/>
        <color theme="1"/>
        <rFont val="Calibri"/>
        <family val="2"/>
        <scheme val="minor"/>
      </rPr>
      <t>run v4orders</t>
    </r>
  </si>
  <si>
    <t>4. exit rolled contracts</t>
  </si>
  <si>
    <r>
      <t xml:space="preserve">vi. </t>
    </r>
    <r>
      <rPr>
        <b/>
        <sz val="11"/>
        <color theme="1"/>
        <rFont val="Calibri"/>
        <family val="2"/>
        <scheme val="minor"/>
      </rPr>
      <t>Write, push signal-override file</t>
    </r>
  </si>
  <si>
    <t>yoko</t>
  </si>
  <si>
    <t>hidemi</t>
  </si>
  <si>
    <t>Risk-Off</t>
  </si>
  <si>
    <t>Risk-On</t>
  </si>
  <si>
    <t>Avg Vol</t>
  </si>
  <si>
    <t>AvgVol Est.</t>
  </si>
  <si>
    <t>Avg.Vol Act</t>
  </si>
  <si>
    <t>Previous</t>
  </si>
  <si>
    <t>toshi</t>
  </si>
  <si>
    <t>Voting</t>
  </si>
  <si>
    <t>Fifty-Fifty</t>
  </si>
  <si>
    <t>Seasonality</t>
  </si>
  <si>
    <t>Anti-Seas</t>
  </si>
  <si>
    <t>Adjusted-Seas</t>
  </si>
  <si>
    <t>lowest equity</t>
  </si>
  <si>
    <t>highest equity</t>
  </si>
  <si>
    <t>Switching-HighestEq</t>
  </si>
  <si>
    <t>last Sea</t>
  </si>
  <si>
    <t>Avg Vol/Contract</t>
  </si>
  <si>
    <t>白</t>
  </si>
  <si>
    <t>桃色</t>
  </si>
  <si>
    <t>橙色</t>
  </si>
  <si>
    <t>鼠色</t>
  </si>
  <si>
    <t>青</t>
  </si>
  <si>
    <t>赤</t>
  </si>
  <si>
    <t>茶色</t>
  </si>
  <si>
    <t>紫</t>
  </si>
  <si>
    <t>緑</t>
  </si>
  <si>
    <t>黄色</t>
  </si>
  <si>
    <t>Anti-Previous</t>
  </si>
  <si>
    <t>avg</t>
  </si>
  <si>
    <t>avg/stdev</t>
  </si>
  <si>
    <t>ティール</t>
  </si>
  <si>
    <t>Voting/Custom</t>
  </si>
  <si>
    <t>リスク</t>
  </si>
  <si>
    <t>Stdev</t>
  </si>
  <si>
    <t>低い</t>
  </si>
  <si>
    <t>中</t>
  </si>
  <si>
    <t>高い</t>
  </si>
  <si>
    <t>b. Server</t>
  </si>
  <si>
    <t>Max Risk Est.</t>
  </si>
  <si>
    <t>Pred as of..</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</si>
</sst>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4">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rgb="FFEAAAEA"/>
        <bgColor indexed="64"/>
      </patternFill>
    </fill>
    <fill>
      <patternFill patternType="solid">
        <fgColor rgb="FF60EBFA"/>
        <bgColor indexed="64"/>
      </patternFill>
    </fill>
  </fills>
  <borders count="25">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5">
    <xf numFmtId="0" fontId="0" fillId="0" borderId="0" xfId="0"/>
    <xf numFmtId="0" fontId="0" fillId="0" borderId="0" xfId="0" applyFill="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167" fontId="0" fillId="23" borderId="0" xfId="0" applyNumberFormat="1" applyFill="1"/>
    <xf numFmtId="164" fontId="0" fillId="0" borderId="0" xfId="0" applyNumberForma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0" xfId="0" applyFill="1"/>
    <xf numFmtId="9" fontId="0" fillId="25" borderId="0" xfId="3" applyFont="1" applyFill="1"/>
    <xf numFmtId="0" fontId="0" fillId="25" borderId="1" xfId="0" applyFill="1" applyBorder="1"/>
    <xf numFmtId="9" fontId="0" fillId="26" borderId="0" xfId="3" applyFont="1" applyFill="1" applyBorder="1"/>
    <xf numFmtId="9" fontId="3" fillId="24" borderId="16" xfId="3" applyFont="1" applyFill="1" applyBorder="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0" xfId="0" applyNumberFormat="1" applyFill="1"/>
    <xf numFmtId="9" fontId="0" fillId="0" borderId="0" xfId="0" applyNumberFormat="1"/>
    <xf numFmtId="22" fontId="0" fillId="13" borderId="0" xfId="0" applyNumberFormat="1" applyFill="1"/>
    <xf numFmtId="40" fontId="0" fillId="0" borderId="0" xfId="0" applyNumberFormat="1" applyBorder="1"/>
    <xf numFmtId="11" fontId="0" fillId="0" borderId="0" xfId="0" applyNumberFormat="1"/>
    <xf numFmtId="40" fontId="0" fillId="19" borderId="0" xfId="0" applyNumberFormat="1" applyFill="1"/>
    <xf numFmtId="40" fontId="0" fillId="21" borderId="0" xfId="0" applyNumberFormat="1" applyFill="1"/>
    <xf numFmtId="40" fontId="0" fillId="30" borderId="0" xfId="0" applyNumberFormat="1" applyFill="1"/>
    <xf numFmtId="40" fontId="0" fillId="11" borderId="0" xfId="0" applyNumberFormat="1" applyFill="1"/>
    <xf numFmtId="40" fontId="0" fillId="31" borderId="0" xfId="0" applyNumberFormat="1" applyFill="1"/>
    <xf numFmtId="40" fontId="0" fillId="32" borderId="0" xfId="0" applyNumberFormat="1" applyFill="1"/>
    <xf numFmtId="40" fontId="0" fillId="32" borderId="0" xfId="0" applyNumberFormat="1" applyFill="1" applyBorder="1"/>
    <xf numFmtId="40" fontId="0" fillId="0" borderId="0" xfId="0" applyNumberFormat="1" applyFill="1" applyBorder="1"/>
    <xf numFmtId="0" fontId="0" fillId="33" borderId="0" xfId="0" applyFill="1"/>
    <xf numFmtId="0" fontId="0" fillId="0" borderId="0" xfId="0" applyAlignment="1">
      <alignment horizontal="left" inden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colors>
    <mruColors>
      <color rgb="FF60EBFA"/>
      <color rgb="FFEAA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Systems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daily!$U$36</c:f>
              <c:strCache>
                <c:ptCount val="1"/>
                <c:pt idx="0">
                  <c:v>20160630</c:v>
                </c:pt>
              </c:strCache>
            </c:strRef>
          </c:tx>
          <c:spPr>
            <a:solidFill>
              <a:schemeClr val="accent1"/>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daily!$V$36:$AW$36</c:f>
              <c:numCache>
                <c:formatCode>#,##0.00_);[Red]\(#,##0.00\)</c:formatCode>
                <c:ptCount val="15"/>
                <c:pt idx="0">
                  <c:v>-185.74391967023473</c:v>
                </c:pt>
                <c:pt idx="1">
                  <c:v>-2789.4596528649477</c:v>
                </c:pt>
                <c:pt idx="2">
                  <c:v>2789.4596528649477</c:v>
                </c:pt>
                <c:pt idx="3">
                  <c:v>14477.812354592679</c:v>
                </c:pt>
                <c:pt idx="4">
                  <c:v>-14477.812354592679</c:v>
                </c:pt>
                <c:pt idx="5">
                  <c:v>-14621.311775368318</c:v>
                </c:pt>
                <c:pt idx="6">
                  <c:v>-16760.115288284433</c:v>
                </c:pt>
                <c:pt idx="7">
                  <c:v>715.64138303623315</c:v>
                </c:pt>
                <c:pt idx="8">
                  <c:v>-17538.342736104143</c:v>
                </c:pt>
                <c:pt idx="9">
                  <c:v>-1550.8270559324883</c:v>
                </c:pt>
                <c:pt idx="10">
                  <c:v>1550.8270559324883</c:v>
                </c:pt>
                <c:pt idx="11">
                  <c:v>-2789.4596528649477</c:v>
                </c:pt>
                <c:pt idx="12">
                  <c:v>0</c:v>
                </c:pt>
                <c:pt idx="13">
                  <c:v>0</c:v>
                </c:pt>
                <c:pt idx="14">
                  <c:v>0</c:v>
                </c:pt>
              </c:numCache>
            </c:numRef>
          </c:val>
        </c:ser>
        <c:ser>
          <c:idx val="1"/>
          <c:order val="1"/>
          <c:tx>
            <c:strRef>
              <c:f>daily!$U$37</c:f>
              <c:strCache>
                <c:ptCount val="1"/>
                <c:pt idx="0">
                  <c:v>20160701</c:v>
                </c:pt>
              </c:strCache>
            </c:strRef>
          </c:tx>
          <c:spPr>
            <a:solidFill>
              <a:schemeClr val="accent2"/>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daily!$V$37:$AW$37</c:f>
              <c:numCache>
                <c:formatCode>#,##0.00_);[Red]\(#,##0.00\)</c:formatCode>
                <c:ptCount val="15"/>
                <c:pt idx="0">
                  <c:v>-5415.980023305804</c:v>
                </c:pt>
                <c:pt idx="1">
                  <c:v>-7675.2498562580422</c:v>
                </c:pt>
                <c:pt idx="2">
                  <c:v>7675.2498562580422</c:v>
                </c:pt>
                <c:pt idx="3">
                  <c:v>17601.702968890797</c:v>
                </c:pt>
                <c:pt idx="4">
                  <c:v>-17601.702968890797</c:v>
                </c:pt>
                <c:pt idx="5">
                  <c:v>-11717.824069443464</c:v>
                </c:pt>
                <c:pt idx="6">
                  <c:v>-11633.061205825445</c:v>
                </c:pt>
                <c:pt idx="7">
                  <c:v>-1227.1391878893023</c:v>
                </c:pt>
                <c:pt idx="8">
                  <c:v>-14412.550101027489</c:v>
                </c:pt>
                <c:pt idx="9">
                  <c:v>1988.4972987898745</c:v>
                </c:pt>
                <c:pt idx="10">
                  <c:v>-1988.4972987898745</c:v>
                </c:pt>
                <c:pt idx="11">
                  <c:v>334.43096143317007</c:v>
                </c:pt>
                <c:pt idx="12">
                  <c:v>0</c:v>
                </c:pt>
                <c:pt idx="13">
                  <c:v>0</c:v>
                </c:pt>
                <c:pt idx="14">
                  <c:v>0</c:v>
                </c:pt>
              </c:numCache>
            </c:numRef>
          </c:val>
        </c:ser>
        <c:ser>
          <c:idx val="2"/>
          <c:order val="2"/>
          <c:tx>
            <c:strRef>
              <c:f>daily!$U$38</c:f>
              <c:strCache>
                <c:ptCount val="1"/>
                <c:pt idx="0">
                  <c:v>20160704</c:v>
                </c:pt>
              </c:strCache>
            </c:strRef>
          </c:tx>
          <c:spPr>
            <a:solidFill>
              <a:schemeClr val="accent3"/>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daily!$V$38:$AW$38</c:f>
              <c:numCache>
                <c:formatCode>#,##0.00_);[Red]\(#,##0.00\)</c:formatCode>
                <c:ptCount val="15"/>
                <c:pt idx="0">
                  <c:v>-17385.78420205255</c:v>
                </c:pt>
                <c:pt idx="1">
                  <c:v>-6821.7952220812786</c:v>
                </c:pt>
                <c:pt idx="2">
                  <c:v>6821.7952220812786</c:v>
                </c:pt>
                <c:pt idx="3">
                  <c:v>31885.476246858714</c:v>
                </c:pt>
                <c:pt idx="4">
                  <c:v>-31885.476246858714</c:v>
                </c:pt>
                <c:pt idx="5">
                  <c:v>-3485.743423218817</c:v>
                </c:pt>
                <c:pt idx="6">
                  <c:v>31220.70912771748</c:v>
                </c:pt>
                <c:pt idx="7">
                  <c:v>-33998.409415617491</c:v>
                </c:pt>
                <c:pt idx="8">
                  <c:v>-18782.325786675006</c:v>
                </c:pt>
                <c:pt idx="9">
                  <c:v>-92090.41724761865</c:v>
                </c:pt>
                <c:pt idx="10">
                  <c:v>92090.41724761865</c:v>
                </c:pt>
                <c:pt idx="11">
                  <c:v>43188.201294976097</c:v>
                </c:pt>
                <c:pt idx="12">
                  <c:v>0</c:v>
                </c:pt>
                <c:pt idx="13">
                  <c:v>0</c:v>
                </c:pt>
                <c:pt idx="14">
                  <c:v>0</c:v>
                </c:pt>
              </c:numCache>
            </c:numRef>
          </c:val>
        </c:ser>
        <c:ser>
          <c:idx val="3"/>
          <c:order val="3"/>
          <c:tx>
            <c:strRef>
              <c:f>daily!$U$39</c:f>
              <c:strCache>
                <c:ptCount val="1"/>
                <c:pt idx="0">
                  <c:v>20160705</c:v>
                </c:pt>
              </c:strCache>
            </c:strRef>
          </c:tx>
          <c:spPr>
            <a:solidFill>
              <a:schemeClr val="accent4"/>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daily!$V$39:$AW$39</c:f>
              <c:numCache>
                <c:formatCode>#,##0.00_);[Red]\(#,##0.00\)</c:formatCode>
                <c:ptCount val="15"/>
                <c:pt idx="0">
                  <c:v>-21823.435208364113</c:v>
                </c:pt>
                <c:pt idx="1">
                  <c:v>3123.068965845554</c:v>
                </c:pt>
                <c:pt idx="2">
                  <c:v>-3123.068965845554</c:v>
                </c:pt>
                <c:pt idx="3">
                  <c:v>56357.104458676433</c:v>
                </c:pt>
                <c:pt idx="4">
                  <c:v>-56357.104458676433</c:v>
                </c:pt>
                <c:pt idx="5">
                  <c:v>16855.501248248762</c:v>
                </c:pt>
                <c:pt idx="6">
                  <c:v>28119.839953009465</c:v>
                </c:pt>
                <c:pt idx="7">
                  <c:v>-31549.739348394338</c:v>
                </c:pt>
                <c:pt idx="8">
                  <c:v>-6956.769641508854</c:v>
                </c:pt>
                <c:pt idx="9">
                  <c:v>-115154.53111904915</c:v>
                </c:pt>
                <c:pt idx="10">
                  <c:v>115154.53111904915</c:v>
                </c:pt>
                <c:pt idx="11">
                  <c:v>66252.315166406595</c:v>
                </c:pt>
                <c:pt idx="12">
                  <c:v>0</c:v>
                </c:pt>
                <c:pt idx="13">
                  <c:v>0</c:v>
                </c:pt>
                <c:pt idx="14">
                  <c:v>0</c:v>
                </c:pt>
              </c:numCache>
            </c:numRef>
          </c:val>
        </c:ser>
        <c:ser>
          <c:idx val="4"/>
          <c:order val="4"/>
          <c:tx>
            <c:strRef>
              <c:f>daily!$U$40</c:f>
              <c:strCache>
                <c:ptCount val="1"/>
                <c:pt idx="0">
                  <c:v>20160706</c:v>
                </c:pt>
              </c:strCache>
            </c:strRef>
          </c:tx>
          <c:spPr>
            <a:solidFill>
              <a:schemeClr val="accent5"/>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daily!$V$40:$AW$40</c:f>
              <c:numCache>
                <c:formatCode>#,##0.00_);[Red]\(#,##0.00\)</c:formatCode>
                <c:ptCount val="15"/>
                <c:pt idx="0">
                  <c:v>-15668.505519465483</c:v>
                </c:pt>
                <c:pt idx="1">
                  <c:v>-9483.2589748396367</c:v>
                </c:pt>
                <c:pt idx="2">
                  <c:v>9483.2589748396367</c:v>
                </c:pt>
                <c:pt idx="3">
                  <c:v>60597.222229970052</c:v>
                </c:pt>
                <c:pt idx="4">
                  <c:v>-60597.222229970052</c:v>
                </c:pt>
                <c:pt idx="5">
                  <c:v>25554.174321677816</c:v>
                </c:pt>
                <c:pt idx="6">
                  <c:v>18141.541778551469</c:v>
                </c:pt>
                <c:pt idx="7">
                  <c:v>-16373.168013941548</c:v>
                </c:pt>
                <c:pt idx="8">
                  <c:v>17729.334528769745</c:v>
                </c:pt>
                <c:pt idx="9">
                  <c:v>-140837.23008256647</c:v>
                </c:pt>
                <c:pt idx="10">
                  <c:v>140837.23008256647</c:v>
                </c:pt>
                <c:pt idx="11">
                  <c:v>70492.432937700214</c:v>
                </c:pt>
                <c:pt idx="12">
                  <c:v>0</c:v>
                </c:pt>
                <c:pt idx="13">
                  <c:v>0</c:v>
                </c:pt>
                <c:pt idx="14">
                  <c:v>0</c:v>
                </c:pt>
              </c:numCache>
            </c:numRef>
          </c:val>
        </c:ser>
        <c:ser>
          <c:idx val="5"/>
          <c:order val="5"/>
          <c:tx>
            <c:strRef>
              <c:f>daily!$U$41</c:f>
              <c:strCache>
                <c:ptCount val="1"/>
                <c:pt idx="0">
                  <c:v>20160707</c:v>
                </c:pt>
              </c:strCache>
            </c:strRef>
          </c:tx>
          <c:spPr>
            <a:solidFill>
              <a:schemeClr val="accent6"/>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daily!$V$41:$AW$41</c:f>
              <c:numCache>
                <c:formatCode>#,##0.00_);[Red]\(#,##0.00\)</c:formatCode>
                <c:ptCount val="15"/>
                <c:pt idx="0">
                  <c:v>-8623.7909892731714</c:v>
                </c:pt>
                <c:pt idx="1">
                  <c:v>-11053.323170821384</c:v>
                </c:pt>
                <c:pt idx="2">
                  <c:v>11053.323170821384</c:v>
                </c:pt>
                <c:pt idx="3">
                  <c:v>71550.204383178556</c:v>
                </c:pt>
                <c:pt idx="4">
                  <c:v>-71550.204383178556</c:v>
                </c:pt>
                <c:pt idx="5">
                  <c:v>44350.531076779225</c:v>
                </c:pt>
                <c:pt idx="6">
                  <c:v>14825.697081256061</c:v>
                </c:pt>
                <c:pt idx="7">
                  <c:v>-15884.28208440778</c:v>
                </c:pt>
                <c:pt idx="8">
                  <c:v>21389.105295303747</c:v>
                </c:pt>
                <c:pt idx="9">
                  <c:v>-95306.352020841703</c:v>
                </c:pt>
                <c:pt idx="10">
                  <c:v>95306.352020841703</c:v>
                </c:pt>
                <c:pt idx="11">
                  <c:v>24961.554875975453</c:v>
                </c:pt>
                <c:pt idx="12">
                  <c:v>0</c:v>
                </c:pt>
                <c:pt idx="13">
                  <c:v>0</c:v>
                </c:pt>
                <c:pt idx="14">
                  <c:v>0</c:v>
                </c:pt>
              </c:numCache>
            </c:numRef>
          </c:val>
        </c:ser>
        <c:ser>
          <c:idx val="6"/>
          <c:order val="6"/>
          <c:tx>
            <c:strRef>
              <c:f>daily!$U$42</c:f>
              <c:strCache>
                <c:ptCount val="1"/>
                <c:pt idx="0">
                  <c:v>20160708</c:v>
                </c:pt>
              </c:strCache>
            </c:strRef>
          </c:tx>
          <c:spPr>
            <a:solidFill>
              <a:schemeClr val="accent1">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daily!$V$42:$AW$42</c:f>
              <c:numCache>
                <c:formatCode>#,##0.00_);[Red]\(#,##0.00\)</c:formatCode>
                <c:ptCount val="15"/>
                <c:pt idx="0">
                  <c:v>-26980.221577890283</c:v>
                </c:pt>
                <c:pt idx="1">
                  <c:v>-11880.125459212533</c:v>
                </c:pt>
                <c:pt idx="2">
                  <c:v>11880.125459212533</c:v>
                </c:pt>
                <c:pt idx="3">
                  <c:v>64551.822669462359</c:v>
                </c:pt>
                <c:pt idx="4">
                  <c:v>-64551.822669462359</c:v>
                </c:pt>
                <c:pt idx="5">
                  <c:v>36006.611842662489</c:v>
                </c:pt>
                <c:pt idx="6">
                  <c:v>18323.819855063539</c:v>
                </c:pt>
                <c:pt idx="7">
                  <c:v>-26380.217264216895</c:v>
                </c:pt>
                <c:pt idx="8">
                  <c:v>-5017.0099668562762</c:v>
                </c:pt>
                <c:pt idx="9">
                  <c:v>-44496.973232515375</c:v>
                </c:pt>
                <c:pt idx="10">
                  <c:v>44496.973232515375</c:v>
                </c:pt>
                <c:pt idx="11">
                  <c:v>75770.933664301789</c:v>
                </c:pt>
                <c:pt idx="12">
                  <c:v>-6998.381713716195</c:v>
                </c:pt>
                <c:pt idx="13">
                  <c:v>3498.122773807479</c:v>
                </c:pt>
                <c:pt idx="14">
                  <c:v>50809.378788326329</c:v>
                </c:pt>
              </c:numCache>
            </c:numRef>
          </c:val>
        </c:ser>
        <c:ser>
          <c:idx val="7"/>
          <c:order val="7"/>
          <c:tx>
            <c:strRef>
              <c:f>daily!$U$43</c:f>
              <c:strCache>
                <c:ptCount val="1"/>
                <c:pt idx="0">
                  <c:v>20160711</c:v>
                </c:pt>
              </c:strCache>
            </c:strRef>
          </c:tx>
          <c:spPr>
            <a:solidFill>
              <a:schemeClr val="accent2">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daily!$V$43:$AW$43</c:f>
              <c:numCache>
                <c:formatCode>#,##0.00_);[Red]\(#,##0.00\)</c:formatCode>
                <c:ptCount val="15"/>
                <c:pt idx="0">
                  <c:v>-7811.8603796148054</c:v>
                </c:pt>
                <c:pt idx="1">
                  <c:v>20114.823211926087</c:v>
                </c:pt>
                <c:pt idx="2">
                  <c:v>-20114.823211926087</c:v>
                </c:pt>
                <c:pt idx="3">
                  <c:v>38713.977045090534</c:v>
                </c:pt>
                <c:pt idx="4">
                  <c:v>-38713.977045090534</c:v>
                </c:pt>
                <c:pt idx="5">
                  <c:v>32027.09997909853</c:v>
                </c:pt>
                <c:pt idx="6">
                  <c:v>37652.087628044814</c:v>
                </c:pt>
                <c:pt idx="7">
                  <c:v>-44757.794240927673</c:v>
                </c:pt>
                <c:pt idx="8">
                  <c:v>-7063.756746459132</c:v>
                </c:pt>
                <c:pt idx="9">
                  <c:v>46565.932092962117</c:v>
                </c:pt>
                <c:pt idx="10">
                  <c:v>-43781.285074456682</c:v>
                </c:pt>
                <c:pt idx="11">
                  <c:v>166833.83898977929</c:v>
                </c:pt>
                <c:pt idx="12">
                  <c:v>18839.463910655628</c:v>
                </c:pt>
                <c:pt idx="13">
                  <c:v>22826.390546788756</c:v>
                </c:pt>
                <c:pt idx="14">
                  <c:v>-37468.879518645728</c:v>
                </c:pt>
              </c:numCache>
            </c:numRef>
          </c:val>
        </c:ser>
        <c:ser>
          <c:idx val="8"/>
          <c:order val="8"/>
          <c:tx>
            <c:strRef>
              <c:f>daily!$U$44</c:f>
              <c:strCache>
                <c:ptCount val="1"/>
                <c:pt idx="0">
                  <c:v>20160712</c:v>
                </c:pt>
              </c:strCache>
            </c:strRef>
          </c:tx>
          <c:spPr>
            <a:solidFill>
              <a:schemeClr val="accent3">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daily!$V$44:$AW$44</c:f>
              <c:numCache>
                <c:formatCode>#,##0.00_);[Red]\(#,##0.00\)</c:formatCode>
                <c:ptCount val="15"/>
                <c:pt idx="0">
                  <c:v>-655.40035832664489</c:v>
                </c:pt>
                <c:pt idx="1">
                  <c:v>5592.493587979985</c:v>
                </c:pt>
                <c:pt idx="2">
                  <c:v>-5592.493587979985</c:v>
                </c:pt>
                <c:pt idx="3">
                  <c:v>52222.227690330445</c:v>
                </c:pt>
                <c:pt idx="4">
                  <c:v>-52222.227690330445</c:v>
                </c:pt>
                <c:pt idx="5">
                  <c:v>37883.538288737298</c:v>
                </c:pt>
                <c:pt idx="6">
                  <c:v>23750.625489702164</c:v>
                </c:pt>
                <c:pt idx="7">
                  <c:v>-20568.343386935696</c:v>
                </c:pt>
                <c:pt idx="8">
                  <c:v>-1242.668439437105</c:v>
                </c:pt>
                <c:pt idx="9">
                  <c:v>41944.911038814316</c:v>
                </c:pt>
                <c:pt idx="10">
                  <c:v>-41723.067997862127</c:v>
                </c:pt>
                <c:pt idx="11">
                  <c:v>162212.81793563149</c:v>
                </c:pt>
                <c:pt idx="12">
                  <c:v>4938.0017723129786</c:v>
                </c:pt>
                <c:pt idx="13">
                  <c:v>8924.9284084461069</c:v>
                </c:pt>
                <c:pt idx="14">
                  <c:v>-35410.662442051173</c:v>
                </c:pt>
              </c:numCache>
            </c:numRef>
          </c:val>
        </c:ser>
        <c:ser>
          <c:idx val="9"/>
          <c:order val="9"/>
          <c:tx>
            <c:strRef>
              <c:f>daily!$U$45</c:f>
              <c:strCache>
                <c:ptCount val="1"/>
                <c:pt idx="0">
                  <c:v>20160713</c:v>
                </c:pt>
              </c:strCache>
            </c:strRef>
          </c:tx>
          <c:spPr>
            <a:solidFill>
              <a:schemeClr val="accent4">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daily!$V$45:$AW$45</c:f>
              <c:numCache>
                <c:formatCode>#,##0.00_);[Red]\(#,##0.00\)</c:formatCode>
                <c:ptCount val="15"/>
                <c:pt idx="0">
                  <c:v>-93.649730423549613</c:v>
                </c:pt>
                <c:pt idx="1">
                  <c:v>-12962.109497804304</c:v>
                </c:pt>
                <c:pt idx="2">
                  <c:v>12962.109497804304</c:v>
                </c:pt>
                <c:pt idx="3">
                  <c:v>48308.943992671935</c:v>
                </c:pt>
                <c:pt idx="4">
                  <c:v>-48308.943992671935</c:v>
                </c:pt>
                <c:pt idx="5">
                  <c:v>49834.632563041283</c:v>
                </c:pt>
                <c:pt idx="6">
                  <c:v>10786.528811329264</c:v>
                </c:pt>
                <c:pt idx="7">
                  <c:v>-20936.357854875296</c:v>
                </c:pt>
                <c:pt idx="8">
                  <c:v>-3550.6684576450957</c:v>
                </c:pt>
                <c:pt idx="9">
                  <c:v>90911.339177233531</c:v>
                </c:pt>
                <c:pt idx="10">
                  <c:v>-91992.807264806121</c:v>
                </c:pt>
                <c:pt idx="11">
                  <c:v>161844.80346769191</c:v>
                </c:pt>
                <c:pt idx="12">
                  <c:v>8851.2854699714899</c:v>
                </c:pt>
                <c:pt idx="13">
                  <c:v>-4039.1682699267931</c:v>
                </c:pt>
                <c:pt idx="14">
                  <c:v>-35778.676909990769</c:v>
                </c:pt>
              </c:numCache>
            </c:numRef>
          </c:val>
        </c:ser>
        <c:ser>
          <c:idx val="10"/>
          <c:order val="10"/>
          <c:tx>
            <c:strRef>
              <c:f>daily!$U$46</c:f>
              <c:strCache>
                <c:ptCount val="1"/>
                <c:pt idx="0">
                  <c:v>20160714</c:v>
                </c:pt>
              </c:strCache>
            </c:strRef>
          </c:tx>
          <c:spPr>
            <a:solidFill>
              <a:schemeClr val="accent5">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daily!$V$46:$AW$46</c:f>
              <c:numCache>
                <c:formatCode>#,##0.00_);[Red]\(#,##0.00\)</c:formatCode>
                <c:ptCount val="15"/>
                <c:pt idx="0">
                  <c:v>-5743.45713836917</c:v>
                </c:pt>
                <c:pt idx="1">
                  <c:v>-16598.341159358046</c:v>
                </c:pt>
                <c:pt idx="2">
                  <c:v>16598.341159358046</c:v>
                </c:pt>
                <c:pt idx="3">
                  <c:v>27716.171699138078</c:v>
                </c:pt>
                <c:pt idx="4">
                  <c:v>-27716.171699138078</c:v>
                </c:pt>
                <c:pt idx="5">
                  <c:v>42835.331831369047</c:v>
                </c:pt>
                <c:pt idx="6">
                  <c:v>25912.266418015519</c:v>
                </c:pt>
                <c:pt idx="7">
                  <c:v>-32095.627993260066</c:v>
                </c:pt>
                <c:pt idx="8">
                  <c:v>-5202.0002881308792</c:v>
                </c:pt>
                <c:pt idx="9">
                  <c:v>71763.933519063532</c:v>
                </c:pt>
                <c:pt idx="10">
                  <c:v>-72845.401606636122</c:v>
                </c:pt>
                <c:pt idx="11">
                  <c:v>142697.39780952191</c:v>
                </c:pt>
                <c:pt idx="12">
                  <c:v>23977.023076657744</c:v>
                </c:pt>
                <c:pt idx="13">
                  <c:v>11086.569336759459</c:v>
                </c:pt>
                <c:pt idx="14">
                  <c:v>-54926.082568160768</c:v>
                </c:pt>
              </c:numCache>
            </c:numRef>
          </c:val>
        </c:ser>
        <c:ser>
          <c:idx val="11"/>
          <c:order val="11"/>
          <c:tx>
            <c:strRef>
              <c:f>daily!$U$47</c:f>
              <c:strCache>
                <c:ptCount val="1"/>
                <c:pt idx="0">
                  <c:v>20160715</c:v>
                </c:pt>
              </c:strCache>
            </c:strRef>
          </c:tx>
          <c:spPr>
            <a:solidFill>
              <a:schemeClr val="accent6">
                <a:lumMod val="6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daily!$V$47:$AW$47</c:f>
              <c:numCache>
                <c:formatCode>#,##0.00_);[Red]\(#,##0.00\)</c:formatCode>
                <c:ptCount val="15"/>
                <c:pt idx="0">
                  <c:v>-1261.0210509911776</c:v>
                </c:pt>
                <c:pt idx="1">
                  <c:v>-39241.895726144227</c:v>
                </c:pt>
                <c:pt idx="2">
                  <c:v>39241.895726144227</c:v>
                </c:pt>
                <c:pt idx="3">
                  <c:v>26032.448279497166</c:v>
                </c:pt>
                <c:pt idx="4">
                  <c:v>-26032.448279497166</c:v>
                </c:pt>
                <c:pt idx="5">
                  <c:v>47430.452207710892</c:v>
                </c:pt>
                <c:pt idx="6">
                  <c:v>23869.694130493088</c:v>
                </c:pt>
                <c:pt idx="7">
                  <c:v>-30084.385738034551</c:v>
                </c:pt>
                <c:pt idx="8">
                  <c:v>-6546.7137503466447</c:v>
                </c:pt>
                <c:pt idx="9">
                  <c:v>81859.77303757616</c:v>
                </c:pt>
                <c:pt idx="10">
                  <c:v>-82941.24112514875</c:v>
                </c:pt>
                <c:pt idx="11">
                  <c:v>144381.12122916282</c:v>
                </c:pt>
                <c:pt idx="12">
                  <c:v>13881.183558145112</c:v>
                </c:pt>
                <c:pt idx="13">
                  <c:v>9043.9970492370303</c:v>
                </c:pt>
                <c:pt idx="14">
                  <c:v>-53242.359148519856</c:v>
                </c:pt>
              </c:numCache>
            </c:numRef>
          </c:val>
        </c:ser>
        <c:ser>
          <c:idx val="12"/>
          <c:order val="12"/>
          <c:tx>
            <c:strRef>
              <c:f>daily!$U$48</c:f>
              <c:strCache>
                <c:ptCount val="1"/>
                <c:pt idx="0">
                  <c:v>20160718</c:v>
                </c:pt>
              </c:strCache>
            </c:strRef>
          </c:tx>
          <c:spPr>
            <a:solidFill>
              <a:schemeClr val="accent1">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daily!$V$48:$AW$48</c:f>
              <c:numCache>
                <c:formatCode>#,##0.00_);[Red]\(#,##0.00\)</c:formatCode>
                <c:ptCount val="15"/>
                <c:pt idx="0">
                  <c:v>-14333.391286913657</c:v>
                </c:pt>
                <c:pt idx="1">
                  <c:v>-67107.12429111969</c:v>
                </c:pt>
                <c:pt idx="2">
                  <c:v>67107.12429111969</c:v>
                </c:pt>
                <c:pt idx="3">
                  <c:v>54594.112188268467</c:v>
                </c:pt>
                <c:pt idx="4">
                  <c:v>-54594.112188268467</c:v>
                </c:pt>
                <c:pt idx="5">
                  <c:v>38394.190278618029</c:v>
                </c:pt>
                <c:pt idx="6">
                  <c:v>24866.059944580771</c:v>
                </c:pt>
                <c:pt idx="7">
                  <c:v>-39600.48299466179</c:v>
                </c:pt>
                <c:pt idx="8">
                  <c:v>-17406.688787587838</c:v>
                </c:pt>
                <c:pt idx="9">
                  <c:v>29025.52295284807</c:v>
                </c:pt>
                <c:pt idx="10">
                  <c:v>-30106.99104042066</c:v>
                </c:pt>
                <c:pt idx="11">
                  <c:v>172246.34979413828</c:v>
                </c:pt>
                <c:pt idx="12">
                  <c:v>-13984.045006830358</c:v>
                </c:pt>
                <c:pt idx="13">
                  <c:v>-1815.9779880041624</c:v>
                </c:pt>
                <c:pt idx="14">
                  <c:v>-25377.130583544385</c:v>
                </c:pt>
              </c:numCache>
            </c:numRef>
          </c:val>
        </c:ser>
        <c:ser>
          <c:idx val="13"/>
          <c:order val="13"/>
          <c:tx>
            <c:strRef>
              <c:f>daily!$U$49</c:f>
              <c:strCache>
                <c:ptCount val="1"/>
                <c:pt idx="0">
                  <c:v>20160719</c:v>
                </c:pt>
              </c:strCache>
            </c:strRef>
          </c:tx>
          <c:spPr>
            <a:solidFill>
              <a:schemeClr val="accent2">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daily!$V$49:$AW$49</c:f>
              <c:numCache>
                <c:formatCode>#,##0.00_);[Red]\(#,##0.00\)</c:formatCode>
                <c:ptCount val="15"/>
                <c:pt idx="0">
                  <c:v>-14333.391286913657</c:v>
                </c:pt>
                <c:pt idx="1">
                  <c:v>-67107.12429111969</c:v>
                </c:pt>
                <c:pt idx="2">
                  <c:v>67107.12429111969</c:v>
                </c:pt>
                <c:pt idx="3">
                  <c:v>54594.112188268467</c:v>
                </c:pt>
                <c:pt idx="4">
                  <c:v>-54594.112188268467</c:v>
                </c:pt>
                <c:pt idx="5">
                  <c:v>38394.190278618029</c:v>
                </c:pt>
                <c:pt idx="6">
                  <c:v>24866.059944580771</c:v>
                </c:pt>
                <c:pt idx="7">
                  <c:v>-39600.48299466179</c:v>
                </c:pt>
                <c:pt idx="8">
                  <c:v>-17406.688787587838</c:v>
                </c:pt>
                <c:pt idx="9">
                  <c:v>29025.52295284807</c:v>
                </c:pt>
                <c:pt idx="10">
                  <c:v>-30106.99104042066</c:v>
                </c:pt>
                <c:pt idx="11">
                  <c:v>172246.34979413828</c:v>
                </c:pt>
                <c:pt idx="12">
                  <c:v>-13984.045006830358</c:v>
                </c:pt>
                <c:pt idx="13">
                  <c:v>-1815.9779880041624</c:v>
                </c:pt>
                <c:pt idx="14">
                  <c:v>-25377.130583544385</c:v>
                </c:pt>
              </c:numCache>
            </c:numRef>
          </c:val>
        </c:ser>
        <c:ser>
          <c:idx val="14"/>
          <c:order val="14"/>
          <c:tx>
            <c:strRef>
              <c:f>daily!$U$50</c:f>
              <c:strCache>
                <c:ptCount val="1"/>
                <c:pt idx="0">
                  <c:v>20160720</c:v>
                </c:pt>
              </c:strCache>
            </c:strRef>
          </c:tx>
          <c:spPr>
            <a:solidFill>
              <a:schemeClr val="accent3">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daily!$V$50:$AW$50</c:f>
              <c:numCache>
                <c:formatCode>#,##0.00_);[Red]\(#,##0.00\)</c:formatCode>
                <c:ptCount val="15"/>
                <c:pt idx="0">
                  <c:v>-14333.391286913657</c:v>
                </c:pt>
                <c:pt idx="1">
                  <c:v>-67107.12429111969</c:v>
                </c:pt>
                <c:pt idx="2">
                  <c:v>67107.12429111969</c:v>
                </c:pt>
                <c:pt idx="3">
                  <c:v>54594.112188268467</c:v>
                </c:pt>
                <c:pt idx="4">
                  <c:v>-54594.112188268467</c:v>
                </c:pt>
                <c:pt idx="5">
                  <c:v>38394.190278618029</c:v>
                </c:pt>
                <c:pt idx="6">
                  <c:v>24866.059944580771</c:v>
                </c:pt>
                <c:pt idx="7">
                  <c:v>-39600.48299466179</c:v>
                </c:pt>
                <c:pt idx="8">
                  <c:v>-17406.688787587838</c:v>
                </c:pt>
                <c:pt idx="9">
                  <c:v>29025.52295284807</c:v>
                </c:pt>
                <c:pt idx="10">
                  <c:v>-30106.99104042066</c:v>
                </c:pt>
                <c:pt idx="11">
                  <c:v>172246.34979413828</c:v>
                </c:pt>
                <c:pt idx="12">
                  <c:v>-13984.045006830358</c:v>
                </c:pt>
                <c:pt idx="13">
                  <c:v>-1815.9779880041624</c:v>
                </c:pt>
                <c:pt idx="14">
                  <c:v>-25377.130583544385</c:v>
                </c:pt>
              </c:numCache>
            </c:numRef>
          </c:val>
        </c:ser>
        <c:ser>
          <c:idx val="15"/>
          <c:order val="15"/>
          <c:tx>
            <c:strRef>
              <c:f>daily!$U$51</c:f>
              <c:strCache>
                <c:ptCount val="1"/>
                <c:pt idx="0">
                  <c:v>0</c:v>
                </c:pt>
              </c:strCache>
            </c:strRef>
          </c:tx>
          <c:spPr>
            <a:solidFill>
              <a:schemeClr val="accent4">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daily!$V$51:$AW$51</c:f>
              <c:numCache>
                <c:formatCode>#,##0.00_);[Red]\(#,##0.00\)</c:formatCode>
                <c:ptCount val="15"/>
                <c:pt idx="0">
                  <c:v>-14333.391286913657</c:v>
                </c:pt>
                <c:pt idx="1">
                  <c:v>-67107.12429111969</c:v>
                </c:pt>
                <c:pt idx="2">
                  <c:v>67107.12429111969</c:v>
                </c:pt>
                <c:pt idx="3">
                  <c:v>54594.112188268467</c:v>
                </c:pt>
                <c:pt idx="4">
                  <c:v>-54594.112188268467</c:v>
                </c:pt>
                <c:pt idx="5">
                  <c:v>38394.190278618029</c:v>
                </c:pt>
                <c:pt idx="6">
                  <c:v>24866.059944580771</c:v>
                </c:pt>
                <c:pt idx="7">
                  <c:v>-39600.48299466179</c:v>
                </c:pt>
                <c:pt idx="8">
                  <c:v>-17406.688787587838</c:v>
                </c:pt>
                <c:pt idx="9">
                  <c:v>29025.52295284807</c:v>
                </c:pt>
                <c:pt idx="10">
                  <c:v>-30106.99104042066</c:v>
                </c:pt>
                <c:pt idx="11">
                  <c:v>172246.34979413828</c:v>
                </c:pt>
                <c:pt idx="12">
                  <c:v>-13984.045006830358</c:v>
                </c:pt>
                <c:pt idx="13">
                  <c:v>-1815.9779880041624</c:v>
                </c:pt>
                <c:pt idx="14">
                  <c:v>-25377.130583544385</c:v>
                </c:pt>
              </c:numCache>
            </c:numRef>
          </c:val>
        </c:ser>
        <c:ser>
          <c:idx val="16"/>
          <c:order val="16"/>
          <c:tx>
            <c:strRef>
              <c:f>daily!$U$52</c:f>
              <c:strCache>
                <c:ptCount val="1"/>
                <c:pt idx="0">
                  <c:v>0</c:v>
                </c:pt>
              </c:strCache>
            </c:strRef>
          </c:tx>
          <c:spPr>
            <a:solidFill>
              <a:schemeClr val="accent5">
                <a:lumMod val="80000"/>
                <a:lumOff val="20000"/>
              </a:schemeClr>
            </a:solidFill>
            <a:ln>
              <a:noFill/>
            </a:ln>
            <a:effectLst/>
          </c:spPr>
          <c:invertIfNegative val="0"/>
          <c:cat>
            <c:strRef>
              <c:f>daily!$V$35:$AW$35</c:f>
              <c:strCache>
                <c:ptCount val="15"/>
                <c:pt idx="0">
                  <c:v>Fifty-Fifty</c:v>
                </c:pt>
                <c:pt idx="1">
                  <c:v>Previous</c:v>
                </c:pt>
                <c:pt idx="2">
                  <c:v>Anti-Previous</c:v>
                </c:pt>
                <c:pt idx="3">
                  <c:v>Seasonality</c:v>
                </c:pt>
                <c:pt idx="4">
                  <c:v>Anti-Seas</c:v>
                </c:pt>
                <c:pt idx="5">
                  <c:v>Adjusted-Seas</c:v>
                </c:pt>
                <c:pt idx="6">
                  <c:v>lowest equity</c:v>
                </c:pt>
                <c:pt idx="7">
                  <c:v>highest equity</c:v>
                </c:pt>
                <c:pt idx="8">
                  <c:v>Voting/Custom</c:v>
                </c:pt>
                <c:pt idx="9">
                  <c:v>RISK-ON</c:v>
                </c:pt>
                <c:pt idx="10">
                  <c:v>RISK-OFF</c:v>
                </c:pt>
                <c:pt idx="11">
                  <c:v>Switching-HighestEq</c:v>
                </c:pt>
                <c:pt idx="12">
                  <c:v>yoko</c:v>
                </c:pt>
                <c:pt idx="13">
                  <c:v>toshi</c:v>
                </c:pt>
                <c:pt idx="14">
                  <c:v>hidemi</c:v>
                </c:pt>
              </c:strCache>
            </c:strRef>
          </c:cat>
          <c:val>
            <c:numRef>
              <c:f>daily!$V$52:$AW$52</c:f>
              <c:numCache>
                <c:formatCode>#,##0.00_);[Red]\(#,##0.00\)</c:formatCode>
                <c:ptCount val="15"/>
                <c:pt idx="0">
                  <c:v>-14333.391286913657</c:v>
                </c:pt>
                <c:pt idx="1">
                  <c:v>-67107.12429111969</c:v>
                </c:pt>
                <c:pt idx="2">
                  <c:v>67107.12429111969</c:v>
                </c:pt>
                <c:pt idx="3">
                  <c:v>54594.112188268467</c:v>
                </c:pt>
                <c:pt idx="4">
                  <c:v>-54594.112188268467</c:v>
                </c:pt>
                <c:pt idx="5">
                  <c:v>38394.190278618029</c:v>
                </c:pt>
                <c:pt idx="6">
                  <c:v>24866.059944580771</c:v>
                </c:pt>
                <c:pt idx="7">
                  <c:v>-39600.48299466179</c:v>
                </c:pt>
                <c:pt idx="8">
                  <c:v>-17406.688787587838</c:v>
                </c:pt>
                <c:pt idx="9">
                  <c:v>29025.52295284807</c:v>
                </c:pt>
                <c:pt idx="10">
                  <c:v>-30106.99104042066</c:v>
                </c:pt>
                <c:pt idx="11">
                  <c:v>172246.34979413828</c:v>
                </c:pt>
                <c:pt idx="12">
                  <c:v>-13984.045006830358</c:v>
                </c:pt>
                <c:pt idx="13">
                  <c:v>-1815.9779880041624</c:v>
                </c:pt>
                <c:pt idx="14">
                  <c:v>-25377.130583544385</c:v>
                </c:pt>
              </c:numCache>
            </c:numRef>
          </c:val>
        </c:ser>
        <c:dLbls>
          <c:showLegendKey val="0"/>
          <c:showVal val="0"/>
          <c:showCatName val="0"/>
          <c:showSerName val="0"/>
          <c:showPercent val="0"/>
          <c:showBubbleSize val="0"/>
        </c:dLbls>
        <c:gapWidth val="219"/>
        <c:overlap val="-27"/>
        <c:axId val="-1504031264"/>
        <c:axId val="-1504035072"/>
      </c:barChart>
      <c:catAx>
        <c:axId val="-150403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035072"/>
        <c:crosses val="autoZero"/>
        <c:auto val="1"/>
        <c:lblAlgn val="ctr"/>
        <c:lblOffset val="100"/>
        <c:noMultiLvlLbl val="0"/>
      </c:catAx>
      <c:valAx>
        <c:axId val="-1504035072"/>
        <c:scaling>
          <c:orientation val="minMax"/>
        </c:scaling>
        <c:delete val="0"/>
        <c:axPos val="l"/>
        <c:majorGridlines>
          <c:spPr>
            <a:ln w="9525" cap="flat" cmpd="sng" algn="ctr">
              <a:solidFill>
                <a:schemeClr val="tx1">
                  <a:lumMod val="15000"/>
                  <a:lumOff val="85000"/>
                </a:schemeClr>
              </a:solidFill>
              <a:round/>
            </a:ln>
            <a:effectLst/>
          </c:spPr>
        </c:majorGridlines>
        <c:numFmt formatCode="#,##0.00_);[Red]\(#,##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03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34</xdr:col>
      <xdr:colOff>19049</xdr:colOff>
      <xdr:row>0</xdr:row>
      <xdr:rowOff>33336</xdr:rowOff>
    </xdr:from>
    <xdr:to>
      <xdr:col>49</xdr:col>
      <xdr:colOff>114300</xdr:colOff>
      <xdr:row>31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C1" t="str">
            <v>LastClose</v>
          </cell>
          <cell r="E1" t="str">
            <v>PC2016-07-19 00:00:00</v>
          </cell>
          <cell r="K1" t="str">
            <v>LastSRUN</v>
          </cell>
          <cell r="M1" t="str">
            <v>prevACT</v>
          </cell>
          <cell r="S1" t="str">
            <v>group</v>
          </cell>
          <cell r="W1" t="str">
            <v>prevSRUN</v>
          </cell>
          <cell r="AA1" t="str">
            <v>SIG2016-07-18 00:00:00</v>
          </cell>
        </row>
        <row r="2">
          <cell r="A2" t="str">
            <v>AC</v>
          </cell>
          <cell r="B2" t="str">
            <v>@ACQ6</v>
          </cell>
          <cell r="C2">
            <v>1.5209999999999999</v>
          </cell>
          <cell r="D2">
            <v>3.5184829500000001E-2</v>
          </cell>
          <cell r="E2">
            <v>-3.05927342256E-2</v>
          </cell>
          <cell r="F2">
            <v>-1</v>
          </cell>
        </row>
        <row r="3">
          <cell r="A3" t="str">
            <v>AD</v>
          </cell>
          <cell r="B3" t="str">
            <v>@ADU6</v>
          </cell>
          <cell r="C3">
            <v>0.74929999999999997</v>
          </cell>
          <cell r="D3">
            <v>1.0070000000000001E-2</v>
          </cell>
          <cell r="E3">
            <v>-1.0955649419200001E-2</v>
          </cell>
          <cell r="F3">
            <v>-1</v>
          </cell>
        </row>
        <row r="4">
          <cell r="A4" t="str">
            <v>AEX</v>
          </cell>
          <cell r="B4" t="str">
            <v>AEXQ6</v>
          </cell>
          <cell r="C4">
            <v>444.45</v>
          </cell>
          <cell r="D4">
            <v>10.850616910499999</v>
          </cell>
          <cell r="E4">
            <v>-1.2359550561800001E-3</v>
          </cell>
          <cell r="F4">
            <v>-1</v>
          </cell>
        </row>
        <row r="5">
          <cell r="A5" t="str">
            <v>BO</v>
          </cell>
          <cell r="B5" t="str">
            <v>@BOZ6</v>
          </cell>
          <cell r="C5">
            <v>31.18</v>
          </cell>
          <cell r="D5">
            <v>0.72699999999999998</v>
          </cell>
          <cell r="E5">
            <v>-9.2151255163599993E-3</v>
          </cell>
          <cell r="F5">
            <v>-1</v>
          </cell>
        </row>
        <row r="6">
          <cell r="A6" t="str">
            <v>BP</v>
          </cell>
          <cell r="B6" t="str">
            <v>@BPU6</v>
          </cell>
          <cell r="C6">
            <v>1.3098000000000001</v>
          </cell>
          <cell r="D6">
            <v>3.1009999999999999E-2</v>
          </cell>
          <cell r="E6">
            <v>-1.27383734077E-2</v>
          </cell>
          <cell r="F6">
            <v>-1</v>
          </cell>
        </row>
        <row r="7">
          <cell r="A7" t="str">
            <v>C</v>
          </cell>
          <cell r="B7" t="str">
            <v>@CZ6</v>
          </cell>
          <cell r="C7">
            <v>348.5</v>
          </cell>
          <cell r="D7">
            <v>13.668328602500001</v>
          </cell>
          <cell r="E7">
            <v>-4.0605643496200002E-2</v>
          </cell>
          <cell r="F7">
            <v>-1</v>
          </cell>
        </row>
        <row r="8">
          <cell r="A8" t="str">
            <v>CC</v>
          </cell>
          <cell r="B8" t="str">
            <v>@CCU6</v>
          </cell>
          <cell r="C8">
            <v>2998</v>
          </cell>
          <cell r="D8">
            <v>54.7</v>
          </cell>
          <cell r="E8">
            <v>-2.82009724473E-2</v>
          </cell>
          <cell r="F8">
            <v>-1</v>
          </cell>
        </row>
        <row r="9">
          <cell r="A9" t="str">
            <v>CD</v>
          </cell>
          <cell r="B9" t="str">
            <v>@CDU6</v>
          </cell>
          <cell r="C9">
            <v>0.76795000000000002</v>
          </cell>
          <cell r="D9">
            <v>7.9500000000000005E-3</v>
          </cell>
          <cell r="E9">
            <v>-5.7612635939900004E-3</v>
          </cell>
          <cell r="F9">
            <v>-1</v>
          </cell>
        </row>
        <row r="10">
          <cell r="A10" t="str">
            <v>CGB</v>
          </cell>
          <cell r="B10" t="str">
            <v>CBU6</v>
          </cell>
          <cell r="C10">
            <v>147.76</v>
          </cell>
          <cell r="D10">
            <v>0.84299999999999997</v>
          </cell>
          <cell r="E10">
            <v>1.6268980477199999E-3</v>
          </cell>
          <cell r="F10">
            <v>1</v>
          </cell>
        </row>
        <row r="11">
          <cell r="A11" t="str">
            <v>CL</v>
          </cell>
          <cell r="B11" t="str">
            <v>QCLU6</v>
          </cell>
          <cell r="C11">
            <v>45.45</v>
          </cell>
          <cell r="D11">
            <v>1.8579254274999999</v>
          </cell>
          <cell r="E11">
            <v>-1.06660861994E-2</v>
          </cell>
          <cell r="F11">
            <v>-1</v>
          </cell>
        </row>
        <row r="12">
          <cell r="A12" t="str">
            <v>CT</v>
          </cell>
          <cell r="B12" t="str">
            <v>@CTZ6</v>
          </cell>
          <cell r="C12">
            <v>73.27</v>
          </cell>
          <cell r="D12">
            <v>1.7210000000000001</v>
          </cell>
          <cell r="E12">
            <v>-9.1954022988500004E-3</v>
          </cell>
          <cell r="F12">
            <v>-1</v>
          </cell>
        </row>
        <row r="13">
          <cell r="A13" t="str">
            <v>CU</v>
          </cell>
          <cell r="B13" t="str">
            <v>@EUU6</v>
          </cell>
          <cell r="C13">
            <v>1.10415</v>
          </cell>
          <cell r="D13">
            <v>1.1124999999999999E-2</v>
          </cell>
          <cell r="E13">
            <v>-4.9116798846399997E-3</v>
          </cell>
          <cell r="F13">
            <v>-1</v>
          </cell>
        </row>
        <row r="14">
          <cell r="A14" t="str">
            <v>DX</v>
          </cell>
          <cell r="B14" t="str">
            <v>@DXU6</v>
          </cell>
          <cell r="C14">
            <v>97.108000000000004</v>
          </cell>
          <cell r="D14">
            <v>0.77944999999999998</v>
          </cell>
          <cell r="E14">
            <v>5.3941006553700002E-3</v>
          </cell>
          <cell r="F14">
            <v>1</v>
          </cell>
        </row>
        <row r="15">
          <cell r="A15" t="str">
            <v>EBL</v>
          </cell>
          <cell r="B15" t="str">
            <v>BDU6</v>
          </cell>
          <cell r="C15">
            <v>166.49</v>
          </cell>
          <cell r="D15">
            <v>1.0009999999999999</v>
          </cell>
          <cell r="E15">
            <v>7.8143784563599998E-4</v>
          </cell>
          <cell r="F15">
            <v>1</v>
          </cell>
        </row>
        <row r="16">
          <cell r="A16" t="str">
            <v>EBM</v>
          </cell>
          <cell r="B16" t="str">
            <v>BLU6</v>
          </cell>
          <cell r="C16">
            <v>133.57</v>
          </cell>
          <cell r="D16">
            <v>0.27450000000000002</v>
          </cell>
          <cell r="E16">
            <v>-2.2455089820400001E-4</v>
          </cell>
          <cell r="F16">
            <v>-1</v>
          </cell>
        </row>
        <row r="17">
          <cell r="A17" t="str">
            <v>EBS</v>
          </cell>
          <cell r="B17" t="str">
            <v>EZU6</v>
          </cell>
          <cell r="C17">
            <v>112.05</v>
          </cell>
          <cell r="D17">
            <v>7.0250000000000007E-2</v>
          </cell>
          <cell r="E17">
            <v>-1.33850890108E-4</v>
          </cell>
          <cell r="F17">
            <v>-1</v>
          </cell>
        </row>
        <row r="18">
          <cell r="A18" t="str">
            <v>ED</v>
          </cell>
          <cell r="B18" t="str">
            <v>@EDZ6</v>
          </cell>
          <cell r="C18">
            <v>99.165000000000006</v>
          </cell>
          <cell r="D18">
            <v>4.4249999999999998E-2</v>
          </cell>
          <cell r="E18">
            <v>-1.00831862869E-4</v>
          </cell>
          <cell r="F18">
            <v>-1</v>
          </cell>
        </row>
        <row r="19">
          <cell r="A19" t="str">
            <v>EMD</v>
          </cell>
          <cell r="B19" t="str">
            <v>@EMDU6</v>
          </cell>
          <cell r="C19">
            <v>1539.6</v>
          </cell>
          <cell r="D19">
            <v>25.5</v>
          </cell>
          <cell r="E19">
            <v>-1.55642023346E-3</v>
          </cell>
          <cell r="F19">
            <v>-1</v>
          </cell>
        </row>
        <row r="20">
          <cell r="A20" t="str">
            <v>ES</v>
          </cell>
          <cell r="B20" t="str">
            <v>@ESU6</v>
          </cell>
          <cell r="C20">
            <v>2158.75</v>
          </cell>
          <cell r="D20">
            <v>30.1875</v>
          </cell>
          <cell r="E20">
            <v>-5.7870370370399998E-4</v>
          </cell>
          <cell r="F20">
            <v>-1</v>
          </cell>
        </row>
        <row r="21">
          <cell r="A21" t="str">
            <v>FC</v>
          </cell>
          <cell r="B21" t="str">
            <v>@GFQ6</v>
          </cell>
          <cell r="C21">
            <v>139.9</v>
          </cell>
          <cell r="D21">
            <v>3.0562499999999999</v>
          </cell>
          <cell r="E21">
            <v>-9.0313440764999992E-3</v>
          </cell>
          <cell r="F21">
            <v>-1</v>
          </cell>
        </row>
        <row r="22">
          <cell r="A22" t="str">
            <v>FCH</v>
          </cell>
          <cell r="B22" t="str">
            <v>MTQ6</v>
          </cell>
          <cell r="C22">
            <v>4329.5</v>
          </cell>
          <cell r="D22">
            <v>109.838553187</v>
          </cell>
          <cell r="E22">
            <v>-6.3116823502400001E-3</v>
          </cell>
          <cell r="F22">
            <v>-1</v>
          </cell>
        </row>
        <row r="23">
          <cell r="A23" t="str">
            <v>FDX</v>
          </cell>
          <cell r="B23" t="str">
            <v>DXMU6</v>
          </cell>
          <cell r="C23">
            <v>9973</v>
          </cell>
          <cell r="D23">
            <v>240.67500000000001</v>
          </cell>
          <cell r="E23">
            <v>-9.4850275612100004E-3</v>
          </cell>
          <cell r="F23">
            <v>-1</v>
          </cell>
        </row>
        <row r="24">
          <cell r="A24" t="str">
            <v>FEI</v>
          </cell>
          <cell r="B24" t="str">
            <v>IEZ6</v>
          </cell>
          <cell r="C24">
            <v>100.34</v>
          </cell>
          <cell r="D24">
            <v>2.5999999999999999E-2</v>
          </cell>
          <cell r="E24">
            <v>-4.98280930789E-5</v>
          </cell>
          <cell r="F24">
            <v>-1</v>
          </cell>
        </row>
        <row r="25">
          <cell r="A25" t="str">
            <v>FFI</v>
          </cell>
          <cell r="B25" t="str">
            <v>LFU6</v>
          </cell>
          <cell r="C25">
            <v>6642.5</v>
          </cell>
          <cell r="D25">
            <v>147.875</v>
          </cell>
          <cell r="E25">
            <v>-1.50319428786E-3</v>
          </cell>
          <cell r="F25">
            <v>-1</v>
          </cell>
        </row>
        <row r="26">
          <cell r="A26" t="str">
            <v>FLG</v>
          </cell>
          <cell r="B26" t="str">
            <v>LGU6</v>
          </cell>
          <cell r="C26">
            <v>129.68</v>
          </cell>
          <cell r="D26">
            <v>0.97850000000000004</v>
          </cell>
          <cell r="E26">
            <v>1.00347356233E-3</v>
          </cell>
          <cell r="F26">
            <v>1</v>
          </cell>
        </row>
        <row r="27">
          <cell r="A27" t="str">
            <v>FSS</v>
          </cell>
          <cell r="B27" t="str">
            <v>LLZ6</v>
          </cell>
          <cell r="C27">
            <v>99.68</v>
          </cell>
          <cell r="D27">
            <v>5.6000000000000001E-2</v>
          </cell>
          <cell r="E27">
            <v>0</v>
          </cell>
          <cell r="F27">
            <v>1</v>
          </cell>
        </row>
        <row r="28">
          <cell r="A28" t="str">
            <v>FV</v>
          </cell>
          <cell r="B28" t="str">
            <v>@FVU6</v>
          </cell>
          <cell r="C28">
            <v>121.53125</v>
          </cell>
          <cell r="D28">
            <v>0.45039062499999999</v>
          </cell>
          <cell r="E28">
            <v>5.1453563159300001E-4</v>
          </cell>
          <cell r="F28">
            <v>1</v>
          </cell>
        </row>
        <row r="29">
          <cell r="A29" t="str">
            <v>GC</v>
          </cell>
          <cell r="B29" t="str">
            <v>QGCQ6</v>
          </cell>
          <cell r="C29">
            <v>1332.3</v>
          </cell>
          <cell r="D29">
            <v>23.53</v>
          </cell>
          <cell r="E29">
            <v>2.2568269013800001E-3</v>
          </cell>
          <cell r="F29">
            <v>1</v>
          </cell>
        </row>
        <row r="30">
          <cell r="A30" t="str">
            <v>HCM</v>
          </cell>
          <cell r="B30" t="str">
            <v>HHIN6</v>
          </cell>
          <cell r="C30">
            <v>8965</v>
          </cell>
          <cell r="D30">
            <v>187.86971632800001</v>
          </cell>
          <cell r="E30">
            <v>-1.08131965133E-2</v>
          </cell>
          <cell r="F30">
            <v>-1</v>
          </cell>
        </row>
        <row r="31">
          <cell r="A31" t="str">
            <v>HG</v>
          </cell>
          <cell r="B31" t="str">
            <v>QHGU6</v>
          </cell>
          <cell r="C31">
            <v>226.3</v>
          </cell>
          <cell r="D31">
            <v>5.0674999999999999</v>
          </cell>
          <cell r="E31">
            <v>1.16227089852E-2</v>
          </cell>
          <cell r="F31">
            <v>1</v>
          </cell>
        </row>
        <row r="32">
          <cell r="A32" t="str">
            <v>HIC</v>
          </cell>
          <cell r="B32" t="str">
            <v>HSIN6</v>
          </cell>
          <cell r="C32">
            <v>21670</v>
          </cell>
          <cell r="D32">
            <v>409.12394220900001</v>
          </cell>
          <cell r="E32">
            <v>-4.1360294117599996E-3</v>
          </cell>
          <cell r="F32">
            <v>-1</v>
          </cell>
        </row>
        <row r="33">
          <cell r="A33" t="str">
            <v>HO</v>
          </cell>
          <cell r="B33" t="str">
            <v>QHOU6</v>
          </cell>
          <cell r="C33">
            <v>1.4097999999999999</v>
          </cell>
          <cell r="D33">
            <v>5.4538393999999997E-2</v>
          </cell>
          <cell r="E33">
            <v>4.2025785312300003E-3</v>
          </cell>
          <cell r="F33">
            <v>1</v>
          </cell>
        </row>
        <row r="34">
          <cell r="A34" t="str">
            <v>JY</v>
          </cell>
          <cell r="B34" t="str">
            <v>@JYU6</v>
          </cell>
          <cell r="C34">
            <v>0.94504999999999995</v>
          </cell>
          <cell r="D34">
            <v>1.5072500000000001E-2</v>
          </cell>
          <cell r="E34">
            <v>4.7639212364999998E-4</v>
          </cell>
          <cell r="F34">
            <v>1</v>
          </cell>
        </row>
        <row r="35">
          <cell r="A35" t="str">
            <v>KC</v>
          </cell>
          <cell r="B35" t="str">
            <v>@KCU6</v>
          </cell>
          <cell r="C35">
            <v>146.55000000000001</v>
          </cell>
          <cell r="D35">
            <v>4.4424999999999999</v>
          </cell>
          <cell r="E35">
            <v>-1.9404483104699999E-2</v>
          </cell>
          <cell r="F35">
            <v>-1</v>
          </cell>
        </row>
        <row r="36">
          <cell r="A36" t="str">
            <v>KW</v>
          </cell>
          <cell r="B36" t="str">
            <v>@KWU6</v>
          </cell>
          <cell r="C36">
            <v>410.5</v>
          </cell>
          <cell r="D36">
            <v>11.737500000000001</v>
          </cell>
          <cell r="E36">
            <v>-2.2619047619E-2</v>
          </cell>
          <cell r="F36">
            <v>-1</v>
          </cell>
        </row>
        <row r="37">
          <cell r="A37" t="str">
            <v>LB</v>
          </cell>
          <cell r="B37" t="str">
            <v>@LBU6</v>
          </cell>
          <cell r="C37">
            <v>325.7</v>
          </cell>
          <cell r="D37">
            <v>7.6150000000000002</v>
          </cell>
          <cell r="E37">
            <v>-7.9195857447499993E-3</v>
          </cell>
          <cell r="F37">
            <v>-1</v>
          </cell>
        </row>
        <row r="38">
          <cell r="A38" t="str">
            <v>LC</v>
          </cell>
          <cell r="B38" t="str">
            <v>@LEV6</v>
          </cell>
          <cell r="C38">
            <v>109.47499999999999</v>
          </cell>
          <cell r="D38">
            <v>2.1288784655000002</v>
          </cell>
          <cell r="E38">
            <v>-1.0395480226E-2</v>
          </cell>
          <cell r="F38">
            <v>-1</v>
          </cell>
        </row>
        <row r="39">
          <cell r="A39" t="str">
            <v>LCO</v>
          </cell>
          <cell r="B39" t="str">
            <v>EBZ6</v>
          </cell>
          <cell r="C39">
            <v>48.18</v>
          </cell>
          <cell r="D39">
            <v>1.72</v>
          </cell>
          <cell r="E39">
            <v>-4.5454545454500003E-3</v>
          </cell>
          <cell r="F39">
            <v>-1</v>
          </cell>
        </row>
        <row r="40">
          <cell r="A40" t="str">
            <v>LGO</v>
          </cell>
          <cell r="B40" t="str">
            <v>GASQ6</v>
          </cell>
          <cell r="C40">
            <v>409.25</v>
          </cell>
          <cell r="D40">
            <v>15.9375</v>
          </cell>
          <cell r="E40">
            <v>1.86683260734E-2</v>
          </cell>
          <cell r="F40">
            <v>1</v>
          </cell>
        </row>
        <row r="41">
          <cell r="A41" t="str">
            <v>LH</v>
          </cell>
          <cell r="B41" t="str">
            <v>@HEV6</v>
          </cell>
          <cell r="C41">
            <v>64.3</v>
          </cell>
          <cell r="D41">
            <v>1.3465543099999999</v>
          </cell>
          <cell r="E41">
            <v>-1.6443594646299999E-2</v>
          </cell>
          <cell r="F41">
            <v>-1</v>
          </cell>
        </row>
        <row r="42">
          <cell r="A42" t="str">
            <v>LRC</v>
          </cell>
          <cell r="B42" t="str">
            <v>LRCU6</v>
          </cell>
          <cell r="C42">
            <v>1812</v>
          </cell>
          <cell r="D42">
            <v>31.7</v>
          </cell>
          <cell r="E42">
            <v>-1.1025358324100001E-3</v>
          </cell>
          <cell r="F42">
            <v>-1</v>
          </cell>
        </row>
        <row r="43">
          <cell r="A43" t="str">
            <v>LSU</v>
          </cell>
          <cell r="B43" t="str">
            <v>QWV6</v>
          </cell>
          <cell r="C43">
            <v>535.5</v>
          </cell>
          <cell r="D43">
            <v>13.705</v>
          </cell>
          <cell r="E43">
            <v>2.80898876405E-3</v>
          </cell>
          <cell r="F43">
            <v>1</v>
          </cell>
        </row>
        <row r="44">
          <cell r="A44" t="str">
            <v>MEM</v>
          </cell>
          <cell r="B44" t="str">
            <v>@MMEU6</v>
          </cell>
          <cell r="C44">
            <v>867.4</v>
          </cell>
          <cell r="D44">
            <v>19.454999999999998</v>
          </cell>
          <cell r="E44">
            <v>-1.0382201939499999E-2</v>
          </cell>
          <cell r="F44">
            <v>-1</v>
          </cell>
        </row>
        <row r="45">
          <cell r="A45" t="str">
            <v>MFX</v>
          </cell>
          <cell r="B45" t="str">
            <v>IBQ6</v>
          </cell>
          <cell r="C45">
            <v>8467.5</v>
          </cell>
          <cell r="D45">
            <v>266.58154636699999</v>
          </cell>
          <cell r="E45">
            <v>-5.22791353383E-3</v>
          </cell>
          <cell r="F45">
            <v>-1</v>
          </cell>
        </row>
        <row r="46">
          <cell r="A46" t="str">
            <v>MP</v>
          </cell>
          <cell r="B46" t="str">
            <v>@PXU6</v>
          </cell>
          <cell r="C46">
            <v>5.3600000000000002E-2</v>
          </cell>
          <cell r="D46">
            <v>1.0284999999999999E-3</v>
          </cell>
          <cell r="E46">
            <v>-8.1421169504100003E-3</v>
          </cell>
          <cell r="F46">
            <v>-1</v>
          </cell>
        </row>
        <row r="47">
          <cell r="A47" t="str">
            <v>MW</v>
          </cell>
          <cell r="B47" t="str">
            <v>@MWU6</v>
          </cell>
          <cell r="C47">
            <v>488</v>
          </cell>
          <cell r="D47">
            <v>9.9250000000000007</v>
          </cell>
          <cell r="E47">
            <v>-2.0080321285100001E-2</v>
          </cell>
          <cell r="F47">
            <v>-1</v>
          </cell>
        </row>
        <row r="48">
          <cell r="A48" t="str">
            <v>NE</v>
          </cell>
          <cell r="B48" t="str">
            <v>@NEU6</v>
          </cell>
          <cell r="C48">
            <v>0.70289999999999997</v>
          </cell>
          <cell r="D48">
            <v>1.034E-2</v>
          </cell>
          <cell r="E48">
            <v>-8.3239277652399999E-3</v>
          </cell>
          <cell r="F48">
            <v>-1</v>
          </cell>
        </row>
        <row r="49">
          <cell r="A49" t="str">
            <v>NG</v>
          </cell>
          <cell r="B49" t="str">
            <v>QNGU6</v>
          </cell>
          <cell r="C49">
            <v>2.6890000000000001</v>
          </cell>
          <cell r="D49">
            <v>0.10155</v>
          </cell>
          <cell r="E49">
            <v>-1.11441307578E-3</v>
          </cell>
          <cell r="F49">
            <v>-1</v>
          </cell>
        </row>
        <row r="50">
          <cell r="A50" t="str">
            <v>NIY</v>
          </cell>
          <cell r="B50" t="str">
            <v>@NKDU6</v>
          </cell>
          <cell r="C50">
            <v>16610</v>
          </cell>
          <cell r="D50">
            <v>437</v>
          </cell>
          <cell r="E50">
            <v>0</v>
          </cell>
          <cell r="F50">
            <v>1</v>
          </cell>
        </row>
        <row r="51">
          <cell r="A51" t="str">
            <v>NQ</v>
          </cell>
          <cell r="B51" t="str">
            <v>@NQU6</v>
          </cell>
          <cell r="C51">
            <v>4606.5</v>
          </cell>
          <cell r="D51">
            <v>69.924999999999997</v>
          </cell>
          <cell r="E51">
            <v>-3.7975370259900001E-4</v>
          </cell>
          <cell r="F51">
            <v>-1</v>
          </cell>
        </row>
        <row r="52">
          <cell r="A52" t="str">
            <v>O</v>
          </cell>
          <cell r="B52" t="str">
            <v>@OZ6</v>
          </cell>
          <cell r="C52">
            <v>202.75</v>
          </cell>
          <cell r="D52">
            <v>5.9625000000000004</v>
          </cell>
          <cell r="E52">
            <v>-9.7680097680100005E-3</v>
          </cell>
          <cell r="F52">
            <v>-1</v>
          </cell>
        </row>
        <row r="53">
          <cell r="A53" t="str">
            <v>OJ</v>
          </cell>
          <cell r="B53" t="str">
            <v>@OJU6</v>
          </cell>
          <cell r="C53">
            <v>182.85</v>
          </cell>
          <cell r="D53">
            <v>5.3949999999999996</v>
          </cell>
          <cell r="E53">
            <v>-8.6744375169399996E-3</v>
          </cell>
          <cell r="F53">
            <v>-1</v>
          </cell>
        </row>
        <row r="54">
          <cell r="A54" t="str">
            <v>PA</v>
          </cell>
          <cell r="B54" t="str">
            <v>QPAU6</v>
          </cell>
          <cell r="C54">
            <v>656.4</v>
          </cell>
          <cell r="D54">
            <v>16.962499999999999</v>
          </cell>
          <cell r="E54">
            <v>1.6020431855099999E-2</v>
          </cell>
          <cell r="F54">
            <v>1</v>
          </cell>
        </row>
        <row r="55">
          <cell r="A55" t="str">
            <v>PL</v>
          </cell>
          <cell r="B55" t="str">
            <v>QPLV6</v>
          </cell>
          <cell r="C55">
            <v>1098.5999999999999</v>
          </cell>
          <cell r="D55">
            <v>22.995000000000001</v>
          </cell>
          <cell r="E55">
            <v>-2.7233115468399999E-3</v>
          </cell>
          <cell r="F55">
            <v>-1</v>
          </cell>
        </row>
        <row r="56">
          <cell r="A56" t="str">
            <v>RB</v>
          </cell>
          <cell r="B56" t="str">
            <v>QRBU6</v>
          </cell>
          <cell r="C56">
            <v>1.3852</v>
          </cell>
          <cell r="D56">
            <v>5.4909494500000003E-2</v>
          </cell>
          <cell r="E56">
            <v>-7.8074636487399998E-3</v>
          </cell>
          <cell r="F56">
            <v>-1</v>
          </cell>
        </row>
        <row r="57">
          <cell r="A57" t="str">
            <v>RR</v>
          </cell>
          <cell r="B57" t="str">
            <v>@RRU6</v>
          </cell>
          <cell r="C57">
            <v>10.785</v>
          </cell>
          <cell r="D57">
            <v>0.25674999999999998</v>
          </cell>
          <cell r="E57">
            <v>2.3234200743500002E-3</v>
          </cell>
          <cell r="F57">
            <v>1</v>
          </cell>
        </row>
        <row r="58">
          <cell r="A58" t="str">
            <v>RS</v>
          </cell>
          <cell r="B58" t="str">
            <v>@RSX6</v>
          </cell>
          <cell r="C58">
            <v>463.4</v>
          </cell>
          <cell r="D58">
            <v>11.125</v>
          </cell>
          <cell r="E58">
            <v>-1.5508816656000001E-2</v>
          </cell>
          <cell r="F58">
            <v>-1</v>
          </cell>
        </row>
        <row r="59">
          <cell r="A59" t="str">
            <v>S</v>
          </cell>
          <cell r="B59" t="str">
            <v>@SX6</v>
          </cell>
          <cell r="C59">
            <v>1027.75</v>
          </cell>
          <cell r="D59">
            <v>37.987499999999997</v>
          </cell>
          <cell r="E59">
            <v>-3.6107854630700001E-2</v>
          </cell>
          <cell r="F59">
            <v>-1</v>
          </cell>
        </row>
        <row r="60">
          <cell r="A60" t="str">
            <v>SB</v>
          </cell>
          <cell r="B60" t="str">
            <v>@SBV6</v>
          </cell>
          <cell r="C60">
            <v>19.36</v>
          </cell>
          <cell r="D60">
            <v>0.71150000000000002</v>
          </cell>
          <cell r="E60">
            <v>-5.1626226122899999E-4</v>
          </cell>
          <cell r="F60">
            <v>-1</v>
          </cell>
        </row>
        <row r="61">
          <cell r="A61" t="str">
            <v>SF</v>
          </cell>
          <cell r="B61" t="str">
            <v>@SFU6</v>
          </cell>
          <cell r="C61">
            <v>1.0179</v>
          </cell>
          <cell r="D61">
            <v>8.3999999999999995E-3</v>
          </cell>
          <cell r="E61">
            <v>-3.0362389813900002E-3</v>
          </cell>
          <cell r="F61">
            <v>-1</v>
          </cell>
        </row>
        <row r="62">
          <cell r="A62" t="str">
            <v>SI</v>
          </cell>
          <cell r="B62" t="str">
            <v>QSIU6</v>
          </cell>
          <cell r="C62">
            <v>2000.7</v>
          </cell>
          <cell r="D62">
            <v>64.168777445000003</v>
          </cell>
          <cell r="E62">
            <v>-3.3872976338699999E-3</v>
          </cell>
          <cell r="F62">
            <v>-1</v>
          </cell>
        </row>
        <row r="63">
          <cell r="A63" t="str">
            <v>SIN</v>
          </cell>
          <cell r="B63" t="str">
            <v>INN6</v>
          </cell>
          <cell r="C63">
            <v>8555</v>
          </cell>
          <cell r="D63">
            <v>109.165066964</v>
          </cell>
          <cell r="E63">
            <v>4.16691120371E-3</v>
          </cell>
          <cell r="F63">
            <v>1</v>
          </cell>
        </row>
        <row r="64">
          <cell r="A64" t="str">
            <v>SJB</v>
          </cell>
          <cell r="B64" t="str">
            <v>BBU6</v>
          </cell>
          <cell r="C64">
            <v>153.1</v>
          </cell>
          <cell r="D64">
            <v>0.34799999999999998</v>
          </cell>
          <cell r="E64">
            <v>2.2257135375799999E-3</v>
          </cell>
          <cell r="F64">
            <v>1</v>
          </cell>
        </row>
        <row r="65">
          <cell r="A65" t="str">
            <v>SM</v>
          </cell>
          <cell r="B65" t="str">
            <v>@SMZ6</v>
          </cell>
          <cell r="C65">
            <v>355.8</v>
          </cell>
          <cell r="D65">
            <v>14.175000000000001</v>
          </cell>
          <cell r="E65">
            <v>-4.01942271378E-2</v>
          </cell>
          <cell r="F65">
            <v>-1</v>
          </cell>
        </row>
        <row r="66">
          <cell r="A66" t="str">
            <v>SMI</v>
          </cell>
          <cell r="B66" t="str">
            <v>SWU6</v>
          </cell>
          <cell r="C66">
            <v>8097</v>
          </cell>
          <cell r="D66">
            <v>145.69999999999999</v>
          </cell>
          <cell r="E66">
            <v>-8.9351285189699994E-3</v>
          </cell>
          <cell r="F66">
            <v>-1</v>
          </cell>
        </row>
        <row r="67">
          <cell r="A67" t="str">
            <v>SSG</v>
          </cell>
          <cell r="B67" t="str">
            <v>SSN6</v>
          </cell>
          <cell r="C67">
            <v>324.39999999999998</v>
          </cell>
          <cell r="D67">
            <v>5.2468378810000003</v>
          </cell>
          <cell r="E67">
            <v>-4.7553305721700001E-3</v>
          </cell>
          <cell r="F67">
            <v>-1</v>
          </cell>
        </row>
        <row r="68">
          <cell r="A68" t="str">
            <v>STW</v>
          </cell>
          <cell r="B68" t="str">
            <v>TWN6</v>
          </cell>
          <cell r="C68">
            <v>336.8</v>
          </cell>
          <cell r="D68">
            <v>5.0699528159999998</v>
          </cell>
          <cell r="E68">
            <v>5.0731125037299998E-3</v>
          </cell>
          <cell r="F68">
            <v>1</v>
          </cell>
        </row>
        <row r="69">
          <cell r="A69" t="str">
            <v>SXE</v>
          </cell>
          <cell r="B69" t="str">
            <v>EXU6</v>
          </cell>
          <cell r="C69">
            <v>2927</v>
          </cell>
          <cell r="D69">
            <v>78.25</v>
          </cell>
          <cell r="E69">
            <v>-7.1234735413799998E-3</v>
          </cell>
          <cell r="F69">
            <v>-1</v>
          </cell>
        </row>
        <row r="70">
          <cell r="A70" t="str">
            <v>TF</v>
          </cell>
          <cell r="B70" t="str">
            <v>@TFSU6</v>
          </cell>
          <cell r="C70">
            <v>1199</v>
          </cell>
          <cell r="D70">
            <v>23.355</v>
          </cell>
          <cell r="E70">
            <v>-4.3182195648599998E-3</v>
          </cell>
          <cell r="F70">
            <v>-1</v>
          </cell>
        </row>
        <row r="71">
          <cell r="A71" t="str">
            <v>TU</v>
          </cell>
          <cell r="B71" t="str">
            <v>@TUU6</v>
          </cell>
          <cell r="C71">
            <v>109.375</v>
          </cell>
          <cell r="D71">
            <v>0.13750000000000001</v>
          </cell>
          <cell r="E71">
            <v>7.1433673833900006E-5</v>
          </cell>
          <cell r="F71">
            <v>1</v>
          </cell>
        </row>
        <row r="72">
          <cell r="A72" t="str">
            <v>TY</v>
          </cell>
          <cell r="B72" t="str">
            <v>@TYU6</v>
          </cell>
          <cell r="C72">
            <v>132.234375</v>
          </cell>
          <cell r="D72">
            <v>0.8046875</v>
          </cell>
          <cell r="E72">
            <v>1.53846153846E-3</v>
          </cell>
          <cell r="F72">
            <v>1</v>
          </cell>
        </row>
        <row r="73">
          <cell r="A73" t="str">
            <v>US</v>
          </cell>
          <cell r="B73" t="str">
            <v>@USU6</v>
          </cell>
          <cell r="C73">
            <v>172.21875</v>
          </cell>
          <cell r="D73">
            <v>2.2171875000000001</v>
          </cell>
          <cell r="E73">
            <v>3.82513661202E-3</v>
          </cell>
          <cell r="F73">
            <v>1</v>
          </cell>
        </row>
        <row r="74">
          <cell r="A74" t="str">
            <v>VX</v>
          </cell>
          <cell r="B74" t="str">
            <v>@VXQ6</v>
          </cell>
          <cell r="C74">
            <v>15.675000000000001</v>
          </cell>
          <cell r="D74">
            <v>2.0387533840000001</v>
          </cell>
          <cell r="E74">
            <v>-3.1796502384699998E-3</v>
          </cell>
          <cell r="F74">
            <v>-1</v>
          </cell>
        </row>
        <row r="75">
          <cell r="A75" t="str">
            <v>W</v>
          </cell>
          <cell r="B75" t="str">
            <v>@WU6</v>
          </cell>
          <cell r="C75">
            <v>418</v>
          </cell>
          <cell r="D75">
            <v>13.5875</v>
          </cell>
          <cell r="E75">
            <v>-2.67753201397E-2</v>
          </cell>
          <cell r="F75">
            <v>-1</v>
          </cell>
        </row>
        <row r="76">
          <cell r="A76" t="str">
            <v>YA</v>
          </cell>
          <cell r="B76" t="str">
            <v>APU6</v>
          </cell>
          <cell r="C76">
            <v>5410</v>
          </cell>
          <cell r="D76">
            <v>81.099999999999994</v>
          </cell>
          <cell r="E76">
            <v>-1.29222817057E-3</v>
          </cell>
          <cell r="F76">
            <v>-1</v>
          </cell>
        </row>
        <row r="77">
          <cell r="A77" t="str">
            <v>YB</v>
          </cell>
          <cell r="B77" t="str">
            <v>HBSU6</v>
          </cell>
          <cell r="C77">
            <v>98.15</v>
          </cell>
          <cell r="D77">
            <v>3.9E-2</v>
          </cell>
          <cell r="E77">
            <v>2.03811270763E-4</v>
          </cell>
          <cell r="F77">
            <v>1</v>
          </cell>
        </row>
        <row r="78">
          <cell r="A78" t="str">
            <v>YM</v>
          </cell>
          <cell r="B78" t="str">
            <v>@YMU6</v>
          </cell>
          <cell r="C78">
            <v>18480</v>
          </cell>
          <cell r="D78">
            <v>230.95</v>
          </cell>
          <cell r="E78">
            <v>1.57173052951E-3</v>
          </cell>
          <cell r="F78">
            <v>1</v>
          </cell>
        </row>
        <row r="79">
          <cell r="A79" t="str">
            <v>YT2</v>
          </cell>
          <cell r="B79" t="str">
            <v>HTSU6</v>
          </cell>
          <cell r="C79">
            <v>98.55</v>
          </cell>
          <cell r="D79">
            <v>7.1999999999999995E-2</v>
          </cell>
          <cell r="E79">
            <v>6.0919890344199995E-4</v>
          </cell>
          <cell r="F79">
            <v>1</v>
          </cell>
        </row>
        <row r="80">
          <cell r="A80" t="str">
            <v>YT3</v>
          </cell>
          <cell r="B80" t="str">
            <v>HXSU6</v>
          </cell>
          <cell r="C80">
            <v>98.064999999999998</v>
          </cell>
          <cell r="D80">
            <v>9.4750000000000001E-2</v>
          </cell>
          <cell r="E80">
            <v>7.1432215929399996E-4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42570</v>
          </cell>
          <cell r="C1" t="str">
            <v>ATR20</v>
          </cell>
        </row>
        <row r="2">
          <cell r="B2">
            <v>1.0641</v>
          </cell>
          <cell r="C2">
            <v>8.7500000000000008E-3</v>
          </cell>
        </row>
        <row r="3">
          <cell r="B3">
            <v>1.7462063699999999</v>
          </cell>
          <cell r="C3">
            <v>3.2401740999999998E-2</v>
          </cell>
        </row>
        <row r="4">
          <cell r="B4">
            <v>79.608000000000004</v>
          </cell>
          <cell r="C4">
            <v>1.8794999999999999</v>
          </cell>
        </row>
        <row r="5">
          <cell r="B5">
            <v>0.73950000000000005</v>
          </cell>
          <cell r="C5">
            <v>9.41E-3</v>
          </cell>
        </row>
        <row r="6">
          <cell r="B6">
            <v>0.75049999999999994</v>
          </cell>
          <cell r="C6">
            <v>1.0135E-2</v>
          </cell>
        </row>
        <row r="7">
          <cell r="B7">
            <v>0.97770000000000001</v>
          </cell>
          <cell r="C7">
            <v>9.7900000000000001E-3</v>
          </cell>
        </row>
        <row r="8">
          <cell r="B8">
            <v>0.91879999999999995</v>
          </cell>
          <cell r="C8">
            <v>1.0954999999999999E-2</v>
          </cell>
        </row>
        <row r="9">
          <cell r="B9">
            <v>0.75642964999999995</v>
          </cell>
          <cell r="C9">
            <v>6.8298430000000004E-3</v>
          </cell>
        </row>
        <row r="10">
          <cell r="B10">
            <v>0.69512026000000005</v>
          </cell>
          <cell r="C10">
            <v>9.5437679999999993E-3</v>
          </cell>
        </row>
        <row r="11">
          <cell r="B11">
            <v>1.8577999999999999</v>
          </cell>
          <cell r="C11">
            <v>3.7929999999999998E-2</v>
          </cell>
        </row>
        <row r="12">
          <cell r="B12">
            <v>1.2909999999999999</v>
          </cell>
          <cell r="C12">
            <v>2.9415E-2</v>
          </cell>
        </row>
        <row r="13">
          <cell r="B13">
            <v>1.3101</v>
          </cell>
          <cell r="C13">
            <v>3.066E-2</v>
          </cell>
        </row>
        <row r="14">
          <cell r="B14">
            <v>138.97900000000001</v>
          </cell>
          <cell r="C14">
            <v>4.5861999999999998</v>
          </cell>
        </row>
        <row r="15">
          <cell r="B15">
            <v>1.7069000000000001</v>
          </cell>
          <cell r="C15">
            <v>3.4235000000000002E-2</v>
          </cell>
        </row>
        <row r="16">
          <cell r="B16">
            <v>1.5630999999999999</v>
          </cell>
          <cell r="C16">
            <v>1.9519999999999999E-2</v>
          </cell>
        </row>
        <row r="17">
          <cell r="B17">
            <v>1.4690000000000001</v>
          </cell>
          <cell r="C17">
            <v>1.545E-2</v>
          </cell>
        </row>
        <row r="18">
          <cell r="B18">
            <v>1.4360999999999999</v>
          </cell>
          <cell r="C18">
            <v>1.2595E-2</v>
          </cell>
        </row>
        <row r="19">
          <cell r="B19">
            <v>116.92</v>
          </cell>
          <cell r="C19">
            <v>2.3108</v>
          </cell>
        </row>
        <row r="20">
          <cell r="B20">
            <v>1.0862000000000001</v>
          </cell>
          <cell r="C20">
            <v>7.5199999999999998E-3</v>
          </cell>
        </row>
        <row r="21">
          <cell r="B21">
            <v>0.84136</v>
          </cell>
          <cell r="C21">
            <v>1.508E-2</v>
          </cell>
        </row>
        <row r="22">
          <cell r="B22">
            <v>1.1023000000000001</v>
          </cell>
          <cell r="C22">
            <v>1.0784999999999999E-2</v>
          </cell>
        </row>
        <row r="23">
          <cell r="B23">
            <v>81.443173029999997</v>
          </cell>
          <cell r="C23">
            <v>1.63307669</v>
          </cell>
        </row>
        <row r="24">
          <cell r="B24">
            <v>74.833495470000003</v>
          </cell>
          <cell r="C24">
            <v>1.689310503</v>
          </cell>
        </row>
        <row r="25">
          <cell r="B25">
            <v>107.65421465999999</v>
          </cell>
          <cell r="C25">
            <v>1.8446478770000001</v>
          </cell>
        </row>
        <row r="26">
          <cell r="B26">
            <v>0.70516889000000005</v>
          </cell>
          <cell r="C26">
            <v>1.0166747E-2</v>
          </cell>
        </row>
        <row r="27">
          <cell r="B27">
            <v>0.98540000000000005</v>
          </cell>
          <cell r="C27">
            <v>7.7499999999999999E-3</v>
          </cell>
        </row>
        <row r="28">
          <cell r="B28">
            <v>1.3028</v>
          </cell>
          <cell r="C28">
            <v>1.3254999999999999E-2</v>
          </cell>
        </row>
        <row r="29">
          <cell r="B29">
            <v>106.08</v>
          </cell>
          <cell r="C29">
            <v>1.5985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54"/>
  <sheetViews>
    <sheetView tabSelected="1" topLeftCell="A22" workbookViewId="0">
      <selection activeCell="E35" sqref="E35"/>
    </sheetView>
  </sheetViews>
  <sheetFormatPr defaultRowHeight="15" outlineLevelCol="1" x14ac:dyDescent="0.25"/>
  <cols>
    <col min="1" max="1" width="20.5703125" bestFit="1" customWidth="1"/>
    <col min="2" max="4" width="20.5703125" customWidth="1"/>
    <col min="5" max="5" width="14" customWidth="1"/>
    <col min="6" max="6" width="11.42578125" customWidth="1"/>
    <col min="7" max="14" width="12.7109375" customWidth="1"/>
    <col min="15" max="15" width="14.28515625" bestFit="1" customWidth="1"/>
    <col min="16" max="16" width="13.42578125" bestFit="1" customWidth="1"/>
    <col min="17" max="17" width="12.7109375" bestFit="1" customWidth="1"/>
    <col min="18" max="18" width="10.85546875" bestFit="1" customWidth="1"/>
    <col min="19" max="19" width="12.140625" bestFit="1" customWidth="1"/>
    <col min="20" max="20" width="10.5703125" bestFit="1" customWidth="1"/>
    <col min="21" max="21" width="4.42578125" customWidth="1"/>
    <col min="22" max="22" width="10.85546875" hidden="1" customWidth="1" outlineLevel="1"/>
    <col min="23" max="24" width="10.5703125" hidden="1" customWidth="1" outlineLevel="1"/>
    <col min="25" max="25" width="11.140625" hidden="1" customWidth="1" outlineLevel="1"/>
    <col min="26" max="26" width="10.5703125" hidden="1" customWidth="1" outlineLevel="1"/>
    <col min="27" max="27" width="13.85546875" hidden="1" customWidth="1" outlineLevel="1"/>
    <col min="28" max="28" width="13.28515625" hidden="1" customWidth="1" outlineLevel="1"/>
    <col min="29" max="29" width="13.85546875" hidden="1" customWidth="1" outlineLevel="1"/>
    <col min="30" max="30" width="9.85546875" hidden="1" customWidth="1" outlineLevel="1"/>
    <col min="31" max="32" width="10.5703125" hidden="1" customWidth="1" outlineLevel="1"/>
    <col min="33" max="34" width="9.85546875" hidden="1" customWidth="1" outlineLevel="1"/>
    <col min="35" max="35" width="10.5703125" bestFit="1" customWidth="1" collapsed="1"/>
    <col min="36" max="36" width="10.5703125" bestFit="1" customWidth="1"/>
    <col min="37" max="37" width="13.28515625" bestFit="1" customWidth="1"/>
    <col min="38" max="38" width="11.140625" bestFit="1" customWidth="1"/>
    <col min="39" max="39" width="10.5703125" bestFit="1" customWidth="1"/>
    <col min="40" max="40" width="13.85546875" bestFit="1" customWidth="1"/>
    <col min="41" max="41" width="13.28515625" bestFit="1" customWidth="1"/>
    <col min="42" max="42" width="13.85546875" bestFit="1" customWidth="1"/>
    <col min="43" max="43" width="14.5703125" bestFit="1" customWidth="1"/>
    <col min="44" max="44" width="11.5703125" bestFit="1" customWidth="1"/>
    <col min="45" max="45" width="10.85546875" bestFit="1" customWidth="1"/>
    <col min="46" max="46" width="19.42578125" bestFit="1" customWidth="1"/>
    <col min="47" max="48" width="9.85546875" bestFit="1" customWidth="1"/>
    <col min="49" max="49" width="10.5703125" bestFit="1" customWidth="1"/>
  </cols>
  <sheetData>
    <row r="1" spans="1:4" x14ac:dyDescent="0.25">
      <c r="A1" s="194">
        <f ca="1">TODAY()</f>
        <v>42571</v>
      </c>
      <c r="B1" t="s">
        <v>1203</v>
      </c>
      <c r="C1" s="194"/>
      <c r="D1" s="194"/>
    </row>
    <row r="2" spans="1:4" x14ac:dyDescent="0.25">
      <c r="A2" s="194">
        <f>MARGIN!G12</f>
        <v>42570</v>
      </c>
      <c r="B2" t="s">
        <v>1128</v>
      </c>
      <c r="C2" s="194"/>
      <c r="D2" s="194"/>
    </row>
    <row r="3" spans="1:4" x14ac:dyDescent="0.25">
      <c r="A3" t="str">
        <f>[3]futuresATR!$E$1</f>
        <v>PC2016-07-19 00:00:00</v>
      </c>
      <c r="B3" t="s">
        <v>1129</v>
      </c>
    </row>
    <row r="5" spans="1:4" x14ac:dyDescent="0.25">
      <c r="B5" t="s">
        <v>1132</v>
      </c>
    </row>
    <row r="6" spans="1:4" x14ac:dyDescent="0.25">
      <c r="A6" t="s">
        <v>1160</v>
      </c>
      <c r="B6" t="s">
        <v>1175</v>
      </c>
    </row>
    <row r="7" spans="1:4" x14ac:dyDescent="0.25">
      <c r="A7" s="104"/>
      <c r="B7" t="s">
        <v>1247</v>
      </c>
      <c r="C7" s="104"/>
      <c r="D7" s="104"/>
    </row>
    <row r="8" spans="1:4" x14ac:dyDescent="0.25">
      <c r="A8" s="104" t="s">
        <v>1160</v>
      </c>
      <c r="B8" s="280" t="s">
        <v>1200</v>
      </c>
      <c r="D8" s="280" t="s">
        <v>1202</v>
      </c>
    </row>
    <row r="9" spans="1:4" x14ac:dyDescent="0.25">
      <c r="A9" s="104" t="s">
        <v>1160</v>
      </c>
      <c r="B9" s="280" t="s">
        <v>1202</v>
      </c>
      <c r="D9" s="104"/>
    </row>
    <row r="10" spans="1:4" x14ac:dyDescent="0.25">
      <c r="A10" s="104" t="s">
        <v>1160</v>
      </c>
      <c r="B10" s="280" t="s">
        <v>1201</v>
      </c>
      <c r="D10" s="104"/>
    </row>
    <row r="11" spans="1:4" x14ac:dyDescent="0.25">
      <c r="A11" s="104"/>
      <c r="B11" s="280" t="s">
        <v>1177</v>
      </c>
      <c r="D11" s="104"/>
    </row>
    <row r="12" spans="1:4" x14ac:dyDescent="0.25">
      <c r="A12" s="104"/>
      <c r="B12" s="280" t="s">
        <v>1204</v>
      </c>
      <c r="D12" s="104"/>
    </row>
    <row r="13" spans="1:4" x14ac:dyDescent="0.25">
      <c r="B13" t="s">
        <v>1193</v>
      </c>
    </row>
    <row r="14" spans="1:4" x14ac:dyDescent="0.25">
      <c r="A14" s="104"/>
      <c r="B14" s="280" t="s">
        <v>1176</v>
      </c>
      <c r="D14" s="104"/>
    </row>
    <row r="15" spans="1:4" x14ac:dyDescent="0.25">
      <c r="A15" s="104"/>
      <c r="B15" s="280" t="s">
        <v>1164</v>
      </c>
      <c r="D15" s="104"/>
    </row>
    <row r="16" spans="1:4" x14ac:dyDescent="0.25">
      <c r="A16" s="104"/>
      <c r="B16" s="280" t="s">
        <v>1197</v>
      </c>
      <c r="D16" s="104"/>
    </row>
    <row r="17" spans="1:21" x14ac:dyDescent="0.25">
      <c r="A17" s="104"/>
      <c r="B17" s="280" t="s">
        <v>1198</v>
      </c>
      <c r="D17" s="104"/>
    </row>
    <row r="18" spans="1:21" x14ac:dyDescent="0.25">
      <c r="A18" s="104"/>
      <c r="B18" s="280" t="s">
        <v>1199</v>
      </c>
      <c r="D18" s="104"/>
    </row>
    <row r="19" spans="1:21" x14ac:dyDescent="0.25">
      <c r="A19" s="104"/>
      <c r="B19" s="280" t="s">
        <v>1207</v>
      </c>
      <c r="D19" s="104"/>
    </row>
    <row r="20" spans="1:21" x14ac:dyDescent="0.25">
      <c r="A20" s="104"/>
      <c r="B20" t="s">
        <v>1205</v>
      </c>
      <c r="C20" s="104"/>
      <c r="D20" s="104"/>
      <c r="N20" t="s">
        <v>1210</v>
      </c>
      <c r="O20" s="267">
        <f>sym!P1</f>
        <v>0.27848101265822783</v>
      </c>
    </row>
    <row r="21" spans="1:21" x14ac:dyDescent="0.25">
      <c r="B21" t="s">
        <v>1206</v>
      </c>
      <c r="N21" t="s">
        <v>1211</v>
      </c>
      <c r="O21" s="267">
        <f>sym!Q1</f>
        <v>0.72151898734177211</v>
      </c>
    </row>
    <row r="24" spans="1:21" x14ac:dyDescent="0.25">
      <c r="E24" s="186"/>
    </row>
    <row r="25" spans="1:21" x14ac:dyDescent="0.25">
      <c r="E25" s="186"/>
    </row>
    <row r="26" spans="1:21" x14ac:dyDescent="0.25">
      <c r="E26" s="186"/>
    </row>
    <row r="27" spans="1:21" x14ac:dyDescent="0.25">
      <c r="J27" t="s">
        <v>1208</v>
      </c>
      <c r="N27" t="s">
        <v>1216</v>
      </c>
    </row>
    <row r="28" spans="1:21" x14ac:dyDescent="0.25">
      <c r="A28" s="193">
        <f>A30/A29</f>
        <v>0.36967821157951009</v>
      </c>
      <c r="B28" s="193">
        <f t="shared" ref="B28:D28" si="0">B30/B29</f>
        <v>-0.10321036686443126</v>
      </c>
      <c r="C28" s="193">
        <f t="shared" si="0"/>
        <v>-1.4604936225260882E-2</v>
      </c>
      <c r="D28" s="193">
        <f t="shared" si="0"/>
        <v>-6.3125633726320365E-2</v>
      </c>
      <c r="E28" t="s">
        <v>1239</v>
      </c>
      <c r="F28" s="193">
        <f>F30/F29</f>
        <v>-0.10141173888742509</v>
      </c>
      <c r="G28" s="193">
        <f t="shared" ref="G28:P28" si="1">G30/G29</f>
        <v>-0.31222527861185895</v>
      </c>
      <c r="H28" s="193">
        <f t="shared" si="1"/>
        <v>0.31222527861185895</v>
      </c>
      <c r="I28" s="193">
        <f t="shared" si="1"/>
        <v>0.24386202169007704</v>
      </c>
      <c r="J28" s="193">
        <f t="shared" si="1"/>
        <v>-0.24386202169007704</v>
      </c>
      <c r="K28" s="193">
        <f t="shared" si="1"/>
        <v>0.25161482800564489</v>
      </c>
      <c r="L28" s="193">
        <f t="shared" si="1"/>
        <v>0.10958603989657868</v>
      </c>
      <c r="M28" s="193">
        <f t="shared" si="1"/>
        <v>-0.19905829455931234</v>
      </c>
      <c r="N28" s="193">
        <f t="shared" si="1"/>
        <v>-9.852755320879901E-2</v>
      </c>
      <c r="O28" s="193">
        <f t="shared" si="1"/>
        <v>4.2791972107792398E-2</v>
      </c>
      <c r="P28" s="193">
        <f t="shared" si="1"/>
        <v>-4.4692982474511631E-2</v>
      </c>
    </row>
    <row r="29" spans="1:21" x14ac:dyDescent="0.25">
      <c r="A29" s="137">
        <f>STDEV(A36:A998)</f>
        <v>33281.135631481811</v>
      </c>
      <c r="B29" s="137">
        <f t="shared" ref="B29:D29" si="2">STDEV(B36:B998)</f>
        <v>16936.337685436509</v>
      </c>
      <c r="C29" s="137">
        <f t="shared" si="2"/>
        <v>9564.6165315154194</v>
      </c>
      <c r="D29" s="137">
        <f t="shared" si="2"/>
        <v>30923.839536061972</v>
      </c>
      <c r="E29" t="s">
        <v>1243</v>
      </c>
      <c r="F29" s="137">
        <f t="shared" ref="F29:P29" si="3">STDEV(F36:F998)</f>
        <v>9422.5720770681419</v>
      </c>
      <c r="G29" s="137">
        <f t="shared" si="3"/>
        <v>14328.783069599676</v>
      </c>
      <c r="H29" s="137">
        <f t="shared" si="3"/>
        <v>14328.783069599676</v>
      </c>
      <c r="I29" s="137">
        <f t="shared" si="3"/>
        <v>14924.863879966746</v>
      </c>
      <c r="J29" s="137">
        <f t="shared" si="3"/>
        <v>14924.863879966746</v>
      </c>
      <c r="K29" s="137">
        <f t="shared" si="3"/>
        <v>10172.741827376638</v>
      </c>
      <c r="L29" s="137">
        <f t="shared" si="3"/>
        <v>15127.267407447154</v>
      </c>
      <c r="M29" s="137">
        <f t="shared" si="3"/>
        <v>13262.60835042713</v>
      </c>
      <c r="N29" s="137">
        <f t="shared" si="3"/>
        <v>11777.882240852083</v>
      </c>
      <c r="O29" s="137">
        <f t="shared" si="3"/>
        <v>45219.576668466645</v>
      </c>
      <c r="P29" s="137">
        <f t="shared" si="3"/>
        <v>44909.348736632426</v>
      </c>
    </row>
    <row r="30" spans="1:21" ht="15.75" thickBot="1" x14ac:dyDescent="0.3">
      <c r="A30" s="186">
        <f>AVERAGE(A36:A998)</f>
        <v>12303.310699581305</v>
      </c>
      <c r="B30" s="186">
        <f t="shared" ref="B30:D30" si="4">AVERAGE(B36:B998)</f>
        <v>-1748.0056258537948</v>
      </c>
      <c r="C30" s="186">
        <f t="shared" si="4"/>
        <v>-139.69061446185864</v>
      </c>
      <c r="D30" s="186">
        <f t="shared" si="4"/>
        <v>-1952.0869679649527</v>
      </c>
      <c r="E30" s="186" t="s">
        <v>1238</v>
      </c>
      <c r="F30" s="186">
        <f t="shared" ref="F30:P30" si="5">AVERAGE(F36:F998)</f>
        <v>-955.55941912757714</v>
      </c>
      <c r="G30" s="186">
        <f t="shared" si="5"/>
        <v>-4473.8082860746463</v>
      </c>
      <c r="H30" s="186">
        <f t="shared" si="5"/>
        <v>4473.8082860746463</v>
      </c>
      <c r="I30" s="186">
        <f t="shared" si="5"/>
        <v>3639.6074792178979</v>
      </c>
      <c r="J30" s="186">
        <f t="shared" si="5"/>
        <v>-3639.6074792178979</v>
      </c>
      <c r="K30" s="186">
        <f t="shared" si="5"/>
        <v>2559.6126852412021</v>
      </c>
      <c r="L30" s="186">
        <f t="shared" si="5"/>
        <v>1657.7373296387182</v>
      </c>
      <c r="M30" s="186">
        <f t="shared" si="5"/>
        <v>-2640.0321996441194</v>
      </c>
      <c r="N30" s="186">
        <f t="shared" si="5"/>
        <v>-1160.4459191725225</v>
      </c>
      <c r="O30" s="186">
        <f t="shared" si="5"/>
        <v>1935.0348635232046</v>
      </c>
      <c r="P30" s="186">
        <f t="shared" si="5"/>
        <v>-2007.1327360280441</v>
      </c>
    </row>
    <row r="31" spans="1:21" ht="15.75" thickBot="1" x14ac:dyDescent="0.3">
      <c r="A31" s="265">
        <f>SUM(A36:A1004)</f>
        <v>172246.34979413828</v>
      </c>
      <c r="B31" s="265">
        <f t="shared" ref="B31:D31" si="6">SUM(B36:B1004)</f>
        <v>-13984.045006830358</v>
      </c>
      <c r="C31" s="265">
        <f t="shared" si="6"/>
        <v>-1815.9779880041624</v>
      </c>
      <c r="D31" s="265">
        <f t="shared" si="6"/>
        <v>-25377.130583544385</v>
      </c>
      <c r="E31" t="s">
        <v>1196</v>
      </c>
      <c r="F31" s="265">
        <f t="shared" ref="F31:P31" si="7">SUM(F36:F1004)</f>
        <v>-14333.391286913657</v>
      </c>
      <c r="G31" s="265">
        <f t="shared" si="7"/>
        <v>-67107.12429111969</v>
      </c>
      <c r="H31" s="265">
        <f t="shared" si="7"/>
        <v>67107.12429111969</v>
      </c>
      <c r="I31" s="265">
        <f t="shared" si="7"/>
        <v>54594.112188268467</v>
      </c>
      <c r="J31" s="265">
        <f t="shared" si="7"/>
        <v>-54594.112188268467</v>
      </c>
      <c r="K31" s="265">
        <f t="shared" si="7"/>
        <v>38394.190278618029</v>
      </c>
      <c r="L31" s="265">
        <f t="shared" si="7"/>
        <v>24866.059944580771</v>
      </c>
      <c r="M31" s="265">
        <f t="shared" si="7"/>
        <v>-39600.48299466179</v>
      </c>
      <c r="N31" s="265">
        <f t="shared" si="7"/>
        <v>-17406.688787587838</v>
      </c>
      <c r="O31" s="265">
        <f t="shared" si="7"/>
        <v>29025.52295284807</v>
      </c>
      <c r="P31" s="265">
        <f t="shared" si="7"/>
        <v>-30106.99104042066</v>
      </c>
      <c r="U31" s="137"/>
    </row>
    <row r="32" spans="1:21" x14ac:dyDescent="0.25">
      <c r="A32" s="269"/>
      <c r="B32" s="269"/>
      <c r="C32" s="269"/>
      <c r="D32" s="269"/>
      <c r="E32" t="s">
        <v>1242</v>
      </c>
      <c r="F32" s="269" t="s">
        <v>1244</v>
      </c>
      <c r="G32" s="269" t="s">
        <v>1245</v>
      </c>
      <c r="H32" s="269" t="s">
        <v>1245</v>
      </c>
      <c r="I32" s="269" t="s">
        <v>1245</v>
      </c>
      <c r="J32" s="269" t="s">
        <v>1245</v>
      </c>
      <c r="K32" s="269" t="s">
        <v>1245</v>
      </c>
      <c r="L32" s="269" t="s">
        <v>1245</v>
      </c>
      <c r="M32" s="269" t="s">
        <v>1245</v>
      </c>
      <c r="N32" s="269" t="s">
        <v>1245</v>
      </c>
      <c r="O32" s="269" t="s">
        <v>1246</v>
      </c>
      <c r="P32" s="269" t="s">
        <v>1246</v>
      </c>
      <c r="R32" s="137"/>
      <c r="T32" s="137"/>
      <c r="U32" s="137"/>
    </row>
    <row r="33" spans="1:49" x14ac:dyDescent="0.25">
      <c r="A33" s="269"/>
      <c r="B33" s="269"/>
      <c r="C33" s="269"/>
      <c r="D33" s="269"/>
      <c r="F33" s="269" t="s">
        <v>1227</v>
      </c>
      <c r="G33" s="278" t="s">
        <v>1228</v>
      </c>
      <c r="H33" s="278" t="s">
        <v>1240</v>
      </c>
      <c r="I33" s="269" t="s">
        <v>1230</v>
      </c>
      <c r="J33" s="269" t="s">
        <v>1229</v>
      </c>
      <c r="K33" s="277" t="s">
        <v>1231</v>
      </c>
      <c r="L33" s="277" t="s">
        <v>1232</v>
      </c>
      <c r="M33" s="277" t="s">
        <v>1233</v>
      </c>
      <c r="N33" s="269" t="s">
        <v>1234</v>
      </c>
      <c r="O33" s="269" t="s">
        <v>1235</v>
      </c>
      <c r="P33" s="269" t="s">
        <v>1236</v>
      </c>
      <c r="Q33" t="s">
        <v>1248</v>
      </c>
      <c r="R33" s="137">
        <f>SUM('FuturesInfo (3)'!W2:W80)</f>
        <v>182709.9857831696</v>
      </c>
      <c r="S33" t="s">
        <v>1213</v>
      </c>
      <c r="T33" s="137">
        <f>AVERAGE('FuturesInfo (3)'!W2:W80)</f>
        <v>2312.7846301667037</v>
      </c>
      <c r="U33" s="137"/>
      <c r="AI33" s="269" t="s">
        <v>1244</v>
      </c>
      <c r="AJ33" s="269" t="s">
        <v>1245</v>
      </c>
      <c r="AK33" s="269" t="s">
        <v>1245</v>
      </c>
      <c r="AL33" s="269" t="s">
        <v>1245</v>
      </c>
      <c r="AM33" s="269" t="s">
        <v>1245</v>
      </c>
      <c r="AN33" s="269" t="s">
        <v>1245</v>
      </c>
      <c r="AO33" s="269" t="s">
        <v>1245</v>
      </c>
      <c r="AP33" s="269" t="s">
        <v>1245</v>
      </c>
      <c r="AQ33" s="269" t="s">
        <v>1245</v>
      </c>
      <c r="AR33" s="269" t="s">
        <v>1246</v>
      </c>
      <c r="AS33" s="269" t="s">
        <v>1246</v>
      </c>
    </row>
    <row r="34" spans="1:49" x14ac:dyDescent="0.25">
      <c r="A34" t="s">
        <v>1224</v>
      </c>
      <c r="B34" t="s">
        <v>1208</v>
      </c>
      <c r="C34" t="s">
        <v>1216</v>
      </c>
      <c r="D34" t="s">
        <v>1209</v>
      </c>
      <c r="E34" t="s">
        <v>1249</v>
      </c>
      <c r="F34" s="186" t="s">
        <v>1218</v>
      </c>
      <c r="G34" s="244" t="s">
        <v>1215</v>
      </c>
      <c r="H34" s="279" t="s">
        <v>1237</v>
      </c>
      <c r="I34" s="275" t="s">
        <v>1219</v>
      </c>
      <c r="J34" s="255" t="s">
        <v>1220</v>
      </c>
      <c r="K34" s="253" t="s">
        <v>1221</v>
      </c>
      <c r="L34" s="263" t="s">
        <v>1222</v>
      </c>
      <c r="M34" s="273" t="s">
        <v>1223</v>
      </c>
      <c r="N34" s="276" t="s">
        <v>1241</v>
      </c>
      <c r="O34" s="271" t="s">
        <v>1188</v>
      </c>
      <c r="P34" s="272" t="s">
        <v>1187</v>
      </c>
      <c r="Q34" s="266" t="s">
        <v>1190</v>
      </c>
      <c r="R34" s="266" t="s">
        <v>1191</v>
      </c>
      <c r="S34" s="266" t="s">
        <v>1192</v>
      </c>
      <c r="T34" s="266" t="s">
        <v>1214</v>
      </c>
      <c r="U34" s="266"/>
      <c r="W34" s="266" t="str">
        <f>[3]futuresATR!$W$1</f>
        <v>prevSRUN</v>
      </c>
      <c r="Y34" t="str">
        <f>[3]futuresATR!$K$1</f>
        <v>LastSRUN</v>
      </c>
      <c r="Z34" t="str">
        <f>[3]futuresATR!$M$1</f>
        <v>prevACT</v>
      </c>
      <c r="AB34" t="str">
        <f>[3]futuresATR!$S$1</f>
        <v>group</v>
      </c>
      <c r="AC34" t="str">
        <f>[3]futuresATR!$AA$1</f>
        <v>SIG2016-07-18 00:00:00</v>
      </c>
      <c r="AI34" s="269" t="s">
        <v>1227</v>
      </c>
      <c r="AJ34" s="278" t="s">
        <v>1228</v>
      </c>
      <c r="AK34" s="278" t="s">
        <v>1240</v>
      </c>
      <c r="AL34" s="269" t="s">
        <v>1230</v>
      </c>
      <c r="AM34" s="269" t="s">
        <v>1229</v>
      </c>
      <c r="AN34" s="277" t="s">
        <v>1231</v>
      </c>
      <c r="AO34" s="277" t="s">
        <v>1232</v>
      </c>
      <c r="AP34" s="277" t="s">
        <v>1233</v>
      </c>
      <c r="AQ34" s="269" t="s">
        <v>1234</v>
      </c>
      <c r="AR34" s="269" t="s">
        <v>1235</v>
      </c>
      <c r="AS34" s="269" t="s">
        <v>1236</v>
      </c>
    </row>
    <row r="35" spans="1:49" x14ac:dyDescent="0.25">
      <c r="A35" s="186">
        <v>0</v>
      </c>
      <c r="B35" s="186"/>
      <c r="C35" s="186"/>
      <c r="D35" s="186"/>
      <c r="E35">
        <f>SIGNALS!F12</f>
        <v>20160629</v>
      </c>
      <c r="F35" s="269">
        <f>SIGNALS!Z13</f>
        <v>10320.701441179261</v>
      </c>
      <c r="G35" s="278">
        <f>SIGNALS!AA13</f>
        <v>26689.432453322839</v>
      </c>
      <c r="H35" s="278">
        <f>-G35</f>
        <v>-26689.432453322839</v>
      </c>
      <c r="I35" s="266">
        <f>SIGNALS!AB13</f>
        <v>22016.342196629197</v>
      </c>
      <c r="J35" s="266">
        <f>SIGNALS!AC13</f>
        <v>-22016.342196629197</v>
      </c>
      <c r="K35" s="266">
        <f>SIGNALS!AD13</f>
        <v>-1802.2842120044415</v>
      </c>
      <c r="L35" s="1"/>
      <c r="M35" s="266">
        <f>SIGNALS!AE13</f>
        <v>8799.8353434053806</v>
      </c>
      <c r="N35" s="266"/>
      <c r="O35" s="266">
        <f>SIGNALS!AG13</f>
        <v>20410.988150789821</v>
      </c>
      <c r="P35" s="266">
        <f>SIGNALS!AH13</f>
        <v>-20410.988150789821</v>
      </c>
      <c r="Q35" s="186">
        <f>SIGNALS!AI13</f>
        <v>-78284.028995627057</v>
      </c>
      <c r="R35" s="186">
        <f>SIGNALS!AJ13</f>
        <v>78284.028995627057</v>
      </c>
      <c r="S35" s="267">
        <f>SIGNALS!L13</f>
        <v>0.73417721518987344</v>
      </c>
      <c r="V35" s="186">
        <f>SUM(V37:V99)</f>
        <v>59327.863489820797</v>
      </c>
      <c r="W35" s="186" t="s">
        <v>1218</v>
      </c>
      <c r="X35" s="244" t="s">
        <v>1215</v>
      </c>
      <c r="Y35" s="275" t="s">
        <v>1219</v>
      </c>
      <c r="Z35" s="255" t="s">
        <v>1220</v>
      </c>
      <c r="AA35" s="253" t="s">
        <v>1221</v>
      </c>
      <c r="AB35" s="263" t="s">
        <v>1222</v>
      </c>
      <c r="AC35" s="273" t="s">
        <v>1223</v>
      </c>
      <c r="AD35" s="276" t="s">
        <v>1217</v>
      </c>
      <c r="AE35" s="271" t="s">
        <v>1188</v>
      </c>
      <c r="AF35" s="272" t="s">
        <v>1187</v>
      </c>
      <c r="AI35" s="186" t="s">
        <v>1218</v>
      </c>
      <c r="AJ35" s="244" t="s">
        <v>1215</v>
      </c>
      <c r="AK35" s="279" t="s">
        <v>1237</v>
      </c>
      <c r="AL35" s="275" t="s">
        <v>1219</v>
      </c>
      <c r="AM35" s="255" t="s">
        <v>1220</v>
      </c>
      <c r="AN35" s="253" t="s">
        <v>1221</v>
      </c>
      <c r="AO35" s="263" t="s">
        <v>1222</v>
      </c>
      <c r="AP35" s="273" t="s">
        <v>1223</v>
      </c>
      <c r="AQ35" s="276" t="s">
        <v>1241</v>
      </c>
      <c r="AR35" s="271" t="s">
        <v>1188</v>
      </c>
      <c r="AS35" s="272" t="s">
        <v>1187</v>
      </c>
      <c r="AT35" t="s">
        <v>1224</v>
      </c>
      <c r="AU35" t="s">
        <v>1208</v>
      </c>
      <c r="AV35" t="s">
        <v>1216</v>
      </c>
      <c r="AW35" t="s">
        <v>1209</v>
      </c>
    </row>
    <row r="36" spans="1:49" x14ac:dyDescent="0.25">
      <c r="A36" s="186">
        <f>G36</f>
        <v>-2789.4596528649477</v>
      </c>
      <c r="B36" s="186"/>
      <c r="C36" s="186"/>
      <c r="D36" s="186"/>
      <c r="E36">
        <f>SIGNALS!AM12</f>
        <v>20160630</v>
      </c>
      <c r="F36" s="269">
        <f>SIGNALS!BH13</f>
        <v>-185.74391967023473</v>
      </c>
      <c r="G36" s="278">
        <f>SIGNALS!BI13</f>
        <v>-2789.4596528649477</v>
      </c>
      <c r="H36" s="278">
        <f t="shared" ref="H36:H50" si="8">-G36</f>
        <v>2789.4596528649477</v>
      </c>
      <c r="I36" s="266">
        <f>SIGNALS!BJ13</f>
        <v>14477.812354592679</v>
      </c>
      <c r="J36" s="266">
        <f>SIGNALS!BK13</f>
        <v>-14477.812354592679</v>
      </c>
      <c r="K36" s="266">
        <f>SIGNALS!BL13</f>
        <v>-14621.311775368318</v>
      </c>
      <c r="L36" s="266">
        <f>SIGNALS!BM13</f>
        <v>-16760.115288284433</v>
      </c>
      <c r="M36" s="266">
        <f>SIGNALS!BN13</f>
        <v>715.64138303623315</v>
      </c>
      <c r="N36" s="266">
        <f>SIGNALS!BO13</f>
        <v>-17538.342736104143</v>
      </c>
      <c r="O36" s="266">
        <f>SIGNALS!BP13</f>
        <v>-1550.8270559324883</v>
      </c>
      <c r="P36" s="266">
        <f>SIGNALS!BQ13</f>
        <v>1550.8270559324883</v>
      </c>
      <c r="Q36" s="186">
        <f>SIGNALS!BR13</f>
        <v>-72162.799869859591</v>
      </c>
      <c r="R36" s="186">
        <f>SIGNALS!BS13</f>
        <v>72162.799869859591</v>
      </c>
      <c r="S36" s="267">
        <f>SIGNALS!AT13</f>
        <v>0.70886075949367089</v>
      </c>
      <c r="U36">
        <f>E36</f>
        <v>20160630</v>
      </c>
      <c r="W36" s="186">
        <f>AVERAGE(F35:F36)</f>
        <v>5067.4787607545131</v>
      </c>
      <c r="X36" s="186">
        <f>AVERAGE(G35:G36)</f>
        <v>11949.986400228945</v>
      </c>
      <c r="Y36" s="186">
        <f t="shared" ref="Y36:AF36" si="9">AVERAGE(I35:I36)</f>
        <v>18247.077275610936</v>
      </c>
      <c r="Z36" s="186">
        <f t="shared" si="9"/>
        <v>-18247.077275610936</v>
      </c>
      <c r="AA36" s="186">
        <f t="shared" si="9"/>
        <v>-8211.7979936863794</v>
      </c>
      <c r="AB36" s="186">
        <f t="shared" si="9"/>
        <v>-16760.115288284433</v>
      </c>
      <c r="AC36" s="186">
        <f t="shared" si="9"/>
        <v>4757.7383632208066</v>
      </c>
      <c r="AD36" s="186">
        <f t="shared" si="9"/>
        <v>-17538.342736104143</v>
      </c>
      <c r="AE36" s="186">
        <f t="shared" si="9"/>
        <v>9430.0805474286663</v>
      </c>
      <c r="AF36" s="186">
        <f t="shared" si="9"/>
        <v>-9430.0805474286663</v>
      </c>
      <c r="AG36" s="186">
        <f>MAX(W36:AF36)</f>
        <v>18247.077275610936</v>
      </c>
      <c r="AI36" s="186">
        <f>SUM(F$36:F36)</f>
        <v>-185.74391967023473</v>
      </c>
      <c r="AJ36" s="186">
        <f>SUM(G$36:G36)</f>
        <v>-2789.4596528649477</v>
      </c>
      <c r="AK36" s="186">
        <f>SUM(H$36:H36)</f>
        <v>2789.4596528649477</v>
      </c>
      <c r="AL36" s="186">
        <f>SUM(I$36:I36)</f>
        <v>14477.812354592679</v>
      </c>
      <c r="AM36" s="186">
        <f>SUM(J$36:J36)</f>
        <v>-14477.812354592679</v>
      </c>
      <c r="AN36" s="186">
        <f>SUM(K$36:K36)</f>
        <v>-14621.311775368318</v>
      </c>
      <c r="AO36" s="186">
        <f>SUM(L$36:L36)</f>
        <v>-16760.115288284433</v>
      </c>
      <c r="AP36" s="186">
        <f>SUM(M$36:M36)</f>
        <v>715.64138303623315</v>
      </c>
      <c r="AQ36" s="186">
        <f>SUM(N$36:N36)</f>
        <v>-17538.342736104143</v>
      </c>
      <c r="AR36" s="186">
        <f>SUM(O$36:O36)</f>
        <v>-1550.8270559324883</v>
      </c>
      <c r="AS36" s="186">
        <f>SUM(P$36:P36)</f>
        <v>1550.8270559324883</v>
      </c>
      <c r="AT36" s="186">
        <f>SUM(A$36:A36)</f>
        <v>-2789.4596528649477</v>
      </c>
      <c r="AU36" s="186">
        <f>SUM(B$36:B36)</f>
        <v>0</v>
      </c>
      <c r="AV36" s="186">
        <f>SUM(C$36:C36)</f>
        <v>0</v>
      </c>
      <c r="AW36" s="186">
        <f>SUM(D$36:D36)</f>
        <v>0</v>
      </c>
    </row>
    <row r="37" spans="1:49" x14ac:dyDescent="0.25">
      <c r="A37" s="186">
        <f>I37</f>
        <v>3123.8906142981177</v>
      </c>
      <c r="B37" s="186"/>
      <c r="C37" s="186"/>
      <c r="D37" s="186"/>
      <c r="E37">
        <f>SIGNALS!BV12</f>
        <v>20160701</v>
      </c>
      <c r="F37" s="269">
        <f>SIGNALS!CQ13</f>
        <v>-5230.2361036355696</v>
      </c>
      <c r="G37" s="278">
        <f>SIGNALS!CR13</f>
        <v>-4885.7902033930941</v>
      </c>
      <c r="H37" s="278">
        <f t="shared" si="8"/>
        <v>4885.7902033930941</v>
      </c>
      <c r="I37" s="266">
        <f>SIGNALS!CS13</f>
        <v>3123.8906142981177</v>
      </c>
      <c r="J37" s="266">
        <f>SIGNALS!CT13</f>
        <v>-3123.8906142981177</v>
      </c>
      <c r="K37" s="266">
        <f>SIGNALS!CU13</f>
        <v>2903.4877059248529</v>
      </c>
      <c r="L37" s="266">
        <f>SIGNALS!CV13</f>
        <v>5127.0540824589871</v>
      </c>
      <c r="M37" s="266">
        <f>SIGNALS!CW13</f>
        <v>-1942.7805709255354</v>
      </c>
      <c r="N37" s="266">
        <f>SIGNALS!CX13</f>
        <v>3125.7926350766547</v>
      </c>
      <c r="O37" s="266">
        <f>SIGNALS!CY13</f>
        <v>3539.3243547223628</v>
      </c>
      <c r="P37" s="266">
        <f>SIGNALS!CZ13</f>
        <v>-3539.3243547223628</v>
      </c>
      <c r="Q37" s="186">
        <f>SIGNALS!DA13</f>
        <v>-17202.866277856876</v>
      </c>
      <c r="R37" s="186">
        <f>SIGNALS!DB13</f>
        <v>17202.866277856876</v>
      </c>
      <c r="S37" s="267">
        <f>SIGNALS!CC13</f>
        <v>0.63291139240506333</v>
      </c>
      <c r="T37" s="110"/>
      <c r="U37">
        <f t="shared" ref="U37:U52" si="10">E37</f>
        <v>20160701</v>
      </c>
      <c r="V37" s="186">
        <f>I37</f>
        <v>3123.8906142981177</v>
      </c>
      <c r="W37" s="186">
        <f t="shared" ref="W37:W47" si="11">AVERAGE(F36:F37)</f>
        <v>-2707.990011652902</v>
      </c>
      <c r="X37" s="186">
        <f t="shared" ref="X37:X47" si="12">AVERAGE(G36:G37)</f>
        <v>-3837.6249281290211</v>
      </c>
      <c r="Y37" s="186">
        <f t="shared" ref="Y37:Y47" si="13">AVERAGE(I36:I37)</f>
        <v>8800.8514844453985</v>
      </c>
      <c r="Z37" s="186">
        <f t="shared" ref="Z37:Z47" si="14">AVERAGE(J36:J37)</f>
        <v>-8800.8514844453985</v>
      </c>
      <c r="AA37" s="186">
        <f t="shared" ref="AA37:AA47" si="15">AVERAGE(K36:K37)</f>
        <v>-5858.9120347217322</v>
      </c>
      <c r="AB37" s="186">
        <f t="shared" ref="AB37:AB47" si="16">AVERAGE(L36:L37)</f>
        <v>-5816.5306029127223</v>
      </c>
      <c r="AC37" s="186">
        <f t="shared" ref="AC37:AC47" si="17">AVERAGE(M36:M37)</f>
        <v>-613.56959394465116</v>
      </c>
      <c r="AD37" s="186">
        <f t="shared" ref="AD37:AD47" si="18">AVERAGE(N36:N37)</f>
        <v>-7206.2750505137446</v>
      </c>
      <c r="AE37" s="186">
        <f t="shared" ref="AE37:AE47" si="19">AVERAGE(O36:O37)</f>
        <v>994.24864939493727</v>
      </c>
      <c r="AF37" s="186">
        <f t="shared" ref="AF37:AF47" si="20">AVERAGE(P36:P37)</f>
        <v>-994.24864939493727</v>
      </c>
      <c r="AG37" s="186">
        <f t="shared" ref="AG37:AG47" si="21">MAX(W37:AF37)</f>
        <v>8800.8514844453985</v>
      </c>
      <c r="AH37" s="186" t="str">
        <f>Y35</f>
        <v>Seasonality</v>
      </c>
      <c r="AI37" s="186">
        <f>SUM(F$36:F37)</f>
        <v>-5415.980023305804</v>
      </c>
      <c r="AJ37" s="186">
        <f>SUM(G$36:G37)</f>
        <v>-7675.2498562580422</v>
      </c>
      <c r="AK37" s="186">
        <f>SUM(H$36:H37)</f>
        <v>7675.2498562580422</v>
      </c>
      <c r="AL37" s="186">
        <f>SUM(I$36:I37)</f>
        <v>17601.702968890797</v>
      </c>
      <c r="AM37" s="186">
        <f>SUM(J$36:J37)</f>
        <v>-17601.702968890797</v>
      </c>
      <c r="AN37" s="186">
        <f>SUM(K$36:K37)</f>
        <v>-11717.824069443464</v>
      </c>
      <c r="AO37" s="186">
        <f>SUM(L$36:L37)</f>
        <v>-11633.061205825445</v>
      </c>
      <c r="AP37" s="186">
        <f>SUM(M$36:M37)</f>
        <v>-1227.1391878893023</v>
      </c>
      <c r="AQ37" s="186">
        <f>SUM(N$36:N37)</f>
        <v>-14412.550101027489</v>
      </c>
      <c r="AR37" s="186">
        <f>SUM(O$36:O37)</f>
        <v>1988.4972987898745</v>
      </c>
      <c r="AS37" s="186">
        <f>SUM(P$36:P37)</f>
        <v>-1988.4972987898745</v>
      </c>
      <c r="AT37" s="186">
        <f>SUM(A$36:A37)</f>
        <v>334.43096143317007</v>
      </c>
      <c r="AU37" s="186">
        <f>SUM(B$36:B37)</f>
        <v>0</v>
      </c>
      <c r="AV37" s="186">
        <f>SUM(C$36:C37)</f>
        <v>0</v>
      </c>
      <c r="AW37" s="186">
        <f>SUM(D$36:D37)</f>
        <v>0</v>
      </c>
    </row>
    <row r="38" spans="1:49" x14ac:dyDescent="0.25">
      <c r="A38" s="186">
        <f>L38</f>
        <v>42853.770333542925</v>
      </c>
      <c r="B38" s="186"/>
      <c r="C38" s="186"/>
      <c r="D38" s="186"/>
      <c r="E38">
        <f>SIGNALS!DE12</f>
        <v>20160704</v>
      </c>
      <c r="F38" s="269">
        <f>SIGNALS!DZ13</f>
        <v>-11969.804178746746</v>
      </c>
      <c r="G38" s="278">
        <f>SIGNALS!EA13</f>
        <v>853.45463417676388</v>
      </c>
      <c r="H38" s="278">
        <f t="shared" si="8"/>
        <v>-853.45463417676388</v>
      </c>
      <c r="I38" s="266">
        <f>SIGNALS!EB13</f>
        <v>14283.773277967919</v>
      </c>
      <c r="J38" s="266">
        <f>SIGNALS!EC13</f>
        <v>-14283.773277967919</v>
      </c>
      <c r="K38" s="266">
        <f>SIGNALS!ED13</f>
        <v>8232.0806462246474</v>
      </c>
      <c r="L38" s="266">
        <f>SIGNALS!EE13</f>
        <v>42853.770333542925</v>
      </c>
      <c r="M38" s="266">
        <f>SIGNALS!EF13</f>
        <v>-32771.270227728186</v>
      </c>
      <c r="N38" s="266">
        <f>SIGNALS!EG13</f>
        <v>-4369.775685647518</v>
      </c>
      <c r="O38" s="266">
        <f>SIGNALS!EH13</f>
        <v>-94078.91454640853</v>
      </c>
      <c r="P38" s="266">
        <f>SIGNALS!EI13</f>
        <v>94078.91454640853</v>
      </c>
      <c r="Q38" s="186">
        <f>SIGNALS!EJ13</f>
        <v>-125039.53332099751</v>
      </c>
      <c r="R38" s="186">
        <f>SIGNALS!EK13</f>
        <v>125039.53332099751</v>
      </c>
      <c r="S38" s="193">
        <f>SIGNALS!DL13</f>
        <v>0.44303797468354428</v>
      </c>
      <c r="T38" s="110"/>
      <c r="U38">
        <f t="shared" si="10"/>
        <v>20160704</v>
      </c>
      <c r="V38" s="186">
        <f>I38</f>
        <v>14283.773277967919</v>
      </c>
      <c r="W38" s="186">
        <f t="shared" si="11"/>
        <v>-8600.0201411911585</v>
      </c>
      <c r="X38" s="186">
        <f t="shared" si="12"/>
        <v>-2016.1677846081652</v>
      </c>
      <c r="Y38" s="186">
        <f t="shared" si="13"/>
        <v>8703.8319461330175</v>
      </c>
      <c r="Z38" s="186">
        <f t="shared" si="14"/>
        <v>-8703.8319461330175</v>
      </c>
      <c r="AA38" s="186">
        <f t="shared" si="15"/>
        <v>5567.7841760747506</v>
      </c>
      <c r="AB38" s="186">
        <f t="shared" si="16"/>
        <v>23990.412208000955</v>
      </c>
      <c r="AC38" s="186">
        <f t="shared" si="17"/>
        <v>-17357.02539932686</v>
      </c>
      <c r="AD38" s="186">
        <f t="shared" si="18"/>
        <v>-621.99152528543163</v>
      </c>
      <c r="AE38" s="186">
        <f t="shared" si="19"/>
        <v>-45269.795095843081</v>
      </c>
      <c r="AF38" s="186">
        <f t="shared" si="20"/>
        <v>45269.795095843081</v>
      </c>
      <c r="AG38" s="186">
        <f t="shared" si="21"/>
        <v>45269.795095843081</v>
      </c>
      <c r="AH38" s="186" t="str">
        <f>Y35</f>
        <v>Seasonality</v>
      </c>
      <c r="AI38" s="186">
        <f>SUM(F$36:F38)</f>
        <v>-17385.78420205255</v>
      </c>
      <c r="AJ38" s="186">
        <f>SUM(G$36:G38)</f>
        <v>-6821.7952220812786</v>
      </c>
      <c r="AK38" s="186">
        <f>SUM(H$36:H38)</f>
        <v>6821.7952220812786</v>
      </c>
      <c r="AL38" s="186">
        <f>SUM(I$36:I38)</f>
        <v>31885.476246858714</v>
      </c>
      <c r="AM38" s="186">
        <f>SUM(J$36:J38)</f>
        <v>-31885.476246858714</v>
      </c>
      <c r="AN38" s="186">
        <f>SUM(K$36:K38)</f>
        <v>-3485.743423218817</v>
      </c>
      <c r="AO38" s="186">
        <f>SUM(L$36:L38)</f>
        <v>31220.70912771748</v>
      </c>
      <c r="AP38" s="186">
        <f>SUM(M$36:M38)</f>
        <v>-33998.409415617491</v>
      </c>
      <c r="AQ38" s="186">
        <f>SUM(N$36:N38)</f>
        <v>-18782.325786675006</v>
      </c>
      <c r="AR38" s="186">
        <f>SUM(O$36:O38)</f>
        <v>-92090.41724761865</v>
      </c>
      <c r="AS38" s="186">
        <f>SUM(P$36:P38)</f>
        <v>92090.41724761865</v>
      </c>
      <c r="AT38" s="186">
        <f>SUM(A$36:A38)</f>
        <v>43188.201294976097</v>
      </c>
      <c r="AU38" s="186">
        <f>SUM(B$36:B38)</f>
        <v>0</v>
      </c>
      <c r="AV38" s="186">
        <f>SUM(C$36:C38)</f>
        <v>0</v>
      </c>
      <c r="AW38" s="186">
        <f>SUM(D$36:D38)</f>
        <v>0</v>
      </c>
    </row>
    <row r="39" spans="1:49" x14ac:dyDescent="0.25">
      <c r="A39" s="186">
        <f>P39</f>
        <v>23064.113871430502</v>
      </c>
      <c r="B39" s="186"/>
      <c r="C39" s="186"/>
      <c r="D39" s="186"/>
      <c r="E39">
        <f>SIGNALS!EN12</f>
        <v>20160705</v>
      </c>
      <c r="F39" s="269">
        <f>SIGNALS!FI13</f>
        <v>-4437.6510063115629</v>
      </c>
      <c r="G39" s="269">
        <f>SIGNALS!FJ13</f>
        <v>9944.8641879268325</v>
      </c>
      <c r="H39" s="269">
        <f t="shared" si="8"/>
        <v>-9944.8641879268325</v>
      </c>
      <c r="I39" s="186">
        <f>SIGNALS!FK13</f>
        <v>24471.628211817722</v>
      </c>
      <c r="J39" s="186">
        <f>SIGNALS!FL13</f>
        <v>-24471.628211817722</v>
      </c>
      <c r="K39" s="186">
        <f>SIGNALS!FM13</f>
        <v>20341.244671467579</v>
      </c>
      <c r="L39" s="186">
        <f>SIGNALS!FN13</f>
        <v>-3100.8691747080147</v>
      </c>
      <c r="M39" s="186">
        <f>SIGNALS!FO13</f>
        <v>2448.6700672231527</v>
      </c>
      <c r="N39" s="186">
        <f>SIGNALS!FP13</f>
        <v>11825.556145166152</v>
      </c>
      <c r="O39" s="186">
        <f>SIGNALS!FQ13</f>
        <v>-23064.113871430502</v>
      </c>
      <c r="P39" s="186">
        <f>SIGNALS!FR13</f>
        <v>23064.113871430502</v>
      </c>
      <c r="Q39" s="186">
        <f>SIGNALS!FS13</f>
        <v>-70175.6018297017</v>
      </c>
      <c r="R39" s="186">
        <f>SIGNALS!FT13</f>
        <v>70175.6018297017</v>
      </c>
      <c r="S39" s="267">
        <f>SIGNALS!EU13</f>
        <v>0.41772151898734178</v>
      </c>
      <c r="T39" s="110"/>
      <c r="U39">
        <f t="shared" si="10"/>
        <v>20160705</v>
      </c>
      <c r="V39" s="186">
        <f>P39</f>
        <v>23064.113871430502</v>
      </c>
      <c r="W39" s="186">
        <f t="shared" si="11"/>
        <v>-8203.7275925291542</v>
      </c>
      <c r="X39" s="186">
        <f t="shared" si="12"/>
        <v>5399.1594110517981</v>
      </c>
      <c r="Y39" s="186">
        <f t="shared" si="13"/>
        <v>19377.70074489282</v>
      </c>
      <c r="Z39" s="186">
        <f t="shared" si="14"/>
        <v>-19377.70074489282</v>
      </c>
      <c r="AA39" s="186">
        <f t="shared" si="15"/>
        <v>14286.662658846113</v>
      </c>
      <c r="AB39" s="186">
        <f t="shared" si="16"/>
        <v>19876.450579417455</v>
      </c>
      <c r="AC39" s="186">
        <f t="shared" si="17"/>
        <v>-15161.300080252517</v>
      </c>
      <c r="AD39" s="186">
        <f t="shared" si="18"/>
        <v>3727.8902297593172</v>
      </c>
      <c r="AE39" s="186">
        <f t="shared" si="19"/>
        <v>-58571.514208919514</v>
      </c>
      <c r="AF39" s="186">
        <f t="shared" si="20"/>
        <v>58571.514208919514</v>
      </c>
      <c r="AG39" s="186">
        <f t="shared" si="21"/>
        <v>58571.514208919514</v>
      </c>
      <c r="AH39" s="186" t="str">
        <f>AF35</f>
        <v>RISK-OFF</v>
      </c>
      <c r="AI39" s="186">
        <f>SUM(F$36:F39)</f>
        <v>-21823.435208364113</v>
      </c>
      <c r="AJ39" s="186">
        <f>SUM(G$36:G39)</f>
        <v>3123.068965845554</v>
      </c>
      <c r="AK39" s="186">
        <f>SUM(H$36:H39)</f>
        <v>-3123.068965845554</v>
      </c>
      <c r="AL39" s="186">
        <f>SUM(I$36:I39)</f>
        <v>56357.104458676433</v>
      </c>
      <c r="AM39" s="186">
        <f>SUM(J$36:J39)</f>
        <v>-56357.104458676433</v>
      </c>
      <c r="AN39" s="186">
        <f>SUM(K$36:K39)</f>
        <v>16855.501248248762</v>
      </c>
      <c r="AO39" s="186">
        <f>SUM(L$36:L39)</f>
        <v>28119.839953009465</v>
      </c>
      <c r="AP39" s="186">
        <f>SUM(M$36:M39)</f>
        <v>-31549.739348394338</v>
      </c>
      <c r="AQ39" s="186">
        <f>SUM(N$36:N39)</f>
        <v>-6956.769641508854</v>
      </c>
      <c r="AR39" s="186">
        <f>SUM(O$36:O39)</f>
        <v>-115154.53111904915</v>
      </c>
      <c r="AS39" s="186">
        <f>SUM(P$36:P39)</f>
        <v>115154.53111904915</v>
      </c>
      <c r="AT39" s="186">
        <f>SUM(A$36:A39)</f>
        <v>66252.315166406595</v>
      </c>
      <c r="AU39" s="186">
        <f>SUM(B$36:B39)</f>
        <v>0</v>
      </c>
      <c r="AV39" s="186">
        <f>SUM(C$36:C39)</f>
        <v>0</v>
      </c>
      <c r="AW39" s="186">
        <f>SUM(D$36:D39)</f>
        <v>0</v>
      </c>
    </row>
    <row r="40" spans="1:49" x14ac:dyDescent="0.25">
      <c r="A40" s="186">
        <f>I40</f>
        <v>4240.1177712936224</v>
      </c>
      <c r="B40" s="186"/>
      <c r="C40" s="186"/>
      <c r="D40" s="186"/>
      <c r="E40">
        <f>SIGNALS!FW12</f>
        <v>20160706</v>
      </c>
      <c r="F40" s="186">
        <f>SIGNALS!GR13</f>
        <v>6154.92968889863</v>
      </c>
      <c r="G40" s="186">
        <f>SIGNALS!GS13</f>
        <v>-12606.327940685191</v>
      </c>
      <c r="H40" s="269">
        <f t="shared" si="8"/>
        <v>12606.327940685191</v>
      </c>
      <c r="I40" s="186">
        <f>SIGNALS!GT13</f>
        <v>4240.1177712936224</v>
      </c>
      <c r="J40" s="186">
        <f>SIGNALS!GU13</f>
        <v>-4240.1177712936224</v>
      </c>
      <c r="K40" s="186">
        <f>SIGNALS!GV13</f>
        <v>8698.6730734290541</v>
      </c>
      <c r="L40" s="186">
        <f>SIGNALS!GW13</f>
        <v>-9978.2981744579956</v>
      </c>
      <c r="M40" s="186">
        <f>SIGNALS!GX13</f>
        <v>15176.57133445279</v>
      </c>
      <c r="N40" s="186">
        <f>SIGNALS!GY13</f>
        <v>24686.104170278599</v>
      </c>
      <c r="O40" s="186">
        <f>SIGNALS!GZ13</f>
        <v>-25682.698963517327</v>
      </c>
      <c r="P40" s="186">
        <f>SIGNALS!HA13</f>
        <v>25682.698963517327</v>
      </c>
      <c r="Q40" s="186">
        <f>SIGNALS!HB13</f>
        <v>-80775.730635117245</v>
      </c>
      <c r="R40" s="186">
        <f>SIGNALS!HC13</f>
        <v>80775.730635117245</v>
      </c>
      <c r="S40" s="267">
        <f>SIGNALS!GD13</f>
        <v>0.45569620253164556</v>
      </c>
      <c r="T40" s="110"/>
      <c r="U40">
        <f t="shared" si="10"/>
        <v>20160706</v>
      </c>
      <c r="V40" s="186">
        <f>P40</f>
        <v>25682.698963517327</v>
      </c>
      <c r="W40" s="186">
        <f t="shared" si="11"/>
        <v>858.63934129353356</v>
      </c>
      <c r="X40" s="186">
        <f t="shared" si="12"/>
        <v>-1330.7318763791791</v>
      </c>
      <c r="Y40" s="186">
        <f t="shared" si="13"/>
        <v>14355.872991555672</v>
      </c>
      <c r="Z40" s="186">
        <f t="shared" si="14"/>
        <v>-14355.872991555672</v>
      </c>
      <c r="AA40" s="186">
        <f t="shared" si="15"/>
        <v>14519.958872448316</v>
      </c>
      <c r="AB40" s="186">
        <f t="shared" si="16"/>
        <v>-6539.5836745830056</v>
      </c>
      <c r="AC40" s="186">
        <f t="shared" si="17"/>
        <v>8812.6207008379715</v>
      </c>
      <c r="AD40" s="186">
        <f t="shared" si="18"/>
        <v>18255.830157722376</v>
      </c>
      <c r="AE40" s="186">
        <f t="shared" si="19"/>
        <v>-24373.406417473914</v>
      </c>
      <c r="AF40" s="186">
        <f t="shared" si="20"/>
        <v>24373.406417473914</v>
      </c>
      <c r="AG40" s="186">
        <f t="shared" si="21"/>
        <v>24373.406417473914</v>
      </c>
      <c r="AH40" s="186" t="str">
        <f>AF35</f>
        <v>RISK-OFF</v>
      </c>
      <c r="AI40" s="186">
        <f>SUM(F$36:F40)</f>
        <v>-15668.505519465483</v>
      </c>
      <c r="AJ40" s="186">
        <f>SUM(G$36:G40)</f>
        <v>-9483.2589748396367</v>
      </c>
      <c r="AK40" s="186">
        <f>SUM(H$36:H40)</f>
        <v>9483.2589748396367</v>
      </c>
      <c r="AL40" s="186">
        <f>SUM(I$36:I40)</f>
        <v>60597.222229970052</v>
      </c>
      <c r="AM40" s="186">
        <f>SUM(J$36:J40)</f>
        <v>-60597.222229970052</v>
      </c>
      <c r="AN40" s="186">
        <f>SUM(K$36:K40)</f>
        <v>25554.174321677816</v>
      </c>
      <c r="AO40" s="186">
        <f>SUM(L$36:L40)</f>
        <v>18141.541778551469</v>
      </c>
      <c r="AP40" s="186">
        <f>SUM(M$36:M40)</f>
        <v>-16373.168013941548</v>
      </c>
      <c r="AQ40" s="186">
        <f>SUM(N$36:N40)</f>
        <v>17729.334528769745</v>
      </c>
      <c r="AR40" s="186">
        <f>SUM(O$36:O40)</f>
        <v>-140837.23008256647</v>
      </c>
      <c r="AS40" s="186">
        <f>SUM(P$36:P40)</f>
        <v>140837.23008256647</v>
      </c>
      <c r="AT40" s="186">
        <f>SUM(A$36:A40)</f>
        <v>70492.432937700214</v>
      </c>
      <c r="AU40" s="186">
        <f>SUM(B$36:B40)</f>
        <v>0</v>
      </c>
      <c r="AV40" s="186">
        <f>SUM(C$36:C40)</f>
        <v>0</v>
      </c>
      <c r="AW40" s="186">
        <f>SUM(D$36:D40)</f>
        <v>0</v>
      </c>
    </row>
    <row r="41" spans="1:49" x14ac:dyDescent="0.25">
      <c r="A41" s="186">
        <f>P41</f>
        <v>-45530.878061724761</v>
      </c>
      <c r="B41" s="186"/>
      <c r="C41" s="186"/>
      <c r="D41" s="186"/>
      <c r="E41">
        <f>SIGNALS!HF12</f>
        <v>20160707</v>
      </c>
      <c r="F41" s="186">
        <f>SIGNALS!IA13</f>
        <v>7044.7145301923119</v>
      </c>
      <c r="G41" s="186">
        <f>SIGNALS!IB13</f>
        <v>-1570.0641959817483</v>
      </c>
      <c r="H41" s="269">
        <f t="shared" si="8"/>
        <v>1570.0641959817483</v>
      </c>
      <c r="I41" s="186">
        <f>SIGNALS!IC13</f>
        <v>10952.982153208502</v>
      </c>
      <c r="J41" s="186">
        <f>SIGNALS!ID13</f>
        <v>-10952.982153208502</v>
      </c>
      <c r="K41" s="186">
        <f>SIGNALS!IE13</f>
        <v>18796.356755101406</v>
      </c>
      <c r="L41" s="186">
        <f>SIGNALS!IF13</f>
        <v>-3315.8446972954089</v>
      </c>
      <c r="M41" s="186">
        <f>SIGNALS!IG13</f>
        <v>488.88592953376781</v>
      </c>
      <c r="N41" s="186">
        <f>SIGNALS!IH13</f>
        <v>3659.7707665340031</v>
      </c>
      <c r="O41" s="186">
        <f>SIGNALS!II13</f>
        <v>45530.878061724761</v>
      </c>
      <c r="P41" s="186">
        <f>SIGNALS!IJ13</f>
        <v>-45530.878061724761</v>
      </c>
      <c r="Q41" s="186">
        <f>SIGNALS!IK13</f>
        <v>-85336.302190161354</v>
      </c>
      <c r="R41" s="186">
        <f>SIGNALS!IL13</f>
        <v>85336.302190161354</v>
      </c>
      <c r="S41" s="267">
        <f>SIGNALS!HM13</f>
        <v>0.69620253164556967</v>
      </c>
      <c r="T41" s="110"/>
      <c r="U41">
        <f t="shared" si="10"/>
        <v>20160707</v>
      </c>
      <c r="V41" s="186">
        <f>P41</f>
        <v>-45530.878061724761</v>
      </c>
      <c r="W41" s="186">
        <f t="shared" si="11"/>
        <v>6599.822109545471</v>
      </c>
      <c r="X41" s="186">
        <f t="shared" si="12"/>
        <v>-7088.1960683334692</v>
      </c>
      <c r="Y41" s="186">
        <f t="shared" si="13"/>
        <v>7596.5499622510624</v>
      </c>
      <c r="Z41" s="186">
        <f t="shared" si="14"/>
        <v>-7596.5499622510624</v>
      </c>
      <c r="AA41" s="186">
        <f t="shared" si="15"/>
        <v>13747.51491426523</v>
      </c>
      <c r="AB41" s="186">
        <f t="shared" si="16"/>
        <v>-6647.0714358767018</v>
      </c>
      <c r="AC41" s="186">
        <f t="shared" si="17"/>
        <v>7832.7286319932791</v>
      </c>
      <c r="AD41" s="186">
        <f t="shared" si="18"/>
        <v>14172.9374684063</v>
      </c>
      <c r="AE41" s="186">
        <f t="shared" si="19"/>
        <v>9924.0895491037172</v>
      </c>
      <c r="AF41" s="186">
        <f t="shared" si="20"/>
        <v>-9924.0895491037172</v>
      </c>
      <c r="AG41" s="186">
        <f t="shared" si="21"/>
        <v>14172.9374684063</v>
      </c>
      <c r="AH41" s="186" t="str">
        <f>AF35</f>
        <v>RISK-OFF</v>
      </c>
      <c r="AI41" s="186">
        <f>SUM(F$36:F41)</f>
        <v>-8623.7909892731714</v>
      </c>
      <c r="AJ41" s="186">
        <f>SUM(G$36:G41)</f>
        <v>-11053.323170821384</v>
      </c>
      <c r="AK41" s="186">
        <f>SUM(H$36:H41)</f>
        <v>11053.323170821384</v>
      </c>
      <c r="AL41" s="186">
        <f>SUM(I$36:I41)</f>
        <v>71550.204383178556</v>
      </c>
      <c r="AM41" s="186">
        <f>SUM(J$36:J41)</f>
        <v>-71550.204383178556</v>
      </c>
      <c r="AN41" s="186">
        <f>SUM(K$36:K41)</f>
        <v>44350.531076779225</v>
      </c>
      <c r="AO41" s="186">
        <f>SUM(L$36:L41)</f>
        <v>14825.697081256061</v>
      </c>
      <c r="AP41" s="186">
        <f>SUM(M$36:M41)</f>
        <v>-15884.28208440778</v>
      </c>
      <c r="AQ41" s="186">
        <f>SUM(N$36:N41)</f>
        <v>21389.105295303747</v>
      </c>
      <c r="AR41" s="186">
        <f>SUM(O$36:O41)</f>
        <v>-95306.352020841703</v>
      </c>
      <c r="AS41" s="186">
        <f>SUM(P$36:P41)</f>
        <v>95306.352020841703</v>
      </c>
      <c r="AT41" s="186">
        <f>SUM(A$36:A41)</f>
        <v>24961.554875975453</v>
      </c>
      <c r="AU41" s="186">
        <f>SUM(B$36:B41)</f>
        <v>0</v>
      </c>
      <c r="AV41" s="186">
        <f>SUM(C$36:C41)</f>
        <v>0</v>
      </c>
      <c r="AW41" s="186">
        <f>SUM(D$36:D41)</f>
        <v>0</v>
      </c>
    </row>
    <row r="42" spans="1:49" x14ac:dyDescent="0.25">
      <c r="A42" s="186">
        <f>O42</f>
        <v>50809.378788326329</v>
      </c>
      <c r="B42" s="186">
        <f>I42</f>
        <v>-6998.381713716195</v>
      </c>
      <c r="C42" s="186">
        <f>L42</f>
        <v>3498.122773807479</v>
      </c>
      <c r="D42" s="186">
        <f>O42</f>
        <v>50809.378788326329</v>
      </c>
      <c r="E42" s="1">
        <f>SIGNALS!IO12</f>
        <v>20160708</v>
      </c>
      <c r="F42" s="186">
        <f>SIGNALS!JJ13</f>
        <v>-18356.43058861711</v>
      </c>
      <c r="G42" s="186">
        <f>SIGNALS!JK13</f>
        <v>-826.80228839114955</v>
      </c>
      <c r="H42" s="269">
        <f t="shared" si="8"/>
        <v>826.80228839114955</v>
      </c>
      <c r="I42" s="186">
        <f>SIGNALS!JL13</f>
        <v>-6998.381713716195</v>
      </c>
      <c r="J42" s="186">
        <f>SIGNALS!JM13</f>
        <v>6998.381713716195</v>
      </c>
      <c r="K42" s="186">
        <f>SIGNALS!JN13</f>
        <v>-8343.9192341167345</v>
      </c>
      <c r="L42" s="186">
        <f>SIGNALS!JO13</f>
        <v>3498.122773807479</v>
      </c>
      <c r="M42" s="186">
        <f>SIGNALS!JP13</f>
        <v>-10495.935179809116</v>
      </c>
      <c r="N42" s="186">
        <f>SIGNALS!JQ13</f>
        <v>-26406.115262160023</v>
      </c>
      <c r="O42" s="186">
        <f>SIGNALS!JR13</f>
        <v>50809.378788326329</v>
      </c>
      <c r="P42" s="186">
        <f>SIGNALS!JS13</f>
        <v>-50809.378788326329</v>
      </c>
      <c r="Q42" s="186">
        <f>SIGNALS!JT13</f>
        <v>-105529.38666803343</v>
      </c>
      <c r="R42" s="186">
        <f>SIGNALS!JU13</f>
        <v>105529.38666803343</v>
      </c>
      <c r="S42" s="267">
        <f>SIGNALS!IV13</f>
        <v>0.569620253164557</v>
      </c>
      <c r="T42" s="110"/>
      <c r="U42">
        <f t="shared" si="10"/>
        <v>20160708</v>
      </c>
      <c r="V42" s="186">
        <f>N42</f>
        <v>-26406.115262160023</v>
      </c>
      <c r="W42" s="186">
        <f t="shared" si="11"/>
        <v>-5655.8580292123988</v>
      </c>
      <c r="X42" s="186">
        <f t="shared" si="12"/>
        <v>-1198.433242186449</v>
      </c>
      <c r="Y42" s="186">
        <f t="shared" si="13"/>
        <v>1977.3002197461537</v>
      </c>
      <c r="Z42" s="186">
        <f t="shared" si="14"/>
        <v>-1977.3002197461537</v>
      </c>
      <c r="AA42" s="186">
        <f t="shared" si="15"/>
        <v>5226.2187604923356</v>
      </c>
      <c r="AB42" s="186">
        <f t="shared" si="16"/>
        <v>91.139038256035064</v>
      </c>
      <c r="AC42" s="186">
        <f t="shared" si="17"/>
        <v>-5003.5246251376739</v>
      </c>
      <c r="AD42" s="186">
        <f t="shared" si="18"/>
        <v>-11373.17224781301</v>
      </c>
      <c r="AE42" s="186">
        <f t="shared" si="19"/>
        <v>48170.128425025541</v>
      </c>
      <c r="AF42" s="186">
        <f t="shared" si="20"/>
        <v>-48170.128425025541</v>
      </c>
      <c r="AG42" s="186">
        <f t="shared" si="21"/>
        <v>48170.128425025541</v>
      </c>
      <c r="AH42" s="186" t="str">
        <f>AD35</f>
        <v>Voting</v>
      </c>
      <c r="AI42" s="186">
        <f>SUM(F$36:F42)</f>
        <v>-26980.221577890283</v>
      </c>
      <c r="AJ42" s="186">
        <f>SUM(G$36:G42)</f>
        <v>-11880.125459212533</v>
      </c>
      <c r="AK42" s="186">
        <f>SUM(H$36:H42)</f>
        <v>11880.125459212533</v>
      </c>
      <c r="AL42" s="186">
        <f>SUM(I$36:I42)</f>
        <v>64551.822669462359</v>
      </c>
      <c r="AM42" s="186">
        <f>SUM(J$36:J42)</f>
        <v>-64551.822669462359</v>
      </c>
      <c r="AN42" s="186">
        <f>SUM(K$36:K42)</f>
        <v>36006.611842662489</v>
      </c>
      <c r="AO42" s="186">
        <f>SUM(L$36:L42)</f>
        <v>18323.819855063539</v>
      </c>
      <c r="AP42" s="186">
        <f>SUM(M$36:M42)</f>
        <v>-26380.217264216895</v>
      </c>
      <c r="AQ42" s="186">
        <f>SUM(N$36:N42)</f>
        <v>-5017.0099668562762</v>
      </c>
      <c r="AR42" s="186">
        <f>SUM(O$36:O42)</f>
        <v>-44496.973232515375</v>
      </c>
      <c r="AS42" s="186">
        <f>SUM(P$36:P42)</f>
        <v>44496.973232515375</v>
      </c>
      <c r="AT42" s="186">
        <f>SUM(A$36:A42)</f>
        <v>75770.933664301789</v>
      </c>
      <c r="AU42" s="186">
        <f>SUM(B$36:B42)</f>
        <v>-6998.381713716195</v>
      </c>
      <c r="AV42" s="186">
        <f>SUM(C$36:C42)</f>
        <v>3498.122773807479</v>
      </c>
      <c r="AW42" s="186">
        <f>SUM(D$36:D42)</f>
        <v>50809.378788326329</v>
      </c>
    </row>
    <row r="43" spans="1:49" x14ac:dyDescent="0.25">
      <c r="A43" s="186">
        <f>O43</f>
        <v>91062.905325477492</v>
      </c>
      <c r="B43" s="186">
        <f>J43</f>
        <v>25837.845624371821</v>
      </c>
      <c r="C43" s="186">
        <f t="shared" ref="C43:C47" si="22">L43</f>
        <v>19328.267772981279</v>
      </c>
      <c r="D43" s="186">
        <f>P43</f>
        <v>-88278.258306972057</v>
      </c>
      <c r="E43" s="1">
        <f>SIGNALS!JX12</f>
        <v>20160711</v>
      </c>
      <c r="F43" s="186">
        <f>SIGNALS!KS13</f>
        <v>19168.361198275477</v>
      </c>
      <c r="G43" s="186">
        <f>SIGNALS!KT13</f>
        <v>31994.94867113862</v>
      </c>
      <c r="H43" s="269">
        <f t="shared" si="8"/>
        <v>-31994.94867113862</v>
      </c>
      <c r="I43" s="186">
        <f>SIGNALS!KU13</f>
        <v>-25837.845624371821</v>
      </c>
      <c r="J43" s="186">
        <f>SIGNALS!KV13</f>
        <v>25837.845624371821</v>
      </c>
      <c r="K43" s="186">
        <f>SIGNALS!KW13</f>
        <v>-3979.5118635639587</v>
      </c>
      <c r="L43" s="186">
        <f>SIGNALS!KX13</f>
        <v>19328.267772981279</v>
      </c>
      <c r="M43" s="186">
        <f>SIGNALS!KY13</f>
        <v>-18377.576976710778</v>
      </c>
      <c r="N43" s="186">
        <f>SIGNALS!KZ13</f>
        <v>-2046.7467796028561</v>
      </c>
      <c r="O43" s="186">
        <f>SIGNALS!LA13</f>
        <v>91062.905325477492</v>
      </c>
      <c r="P43" s="186">
        <f>SIGNALS!LB13</f>
        <v>-88278.258306972057</v>
      </c>
      <c r="Q43" s="186">
        <f>SIGNALS!LC13</f>
        <v>-110195.77395712283</v>
      </c>
      <c r="R43" s="186">
        <f>SIGNALS!LD13</f>
        <v>110195.77395712283</v>
      </c>
      <c r="S43" s="267">
        <f>SIGNALS!KE13</f>
        <v>0.620253164556962</v>
      </c>
      <c r="T43" s="110"/>
      <c r="U43">
        <f t="shared" si="10"/>
        <v>20160711</v>
      </c>
      <c r="V43" s="186">
        <f>O43</f>
        <v>91062.905325477492</v>
      </c>
      <c r="W43" s="186">
        <f t="shared" si="11"/>
        <v>405.96530482918388</v>
      </c>
      <c r="X43" s="186">
        <f t="shared" si="12"/>
        <v>15584.073191373735</v>
      </c>
      <c r="Y43" s="186">
        <f t="shared" si="13"/>
        <v>-16418.113669044007</v>
      </c>
      <c r="Z43" s="186">
        <f t="shared" si="14"/>
        <v>16418.113669044007</v>
      </c>
      <c r="AA43" s="186">
        <f t="shared" si="15"/>
        <v>-6161.7155488403469</v>
      </c>
      <c r="AB43" s="186">
        <f t="shared" si="16"/>
        <v>11413.195273394378</v>
      </c>
      <c r="AC43" s="186">
        <f t="shared" si="17"/>
        <v>-14436.756078259947</v>
      </c>
      <c r="AD43" s="186">
        <f t="shared" si="18"/>
        <v>-14226.43102088144</v>
      </c>
      <c r="AE43" s="186">
        <f t="shared" si="19"/>
        <v>70936.14205690191</v>
      </c>
      <c r="AF43" s="186">
        <f t="shared" si="20"/>
        <v>-69543.818547649193</v>
      </c>
      <c r="AG43" s="186">
        <f t="shared" si="21"/>
        <v>70936.14205690191</v>
      </c>
      <c r="AH43" s="186" t="str">
        <f>AE35</f>
        <v>RISK-ON</v>
      </c>
      <c r="AI43" s="186">
        <f>SUM(F$36:F43)</f>
        <v>-7811.8603796148054</v>
      </c>
      <c r="AJ43" s="186">
        <f>SUM(G$36:G43)</f>
        <v>20114.823211926087</v>
      </c>
      <c r="AK43" s="186">
        <f>SUM(H$36:H43)</f>
        <v>-20114.823211926087</v>
      </c>
      <c r="AL43" s="186">
        <f>SUM(I$36:I43)</f>
        <v>38713.977045090534</v>
      </c>
      <c r="AM43" s="186">
        <f>SUM(J$36:J43)</f>
        <v>-38713.977045090534</v>
      </c>
      <c r="AN43" s="186">
        <f>SUM(K$36:K43)</f>
        <v>32027.09997909853</v>
      </c>
      <c r="AO43" s="186">
        <f>SUM(L$36:L43)</f>
        <v>37652.087628044814</v>
      </c>
      <c r="AP43" s="186">
        <f>SUM(M$36:M43)</f>
        <v>-44757.794240927673</v>
      </c>
      <c r="AQ43" s="186">
        <f>SUM(N$36:N43)</f>
        <v>-7063.756746459132</v>
      </c>
      <c r="AR43" s="186">
        <f>SUM(O$36:O43)</f>
        <v>46565.932092962117</v>
      </c>
      <c r="AS43" s="186">
        <f>SUM(P$36:P43)</f>
        <v>-43781.285074456682</v>
      </c>
      <c r="AT43" s="186">
        <f>SUM(A$36:A43)</f>
        <v>166833.83898977929</v>
      </c>
      <c r="AU43" s="186">
        <f>SUM(B$36:B43)</f>
        <v>18839.463910655628</v>
      </c>
      <c r="AV43" s="186">
        <f>SUM(C$36:C43)</f>
        <v>22826.390546788756</v>
      </c>
      <c r="AW43" s="186">
        <f>SUM(D$36:D43)</f>
        <v>-37468.879518645728</v>
      </c>
    </row>
    <row r="44" spans="1:49" x14ac:dyDescent="0.25">
      <c r="A44" s="186">
        <f>O44</f>
        <v>-4621.0210541478</v>
      </c>
      <c r="B44" s="186">
        <f>L44</f>
        <v>-13901.462138342649</v>
      </c>
      <c r="C44" s="186">
        <f t="shared" si="22"/>
        <v>-13901.462138342649</v>
      </c>
      <c r="D44" s="186">
        <f>P44</f>
        <v>2058.2170765945548</v>
      </c>
      <c r="E44" s="1">
        <f>SIGNALS!LG12</f>
        <v>20160712</v>
      </c>
      <c r="F44" s="186">
        <f>SIGNALS!MB13</f>
        <v>7156.4600212881605</v>
      </c>
      <c r="G44" s="186">
        <f>SIGNALS!MC13</f>
        <v>-14522.329623946101</v>
      </c>
      <c r="H44" s="269">
        <f t="shared" si="8"/>
        <v>14522.329623946101</v>
      </c>
      <c r="I44" s="186">
        <f>SIGNALS!MD13</f>
        <v>13508.250645239907</v>
      </c>
      <c r="J44" s="186">
        <f>SIGNALS!ME13</f>
        <v>-13508.250645239907</v>
      </c>
      <c r="K44" s="186">
        <f>SIGNALS!MF13</f>
        <v>5856.4383096387674</v>
      </c>
      <c r="L44" s="186">
        <f>SIGNALS!MG13</f>
        <v>-13901.462138342649</v>
      </c>
      <c r="M44" s="186">
        <f>SIGNALS!MH13</f>
        <v>24189.450853991977</v>
      </c>
      <c r="N44" s="186">
        <f>SIGNALS!MI13</f>
        <v>5821.088307022027</v>
      </c>
      <c r="O44" s="186">
        <f>SIGNALS!MJ13</f>
        <v>-4621.0210541478</v>
      </c>
      <c r="P44" s="186">
        <f>SIGNALS!MK13</f>
        <v>2058.2170765945548</v>
      </c>
      <c r="Q44" s="186">
        <f>SIGNALS!ML13</f>
        <v>-66929.74292494898</v>
      </c>
      <c r="R44" s="186">
        <f>SIGNALS!MM13</f>
        <v>66929.74292494898</v>
      </c>
      <c r="S44" s="267">
        <f>SIGNALS!LN13</f>
        <v>0.620253164556962</v>
      </c>
      <c r="T44" s="110">
        <f>SIGNALS!LP10</f>
        <v>847.21193575884763</v>
      </c>
      <c r="U44">
        <f t="shared" si="10"/>
        <v>20160712</v>
      </c>
      <c r="V44" s="186">
        <f>O44</f>
        <v>-4621.0210541478</v>
      </c>
      <c r="W44" s="186">
        <f t="shared" si="11"/>
        <v>13162.410609781818</v>
      </c>
      <c r="X44" s="186">
        <f t="shared" si="12"/>
        <v>8736.3095235962592</v>
      </c>
      <c r="Y44" s="186">
        <f t="shared" si="13"/>
        <v>-6164.7974895659572</v>
      </c>
      <c r="Z44" s="186">
        <f t="shared" si="14"/>
        <v>6164.7974895659572</v>
      </c>
      <c r="AA44" s="186">
        <f t="shared" si="15"/>
        <v>938.4632230374043</v>
      </c>
      <c r="AB44" s="186">
        <f t="shared" si="16"/>
        <v>2713.4028173193146</v>
      </c>
      <c r="AC44" s="186">
        <f t="shared" si="17"/>
        <v>2905.9369386405997</v>
      </c>
      <c r="AD44" s="186">
        <f t="shared" si="18"/>
        <v>1887.1707637095856</v>
      </c>
      <c r="AE44" s="186">
        <f t="shared" si="19"/>
        <v>43220.942135664845</v>
      </c>
      <c r="AF44" s="186">
        <f t="shared" si="20"/>
        <v>-43110.020615188754</v>
      </c>
      <c r="AG44" s="186">
        <f t="shared" si="21"/>
        <v>43220.942135664845</v>
      </c>
      <c r="AH44" s="186" t="str">
        <f>AE35</f>
        <v>RISK-ON</v>
      </c>
      <c r="AI44" s="186">
        <f>SUM(F$36:F44)</f>
        <v>-655.40035832664489</v>
      </c>
      <c r="AJ44" s="186">
        <f>SUM(G$36:G44)</f>
        <v>5592.493587979985</v>
      </c>
      <c r="AK44" s="186">
        <f>SUM(H$36:H44)</f>
        <v>-5592.493587979985</v>
      </c>
      <c r="AL44" s="186">
        <f>SUM(I$36:I44)</f>
        <v>52222.227690330445</v>
      </c>
      <c r="AM44" s="186">
        <f>SUM(J$36:J44)</f>
        <v>-52222.227690330445</v>
      </c>
      <c r="AN44" s="186">
        <f>SUM(K$36:K44)</f>
        <v>37883.538288737298</v>
      </c>
      <c r="AO44" s="186">
        <f>SUM(L$36:L44)</f>
        <v>23750.625489702164</v>
      </c>
      <c r="AP44" s="186">
        <f>SUM(M$36:M44)</f>
        <v>-20568.343386935696</v>
      </c>
      <c r="AQ44" s="186">
        <f>SUM(N$36:N44)</f>
        <v>-1242.668439437105</v>
      </c>
      <c r="AR44" s="186">
        <f>SUM(O$36:O44)</f>
        <v>41944.911038814316</v>
      </c>
      <c r="AS44" s="186">
        <f>SUM(P$36:P44)</f>
        <v>-41723.067997862127</v>
      </c>
      <c r="AT44" s="186">
        <f>SUM(A$36:A44)</f>
        <v>162212.81793563149</v>
      </c>
      <c r="AU44" s="186">
        <f>SUM(B$36:B44)</f>
        <v>4938.0017723129786</v>
      </c>
      <c r="AV44" s="186">
        <f>SUM(C$36:C44)</f>
        <v>8924.9284084461069</v>
      </c>
      <c r="AW44" s="186">
        <f>SUM(D$36:D44)</f>
        <v>-35410.662442051173</v>
      </c>
    </row>
    <row r="45" spans="1:49" x14ac:dyDescent="0.25">
      <c r="A45" s="186">
        <f>M45</f>
        <v>-368.01446793959911</v>
      </c>
      <c r="B45" s="186">
        <f>J45</f>
        <v>3913.2836976585113</v>
      </c>
      <c r="C45" s="186">
        <f t="shared" si="22"/>
        <v>-12964.0966783729</v>
      </c>
      <c r="D45" s="186">
        <f>A45</f>
        <v>-368.01446793959911</v>
      </c>
      <c r="E45" s="1">
        <f>SIGNALS!MP12</f>
        <v>20160713</v>
      </c>
      <c r="F45" s="186">
        <f>SIGNALS!NK13</f>
        <v>561.75062790309528</v>
      </c>
      <c r="G45" s="186">
        <f>SIGNALS!NL13</f>
        <v>-18554.603085784289</v>
      </c>
      <c r="H45" s="269">
        <f t="shared" si="8"/>
        <v>18554.603085784289</v>
      </c>
      <c r="I45" s="186">
        <f>SIGNALS!NM13</f>
        <v>-3913.2836976585113</v>
      </c>
      <c r="J45" s="186">
        <f>SIGNALS!NN13</f>
        <v>3913.2836976585113</v>
      </c>
      <c r="K45" s="186">
        <f>SIGNALS!NO13</f>
        <v>11951.094274303983</v>
      </c>
      <c r="L45" s="186">
        <f>SIGNALS!NP13</f>
        <v>-12964.0966783729</v>
      </c>
      <c r="M45" s="186">
        <f>SIGNALS!NQ13</f>
        <v>-368.01446793959911</v>
      </c>
      <c r="N45" s="186">
        <f>SIGNALS!NR13</f>
        <v>-2308.0000182079907</v>
      </c>
      <c r="O45" s="186">
        <f>SIGNALS!NS13</f>
        <v>48966.428138419215</v>
      </c>
      <c r="P45" s="186">
        <f>SIGNALS!NT13</f>
        <v>-50269.739266943987</v>
      </c>
      <c r="Q45" s="186">
        <f>SIGNALS!NU13</f>
        <v>-84176.831149821141</v>
      </c>
      <c r="R45" s="186">
        <f>SIGNALS!NV13</f>
        <v>84176.831149821141</v>
      </c>
      <c r="S45" s="267">
        <f>SIGNALS!MW13</f>
        <v>0.59493670886075944</v>
      </c>
      <c r="T45" s="110">
        <f>SIGNALS!MY10</f>
        <v>1065.5295082255843</v>
      </c>
      <c r="U45">
        <f t="shared" si="10"/>
        <v>20160713</v>
      </c>
      <c r="V45" s="186">
        <f>O45</f>
        <v>48966.428138419215</v>
      </c>
      <c r="W45" s="186">
        <f t="shared" si="11"/>
        <v>3859.1053245956277</v>
      </c>
      <c r="X45" s="186">
        <f t="shared" si="12"/>
        <v>-16538.466354865195</v>
      </c>
      <c r="Y45" s="186">
        <f t="shared" si="13"/>
        <v>4797.4834737906976</v>
      </c>
      <c r="Z45" s="186">
        <f t="shared" si="14"/>
        <v>-4797.4834737906976</v>
      </c>
      <c r="AA45" s="186">
        <f t="shared" si="15"/>
        <v>8903.7662919713748</v>
      </c>
      <c r="AB45" s="186">
        <f t="shared" si="16"/>
        <v>-13432.779408357776</v>
      </c>
      <c r="AC45" s="186">
        <f t="shared" si="17"/>
        <v>11910.718193026189</v>
      </c>
      <c r="AD45" s="186">
        <f t="shared" si="18"/>
        <v>1756.5441444070182</v>
      </c>
      <c r="AE45" s="186">
        <f t="shared" si="19"/>
        <v>22172.703542135707</v>
      </c>
      <c r="AF45" s="186">
        <f t="shared" si="20"/>
        <v>-24105.761095174716</v>
      </c>
      <c r="AG45" s="186">
        <f t="shared" si="21"/>
        <v>22172.703542135707</v>
      </c>
      <c r="AH45" s="186" t="str">
        <f>AE35</f>
        <v>RISK-ON</v>
      </c>
      <c r="AI45" s="186">
        <f>SUM(F$36:F45)</f>
        <v>-93.649730423549613</v>
      </c>
      <c r="AJ45" s="186">
        <f>SUM(G$36:G45)</f>
        <v>-12962.109497804304</v>
      </c>
      <c r="AK45" s="186">
        <f>SUM(H$36:H45)</f>
        <v>12962.109497804304</v>
      </c>
      <c r="AL45" s="186">
        <f>SUM(I$36:I45)</f>
        <v>48308.943992671935</v>
      </c>
      <c r="AM45" s="186">
        <f>SUM(J$36:J45)</f>
        <v>-48308.943992671935</v>
      </c>
      <c r="AN45" s="186">
        <f>SUM(K$36:K45)</f>
        <v>49834.632563041283</v>
      </c>
      <c r="AO45" s="186">
        <f>SUM(L$36:L45)</f>
        <v>10786.528811329264</v>
      </c>
      <c r="AP45" s="186">
        <f>SUM(M$36:M45)</f>
        <v>-20936.357854875296</v>
      </c>
      <c r="AQ45" s="186">
        <f>SUM(N$36:N45)</f>
        <v>-3550.6684576450957</v>
      </c>
      <c r="AR45" s="186">
        <f>SUM(O$36:O45)</f>
        <v>90911.339177233531</v>
      </c>
      <c r="AS45" s="186">
        <f>SUM(P$36:P45)</f>
        <v>-91992.807264806121</v>
      </c>
      <c r="AT45" s="186">
        <f>SUM(A$36:A45)</f>
        <v>161844.80346769191</v>
      </c>
      <c r="AU45" s="186">
        <f>SUM(B$36:B45)</f>
        <v>8851.2854699714899</v>
      </c>
      <c r="AV45" s="186">
        <f>SUM(C$36:C45)</f>
        <v>-4039.1682699267931</v>
      </c>
      <c r="AW45" s="186">
        <f>SUM(D$36:D45)</f>
        <v>-35778.676909990769</v>
      </c>
    </row>
    <row r="46" spans="1:49" x14ac:dyDescent="0.25">
      <c r="A46" s="186">
        <f>O46</f>
        <v>-19147.405658169995</v>
      </c>
      <c r="B46" s="186">
        <f>L46</f>
        <v>15125.737606686253</v>
      </c>
      <c r="C46" s="186">
        <f t="shared" si="22"/>
        <v>15125.737606686253</v>
      </c>
      <c r="D46" s="186">
        <f t="shared" ref="D46:D49" si="23">A46</f>
        <v>-19147.405658169995</v>
      </c>
      <c r="E46" s="1">
        <f>SIGNALS!NY12</f>
        <v>20160714</v>
      </c>
      <c r="F46" s="186">
        <f>SIGNALS!OT13</f>
        <v>-5649.8074079456201</v>
      </c>
      <c r="G46" s="186">
        <f>SIGNALS!OU13</f>
        <v>-3636.2316615537434</v>
      </c>
      <c r="H46" s="269">
        <f t="shared" si="8"/>
        <v>3636.2316615537434</v>
      </c>
      <c r="I46" s="186">
        <f>SIGNALS!OV13</f>
        <v>-20592.772293533857</v>
      </c>
      <c r="J46" s="186">
        <f>SIGNALS!OW13</f>
        <v>20592.772293533857</v>
      </c>
      <c r="K46" s="186">
        <f>SIGNALS!OX13</f>
        <v>-6999.300731672236</v>
      </c>
      <c r="L46" s="186">
        <f>SIGNALS!OY13</f>
        <v>15125.737606686253</v>
      </c>
      <c r="M46" s="186">
        <f>SIGNALS!OZ13</f>
        <v>-11159.270138384771</v>
      </c>
      <c r="N46" s="186">
        <f>SIGNALS!PA13</f>
        <v>-1651.3318304857837</v>
      </c>
      <c r="O46" s="186">
        <f>SIGNALS!PB13</f>
        <v>-19147.405658169995</v>
      </c>
      <c r="P46" s="186">
        <f>SIGNALS!PC13</f>
        <v>19147.405658169995</v>
      </c>
      <c r="Q46" s="186">
        <f>SIGNALS!PD13</f>
        <v>-64627.968713753369</v>
      </c>
      <c r="R46" s="186">
        <f>SIGNALS!PE13</f>
        <v>64627.968713753369</v>
      </c>
      <c r="S46" s="267">
        <f>SIGNALS!OF13</f>
        <v>0.24050632911392406</v>
      </c>
      <c r="T46" s="140">
        <f>SIGNALS!OH10</f>
        <v>818.07555333865014</v>
      </c>
      <c r="U46">
        <f t="shared" si="10"/>
        <v>20160714</v>
      </c>
      <c r="V46" s="186">
        <f>O46</f>
        <v>-19147.405658169995</v>
      </c>
      <c r="W46" s="186">
        <f t="shared" si="11"/>
        <v>-2544.0283900212626</v>
      </c>
      <c r="X46" s="186">
        <f t="shared" si="12"/>
        <v>-11095.417373669015</v>
      </c>
      <c r="Y46" s="186">
        <f t="shared" si="13"/>
        <v>-12253.027995596185</v>
      </c>
      <c r="Z46" s="186">
        <f t="shared" si="14"/>
        <v>12253.027995596185</v>
      </c>
      <c r="AA46" s="186">
        <f t="shared" si="15"/>
        <v>2475.8967713158736</v>
      </c>
      <c r="AB46" s="186">
        <f t="shared" si="16"/>
        <v>1080.8204641566763</v>
      </c>
      <c r="AC46" s="186">
        <f t="shared" si="17"/>
        <v>-5763.6423031621853</v>
      </c>
      <c r="AD46" s="186">
        <f t="shared" si="18"/>
        <v>-1979.6659243468871</v>
      </c>
      <c r="AE46" s="186">
        <f t="shared" si="19"/>
        <v>14909.51124012461</v>
      </c>
      <c r="AF46" s="186">
        <f t="shared" si="20"/>
        <v>-15561.166804386996</v>
      </c>
      <c r="AG46" s="186">
        <f t="shared" si="21"/>
        <v>14909.51124012461</v>
      </c>
      <c r="AH46" s="186" t="str">
        <f>AE35</f>
        <v>RISK-ON</v>
      </c>
      <c r="AI46" s="186">
        <f>SUM(F$36:F46)</f>
        <v>-5743.45713836917</v>
      </c>
      <c r="AJ46" s="186">
        <f>SUM(G$36:G46)</f>
        <v>-16598.341159358046</v>
      </c>
      <c r="AK46" s="186">
        <f>SUM(H$36:H46)</f>
        <v>16598.341159358046</v>
      </c>
      <c r="AL46" s="186">
        <f>SUM(I$36:I46)</f>
        <v>27716.171699138078</v>
      </c>
      <c r="AM46" s="186">
        <f>SUM(J$36:J46)</f>
        <v>-27716.171699138078</v>
      </c>
      <c r="AN46" s="186">
        <f>SUM(K$36:K46)</f>
        <v>42835.331831369047</v>
      </c>
      <c r="AO46" s="186">
        <f>SUM(L$36:L46)</f>
        <v>25912.266418015519</v>
      </c>
      <c r="AP46" s="186">
        <f>SUM(M$36:M46)</f>
        <v>-32095.627993260066</v>
      </c>
      <c r="AQ46" s="186">
        <f>SUM(N$36:N46)</f>
        <v>-5202.0002881308792</v>
      </c>
      <c r="AR46" s="186">
        <f>SUM(O$36:O46)</f>
        <v>71763.933519063532</v>
      </c>
      <c r="AS46" s="186">
        <f>SUM(P$36:P46)</f>
        <v>-72845.401606636122</v>
      </c>
      <c r="AT46" s="186">
        <f>SUM(A$36:A46)</f>
        <v>142697.39780952191</v>
      </c>
      <c r="AU46" s="186">
        <f>SUM(B$36:B46)</f>
        <v>23977.023076657744</v>
      </c>
      <c r="AV46" s="186">
        <f>SUM(C$36:C46)</f>
        <v>11086.569336759459</v>
      </c>
      <c r="AW46" s="186">
        <f>SUM(D$36:D46)</f>
        <v>-54926.082568160768</v>
      </c>
    </row>
    <row r="47" spans="1:49" x14ac:dyDescent="0.25">
      <c r="A47" s="186">
        <f>J47</f>
        <v>1683.7234196409127</v>
      </c>
      <c r="B47" s="186">
        <f>P47</f>
        <v>-10095.839518512632</v>
      </c>
      <c r="C47" s="186">
        <f t="shared" si="22"/>
        <v>-2042.5722875224292</v>
      </c>
      <c r="D47" s="186">
        <f t="shared" si="23"/>
        <v>1683.7234196409127</v>
      </c>
      <c r="E47">
        <f>SIGNALS!PH12</f>
        <v>20160715</v>
      </c>
      <c r="F47" s="186">
        <f>SIGNALS!QC13</f>
        <v>4482.4360873779924</v>
      </c>
      <c r="G47" s="186">
        <f>SIGNALS!QD13</f>
        <v>-22643.554566786184</v>
      </c>
      <c r="H47" s="269">
        <f t="shared" si="8"/>
        <v>22643.554566786184</v>
      </c>
      <c r="I47" s="186">
        <f>SIGNALS!QE13</f>
        <v>-1683.7234196409127</v>
      </c>
      <c r="J47" s="186">
        <f>SIGNALS!QF13</f>
        <v>1683.7234196409127</v>
      </c>
      <c r="K47" s="186">
        <f>SIGNALS!QG13</f>
        <v>4595.1203763418453</v>
      </c>
      <c r="L47" s="186">
        <f>SIGNALS!QH13</f>
        <v>-2042.5722875224292</v>
      </c>
      <c r="M47" s="186">
        <f>SIGNALS!QI13</f>
        <v>2011.2422552255166</v>
      </c>
      <c r="N47" s="186">
        <f>SIGNALS!QJ13</f>
        <v>-1344.7134622157655</v>
      </c>
      <c r="O47" s="186">
        <f>SIGNALS!QK13</f>
        <v>10095.839518512632</v>
      </c>
      <c r="P47" s="186">
        <f>SIGNALS!QL13</f>
        <v>-10095.839518512632</v>
      </c>
      <c r="Q47" s="186">
        <f>SIGNALS!QM13</f>
        <v>-48232.544486893916</v>
      </c>
      <c r="R47" s="186">
        <f>SIGNALS!QN13</f>
        <v>48232.544486893916</v>
      </c>
      <c r="S47" s="267">
        <f>SIGNALS!PO13</f>
        <v>0.68354430379746833</v>
      </c>
      <c r="T47" s="140">
        <f>SIGNALS!PQ10</f>
        <v>610.53853780878376</v>
      </c>
      <c r="U47">
        <f t="shared" si="10"/>
        <v>20160715</v>
      </c>
      <c r="V47" s="186">
        <f>J47</f>
        <v>1683.7234196409127</v>
      </c>
      <c r="W47" s="186">
        <f t="shared" si="11"/>
        <v>-583.68566028381383</v>
      </c>
      <c r="X47" s="186">
        <f t="shared" si="12"/>
        <v>-13139.893114169963</v>
      </c>
      <c r="Y47" s="186">
        <f t="shared" si="13"/>
        <v>-11138.247856587384</v>
      </c>
      <c r="Z47" s="186">
        <f t="shared" si="14"/>
        <v>11138.247856587384</v>
      </c>
      <c r="AA47" s="186">
        <f t="shared" si="15"/>
        <v>-1202.0901776651954</v>
      </c>
      <c r="AB47" s="186">
        <f t="shared" si="16"/>
        <v>6541.5826595819117</v>
      </c>
      <c r="AC47" s="186">
        <f t="shared" si="17"/>
        <v>-4574.0139415796275</v>
      </c>
      <c r="AD47" s="186">
        <f t="shared" si="18"/>
        <v>-1498.0226463507747</v>
      </c>
      <c r="AE47" s="186">
        <f t="shared" si="19"/>
        <v>-4525.7830698286816</v>
      </c>
      <c r="AF47" s="186">
        <f t="shared" si="20"/>
        <v>4525.7830698286816</v>
      </c>
      <c r="AG47" s="186">
        <f t="shared" si="21"/>
        <v>11138.247856587384</v>
      </c>
      <c r="AH47" s="186" t="str">
        <f>AE35</f>
        <v>RISK-ON</v>
      </c>
      <c r="AI47" s="186">
        <f>SUM(F$36:F47)</f>
        <v>-1261.0210509911776</v>
      </c>
      <c r="AJ47" s="186">
        <f>SUM(G$36:G47)</f>
        <v>-39241.895726144227</v>
      </c>
      <c r="AK47" s="186">
        <f>SUM(H$36:H47)</f>
        <v>39241.895726144227</v>
      </c>
      <c r="AL47" s="186">
        <f>SUM(I$36:I47)</f>
        <v>26032.448279497166</v>
      </c>
      <c r="AM47" s="186">
        <f>SUM(J$36:J47)</f>
        <v>-26032.448279497166</v>
      </c>
      <c r="AN47" s="186">
        <f>SUM(K$36:K47)</f>
        <v>47430.452207710892</v>
      </c>
      <c r="AO47" s="186">
        <f>SUM(L$36:L47)</f>
        <v>23869.694130493088</v>
      </c>
      <c r="AP47" s="186">
        <f>SUM(M$36:M47)</f>
        <v>-30084.385738034551</v>
      </c>
      <c r="AQ47" s="186">
        <f>SUM(N$36:N47)</f>
        <v>-6546.7137503466447</v>
      </c>
      <c r="AR47" s="186">
        <f>SUM(O$36:O47)</f>
        <v>81859.77303757616</v>
      </c>
      <c r="AS47" s="186">
        <f>SUM(P$36:P47)</f>
        <v>-82941.24112514875</v>
      </c>
      <c r="AT47" s="186">
        <f>SUM(A$36:A47)</f>
        <v>144381.12122916282</v>
      </c>
      <c r="AU47" s="186">
        <f>SUM(B$36:B47)</f>
        <v>13881.183558145112</v>
      </c>
      <c r="AV47" s="186">
        <f>SUM(C$36:C47)</f>
        <v>9043.9970492370303</v>
      </c>
      <c r="AW47" s="186">
        <f>SUM(D$36:D47)</f>
        <v>-53242.359148519856</v>
      </c>
    </row>
    <row r="48" spans="1:49" x14ac:dyDescent="0.25">
      <c r="A48" s="186">
        <f>H48</f>
        <v>27865.22856497547</v>
      </c>
      <c r="B48" s="186">
        <f>G48</f>
        <v>-27865.22856497547</v>
      </c>
      <c r="C48" s="186">
        <f>N48</f>
        <v>-10859.975037241193</v>
      </c>
      <c r="D48" s="186">
        <f t="shared" si="23"/>
        <v>27865.22856497547</v>
      </c>
      <c r="E48">
        <f>SIGNALS!QQ12</f>
        <v>20160718</v>
      </c>
      <c r="F48" s="186">
        <f>SIGNALS!RL13</f>
        <v>-13072.370235922479</v>
      </c>
      <c r="G48" s="186">
        <f>SIGNALS!RM13</f>
        <v>-27865.22856497547</v>
      </c>
      <c r="H48" s="269">
        <f t="shared" si="8"/>
        <v>27865.22856497547</v>
      </c>
      <c r="I48" s="186">
        <f>SIGNALS!RN13</f>
        <v>28561.663908771297</v>
      </c>
      <c r="J48" s="186">
        <f>SIGNALS!RO13</f>
        <v>-28561.663908771297</v>
      </c>
      <c r="K48" s="186">
        <f>SIGNALS!RP13</f>
        <v>-9036.2619290928669</v>
      </c>
      <c r="L48" s="186">
        <f>SIGNALS!RQ13</f>
        <v>996.36581408768325</v>
      </c>
      <c r="M48" s="186">
        <f>SIGNALS!RR13</f>
        <v>-9516.0972566272394</v>
      </c>
      <c r="N48" s="186">
        <f>SIGNALS!RS13</f>
        <v>-10859.975037241193</v>
      </c>
      <c r="O48" s="186">
        <f>SIGNALS!RT13</f>
        <v>-52834.25008472809</v>
      </c>
      <c r="P48" s="186">
        <f>SIGNALS!RU13</f>
        <v>52834.25008472809</v>
      </c>
      <c r="Q48" s="186">
        <f>SIGNALS!RV13</f>
        <v>-69289.009681910771</v>
      </c>
      <c r="R48" s="186">
        <f>SIGNALS!RW13</f>
        <v>69289.009681910771</v>
      </c>
      <c r="S48" s="267">
        <f>SIGNALS!QX13</f>
        <v>0.31645569620253167</v>
      </c>
      <c r="T48" s="140">
        <f>SIGNALS!QZ10</f>
        <v>877.07607192292119</v>
      </c>
      <c r="U48">
        <f t="shared" si="10"/>
        <v>20160718</v>
      </c>
      <c r="V48" s="186">
        <f>O48</f>
        <v>-52834.25008472809</v>
      </c>
      <c r="W48" s="186">
        <f>AVERAGE(F47:F48)</f>
        <v>-4294.9670742722428</v>
      </c>
      <c r="X48" s="186">
        <f>AVERAGE(G47:G48)</f>
        <v>-25254.391565880826</v>
      </c>
      <c r="Y48" s="186">
        <f t="shared" ref="Y48:AF49" si="24">AVERAGE(I47:I48)</f>
        <v>13438.970244565193</v>
      </c>
      <c r="Z48" s="186">
        <f t="shared" si="24"/>
        <v>-13438.970244565193</v>
      </c>
      <c r="AA48" s="186">
        <f t="shared" si="24"/>
        <v>-2220.5707763755108</v>
      </c>
      <c r="AB48" s="186">
        <f t="shared" si="24"/>
        <v>-523.10323671737297</v>
      </c>
      <c r="AC48" s="186">
        <f t="shared" si="24"/>
        <v>-3752.4275007008614</v>
      </c>
      <c r="AD48" s="186">
        <f t="shared" si="24"/>
        <v>-6102.3442497284796</v>
      </c>
      <c r="AE48" s="186">
        <f t="shared" si="24"/>
        <v>-21369.205283107731</v>
      </c>
      <c r="AF48" s="186">
        <f t="shared" si="24"/>
        <v>21369.205283107731</v>
      </c>
      <c r="AG48" s="186">
        <f>MAX(W48:AF48)</f>
        <v>21369.205283107731</v>
      </c>
      <c r="AH48" s="186" t="str">
        <f>AA35</f>
        <v>Adjusted-Seas</v>
      </c>
      <c r="AI48" s="186">
        <f>SUM(F$36:F48)</f>
        <v>-14333.391286913657</v>
      </c>
      <c r="AJ48" s="186">
        <f>SUM(G$36:G48)</f>
        <v>-67107.12429111969</v>
      </c>
      <c r="AK48" s="186">
        <f>SUM(H$36:H48)</f>
        <v>67107.12429111969</v>
      </c>
      <c r="AL48" s="186">
        <f>SUM(I$36:I48)</f>
        <v>54594.112188268467</v>
      </c>
      <c r="AM48" s="186">
        <f>SUM(J$36:J48)</f>
        <v>-54594.112188268467</v>
      </c>
      <c r="AN48" s="186">
        <f>SUM(K$36:K48)</f>
        <v>38394.190278618029</v>
      </c>
      <c r="AO48" s="186">
        <f>SUM(L$36:L48)</f>
        <v>24866.059944580771</v>
      </c>
      <c r="AP48" s="186">
        <f>SUM(M$36:M48)</f>
        <v>-39600.48299466179</v>
      </c>
      <c r="AQ48" s="186">
        <f>SUM(N$36:N48)</f>
        <v>-17406.688787587838</v>
      </c>
      <c r="AR48" s="186">
        <f>SUM(O$36:O48)</f>
        <v>29025.52295284807</v>
      </c>
      <c r="AS48" s="186">
        <f>SUM(P$36:P48)</f>
        <v>-30106.99104042066</v>
      </c>
      <c r="AT48" s="186">
        <f>SUM(A$36:A48)</f>
        <v>172246.34979413828</v>
      </c>
      <c r="AU48" s="186">
        <f>SUM(B$36:B48)</f>
        <v>-13984.045006830358</v>
      </c>
      <c r="AV48" s="186">
        <f>SUM(C$36:C48)</f>
        <v>-1815.9779880041624</v>
      </c>
      <c r="AW48" s="186">
        <f>SUM(D$36:D48)</f>
        <v>-25377.130583544385</v>
      </c>
    </row>
    <row r="49" spans="1:49" x14ac:dyDescent="0.25">
      <c r="A49" s="186">
        <f>P49</f>
        <v>0</v>
      </c>
      <c r="B49" s="186">
        <f>J49</f>
        <v>0</v>
      </c>
      <c r="C49" s="186">
        <f>N49</f>
        <v>0</v>
      </c>
      <c r="D49" s="186">
        <f t="shared" si="23"/>
        <v>0</v>
      </c>
      <c r="E49">
        <f>SIGNALS!RZ12</f>
        <v>20160719</v>
      </c>
      <c r="F49" s="186">
        <f>SIGNALS!SU13</f>
        <v>0</v>
      </c>
      <c r="G49" s="186">
        <f>SIGNALS!SV13</f>
        <v>0</v>
      </c>
      <c r="H49" s="269">
        <f t="shared" si="8"/>
        <v>0</v>
      </c>
      <c r="I49" s="186">
        <f>SIGNALS!SW13</f>
        <v>0</v>
      </c>
      <c r="J49" s="186">
        <f>SIGNALS!SX13</f>
        <v>0</v>
      </c>
      <c r="K49" s="186">
        <f>SIGNALS!SY13</f>
        <v>0</v>
      </c>
      <c r="L49" s="186">
        <f>SIGNALS!SZ13</f>
        <v>0</v>
      </c>
      <c r="M49" s="186">
        <f>SIGNALS!TA13</f>
        <v>0</v>
      </c>
      <c r="N49" s="186">
        <f>SIGNALS!TB13</f>
        <v>0</v>
      </c>
      <c r="O49" s="186">
        <f>SIGNALS!TC13</f>
        <v>0</v>
      </c>
      <c r="P49" s="186">
        <f>SIGNALS!TD13</f>
        <v>0</v>
      </c>
      <c r="Q49" s="186">
        <f>SIGNALS!TE13</f>
        <v>0</v>
      </c>
      <c r="R49" s="186">
        <f>SIGNALS!TF13</f>
        <v>0</v>
      </c>
      <c r="S49" s="267">
        <f>SIGNALS!SG13</f>
        <v>0</v>
      </c>
      <c r="T49" s="140">
        <f>SIGNALS!SI10</f>
        <v>0</v>
      </c>
      <c r="U49">
        <f t="shared" si="10"/>
        <v>20160719</v>
      </c>
      <c r="W49" s="186">
        <f>AVERAGE(F48:F49)</f>
        <v>-6536.1851179612395</v>
      </c>
      <c r="X49" s="186">
        <f>AVERAGE(G48:G49)</f>
        <v>-13932.614282487735</v>
      </c>
      <c r="Y49" s="186">
        <f t="shared" si="24"/>
        <v>14280.831954385649</v>
      </c>
      <c r="Z49" s="186">
        <f t="shared" si="24"/>
        <v>-14280.831954385649</v>
      </c>
      <c r="AA49" s="186">
        <f t="shared" si="24"/>
        <v>-4518.1309645464335</v>
      </c>
      <c r="AB49" s="186">
        <f t="shared" si="24"/>
        <v>498.18290704384162</v>
      </c>
      <c r="AC49" s="186">
        <f t="shared" si="24"/>
        <v>-4758.0486283136197</v>
      </c>
      <c r="AD49" s="186">
        <f t="shared" si="24"/>
        <v>-5429.9875186205963</v>
      </c>
      <c r="AE49" s="186">
        <f t="shared" si="24"/>
        <v>-26417.125042364045</v>
      </c>
      <c r="AF49" s="186">
        <f t="shared" si="24"/>
        <v>26417.125042364045</v>
      </c>
      <c r="AG49" s="186">
        <f>MAX(W49:AF49)</f>
        <v>26417.125042364045</v>
      </c>
      <c r="AH49" s="186" t="str">
        <f>AE35</f>
        <v>RISK-ON</v>
      </c>
      <c r="AI49" s="186">
        <f>SUM(F$36:F49)</f>
        <v>-14333.391286913657</v>
      </c>
      <c r="AJ49" s="186">
        <f>SUM(G$36:G49)</f>
        <v>-67107.12429111969</v>
      </c>
      <c r="AK49" s="186">
        <f>SUM(H$36:H49)</f>
        <v>67107.12429111969</v>
      </c>
      <c r="AL49" s="186">
        <f>SUM(I$36:I49)</f>
        <v>54594.112188268467</v>
      </c>
      <c r="AM49" s="186">
        <f>SUM(J$36:J49)</f>
        <v>-54594.112188268467</v>
      </c>
      <c r="AN49" s="186">
        <f>SUM(K$36:K49)</f>
        <v>38394.190278618029</v>
      </c>
      <c r="AO49" s="186">
        <f>SUM(L$36:L49)</f>
        <v>24866.059944580771</v>
      </c>
      <c r="AP49" s="186">
        <f>SUM(M$36:M49)</f>
        <v>-39600.48299466179</v>
      </c>
      <c r="AQ49" s="186">
        <f>SUM(N$36:N49)</f>
        <v>-17406.688787587838</v>
      </c>
      <c r="AR49" s="186">
        <f>SUM(O$36:O49)</f>
        <v>29025.52295284807</v>
      </c>
      <c r="AS49" s="186">
        <f>SUM(P$36:P49)</f>
        <v>-30106.99104042066</v>
      </c>
      <c r="AT49" s="186">
        <f>SUM(A$36:A49)</f>
        <v>172246.34979413828</v>
      </c>
      <c r="AU49" s="186">
        <f>SUM(B$36:B49)</f>
        <v>-13984.045006830358</v>
      </c>
      <c r="AV49" s="186">
        <f>SUM(C$36:C49)</f>
        <v>-1815.9779880041624</v>
      </c>
      <c r="AW49" s="186">
        <f>SUM(D$36:D49)</f>
        <v>-25377.130583544385</v>
      </c>
    </row>
    <row r="50" spans="1:49" x14ac:dyDescent="0.25">
      <c r="C50" s="186">
        <f>O50</f>
        <v>0</v>
      </c>
      <c r="D50" s="186">
        <f t="shared" ref="D50:D54" si="25">A50</f>
        <v>0</v>
      </c>
      <c r="E50">
        <f>SIGNALS!TI12</f>
        <v>20160720</v>
      </c>
      <c r="F50" s="186">
        <f>SIGNALS!UD13</f>
        <v>0</v>
      </c>
      <c r="G50" s="186">
        <f>SIGNALS!UE13</f>
        <v>0</v>
      </c>
      <c r="H50" s="269">
        <f t="shared" si="8"/>
        <v>0</v>
      </c>
      <c r="I50" s="186">
        <f>SIGNALS!UF13</f>
        <v>0</v>
      </c>
      <c r="J50" s="186">
        <f>SIGNALS!UG13</f>
        <v>0</v>
      </c>
      <c r="K50" s="186">
        <f>SIGNALS!UH13</f>
        <v>0</v>
      </c>
      <c r="L50" s="186">
        <f>SIGNALS!UI13</f>
        <v>0</v>
      </c>
      <c r="M50" s="186">
        <f>SIGNALS!UJ13</f>
        <v>0</v>
      </c>
      <c r="N50" s="186">
        <f>SIGNALS!UK13</f>
        <v>0</v>
      </c>
      <c r="O50" s="186">
        <f>SIGNALS!UL13</f>
        <v>0</v>
      </c>
      <c r="P50" s="186">
        <f>SIGNALS!UM13</f>
        <v>0</v>
      </c>
      <c r="Q50" s="186">
        <f>SIGNALS!UN13</f>
        <v>0</v>
      </c>
      <c r="R50" s="186">
        <f>SIGNALS!UO13</f>
        <v>0</v>
      </c>
      <c r="S50" s="267">
        <f>SIGNALS!TP13</f>
        <v>0</v>
      </c>
      <c r="T50" s="140">
        <f>SIGNALS!TR10</f>
        <v>0</v>
      </c>
      <c r="U50">
        <f t="shared" si="10"/>
        <v>20160720</v>
      </c>
      <c r="AI50" s="186">
        <f>SUM(F$36:F50)</f>
        <v>-14333.391286913657</v>
      </c>
      <c r="AJ50" s="186">
        <f>SUM(G$36:G50)</f>
        <v>-67107.12429111969</v>
      </c>
      <c r="AK50" s="186">
        <f>SUM(H$36:H50)</f>
        <v>67107.12429111969</v>
      </c>
      <c r="AL50" s="186">
        <f>SUM(I$36:I50)</f>
        <v>54594.112188268467</v>
      </c>
      <c r="AM50" s="186">
        <f>SUM(J$36:J50)</f>
        <v>-54594.112188268467</v>
      </c>
      <c r="AN50" s="186">
        <f>SUM(K$36:K50)</f>
        <v>38394.190278618029</v>
      </c>
      <c r="AO50" s="186">
        <f>SUM(L$36:L50)</f>
        <v>24866.059944580771</v>
      </c>
      <c r="AP50" s="186">
        <f>SUM(M$36:M50)</f>
        <v>-39600.48299466179</v>
      </c>
      <c r="AQ50" s="186">
        <f>SUM(N$36:N50)</f>
        <v>-17406.688787587838</v>
      </c>
      <c r="AR50" s="186">
        <f>SUM(O$36:O50)</f>
        <v>29025.52295284807</v>
      </c>
      <c r="AS50" s="186">
        <f>SUM(P$36:P50)</f>
        <v>-30106.99104042066</v>
      </c>
      <c r="AT50" s="186">
        <f>SUM(A$36:A50)</f>
        <v>172246.34979413828</v>
      </c>
      <c r="AU50" s="186">
        <f>SUM(B$36:B50)</f>
        <v>-13984.045006830358</v>
      </c>
      <c r="AV50" s="186">
        <f>SUM(C$36:C50)</f>
        <v>-1815.9779880041624</v>
      </c>
      <c r="AW50" s="186">
        <f>SUM(D$36:D50)</f>
        <v>-25377.130583544385</v>
      </c>
    </row>
    <row r="51" spans="1:49" x14ac:dyDescent="0.25">
      <c r="C51" s="186">
        <f t="shared" ref="C51:C54" si="26">N51</f>
        <v>0</v>
      </c>
      <c r="D51" s="186">
        <f t="shared" si="25"/>
        <v>0</v>
      </c>
      <c r="U51">
        <f t="shared" si="10"/>
        <v>0</v>
      </c>
      <c r="AI51" s="186">
        <f>SUM(F$36:F51)</f>
        <v>-14333.391286913657</v>
      </c>
      <c r="AJ51" s="186">
        <f>SUM(G$36:G51)</f>
        <v>-67107.12429111969</v>
      </c>
      <c r="AK51" s="186">
        <f>SUM(H$36:H51)</f>
        <v>67107.12429111969</v>
      </c>
      <c r="AL51" s="186">
        <f>SUM(I$36:I51)</f>
        <v>54594.112188268467</v>
      </c>
      <c r="AM51" s="186">
        <f>SUM(J$36:J51)</f>
        <v>-54594.112188268467</v>
      </c>
      <c r="AN51" s="186">
        <f>SUM(K$36:K51)</f>
        <v>38394.190278618029</v>
      </c>
      <c r="AO51" s="186">
        <f>SUM(L$36:L51)</f>
        <v>24866.059944580771</v>
      </c>
      <c r="AP51" s="186">
        <f>SUM(M$36:M51)</f>
        <v>-39600.48299466179</v>
      </c>
      <c r="AQ51" s="186">
        <f>SUM(N$36:N51)</f>
        <v>-17406.688787587838</v>
      </c>
      <c r="AR51" s="186">
        <f>SUM(O$36:O51)</f>
        <v>29025.52295284807</v>
      </c>
      <c r="AS51" s="186">
        <f>SUM(P$36:P51)</f>
        <v>-30106.99104042066</v>
      </c>
      <c r="AT51" s="186">
        <f>SUM(A$36:A51)</f>
        <v>172246.34979413828</v>
      </c>
      <c r="AU51" s="186">
        <f>SUM(B$36:B51)</f>
        <v>-13984.045006830358</v>
      </c>
      <c r="AV51" s="186">
        <f>SUM(C$36:C51)</f>
        <v>-1815.9779880041624</v>
      </c>
      <c r="AW51" s="186">
        <f>SUM(D$36:D51)</f>
        <v>-25377.130583544385</v>
      </c>
    </row>
    <row r="52" spans="1:49" x14ac:dyDescent="0.25">
      <c r="C52" s="186">
        <f t="shared" si="26"/>
        <v>0</v>
      </c>
      <c r="D52" s="186">
        <f t="shared" si="25"/>
        <v>0</v>
      </c>
      <c r="U52">
        <f t="shared" si="10"/>
        <v>0</v>
      </c>
      <c r="AI52" s="186">
        <f>SUM(F$36:F52)</f>
        <v>-14333.391286913657</v>
      </c>
      <c r="AJ52" s="186">
        <f>SUM(G$36:G52)</f>
        <v>-67107.12429111969</v>
      </c>
      <c r="AK52" s="186">
        <f>SUM(H$36:H52)</f>
        <v>67107.12429111969</v>
      </c>
      <c r="AL52" s="186">
        <f>SUM(I$36:I52)</f>
        <v>54594.112188268467</v>
      </c>
      <c r="AM52" s="186">
        <f>SUM(J$36:J52)</f>
        <v>-54594.112188268467</v>
      </c>
      <c r="AN52" s="186">
        <f>SUM(K$36:K52)</f>
        <v>38394.190278618029</v>
      </c>
      <c r="AO52" s="186">
        <f>SUM(L$36:L52)</f>
        <v>24866.059944580771</v>
      </c>
      <c r="AP52" s="186">
        <f>SUM(M$36:M52)</f>
        <v>-39600.48299466179</v>
      </c>
      <c r="AQ52" s="186">
        <f>SUM(N$36:N52)</f>
        <v>-17406.688787587838</v>
      </c>
      <c r="AR52" s="186">
        <f>SUM(O$36:O52)</f>
        <v>29025.52295284807</v>
      </c>
      <c r="AS52" s="186">
        <f>SUM(P$36:P52)</f>
        <v>-30106.99104042066</v>
      </c>
      <c r="AT52" s="186">
        <f>SUM(A$36:A52)</f>
        <v>172246.34979413828</v>
      </c>
      <c r="AU52" s="186">
        <f>SUM(B$36:B52)</f>
        <v>-13984.045006830358</v>
      </c>
      <c r="AV52" s="186">
        <f>SUM(C$36:C52)</f>
        <v>-1815.9779880041624</v>
      </c>
      <c r="AW52" s="186">
        <f>SUM(D$36:D52)</f>
        <v>-25377.130583544385</v>
      </c>
    </row>
    <row r="53" spans="1:49" x14ac:dyDescent="0.25">
      <c r="C53" s="186">
        <f t="shared" si="26"/>
        <v>0</v>
      </c>
      <c r="D53" s="186">
        <f t="shared" si="25"/>
        <v>0</v>
      </c>
    </row>
    <row r="54" spans="1:49" x14ac:dyDescent="0.25">
      <c r="C54" s="186">
        <f t="shared" si="26"/>
        <v>0</v>
      </c>
      <c r="D54" s="186">
        <f t="shared" si="25"/>
        <v>0</v>
      </c>
    </row>
  </sheetData>
  <conditionalFormatting sqref="F28:P28">
    <cfRule type="colorScale" priority="1">
      <colorScale>
        <cfvo type="min"/>
        <cfvo type="percentile" val="50"/>
        <cfvo type="max"/>
        <color rgb="FFF8696B"/>
        <color rgb="FFFFEB84"/>
        <color rgb="FF63BE7B"/>
      </colorScale>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O123"/>
  <sheetViews>
    <sheetView zoomScale="85" zoomScaleNormal="85" workbookViewId="0">
      <pane xSplit="4" ySplit="12" topLeftCell="PF13" activePane="bottomRight" state="frozen"/>
      <selection pane="topRight" activeCell="BZ1" sqref="BZ1"/>
      <selection pane="bottomLeft" activeCell="A2" sqref="A2"/>
      <selection pane="bottomRight" activeCell="RC14" sqref="RC14:RC92"/>
    </sheetView>
  </sheetViews>
  <sheetFormatPr defaultRowHeight="15" outlineLevelRow="1" x14ac:dyDescent="0.25"/>
  <cols>
    <col min="1" max="1" width="8.5703125" bestFit="1" customWidth="1"/>
    <col min="2" max="2" width="8.5703125" style="163" bestFit="1" customWidth="1"/>
    <col min="3" max="3" width="8.42578125" style="163" customWidth="1"/>
    <col min="4" max="4" width="2.7109375" hidden="1" customWidth="1"/>
    <col min="5" max="5" width="8.5703125" hidden="1" customWidth="1"/>
    <col min="6" max="7" width="10" hidden="1" customWidth="1"/>
    <col min="8" max="9" width="5.28515625" hidden="1" customWidth="1"/>
    <col min="10" max="11" width="6.140625" hidden="1" customWidth="1"/>
    <col min="12" max="12" width="9" hidden="1" customWidth="1"/>
    <col min="13" max="13" width="5.7109375" hidden="1" customWidth="1"/>
    <col min="14" max="14" width="12.85546875" hidden="1" customWidth="1"/>
    <col min="15" max="16" width="5.5703125" hidden="1" customWidth="1"/>
    <col min="17" max="17" width="13.7109375" hidden="1" customWidth="1"/>
    <col min="18" max="18" width="13.28515625" hidden="1" customWidth="1"/>
    <col min="19" max="20" width="7.28515625" hidden="1" customWidth="1"/>
    <col min="21" max="22" width="5.7109375" hidden="1" customWidth="1"/>
    <col min="23" max="23" width="6.140625" hidden="1" customWidth="1"/>
    <col min="24" max="25" width="14.28515625" hidden="1" customWidth="1"/>
    <col min="26" max="26" width="14.42578125" style="186" hidden="1" customWidth="1"/>
    <col min="27" max="27" width="11.85546875" style="186" hidden="1" customWidth="1"/>
    <col min="28" max="36" width="10.7109375" style="186" hidden="1" customWidth="1"/>
    <col min="37" max="37" width="2.140625" hidden="1" customWidth="1"/>
    <col min="38" max="38" width="8.5703125" hidden="1" customWidth="1"/>
    <col min="39" max="41" width="10" hidden="1" customWidth="1"/>
    <col min="42" max="43" width="5.28515625" hidden="1" customWidth="1"/>
    <col min="44" max="44" width="9.28515625" hidden="1" customWidth="1"/>
    <col min="45" max="45" width="6.140625" hidden="1" customWidth="1"/>
    <col min="46" max="46" width="9" hidden="1" customWidth="1"/>
    <col min="47" max="48" width="12.85546875" hidden="1" customWidth="1"/>
    <col min="49" max="50" width="5.5703125" hidden="1" customWidth="1"/>
    <col min="51" max="51" width="13.7109375" hidden="1" customWidth="1"/>
    <col min="52" max="52" width="13.28515625" hidden="1" customWidth="1"/>
    <col min="53" max="54" width="7.28515625" hidden="1" customWidth="1"/>
    <col min="55" max="56" width="5.7109375" hidden="1" customWidth="1"/>
    <col min="57" max="57" width="6.140625" hidden="1" customWidth="1"/>
    <col min="58" max="59" width="14.28515625" hidden="1" customWidth="1"/>
    <col min="60" max="60" width="14.42578125" style="186" hidden="1" customWidth="1"/>
    <col min="61" max="61" width="11.85546875" style="186" hidden="1" customWidth="1"/>
    <col min="62" max="71" width="10.7109375" style="186" hidden="1" customWidth="1"/>
    <col min="72" max="72" width="1.7109375" hidden="1" customWidth="1"/>
    <col min="73" max="73" width="8.5703125" hidden="1" customWidth="1"/>
    <col min="74" max="76" width="10" hidden="1" customWidth="1"/>
    <col min="77" max="78" width="5.28515625" hidden="1" customWidth="1"/>
    <col min="79" max="79" width="9.28515625" hidden="1" customWidth="1"/>
    <col min="80" max="80" width="6.140625" hidden="1" customWidth="1"/>
    <col min="81" max="81" width="9" hidden="1" customWidth="1"/>
    <col min="82" max="83" width="12.85546875" hidden="1" customWidth="1"/>
    <col min="84" max="85" width="5.5703125" hidden="1" customWidth="1"/>
    <col min="86" max="86" width="13.7109375" hidden="1" customWidth="1"/>
    <col min="87" max="87" width="13.28515625" hidden="1" customWidth="1"/>
    <col min="88" max="89" width="7.28515625" hidden="1" customWidth="1"/>
    <col min="90" max="91" width="5.7109375" hidden="1" customWidth="1"/>
    <col min="92" max="92" width="6.140625" hidden="1" customWidth="1"/>
    <col min="93" max="94" width="14.28515625" hidden="1" customWidth="1"/>
    <col min="95" max="95" width="14.42578125" style="186" hidden="1" customWidth="1"/>
    <col min="96" max="96" width="11.85546875" style="186" hidden="1" customWidth="1"/>
    <col min="97" max="106" width="10.7109375" style="186" hidden="1" customWidth="1"/>
    <col min="107" max="107" width="1.5703125" hidden="1" customWidth="1"/>
    <col min="108" max="108" width="8.5703125" hidden="1" customWidth="1"/>
    <col min="109" max="111" width="10" hidden="1" customWidth="1"/>
    <col min="112" max="113" width="5.28515625" hidden="1" customWidth="1"/>
    <col min="114" max="114" width="9.28515625" hidden="1" customWidth="1"/>
    <col min="115" max="115" width="6.140625" hidden="1" customWidth="1"/>
    <col min="116" max="116" width="9" hidden="1" customWidth="1"/>
    <col min="117" max="118" width="12.85546875" hidden="1" customWidth="1"/>
    <col min="119" max="120" width="5.5703125" hidden="1" customWidth="1"/>
    <col min="121" max="121" width="13.7109375" hidden="1" customWidth="1"/>
    <col min="122" max="122" width="13.28515625" hidden="1" customWidth="1"/>
    <col min="123" max="124" width="7.28515625" hidden="1" customWidth="1"/>
    <col min="125" max="126" width="5.7109375" hidden="1" customWidth="1"/>
    <col min="127" max="127" width="6.140625" hidden="1" customWidth="1"/>
    <col min="128" max="129" width="14.28515625" hidden="1" customWidth="1"/>
    <col min="130" max="130" width="14.42578125" style="186" hidden="1" customWidth="1"/>
    <col min="131" max="131" width="11.85546875" style="186" hidden="1" customWidth="1"/>
    <col min="132" max="141" width="10.7109375" style="186" hidden="1" customWidth="1"/>
    <col min="142" max="142" width="2.140625" hidden="1" customWidth="1"/>
    <col min="143" max="143" width="8.5703125" hidden="1" customWidth="1"/>
    <col min="144" max="146" width="10" hidden="1" customWidth="1"/>
    <col min="147" max="148" width="5.28515625" hidden="1" customWidth="1"/>
    <col min="149" max="149" width="9.28515625" hidden="1" customWidth="1"/>
    <col min="150" max="150" width="6.140625" hidden="1" customWidth="1"/>
    <col min="151" max="151" width="9" hidden="1" customWidth="1"/>
    <col min="152" max="153" width="12.85546875" hidden="1" customWidth="1"/>
    <col min="154" max="155" width="5.5703125" hidden="1" customWidth="1"/>
    <col min="156" max="156" width="13.7109375" hidden="1" customWidth="1"/>
    <col min="157" max="157" width="13.28515625" hidden="1" customWidth="1"/>
    <col min="158" max="159" width="7.28515625" hidden="1" customWidth="1"/>
    <col min="160" max="161" width="5.7109375" hidden="1" customWidth="1"/>
    <col min="162" max="162" width="6.140625" hidden="1" customWidth="1"/>
    <col min="163" max="164" width="14.28515625" hidden="1" customWidth="1"/>
    <col min="165" max="165" width="14.42578125" style="186" hidden="1" customWidth="1"/>
    <col min="166" max="166" width="11.85546875" style="186" hidden="1" customWidth="1"/>
    <col min="167" max="176" width="10.7109375" style="186" hidden="1" customWidth="1"/>
    <col min="177" max="177" width="1.7109375" hidden="1" customWidth="1"/>
    <col min="178" max="178" width="8.5703125" hidden="1" customWidth="1"/>
    <col min="179" max="181" width="10" hidden="1" customWidth="1"/>
    <col min="182" max="183" width="5.28515625" hidden="1" customWidth="1"/>
    <col min="184" max="184" width="9.28515625" hidden="1" customWidth="1"/>
    <col min="185"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6.140625" hidden="1" customWidth="1"/>
    <col min="198" max="199" width="14.28515625" hidden="1" customWidth="1"/>
    <col min="200" max="200" width="14.42578125" style="186" hidden="1" customWidth="1"/>
    <col min="201" max="201" width="11.85546875" style="186" hidden="1" customWidth="1"/>
    <col min="202" max="211" width="10.7109375" style="186" hidden="1" customWidth="1"/>
    <col min="212" max="212" width="2.140625" hidden="1" customWidth="1"/>
    <col min="213" max="213" width="8.5703125" hidden="1" customWidth="1"/>
    <col min="214" max="216" width="10" hidden="1" customWidth="1"/>
    <col min="217" max="218" width="5.28515625" hidden="1" customWidth="1"/>
    <col min="219" max="219" width="9.28515625" hidden="1" customWidth="1"/>
    <col min="220" max="220" width="6.140625" hidden="1" customWidth="1"/>
    <col min="221" max="221" width="9" hidden="1" customWidth="1"/>
    <col min="222" max="223" width="12.85546875" hidden="1" customWidth="1"/>
    <col min="224" max="225" width="5.5703125" hidden="1" customWidth="1"/>
    <col min="226" max="226" width="13.7109375" hidden="1" customWidth="1"/>
    <col min="227" max="227" width="13.28515625" hidden="1" customWidth="1"/>
    <col min="228" max="229" width="7.28515625" hidden="1" customWidth="1"/>
    <col min="230" max="231" width="5.7109375" hidden="1" customWidth="1"/>
    <col min="232" max="232" width="6.140625" hidden="1" customWidth="1"/>
    <col min="233" max="234" width="14.28515625" hidden="1" customWidth="1"/>
    <col min="235" max="235" width="14.42578125" style="186" hidden="1" customWidth="1"/>
    <col min="236" max="236" width="11.85546875" style="186" hidden="1" customWidth="1"/>
    <col min="237" max="246" width="10.7109375" style="186" hidden="1" customWidth="1"/>
    <col min="247" max="247" width="1.5703125" hidden="1" customWidth="1"/>
    <col min="248" max="248" width="8.5703125" hidden="1" customWidth="1"/>
    <col min="249" max="251" width="10" hidden="1" customWidth="1"/>
    <col min="252" max="253" width="5.28515625" hidden="1" customWidth="1"/>
    <col min="254" max="254" width="9.28515625" hidden="1" customWidth="1"/>
    <col min="255" max="255" width="6.140625" hidden="1" customWidth="1"/>
    <col min="256" max="256" width="9" hidden="1" customWidth="1"/>
    <col min="257" max="258" width="12.85546875" hidden="1" customWidth="1"/>
    <col min="259" max="260" width="5.5703125" hidden="1" customWidth="1"/>
    <col min="261" max="261" width="13.7109375" hidden="1" customWidth="1"/>
    <col min="262" max="262" width="13.28515625" hidden="1" customWidth="1"/>
    <col min="263" max="264" width="7.28515625" hidden="1" customWidth="1"/>
    <col min="265" max="266" width="5.7109375" hidden="1" customWidth="1"/>
    <col min="267" max="267" width="6.140625" hidden="1" customWidth="1"/>
    <col min="268" max="269" width="14.28515625" hidden="1" customWidth="1"/>
    <col min="270" max="270" width="14.42578125" style="186" hidden="1" customWidth="1"/>
    <col min="271" max="271" width="11.85546875" style="186" hidden="1" customWidth="1"/>
    <col min="272" max="281" width="10.7109375" style="186" hidden="1" customWidth="1"/>
    <col min="282" max="282" width="2.5703125" hidden="1" customWidth="1"/>
    <col min="283" max="283" width="8.5703125" hidden="1" customWidth="1"/>
    <col min="284" max="286" width="10" hidden="1" customWidth="1"/>
    <col min="287" max="288" width="5.28515625" hidden="1" customWidth="1"/>
    <col min="289" max="289" width="9.28515625" hidden="1" customWidth="1"/>
    <col min="290" max="290" width="6.140625" hidden="1" customWidth="1"/>
    <col min="291" max="291" width="9" hidden="1" customWidth="1"/>
    <col min="292" max="293" width="12.85546875" hidden="1" customWidth="1"/>
    <col min="294" max="295" width="5.5703125" hidden="1" customWidth="1"/>
    <col min="296" max="296" width="13.7109375" hidden="1" customWidth="1"/>
    <col min="297" max="297" width="13.28515625" hidden="1" customWidth="1"/>
    <col min="298" max="299" width="7.28515625" hidden="1" customWidth="1"/>
    <col min="300" max="301" width="5.7109375" hidden="1" customWidth="1"/>
    <col min="302" max="302" width="6.140625" hidden="1" customWidth="1"/>
    <col min="303" max="304" width="14.28515625" hidden="1" customWidth="1"/>
    <col min="305" max="305" width="14.42578125" style="186" hidden="1" customWidth="1"/>
    <col min="306" max="306" width="11.85546875" style="186" hidden="1" customWidth="1"/>
    <col min="307" max="314" width="10.7109375" style="186" hidden="1" customWidth="1"/>
    <col min="315" max="315" width="11.5703125" style="186" hidden="1" customWidth="1"/>
    <col min="316" max="316" width="10.7109375" style="186" hidden="1" customWidth="1"/>
    <col min="317" max="317" width="2.28515625" hidden="1" customWidth="1"/>
    <col min="318" max="318" width="8.5703125" hidden="1" customWidth="1"/>
    <col min="319" max="321" width="10" hidden="1" customWidth="1"/>
    <col min="322" max="323" width="5.28515625" hidden="1" customWidth="1"/>
    <col min="324" max="324" width="9.28515625" hidden="1" customWidth="1"/>
    <col min="325" max="325" width="6.140625" hidden="1" customWidth="1"/>
    <col min="326" max="326" width="9" hidden="1" customWidth="1"/>
    <col min="327" max="328" width="12.85546875" hidden="1" customWidth="1"/>
    <col min="329" max="330" width="5.5703125" hidden="1" customWidth="1"/>
    <col min="331" max="331" width="13.7109375" hidden="1" customWidth="1"/>
    <col min="332" max="332" width="13.28515625" hidden="1" customWidth="1"/>
    <col min="333" max="334" width="7.28515625" hidden="1" customWidth="1"/>
    <col min="335" max="336" width="5.7109375" hidden="1" customWidth="1"/>
    <col min="337" max="337" width="6.140625" hidden="1" customWidth="1"/>
    <col min="338" max="339" width="14.28515625" hidden="1" customWidth="1"/>
    <col min="340" max="340" width="14.42578125" style="186" hidden="1" customWidth="1"/>
    <col min="341" max="341" width="11.85546875" style="186" hidden="1" customWidth="1"/>
    <col min="342" max="351" width="10.7109375" style="186" hidden="1" customWidth="1"/>
    <col min="352" max="352" width="1.42578125" hidden="1" customWidth="1"/>
    <col min="353" max="353" width="8.5703125" hidden="1" customWidth="1"/>
    <col min="354" max="356" width="10" hidden="1" customWidth="1"/>
    <col min="357" max="358" width="5.28515625" hidden="1" customWidth="1"/>
    <col min="359" max="359" width="9.28515625" hidden="1" customWidth="1"/>
    <col min="360" max="360" width="6.140625" hidden="1" customWidth="1"/>
    <col min="361" max="361" width="9" hidden="1" customWidth="1"/>
    <col min="362" max="363" width="12.85546875" hidden="1" customWidth="1"/>
    <col min="364" max="365" width="5.5703125" hidden="1" customWidth="1"/>
    <col min="366" max="366" width="13.7109375" hidden="1" customWidth="1"/>
    <col min="367" max="367" width="13.28515625" hidden="1" customWidth="1"/>
    <col min="368" max="369" width="7.28515625" hidden="1" customWidth="1"/>
    <col min="370" max="371" width="5.7109375" hidden="1" customWidth="1"/>
    <col min="372" max="372" width="6.140625" hidden="1" customWidth="1"/>
    <col min="373" max="374" width="14.28515625" hidden="1" customWidth="1"/>
    <col min="375" max="375" width="14.42578125" style="186" hidden="1" customWidth="1"/>
    <col min="376" max="376" width="11.85546875" style="186" hidden="1" customWidth="1"/>
    <col min="377" max="386" width="10.7109375" style="186" hidden="1" customWidth="1"/>
    <col min="387" max="387" width="2.5703125" hidden="1" customWidth="1"/>
    <col min="388" max="388" width="8.5703125" hidden="1" customWidth="1"/>
    <col min="389" max="391" width="10" hidden="1" customWidth="1"/>
    <col min="392" max="393" width="5.28515625" hidden="1" customWidth="1"/>
    <col min="394" max="394" width="9.28515625" hidden="1" customWidth="1"/>
    <col min="395" max="395" width="6.140625" hidden="1" customWidth="1"/>
    <col min="396" max="396" width="9" hidden="1" customWidth="1"/>
    <col min="397" max="398" width="12.85546875" hidden="1" customWidth="1"/>
    <col min="399" max="400" width="5.5703125" hidden="1" customWidth="1"/>
    <col min="401" max="401" width="13.7109375" hidden="1" customWidth="1"/>
    <col min="402" max="402" width="13.28515625" hidden="1" customWidth="1"/>
    <col min="403" max="404" width="7.28515625" hidden="1" customWidth="1"/>
    <col min="405" max="406" width="5.7109375" hidden="1" customWidth="1"/>
    <col min="407" max="407" width="6.140625" hidden="1" customWidth="1"/>
    <col min="408" max="409" width="14.28515625" hidden="1" customWidth="1"/>
    <col min="410" max="410" width="14.42578125" style="186" hidden="1" customWidth="1"/>
    <col min="411" max="411" width="11.85546875" style="186" hidden="1" customWidth="1"/>
    <col min="412" max="421" width="10.7109375" style="186" hidden="1" customWidth="1"/>
    <col min="422" max="422" width="1.7109375" customWidth="1"/>
    <col min="423" max="423" width="8.5703125" hidden="1" customWidth="1"/>
    <col min="424" max="426" width="10" hidden="1" customWidth="1"/>
    <col min="427" max="428" width="5.28515625" hidden="1" customWidth="1"/>
    <col min="429" max="429" width="9.28515625" hidden="1" customWidth="1"/>
    <col min="430" max="430" width="6.140625" hidden="1" customWidth="1"/>
    <col min="431" max="431" width="9" hidden="1" customWidth="1"/>
    <col min="432" max="433" width="12.85546875" hidden="1" customWidth="1"/>
    <col min="434" max="435" width="5.5703125" hidden="1" customWidth="1"/>
    <col min="436" max="436" width="13.7109375" hidden="1" customWidth="1"/>
    <col min="437" max="437" width="13.28515625" hidden="1" customWidth="1"/>
    <col min="438" max="439" width="7.28515625" hidden="1" customWidth="1"/>
    <col min="440" max="441" width="5.7109375" hidden="1" customWidth="1"/>
    <col min="442" max="442" width="6.140625" hidden="1" customWidth="1"/>
    <col min="443" max="444" width="14.28515625" hidden="1" customWidth="1"/>
    <col min="445" max="445" width="14.42578125" style="186" hidden="1" customWidth="1"/>
    <col min="446" max="446" width="11.85546875" style="186" hidden="1" customWidth="1"/>
    <col min="447" max="456" width="10.7109375" style="186" hidden="1" customWidth="1"/>
    <col min="457" max="457" width="1.42578125" customWidth="1"/>
    <col min="458" max="458" width="8.5703125" bestFit="1" customWidth="1"/>
    <col min="459" max="459" width="10" bestFit="1" customWidth="1"/>
    <col min="460" max="461" width="10" customWidth="1"/>
    <col min="462" max="462" width="5.28515625" bestFit="1" customWidth="1"/>
    <col min="463" max="463" width="5.28515625" customWidth="1"/>
    <col min="464" max="464" width="9.28515625" bestFit="1" customWidth="1"/>
    <col min="465" max="465" width="6.140625" customWidth="1"/>
    <col min="466" max="466" width="9" bestFit="1" customWidth="1"/>
    <col min="467" max="468" width="12.85546875" customWidth="1"/>
    <col min="469" max="469" width="5.5703125" bestFit="1" customWidth="1"/>
    <col min="470" max="470" width="5.5703125" customWidth="1"/>
    <col min="471" max="471" width="13.7109375" customWidth="1"/>
    <col min="472" max="472" width="13.28515625" customWidth="1"/>
    <col min="473" max="474" width="7.28515625" bestFit="1" customWidth="1"/>
    <col min="475" max="475" width="5.7109375" bestFit="1" customWidth="1"/>
    <col min="476" max="476" width="5.7109375" customWidth="1"/>
    <col min="477" max="477" width="6.140625" bestFit="1" customWidth="1"/>
    <col min="478" max="478" width="14.28515625" bestFit="1" customWidth="1"/>
    <col min="479" max="479" width="14.28515625" customWidth="1"/>
    <col min="480" max="480" width="14.42578125" style="186" bestFit="1" customWidth="1"/>
    <col min="481" max="481" width="11.85546875" style="186" bestFit="1" customWidth="1"/>
    <col min="482" max="491" width="10.7109375" style="186" customWidth="1"/>
    <col min="492" max="492" width="1.85546875" customWidth="1"/>
    <col min="493" max="493" width="8.5703125" bestFit="1" customWidth="1"/>
    <col min="494" max="494" width="10" bestFit="1" customWidth="1"/>
    <col min="495" max="496" width="10" customWidth="1"/>
    <col min="497" max="497" width="5.28515625" bestFit="1" customWidth="1"/>
    <col min="498" max="498" width="5.28515625" customWidth="1"/>
    <col min="499" max="499" width="9.28515625" bestFit="1" customWidth="1"/>
    <col min="500" max="500" width="6.140625" customWidth="1"/>
    <col min="501" max="501" width="9" bestFit="1" customWidth="1"/>
    <col min="502" max="503" width="12.85546875" customWidth="1"/>
    <col min="504" max="504" width="5.5703125" bestFit="1" customWidth="1"/>
    <col min="505" max="505" width="5.5703125" customWidth="1"/>
    <col min="506" max="506" width="13.7109375" customWidth="1"/>
    <col min="507" max="507" width="13.28515625" customWidth="1"/>
    <col min="508" max="509" width="7.28515625" bestFit="1" customWidth="1"/>
    <col min="510" max="510" width="5.7109375" bestFit="1" customWidth="1"/>
    <col min="511" max="511" width="5.7109375" customWidth="1"/>
    <col min="512" max="512" width="6.140625" bestFit="1" customWidth="1"/>
    <col min="513" max="513" width="14.28515625" bestFit="1" customWidth="1"/>
    <col min="514" max="514" width="14.28515625" customWidth="1"/>
    <col min="515" max="515" width="14.42578125" style="186" bestFit="1" customWidth="1"/>
    <col min="516" max="516" width="11.85546875" style="186" bestFit="1" customWidth="1"/>
    <col min="517" max="526" width="10.7109375" style="186" customWidth="1"/>
    <col min="527" max="527" width="1.7109375" customWidth="1"/>
    <col min="528" max="528" width="8.5703125" bestFit="1" customWidth="1"/>
    <col min="529" max="529" width="10" bestFit="1" customWidth="1"/>
    <col min="530" max="531" width="10" customWidth="1"/>
    <col min="532" max="532" width="5.28515625" bestFit="1" customWidth="1"/>
    <col min="533" max="533" width="5.28515625" customWidth="1"/>
    <col min="534" max="534" width="9.28515625" bestFit="1" customWidth="1"/>
    <col min="535" max="535" width="6.140625" customWidth="1"/>
    <col min="536" max="536" width="9" bestFit="1" customWidth="1"/>
    <col min="537" max="538" width="12.85546875" customWidth="1"/>
    <col min="539" max="539" width="5.5703125" bestFit="1" customWidth="1"/>
    <col min="540" max="540" width="5.5703125" customWidth="1"/>
    <col min="541" max="541" width="13.7109375" customWidth="1"/>
    <col min="542" max="542" width="13.28515625" customWidth="1"/>
    <col min="543" max="544" width="7.28515625" bestFit="1" customWidth="1"/>
    <col min="545" max="545" width="5.7109375" bestFit="1" customWidth="1"/>
    <col min="546" max="546" width="5.7109375" customWidth="1"/>
    <col min="547" max="547" width="6.140625" bestFit="1" customWidth="1"/>
    <col min="548" max="548" width="14.28515625" bestFit="1" customWidth="1"/>
    <col min="549" max="549" width="14.28515625" customWidth="1"/>
    <col min="550" max="550" width="14.42578125" style="186" bestFit="1" customWidth="1"/>
    <col min="551" max="551" width="11.85546875" style="186" bestFit="1" customWidth="1"/>
    <col min="552" max="561" width="10.7109375" style="186" customWidth="1"/>
  </cols>
  <sheetData>
    <row r="1" spans="1:561" outlineLevel="1" x14ac:dyDescent="0.25">
      <c r="E1" s="198" t="s">
        <v>1133</v>
      </c>
      <c r="F1" s="198" t="s">
        <v>1134</v>
      </c>
      <c r="G1" s="198"/>
      <c r="H1" s="198"/>
      <c r="I1" s="198"/>
      <c r="J1" s="197">
        <v>20160629</v>
      </c>
      <c r="K1" t="s">
        <v>1068</v>
      </c>
      <c r="L1" s="197" t="s">
        <v>1127</v>
      </c>
      <c r="N1" s="197"/>
      <c r="O1" s="257" t="s">
        <v>1140</v>
      </c>
      <c r="P1" t="s">
        <v>1068</v>
      </c>
      <c r="Q1" s="197" t="s">
        <v>1127</v>
      </c>
      <c r="R1" s="197" t="s">
        <v>1135</v>
      </c>
      <c r="T1" s="247" t="s">
        <v>1136</v>
      </c>
      <c r="U1" s="247"/>
      <c r="V1" s="247" t="s">
        <v>1171</v>
      </c>
      <c r="W1" s="247"/>
      <c r="X1" s="243" t="s">
        <v>1137</v>
      </c>
      <c r="Y1" s="243"/>
      <c r="Z1" s="243" t="s">
        <v>1172</v>
      </c>
      <c r="AA1" s="243"/>
      <c r="AB1" s="201" t="s">
        <v>1173</v>
      </c>
      <c r="AC1" s="201" t="s">
        <v>1174</v>
      </c>
      <c r="AL1" s="198" t="s">
        <v>1133</v>
      </c>
      <c r="AM1" s="198" t="s">
        <v>1134</v>
      </c>
      <c r="AN1" s="198"/>
      <c r="AO1" s="198"/>
      <c r="AP1" s="198"/>
      <c r="AQ1" s="198"/>
      <c r="AR1" s="197">
        <v>20160630</v>
      </c>
      <c r="AS1" s="197" t="s">
        <v>1068</v>
      </c>
      <c r="AT1" s="197" t="s">
        <v>1127</v>
      </c>
      <c r="AV1" s="197"/>
      <c r="AW1" s="257" t="s">
        <v>1140</v>
      </c>
      <c r="AX1" t="s">
        <v>1068</v>
      </c>
      <c r="AY1" s="197" t="s">
        <v>1127</v>
      </c>
      <c r="AZ1" s="197" t="s">
        <v>1135</v>
      </c>
      <c r="BB1" s="247" t="s">
        <v>1136</v>
      </c>
      <c r="BC1" s="247"/>
      <c r="BD1" s="247" t="s">
        <v>1171</v>
      </c>
      <c r="BE1" s="247"/>
      <c r="BF1" s="243" t="s">
        <v>1137</v>
      </c>
      <c r="BG1" s="243"/>
      <c r="BH1" s="243" t="s">
        <v>1172</v>
      </c>
      <c r="BI1" s="243"/>
      <c r="BJ1" s="201" t="s">
        <v>1173</v>
      </c>
      <c r="BK1" s="201" t="s">
        <v>1174</v>
      </c>
      <c r="BU1" s="198" t="s">
        <v>1133</v>
      </c>
      <c r="BV1" s="198" t="s">
        <v>1134</v>
      </c>
      <c r="BW1" s="198"/>
      <c r="BX1" s="198"/>
      <c r="BY1" s="198"/>
      <c r="BZ1" s="198"/>
      <c r="CA1" s="197">
        <v>20160701</v>
      </c>
      <c r="CB1" s="197" t="s">
        <v>1068</v>
      </c>
      <c r="CC1" s="197" t="s">
        <v>1127</v>
      </c>
      <c r="CE1" s="197"/>
      <c r="CF1" s="257" t="s">
        <v>1140</v>
      </c>
      <c r="CG1" t="s">
        <v>1068</v>
      </c>
      <c r="CH1" s="197" t="s">
        <v>1127</v>
      </c>
      <c r="CI1" s="197" t="s">
        <v>1135</v>
      </c>
      <c r="CK1" s="247" t="s">
        <v>1136</v>
      </c>
      <c r="CL1" s="247"/>
      <c r="CM1" s="247" t="s">
        <v>1171</v>
      </c>
      <c r="CN1" s="247"/>
      <c r="CO1" s="243" t="s">
        <v>1137</v>
      </c>
      <c r="CP1" s="243"/>
      <c r="CQ1" s="243" t="s">
        <v>1172</v>
      </c>
      <c r="CR1" s="243"/>
      <c r="CS1" s="201" t="s">
        <v>1173</v>
      </c>
      <c r="CT1" s="201" t="s">
        <v>1174</v>
      </c>
      <c r="DD1" s="198" t="s">
        <v>1133</v>
      </c>
      <c r="DE1" s="198" t="s">
        <v>1134</v>
      </c>
      <c r="DF1" s="198"/>
      <c r="DG1" s="198"/>
      <c r="DH1" s="198"/>
      <c r="DI1" s="198"/>
      <c r="DJ1" s="197">
        <v>20160704</v>
      </c>
      <c r="DK1" s="197" t="s">
        <v>1068</v>
      </c>
      <c r="DL1" s="197" t="s">
        <v>1127</v>
      </c>
      <c r="DN1" s="197"/>
      <c r="DO1" s="257" t="s">
        <v>1140</v>
      </c>
      <c r="DP1" t="s">
        <v>1068</v>
      </c>
      <c r="DQ1" s="197" t="s">
        <v>1127</v>
      </c>
      <c r="DR1" s="197" t="s">
        <v>1135</v>
      </c>
      <c r="DT1" s="247" t="s">
        <v>1136</v>
      </c>
      <c r="DU1" s="247"/>
      <c r="DV1" s="247" t="s">
        <v>1171</v>
      </c>
      <c r="DW1" s="247"/>
      <c r="DX1" s="243" t="s">
        <v>1137</v>
      </c>
      <c r="DY1" s="243"/>
      <c r="DZ1" s="243" t="s">
        <v>1172</v>
      </c>
      <c r="EA1" s="243"/>
      <c r="EB1" s="201" t="s">
        <v>1173</v>
      </c>
      <c r="EC1" s="201" t="s">
        <v>1174</v>
      </c>
      <c r="EM1" s="198" t="s">
        <v>1133</v>
      </c>
      <c r="EN1" s="198" t="s">
        <v>1134</v>
      </c>
      <c r="EO1" s="198"/>
      <c r="EP1" s="198"/>
      <c r="EQ1" s="198"/>
      <c r="ER1" s="198"/>
      <c r="ES1" s="197">
        <v>20160705</v>
      </c>
      <c r="ET1" s="197" t="s">
        <v>1068</v>
      </c>
      <c r="EU1" s="197" t="s">
        <v>1127</v>
      </c>
      <c r="EV1" t="s">
        <v>1062</v>
      </c>
      <c r="EW1" s="197"/>
      <c r="EX1" s="257" t="s">
        <v>1140</v>
      </c>
      <c r="EY1" t="s">
        <v>1068</v>
      </c>
      <c r="EZ1" s="197" t="s">
        <v>1127</v>
      </c>
      <c r="FA1" s="197" t="s">
        <v>1135</v>
      </c>
      <c r="FC1" s="247" t="s">
        <v>1136</v>
      </c>
      <c r="FD1" s="247"/>
      <c r="FE1" s="247" t="s">
        <v>1171</v>
      </c>
      <c r="FF1" s="247"/>
      <c r="FG1" s="243" t="s">
        <v>1137</v>
      </c>
      <c r="FH1" s="243"/>
      <c r="FI1" s="243" t="s">
        <v>1172</v>
      </c>
      <c r="FJ1" s="243"/>
      <c r="FK1" s="201" t="s">
        <v>1173</v>
      </c>
      <c r="FL1" s="201" t="s">
        <v>1174</v>
      </c>
      <c r="FV1" s="198" t="s">
        <v>1133</v>
      </c>
      <c r="FW1" s="198" t="s">
        <v>1134</v>
      </c>
      <c r="FX1" s="198"/>
      <c r="FY1" s="198"/>
      <c r="FZ1" s="198"/>
      <c r="GA1" s="198"/>
      <c r="GB1" s="197">
        <v>20160706</v>
      </c>
      <c r="GC1" s="197" t="s">
        <v>1068</v>
      </c>
      <c r="GD1" s="197" t="s">
        <v>1127</v>
      </c>
      <c r="GE1" t="s">
        <v>1062</v>
      </c>
      <c r="GF1" s="197"/>
      <c r="GG1" s="257" t="s">
        <v>1140</v>
      </c>
      <c r="GH1" t="s">
        <v>1068</v>
      </c>
      <c r="GI1" s="197" t="s">
        <v>1127</v>
      </c>
      <c r="GJ1" s="197" t="s">
        <v>1135</v>
      </c>
      <c r="GL1" s="247" t="s">
        <v>1136</v>
      </c>
      <c r="GM1" s="247"/>
      <c r="GN1" s="247" t="s">
        <v>1171</v>
      </c>
      <c r="GO1" s="247"/>
      <c r="GP1" s="243" t="s">
        <v>1137</v>
      </c>
      <c r="GQ1" s="243"/>
      <c r="GR1" s="243" t="s">
        <v>1172</v>
      </c>
      <c r="GS1" s="243"/>
      <c r="GT1" s="201" t="s">
        <v>1173</v>
      </c>
      <c r="GU1" s="201" t="s">
        <v>1174</v>
      </c>
      <c r="HE1" s="198" t="s">
        <v>1133</v>
      </c>
      <c r="HF1" s="198" t="s">
        <v>1134</v>
      </c>
      <c r="HG1" s="198"/>
      <c r="HH1" s="198"/>
      <c r="HI1" s="198"/>
      <c r="HJ1" s="198"/>
      <c r="HK1" s="197">
        <v>20160707</v>
      </c>
      <c r="HL1" s="197" t="s">
        <v>1068</v>
      </c>
      <c r="HM1" s="197" t="s">
        <v>1127</v>
      </c>
      <c r="HN1" t="s">
        <v>1062</v>
      </c>
      <c r="HO1" s="197" t="s">
        <v>1212</v>
      </c>
      <c r="HP1" s="257" t="s">
        <v>1140</v>
      </c>
      <c r="HQ1" t="s">
        <v>1068</v>
      </c>
      <c r="HR1" s="197" t="s">
        <v>1127</v>
      </c>
      <c r="HS1" s="197" t="s">
        <v>1135</v>
      </c>
      <c r="HU1" s="247" t="s">
        <v>1136</v>
      </c>
      <c r="HV1" s="247"/>
      <c r="HW1" s="247" t="s">
        <v>1171</v>
      </c>
      <c r="HX1" s="247"/>
      <c r="HY1" s="243" t="s">
        <v>1137</v>
      </c>
      <c r="HZ1" s="243"/>
      <c r="IA1" s="243" t="s">
        <v>1172</v>
      </c>
      <c r="IB1" s="243"/>
      <c r="IC1" s="201" t="s">
        <v>1173</v>
      </c>
      <c r="ID1" s="201" t="s">
        <v>1174</v>
      </c>
      <c r="IN1" s="198" t="s">
        <v>1133</v>
      </c>
      <c r="IO1" s="198" t="s">
        <v>1134</v>
      </c>
      <c r="IP1" s="198"/>
      <c r="IQ1" s="198"/>
      <c r="IR1" s="198"/>
      <c r="IS1" s="198"/>
      <c r="IT1" s="197">
        <v>20160708</v>
      </c>
      <c r="IU1" s="197" t="s">
        <v>1068</v>
      </c>
      <c r="IV1" s="197" t="s">
        <v>1127</v>
      </c>
      <c r="IW1" t="s">
        <v>1062</v>
      </c>
      <c r="IX1" s="197" t="s">
        <v>1212</v>
      </c>
      <c r="IY1" s="257" t="s">
        <v>1140</v>
      </c>
      <c r="IZ1" t="s">
        <v>1068</v>
      </c>
      <c r="JA1" s="197" t="s">
        <v>1127</v>
      </c>
      <c r="JB1" s="197" t="s">
        <v>1135</v>
      </c>
      <c r="JD1" s="247" t="s">
        <v>1136</v>
      </c>
      <c r="JE1" s="247"/>
      <c r="JF1" s="247" t="s">
        <v>1171</v>
      </c>
      <c r="JG1" s="247"/>
      <c r="JH1" s="243" t="s">
        <v>1137</v>
      </c>
      <c r="JI1" s="243"/>
      <c r="JJ1" s="243" t="s">
        <v>1172</v>
      </c>
      <c r="JK1" s="243"/>
      <c r="JL1" s="201" t="s">
        <v>1173</v>
      </c>
      <c r="JM1" s="201" t="s">
        <v>1174</v>
      </c>
      <c r="JW1" s="198" t="s">
        <v>1133</v>
      </c>
      <c r="JX1" s="198" t="s">
        <v>1134</v>
      </c>
      <c r="JY1" s="198"/>
      <c r="JZ1" s="198"/>
      <c r="KA1" s="198"/>
      <c r="KB1" s="198"/>
      <c r="KC1" s="197">
        <v>20160711</v>
      </c>
      <c r="KD1" s="197" t="s">
        <v>1068</v>
      </c>
      <c r="KE1" s="197" t="s">
        <v>1127</v>
      </c>
      <c r="KF1" t="s">
        <v>1062</v>
      </c>
      <c r="KG1" s="197" t="s">
        <v>1212</v>
      </c>
      <c r="KH1" s="257" t="s">
        <v>1140</v>
      </c>
      <c r="KI1" t="s">
        <v>1068</v>
      </c>
      <c r="KJ1" s="197" t="s">
        <v>1127</v>
      </c>
      <c r="KK1" s="197" t="s">
        <v>1135</v>
      </c>
      <c r="KM1" s="247" t="s">
        <v>1136</v>
      </c>
      <c r="KN1" s="247"/>
      <c r="KO1" s="247" t="s">
        <v>1171</v>
      </c>
      <c r="KP1" s="247"/>
      <c r="KQ1" s="243" t="s">
        <v>1137</v>
      </c>
      <c r="KR1" s="243"/>
      <c r="KS1" s="243" t="s">
        <v>1172</v>
      </c>
      <c r="KT1" s="243"/>
      <c r="KU1" s="201" t="s">
        <v>1173</v>
      </c>
      <c r="KV1" s="201" t="s">
        <v>1174</v>
      </c>
      <c r="LF1" s="198" t="s">
        <v>1133</v>
      </c>
      <c r="LG1" s="198" t="s">
        <v>1225</v>
      </c>
      <c r="LH1" s="198"/>
      <c r="LI1" s="198"/>
      <c r="LJ1" s="198"/>
      <c r="LK1" s="198"/>
      <c r="LL1" s="197">
        <v>20160712</v>
      </c>
      <c r="LM1" s="197" t="s">
        <v>1068</v>
      </c>
      <c r="LN1" s="197" t="s">
        <v>1127</v>
      </c>
      <c r="LO1" t="s">
        <v>1062</v>
      </c>
      <c r="LP1" s="197" t="s">
        <v>1212</v>
      </c>
      <c r="LQ1" s="257" t="s">
        <v>1140</v>
      </c>
      <c r="LR1" t="s">
        <v>1068</v>
      </c>
      <c r="LS1" s="197" t="s">
        <v>1127</v>
      </c>
      <c r="LT1" s="197" t="s">
        <v>1135</v>
      </c>
      <c r="LV1" s="247" t="s">
        <v>1136</v>
      </c>
      <c r="LW1" s="247"/>
      <c r="LX1" s="247" t="s">
        <v>1171</v>
      </c>
      <c r="LY1" s="247"/>
      <c r="LZ1" s="243" t="s">
        <v>1137</v>
      </c>
      <c r="MA1" s="243"/>
      <c r="MB1" s="243" t="s">
        <v>1172</v>
      </c>
      <c r="MC1" s="243"/>
      <c r="MD1" s="201" t="s">
        <v>1173</v>
      </c>
      <c r="ME1" s="201" t="s">
        <v>1174</v>
      </c>
      <c r="MO1" s="198" t="s">
        <v>1133</v>
      </c>
      <c r="MP1" s="198" t="s">
        <v>1134</v>
      </c>
      <c r="MQ1" s="198"/>
      <c r="MR1" s="198"/>
      <c r="MS1" s="198"/>
      <c r="MT1" s="198"/>
      <c r="MU1" s="197">
        <v>20160713</v>
      </c>
      <c r="MV1" s="197" t="s">
        <v>1068</v>
      </c>
      <c r="MW1" s="197" t="s">
        <v>1127</v>
      </c>
      <c r="MX1" t="s">
        <v>1062</v>
      </c>
      <c r="MY1" s="197" t="s">
        <v>1226</v>
      </c>
      <c r="MZ1" s="257" t="s">
        <v>1140</v>
      </c>
      <c r="NA1" t="s">
        <v>1068</v>
      </c>
      <c r="NB1" s="197" t="s">
        <v>1127</v>
      </c>
      <c r="NC1" s="197" t="s">
        <v>1135</v>
      </c>
      <c r="NE1" s="247" t="s">
        <v>1136</v>
      </c>
      <c r="NF1" s="247"/>
      <c r="NG1" s="247" t="s">
        <v>1171</v>
      </c>
      <c r="NH1" s="247"/>
      <c r="NI1" s="243" t="s">
        <v>1137</v>
      </c>
      <c r="NJ1" s="243"/>
      <c r="NK1" s="243" t="s">
        <v>1172</v>
      </c>
      <c r="NL1" s="243"/>
      <c r="NM1" s="201" t="s">
        <v>1173</v>
      </c>
      <c r="NN1" s="201" t="s">
        <v>1174</v>
      </c>
      <c r="NX1" s="198" t="s">
        <v>1133</v>
      </c>
      <c r="NY1" s="198" t="s">
        <v>1134</v>
      </c>
      <c r="NZ1" s="198"/>
      <c r="OA1" s="198"/>
      <c r="OB1" s="198"/>
      <c r="OC1" s="198"/>
      <c r="OD1" s="197" t="s">
        <v>1178</v>
      </c>
      <c r="OE1" s="197" t="s">
        <v>1068</v>
      </c>
      <c r="OF1" s="197" t="s">
        <v>1127</v>
      </c>
      <c r="OG1" t="s">
        <v>1062</v>
      </c>
      <c r="OH1" s="197" t="s">
        <v>1226</v>
      </c>
      <c r="OI1" s="257" t="s">
        <v>1140</v>
      </c>
      <c r="OJ1" t="s">
        <v>1068</v>
      </c>
      <c r="OK1" s="197" t="s">
        <v>1127</v>
      </c>
      <c r="OL1" s="197" t="s">
        <v>1135</v>
      </c>
      <c r="ON1" s="247" t="s">
        <v>1136</v>
      </c>
      <c r="OO1" s="247"/>
      <c r="OP1" s="247" t="s">
        <v>1171</v>
      </c>
      <c r="OQ1" s="247"/>
      <c r="OR1" s="243" t="s">
        <v>1137</v>
      </c>
      <c r="OS1" s="243"/>
      <c r="OT1" s="243" t="s">
        <v>1172</v>
      </c>
      <c r="OU1" s="243"/>
      <c r="OV1" s="201" t="s">
        <v>1173</v>
      </c>
      <c r="OW1" s="201" t="s">
        <v>1174</v>
      </c>
      <c r="PG1" s="198" t="s">
        <v>1133</v>
      </c>
      <c r="PH1" s="198" t="s">
        <v>1134</v>
      </c>
      <c r="PI1" s="198"/>
      <c r="PJ1" s="198"/>
      <c r="PK1" s="198"/>
      <c r="PL1" s="198"/>
      <c r="PM1" s="197" t="s">
        <v>1178</v>
      </c>
      <c r="PN1" s="197" t="s">
        <v>1068</v>
      </c>
      <c r="PO1" s="197" t="s">
        <v>1127</v>
      </c>
      <c r="PP1" t="s">
        <v>1062</v>
      </c>
      <c r="PQ1" s="197" t="s">
        <v>1226</v>
      </c>
      <c r="PR1" s="257" t="s">
        <v>1140</v>
      </c>
      <c r="PS1" t="s">
        <v>1068</v>
      </c>
      <c r="PT1" s="197" t="s">
        <v>1127</v>
      </c>
      <c r="PU1" s="197" t="s">
        <v>1135</v>
      </c>
      <c r="PW1" s="247" t="s">
        <v>1136</v>
      </c>
      <c r="PX1" s="247"/>
      <c r="PY1" s="247" t="s">
        <v>1171</v>
      </c>
      <c r="PZ1" s="247"/>
      <c r="QA1" s="243" t="s">
        <v>1137</v>
      </c>
      <c r="QB1" s="243"/>
      <c r="QC1" s="243" t="s">
        <v>1172</v>
      </c>
      <c r="QD1" s="243"/>
      <c r="QE1" s="201" t="s">
        <v>1173</v>
      </c>
      <c r="QF1" s="201" t="s">
        <v>1174</v>
      </c>
      <c r="QP1" s="198" t="s">
        <v>1133</v>
      </c>
      <c r="QQ1" s="198" t="s">
        <v>1134</v>
      </c>
      <c r="QR1" s="198"/>
      <c r="QS1" s="198"/>
      <c r="QT1" s="198"/>
      <c r="QU1" s="198"/>
      <c r="QV1" s="197" t="str">
        <f>QY12</f>
        <v>&gt;equity</v>
      </c>
      <c r="QW1" s="197" t="s">
        <v>1068</v>
      </c>
      <c r="QX1" s="197" t="s">
        <v>1127</v>
      </c>
      <c r="QY1" t="s">
        <v>1062</v>
      </c>
      <c r="QZ1" s="197" t="s">
        <v>1226</v>
      </c>
      <c r="RA1" s="257" t="str">
        <f>QT12</f>
        <v>SEA1</v>
      </c>
      <c r="RB1" t="s">
        <v>1068</v>
      </c>
      <c r="RC1" s="197" t="s">
        <v>1127</v>
      </c>
      <c r="RD1" s="197" t="s">
        <v>1135</v>
      </c>
      <c r="RF1" s="247" t="s">
        <v>1136</v>
      </c>
      <c r="RG1" s="247"/>
      <c r="RH1" s="247" t="s">
        <v>1171</v>
      </c>
      <c r="RI1" s="247"/>
      <c r="RJ1" s="243" t="s">
        <v>1137</v>
      </c>
      <c r="RK1" s="243"/>
      <c r="RL1" s="243" t="s">
        <v>1172</v>
      </c>
      <c r="RM1" s="243"/>
      <c r="RN1" s="201" t="s">
        <v>1173</v>
      </c>
      <c r="RO1" s="201" t="s">
        <v>1174</v>
      </c>
      <c r="RY1" s="198" t="s">
        <v>1133</v>
      </c>
      <c r="RZ1" s="198" t="s">
        <v>1134</v>
      </c>
      <c r="SA1" s="198"/>
      <c r="SB1" s="198"/>
      <c r="SC1" s="198"/>
      <c r="SD1" s="198"/>
      <c r="SE1" s="197" t="str">
        <f>SH12</f>
        <v>&gt;equity</v>
      </c>
      <c r="SF1" s="197" t="s">
        <v>1068</v>
      </c>
      <c r="SG1" s="197" t="s">
        <v>1127</v>
      </c>
      <c r="SH1" t="s">
        <v>1062</v>
      </c>
      <c r="SI1" s="197" t="s">
        <v>1226</v>
      </c>
      <c r="SJ1" s="257" t="str">
        <f>SC12</f>
        <v>SEA1</v>
      </c>
      <c r="SK1" t="s">
        <v>1068</v>
      </c>
      <c r="SL1" s="197" t="s">
        <v>1127</v>
      </c>
      <c r="SM1" s="197" t="s">
        <v>1135</v>
      </c>
      <c r="SO1" s="247" t="s">
        <v>1136</v>
      </c>
      <c r="SP1" s="247"/>
      <c r="SQ1" s="247" t="s">
        <v>1171</v>
      </c>
      <c r="SR1" s="247"/>
      <c r="SS1" s="243" t="s">
        <v>1137</v>
      </c>
      <c r="ST1" s="243"/>
      <c r="SU1" s="243" t="s">
        <v>1172</v>
      </c>
      <c r="SV1" s="243"/>
      <c r="SW1" s="201" t="s">
        <v>1173</v>
      </c>
      <c r="SX1" s="201" t="s">
        <v>1174</v>
      </c>
      <c r="TH1" s="198" t="s">
        <v>1133</v>
      </c>
      <c r="TI1" s="198" t="s">
        <v>1134</v>
      </c>
      <c r="TJ1" s="198"/>
      <c r="TK1" s="198"/>
      <c r="TL1" s="198"/>
      <c r="TM1" s="198"/>
      <c r="TN1" s="197" t="str">
        <f>TQ12</f>
        <v>&gt;equity</v>
      </c>
      <c r="TO1" s="197" t="s">
        <v>1068</v>
      </c>
      <c r="TP1" s="197" t="s">
        <v>1127</v>
      </c>
      <c r="TQ1" t="s">
        <v>1062</v>
      </c>
      <c r="TR1" s="197" t="s">
        <v>1226</v>
      </c>
      <c r="TS1" s="257" t="str">
        <f>TL12</f>
        <v>SEA1</v>
      </c>
      <c r="TT1" t="s">
        <v>1068</v>
      </c>
      <c r="TU1" s="197" t="s">
        <v>1127</v>
      </c>
      <c r="TV1" s="197" t="s">
        <v>1135</v>
      </c>
      <c r="TX1" s="247" t="s">
        <v>1136</v>
      </c>
      <c r="TY1" s="247"/>
      <c r="TZ1" s="247" t="s">
        <v>1171</v>
      </c>
      <c r="UA1" s="247"/>
      <c r="UB1" s="243" t="s">
        <v>1137</v>
      </c>
      <c r="UC1" s="243"/>
      <c r="UD1" s="243" t="s">
        <v>1172</v>
      </c>
      <c r="UE1" s="243"/>
      <c r="UF1" s="201" t="s">
        <v>1173</v>
      </c>
      <c r="UG1" s="201" t="s">
        <v>1174</v>
      </c>
    </row>
    <row r="2" spans="1:561" outlineLevel="1" x14ac:dyDescent="0.25">
      <c r="A2" t="s">
        <v>1125</v>
      </c>
      <c r="C2">
        <f>COUNTIF($C$14:$C$92,A2)</f>
        <v>9</v>
      </c>
      <c r="E2" t="s">
        <v>1125</v>
      </c>
      <c r="F2" s="254" t="s">
        <v>1125</v>
      </c>
      <c r="G2" s="254"/>
      <c r="J2" s="137">
        <v>4</v>
      </c>
      <c r="K2" s="193">
        <v>0.44444444444444442</v>
      </c>
      <c r="L2" s="137">
        <v>-1975.6802379729443</v>
      </c>
      <c r="N2" s="137"/>
      <c r="O2" s="137">
        <v>4</v>
      </c>
      <c r="P2" s="193">
        <v>0.44444444444444442</v>
      </c>
      <c r="Q2" s="137">
        <v>-1438.3234221441307</v>
      </c>
      <c r="R2" t="s">
        <v>1162</v>
      </c>
      <c r="S2" t="s">
        <v>1125</v>
      </c>
      <c r="T2" s="247">
        <v>6</v>
      </c>
      <c r="U2" s="248">
        <v>0.66666666666666663</v>
      </c>
      <c r="V2" s="247">
        <v>5</v>
      </c>
      <c r="W2" s="248">
        <v>0.55555555555555558</v>
      </c>
      <c r="X2" s="244">
        <v>3</v>
      </c>
      <c r="Y2" s="245">
        <v>0.33333333333333331</v>
      </c>
      <c r="Z2" s="244">
        <v>4</v>
      </c>
      <c r="AA2" s="248">
        <v>0.44444444444444442</v>
      </c>
      <c r="AB2">
        <v>9</v>
      </c>
      <c r="AC2" s="260">
        <v>9</v>
      </c>
      <c r="AL2" t="s">
        <v>1125</v>
      </c>
      <c r="AM2" s="254" t="s">
        <v>1162</v>
      </c>
      <c r="AN2" s="254"/>
      <c r="AO2" s="254"/>
      <c r="AR2" s="137">
        <v>5</v>
      </c>
      <c r="AS2" s="193">
        <v>0.55555555555555558</v>
      </c>
      <c r="AT2" s="137">
        <v>1943.3319900935151</v>
      </c>
      <c r="AV2" s="137"/>
      <c r="AW2" s="137">
        <v>7</v>
      </c>
      <c r="AX2" s="193">
        <v>0.77777777777777779</v>
      </c>
      <c r="AY2" s="137">
        <v>4238.4842968346693</v>
      </c>
      <c r="AZ2" t="s">
        <v>1161</v>
      </c>
      <c r="BA2" t="s">
        <v>1125</v>
      </c>
      <c r="BB2" s="247">
        <v>7</v>
      </c>
      <c r="BC2" s="248">
        <v>0.77777777777777779</v>
      </c>
      <c r="BD2" s="247">
        <v>5</v>
      </c>
      <c r="BE2" s="248">
        <v>0.55555555555555558</v>
      </c>
      <c r="BF2" s="244">
        <v>2</v>
      </c>
      <c r="BG2" s="245">
        <v>0.22222222222222221</v>
      </c>
      <c r="BH2" s="244">
        <v>4</v>
      </c>
      <c r="BI2" s="248">
        <v>0.44444444444444442</v>
      </c>
      <c r="BJ2">
        <v>9</v>
      </c>
      <c r="BK2" s="260">
        <v>9</v>
      </c>
      <c r="BU2" t="s">
        <v>1125</v>
      </c>
      <c r="BV2" s="254" t="s">
        <v>1125</v>
      </c>
      <c r="BW2" s="254"/>
      <c r="BX2" s="254"/>
      <c r="CA2" s="137">
        <v>5</v>
      </c>
      <c r="CB2" s="193">
        <v>0.55555555555555558</v>
      </c>
      <c r="CC2" s="137">
        <v>0</v>
      </c>
      <c r="CE2" s="137"/>
      <c r="CF2" s="137">
        <v>6</v>
      </c>
      <c r="CG2" s="193">
        <v>0.66666666666666663</v>
      </c>
      <c r="CH2" s="137">
        <v>0</v>
      </c>
      <c r="CI2" t="s">
        <v>1161</v>
      </c>
      <c r="CJ2" t="s">
        <v>1125</v>
      </c>
      <c r="CK2" s="247">
        <v>8</v>
      </c>
      <c r="CL2" s="248">
        <v>0.88888888888888884</v>
      </c>
      <c r="CM2" s="247">
        <v>6</v>
      </c>
      <c r="CN2" s="248">
        <v>0.66666666666666663</v>
      </c>
      <c r="CO2" s="244">
        <v>1</v>
      </c>
      <c r="CP2" s="245">
        <v>0.1111111111111111</v>
      </c>
      <c r="CQ2" s="244">
        <v>3</v>
      </c>
      <c r="CR2" s="248">
        <v>0.33333333333333331</v>
      </c>
      <c r="CS2">
        <v>9</v>
      </c>
      <c r="CT2" s="260">
        <v>9</v>
      </c>
      <c r="DD2" t="s">
        <v>1125</v>
      </c>
      <c r="DE2" s="254" t="s">
        <v>1125</v>
      </c>
      <c r="DF2" s="254"/>
      <c r="DG2" s="254"/>
      <c r="DJ2" s="137">
        <v>4</v>
      </c>
      <c r="DK2" s="193">
        <v>0.44444444444444442</v>
      </c>
      <c r="DL2" s="137">
        <v>2706.3931602184075</v>
      </c>
      <c r="DN2" s="137"/>
      <c r="DO2" s="137">
        <v>2</v>
      </c>
      <c r="DP2" s="193">
        <v>0.22222222222222221</v>
      </c>
      <c r="DQ2" s="137">
        <v>-7916.6516563736004</v>
      </c>
      <c r="DR2" t="s">
        <v>1162</v>
      </c>
      <c r="DS2" t="s">
        <v>1125</v>
      </c>
      <c r="DT2" s="247">
        <v>2</v>
      </c>
      <c r="DU2" s="248">
        <v>0.22222222222222221</v>
      </c>
      <c r="DV2" s="247">
        <v>7</v>
      </c>
      <c r="DW2" s="248">
        <v>0.77777777777777779</v>
      </c>
      <c r="DX2" s="244">
        <v>7</v>
      </c>
      <c r="DY2" s="245">
        <v>0.77777777777777779</v>
      </c>
      <c r="DZ2" s="244">
        <v>2</v>
      </c>
      <c r="EA2" s="248">
        <v>0.22222222222222221</v>
      </c>
      <c r="EB2">
        <v>9</v>
      </c>
      <c r="EC2" s="260">
        <v>9</v>
      </c>
      <c r="EM2" t="s">
        <v>1125</v>
      </c>
      <c r="EN2" s="254" t="s">
        <v>1125</v>
      </c>
      <c r="EO2" s="254"/>
      <c r="EP2" s="254"/>
      <c r="ES2" s="137">
        <v>5</v>
      </c>
      <c r="ET2" s="193">
        <v>0.55555555555555558</v>
      </c>
      <c r="EU2" s="137">
        <v>965.65511291076029</v>
      </c>
      <c r="EV2" s="137">
        <v>6085.4621007849828</v>
      </c>
      <c r="EW2" s="137"/>
      <c r="EX2" s="137">
        <v>6</v>
      </c>
      <c r="EY2" s="193">
        <v>0.66666666666666663</v>
      </c>
      <c r="EZ2" s="137">
        <v>1873.7313588816301</v>
      </c>
      <c r="FA2" t="s">
        <v>1161</v>
      </c>
      <c r="FB2" t="s">
        <v>1125</v>
      </c>
      <c r="FC2" s="247">
        <v>6</v>
      </c>
      <c r="FD2" s="248">
        <v>0.66666666666666663</v>
      </c>
      <c r="FE2" s="247">
        <v>2</v>
      </c>
      <c r="FF2" s="248">
        <v>0.22222222222222221</v>
      </c>
      <c r="FG2" s="244">
        <v>3</v>
      </c>
      <c r="FH2" s="245">
        <v>0.33333333333333331</v>
      </c>
      <c r="FI2" s="244">
        <v>7</v>
      </c>
      <c r="FJ2" s="248">
        <v>0.77777777777777779</v>
      </c>
      <c r="FK2">
        <v>9</v>
      </c>
      <c r="FL2" s="260">
        <v>9</v>
      </c>
      <c r="FV2" t="s">
        <v>1125</v>
      </c>
      <c r="FW2" s="254" t="s">
        <v>1161</v>
      </c>
      <c r="FX2" s="254"/>
      <c r="FY2" s="254"/>
      <c r="GB2" s="137">
        <v>6</v>
      </c>
      <c r="GC2" s="193">
        <v>0.66666666666666663</v>
      </c>
      <c r="GD2" s="137">
        <v>3319.1919241630048</v>
      </c>
      <c r="GE2" s="137">
        <v>10623.492771631401</v>
      </c>
      <c r="GF2" s="137"/>
      <c r="GG2" s="137">
        <v>3</v>
      </c>
      <c r="GH2" s="193">
        <v>0.33333333333333331</v>
      </c>
      <c r="GI2" s="137">
        <v>57.377413891524156</v>
      </c>
      <c r="GJ2" t="s">
        <v>1161</v>
      </c>
      <c r="GK2" t="s">
        <v>1125</v>
      </c>
      <c r="GL2" s="247">
        <v>3</v>
      </c>
      <c r="GM2" s="248">
        <v>0.33333333333333331</v>
      </c>
      <c r="GN2" s="247">
        <v>2</v>
      </c>
      <c r="GO2" s="248">
        <v>0.22222222222222221</v>
      </c>
      <c r="GP2" s="244">
        <v>6</v>
      </c>
      <c r="GQ2" s="245">
        <v>0.66666666666666663</v>
      </c>
      <c r="GR2" s="244">
        <v>7</v>
      </c>
      <c r="GS2" s="248">
        <v>0.77777777777777779</v>
      </c>
      <c r="GT2">
        <v>9</v>
      </c>
      <c r="GU2" s="260">
        <v>9</v>
      </c>
      <c r="HE2" t="s">
        <v>1125</v>
      </c>
      <c r="HF2" s="254" t="s">
        <v>1161</v>
      </c>
      <c r="HG2" s="254"/>
      <c r="HH2" s="254"/>
      <c r="HK2" s="137">
        <v>8</v>
      </c>
      <c r="HL2" s="193">
        <v>0.88888888888888884</v>
      </c>
      <c r="HM2" s="137">
        <v>7316.5229092377904</v>
      </c>
      <c r="HN2" s="137">
        <v>10098.268076810897</v>
      </c>
      <c r="HO2" s="137">
        <v>1262.2835096013621</v>
      </c>
      <c r="HP2" s="137">
        <v>7</v>
      </c>
      <c r="HQ2" s="193">
        <v>0.77777777777777779</v>
      </c>
      <c r="HR2" s="137">
        <v>7682.0601882078463</v>
      </c>
      <c r="HS2" t="s">
        <v>1161</v>
      </c>
      <c r="HT2" t="s">
        <v>1125</v>
      </c>
      <c r="HU2" s="247">
        <v>5</v>
      </c>
      <c r="HV2" s="248">
        <v>0.55555555555555558</v>
      </c>
      <c r="HW2" s="247">
        <v>4</v>
      </c>
      <c r="HX2" s="248">
        <v>0.44444444444444442</v>
      </c>
      <c r="HY2" s="244">
        <v>4</v>
      </c>
      <c r="HZ2" s="245">
        <v>0.44444444444444442</v>
      </c>
      <c r="IA2" s="244">
        <v>5</v>
      </c>
      <c r="IB2" s="248">
        <v>0.55555555555555558</v>
      </c>
      <c r="IC2">
        <v>9</v>
      </c>
      <c r="ID2" s="260">
        <v>9</v>
      </c>
      <c r="IN2" t="s">
        <v>1125</v>
      </c>
      <c r="IO2" s="254" t="s">
        <v>1161</v>
      </c>
      <c r="IP2" s="254"/>
      <c r="IQ2" s="254"/>
      <c r="IT2" s="137">
        <v>4</v>
      </c>
      <c r="IU2" s="193">
        <v>0.44444444444444442</v>
      </c>
      <c r="IV2" s="137">
        <v>-7098.0028430017319</v>
      </c>
      <c r="IW2" s="137">
        <v>11989.809960856604</v>
      </c>
      <c r="IX2" s="137">
        <v>2997.4524902141511</v>
      </c>
      <c r="IY2" s="137">
        <v>5</v>
      </c>
      <c r="IZ2" s="193">
        <v>0.55555555555555558</v>
      </c>
      <c r="JA2" s="137">
        <v>-6672.7440537747734</v>
      </c>
      <c r="JB2" t="s">
        <v>1161</v>
      </c>
      <c r="JC2" t="s">
        <v>1125</v>
      </c>
      <c r="JD2" s="247">
        <v>5</v>
      </c>
      <c r="JE2" s="248">
        <v>0.55555555555555558</v>
      </c>
      <c r="JF2" s="247">
        <v>6</v>
      </c>
      <c r="JG2" s="248">
        <v>0.66666666666666663</v>
      </c>
      <c r="JH2" s="244">
        <v>4</v>
      </c>
      <c r="JI2" s="245">
        <v>0.44444444444444442</v>
      </c>
      <c r="JJ2" s="244">
        <v>3</v>
      </c>
      <c r="JK2" s="248">
        <v>0.33333333333333331</v>
      </c>
      <c r="JL2">
        <v>9</v>
      </c>
      <c r="JM2" s="260">
        <v>9</v>
      </c>
      <c r="JW2" t="s">
        <v>1125</v>
      </c>
      <c r="JX2" s="254" t="s">
        <v>1161</v>
      </c>
      <c r="JY2" s="254"/>
      <c r="JZ2" s="254"/>
      <c r="KC2" s="137">
        <v>7</v>
      </c>
      <c r="KD2" s="193">
        <v>0.77777777777777779</v>
      </c>
      <c r="KE2" s="137">
        <v>634.41989583883219</v>
      </c>
      <c r="KF2" s="137">
        <v>17736.767950762125</v>
      </c>
      <c r="KG2" s="137">
        <v>2533.8239929660181</v>
      </c>
      <c r="KH2" s="137">
        <v>6</v>
      </c>
      <c r="KI2" s="193">
        <v>0.66666666666666663</v>
      </c>
      <c r="KJ2" s="137">
        <v>1896.2216519815454</v>
      </c>
      <c r="KK2" t="s">
        <v>1161</v>
      </c>
      <c r="KL2" t="s">
        <v>1125</v>
      </c>
      <c r="KM2" s="247">
        <v>6</v>
      </c>
      <c r="KN2" s="248">
        <v>0.66666666666666663</v>
      </c>
      <c r="KO2" s="247">
        <v>6</v>
      </c>
      <c r="KP2" s="248">
        <v>0.66666666666666663</v>
      </c>
      <c r="KQ2" s="244">
        <v>3</v>
      </c>
      <c r="KR2" s="245">
        <v>0.33333333333333331</v>
      </c>
      <c r="KS2" s="244">
        <v>3</v>
      </c>
      <c r="KT2" s="248">
        <v>0.33333333333333331</v>
      </c>
      <c r="KU2">
        <v>9</v>
      </c>
      <c r="KV2" s="260">
        <v>9</v>
      </c>
      <c r="LF2" t="s">
        <v>1125</v>
      </c>
      <c r="LG2" s="254" t="s">
        <v>1161</v>
      </c>
      <c r="LH2" s="254"/>
      <c r="LI2" s="254"/>
      <c r="LL2" s="137">
        <v>5</v>
      </c>
      <c r="LM2" s="193">
        <v>0.55555555555555558</v>
      </c>
      <c r="LN2" s="137">
        <v>2542.0375153605528</v>
      </c>
      <c r="LO2" s="137">
        <v>8464.496323068428</v>
      </c>
      <c r="LP2" s="143">
        <v>940.49959145204753</v>
      </c>
      <c r="LQ2" s="137">
        <v>4</v>
      </c>
      <c r="LR2" s="193">
        <v>0.44444444444444442</v>
      </c>
      <c r="LS2" s="137">
        <v>-191.71537994912887</v>
      </c>
      <c r="LT2" t="s">
        <v>1162</v>
      </c>
      <c r="LU2" t="s">
        <v>1125</v>
      </c>
      <c r="LV2" s="247">
        <v>4</v>
      </c>
      <c r="LW2" s="248">
        <v>0.44444444444444442</v>
      </c>
      <c r="LX2" s="247">
        <v>3</v>
      </c>
      <c r="LY2" s="248">
        <v>0.33333333333333331</v>
      </c>
      <c r="LZ2" s="244">
        <v>5</v>
      </c>
      <c r="MA2" s="245">
        <v>0.55555555555555558</v>
      </c>
      <c r="MB2" s="244">
        <v>6</v>
      </c>
      <c r="MC2" s="248">
        <v>0.66666666666666663</v>
      </c>
      <c r="MD2">
        <v>9</v>
      </c>
      <c r="ME2" s="260">
        <v>9</v>
      </c>
      <c r="MO2" t="s">
        <v>1125</v>
      </c>
      <c r="MP2" s="254" t="s">
        <v>1162</v>
      </c>
      <c r="MQ2" s="254"/>
      <c r="MR2" s="254"/>
      <c r="MU2" s="137">
        <v>7</v>
      </c>
      <c r="MV2" s="193">
        <v>0.77777777777777779</v>
      </c>
      <c r="MW2" s="137">
        <v>8124.3116145300919</v>
      </c>
      <c r="MX2" s="137">
        <v>10461.265628656363</v>
      </c>
      <c r="MY2" s="143">
        <v>1162.3628476284848</v>
      </c>
      <c r="MZ2" s="137">
        <v>6</v>
      </c>
      <c r="NA2" s="193">
        <v>0.66666666666666663</v>
      </c>
      <c r="NB2" s="137">
        <v>-890.80475376694676</v>
      </c>
      <c r="NC2" t="s">
        <v>1161</v>
      </c>
      <c r="ND2" t="s">
        <v>1125</v>
      </c>
      <c r="NE2" s="247">
        <v>6</v>
      </c>
      <c r="NF2" s="248">
        <v>0.66666666666666663</v>
      </c>
      <c r="NG2" s="247">
        <v>7</v>
      </c>
      <c r="NH2" s="248">
        <v>0.77777777777777779</v>
      </c>
      <c r="NI2" s="244">
        <v>3</v>
      </c>
      <c r="NJ2" s="245">
        <v>0.33333333333333331</v>
      </c>
      <c r="NK2" s="244">
        <v>2</v>
      </c>
      <c r="NL2" s="248">
        <v>0.22222222222222221</v>
      </c>
      <c r="NM2">
        <v>9</v>
      </c>
      <c r="NN2" s="260">
        <v>9</v>
      </c>
      <c r="NX2" t="s">
        <v>1125</v>
      </c>
      <c r="NY2" s="254" t="s">
        <v>1161</v>
      </c>
      <c r="NZ2" s="254"/>
      <c r="OA2" s="254"/>
      <c r="OD2" s="137">
        <v>4</v>
      </c>
      <c r="OE2" s="193">
        <v>0.44444444444444442</v>
      </c>
      <c r="OF2" s="137">
        <v>-641.97838305279527</v>
      </c>
      <c r="OG2" s="137">
        <v>9707.9083222439895</v>
      </c>
      <c r="OH2" s="143">
        <v>1078.6564802493322</v>
      </c>
      <c r="OI2" s="137">
        <v>1</v>
      </c>
      <c r="OJ2" s="193">
        <v>0.1111111111111111</v>
      </c>
      <c r="OK2" s="137">
        <v>-7737.2208665392527</v>
      </c>
      <c r="OL2" t="s">
        <v>1162</v>
      </c>
      <c r="OM2" t="s">
        <v>1125</v>
      </c>
      <c r="ON2" s="247">
        <v>1</v>
      </c>
      <c r="OO2" s="248">
        <v>0.1111111111111111</v>
      </c>
      <c r="OP2" s="247">
        <v>7</v>
      </c>
      <c r="OQ2" s="248">
        <v>0.77777777777777779</v>
      </c>
      <c r="OR2" s="244">
        <v>8</v>
      </c>
      <c r="OS2" s="245">
        <v>0.88888888888888884</v>
      </c>
      <c r="OT2" s="244">
        <v>2</v>
      </c>
      <c r="OU2" s="248">
        <v>0.22222222222222221</v>
      </c>
      <c r="OV2">
        <v>9</v>
      </c>
      <c r="OW2" s="260">
        <v>9</v>
      </c>
      <c r="PG2" t="s">
        <v>1125</v>
      </c>
      <c r="PH2" s="254" t="s">
        <v>1162</v>
      </c>
      <c r="PI2" s="254"/>
      <c r="PJ2" s="254"/>
      <c r="PM2" s="137">
        <v>5</v>
      </c>
      <c r="PN2" s="193">
        <v>0.55555555555555558</v>
      </c>
      <c r="PO2" s="137">
        <v>-565.44433698414696</v>
      </c>
      <c r="PP2" s="137">
        <v>3530.8405068277007</v>
      </c>
      <c r="PQ2" s="143">
        <v>392.31561186974454</v>
      </c>
      <c r="PR2" s="137">
        <v>6</v>
      </c>
      <c r="PS2" s="193">
        <v>0.66666666666666663</v>
      </c>
      <c r="PT2" s="137">
        <v>-370.09962394173863</v>
      </c>
      <c r="PU2" t="s">
        <v>1161</v>
      </c>
      <c r="PV2" t="s">
        <v>1125</v>
      </c>
      <c r="PW2" s="247">
        <v>5</v>
      </c>
      <c r="PX2" s="248">
        <v>0.55555555555555558</v>
      </c>
      <c r="PY2" s="247">
        <v>6</v>
      </c>
      <c r="PZ2" s="248">
        <v>0.66666666666666663</v>
      </c>
      <c r="QA2" s="244">
        <v>4</v>
      </c>
      <c r="QB2" s="245">
        <v>0.44444444444444442</v>
      </c>
      <c r="QC2" s="244">
        <v>3</v>
      </c>
      <c r="QD2" s="248">
        <v>0.33333333333333331</v>
      </c>
      <c r="QE2">
        <v>9</v>
      </c>
      <c r="QF2" s="260">
        <v>9</v>
      </c>
      <c r="QP2" t="s">
        <v>1125</v>
      </c>
      <c r="QQ2" s="254" t="str">
        <f>PU2</f>
        <v>normal</v>
      </c>
      <c r="QR2" s="254"/>
      <c r="QS2" s="254"/>
      <c r="QV2" s="137">
        <f>SUMIF($C$14:$C$92,QP2,QY$14:QY$92)</f>
        <v>4</v>
      </c>
      <c r="QW2" s="193">
        <f>QV2/$C2</f>
        <v>0.44444444444444442</v>
      </c>
      <c r="QX2" s="137">
        <f>SUMIF($C$14:$C$92,QP2,RQ$14:RQ$92)</f>
        <v>-2944.1445693133023</v>
      </c>
      <c r="QY2" s="137">
        <f>SUMIF($C$14:$C$92,QP2,RW$14:RW$92)</f>
        <v>10910.164547944174</v>
      </c>
      <c r="QZ2" s="143">
        <f>QY2/$C2</f>
        <v>1212.2405053271304</v>
      </c>
      <c r="RA2" s="137">
        <f t="shared" ref="RA2:RA9" si="0">SUMIF($C$14:$C$92,QP2,QZ$14:QZ$92)</f>
        <v>4</v>
      </c>
      <c r="RB2" s="193">
        <f t="shared" ref="RB2:RB10" si="1">RA2/$C2</f>
        <v>0.44444444444444442</v>
      </c>
      <c r="RC2" s="137">
        <f t="shared" ref="RC2:RC9" si="2">SUMIF($C$14:$C$92,QP2,RN$14:RN$92)</f>
        <v>-2113.5896869944168</v>
      </c>
      <c r="RD2" t="str">
        <f>IF(AND(RB2&lt;0.5,RC2&lt;0),"inverted","normal")</f>
        <v>inverted</v>
      </c>
      <c r="RE2" t="str">
        <f>QP2</f>
        <v>currency</v>
      </c>
      <c r="RF2" s="247">
        <f t="shared" ref="RF2:RF9" si="3">SUMIFS(QX$14:QX$92,QX$14:QX$92,1,$C$14:$C$92,QP2)</f>
        <v>2</v>
      </c>
      <c r="RG2" s="248">
        <f t="shared" ref="RG2:RG10" si="4">RF2/RN2</f>
        <v>0.22222222222222221</v>
      </c>
      <c r="RH2" s="247">
        <f>SUMIFS(QQ$14:QQ$92,QQ$14:QQ$92,1,$C$14:$C$92,QP2)</f>
        <v>6</v>
      </c>
      <c r="RI2" s="248">
        <f t="shared" ref="RI2:RI10" si="5">RH2/RN2</f>
        <v>0.66666666666666663</v>
      </c>
      <c r="RJ2" s="244">
        <f t="shared" ref="RJ2:RJ9" si="6">ABS(SUMIFS(QX$14:QX$92,QX$14:QX$92,-1,$C$14:$C$92,QP2))</f>
        <v>7</v>
      </c>
      <c r="RK2" s="245">
        <f t="shared" ref="RK2:RK10" si="7">RJ2/RN2</f>
        <v>0.77777777777777779</v>
      </c>
      <c r="RL2" s="244">
        <f t="shared" ref="RL2:RL9" si="8">ABS(SUMIFS(QQ$14:QQ$92,QQ$14:QQ$92,-1,$C$14:$C$92,QP2))</f>
        <v>3</v>
      </c>
      <c r="RM2" s="248">
        <f t="shared" ref="RM2:RM10" si="9">RL2/RN2</f>
        <v>0.33333333333333331</v>
      </c>
      <c r="RN2">
        <f t="shared" ref="RN2:RN10" si="10">RF2+RJ2</f>
        <v>9</v>
      </c>
      <c r="RO2" s="260">
        <f>RL2+RH2</f>
        <v>9</v>
      </c>
      <c r="RY2" t="s">
        <v>1125</v>
      </c>
      <c r="RZ2" s="254" t="str">
        <f>RD2</f>
        <v>inverted</v>
      </c>
      <c r="SA2" s="254"/>
      <c r="SB2" s="254"/>
      <c r="SE2" s="137">
        <f>SUMIF($C$14:$C$92,RY2,SH$14:SH$92)</f>
        <v>9</v>
      </c>
      <c r="SF2" s="193">
        <f>SE2/$C2</f>
        <v>1</v>
      </c>
      <c r="SG2" s="137">
        <f>SUMIF($C$14:$C$92,RY2,SZ$14:SZ$92)</f>
        <v>0</v>
      </c>
      <c r="SH2" s="137">
        <f>SUMIF($C$14:$C$92,RY2,TF$14:TF$92)</f>
        <v>0</v>
      </c>
      <c r="SI2" s="143">
        <f>SH2/$C2</f>
        <v>0</v>
      </c>
      <c r="SJ2" s="137">
        <f t="shared" ref="SJ2:SJ9" si="11">SUMIF($C$14:$C$92,RY2,SI$14:SI$92)</f>
        <v>9</v>
      </c>
      <c r="SK2" s="193">
        <f t="shared" ref="SK2:SK10" si="12">SJ2/$C2</f>
        <v>1</v>
      </c>
      <c r="SL2" s="137">
        <f t="shared" ref="SL2:SL9" si="13">SUMIF($C$14:$C$92,RY2,SW$14:SW$92)</f>
        <v>0</v>
      </c>
      <c r="SM2" t="str">
        <f>IF(AND(SK2&lt;0.5,SL2&lt;0),"inverted","normal")</f>
        <v>normal</v>
      </c>
      <c r="SN2" t="str">
        <f>RY2</f>
        <v>currency</v>
      </c>
      <c r="SO2" s="247">
        <f t="shared" ref="SO2:SO9" si="14">SUMIFS(SG$14:SG$92,SG$14:SG$92,1,$C$14:$C$92,RY2)</f>
        <v>0</v>
      </c>
      <c r="SP2" s="248" t="e">
        <f t="shared" ref="SP2:SP10" si="15">SO2/SW2</f>
        <v>#DIV/0!</v>
      </c>
      <c r="SQ2" s="247">
        <f>SUMIFS(RZ$14:RZ$92,RZ$14:RZ$92,1,$C$14:$C$92,RY2)</f>
        <v>0</v>
      </c>
      <c r="SR2" s="248" t="e">
        <f t="shared" ref="SR2:SR10" si="16">SQ2/SW2</f>
        <v>#DIV/0!</v>
      </c>
      <c r="SS2" s="244">
        <f t="shared" ref="SS2:SS9" si="17">ABS(SUMIFS(SG$14:SG$92,SG$14:SG$92,-1,$C$14:$C$92,RY2))</f>
        <v>0</v>
      </c>
      <c r="ST2" s="245" t="e">
        <f t="shared" ref="ST2:ST10" si="18">SS2/SW2</f>
        <v>#DIV/0!</v>
      </c>
      <c r="SU2" s="244">
        <f t="shared" ref="SU2:SU9" si="19">ABS(SUMIFS(RZ$14:RZ$92,RZ$14:RZ$92,-1,$C$14:$C$92,RY2))</f>
        <v>0</v>
      </c>
      <c r="SV2" s="248" t="e">
        <f t="shared" ref="SV2:SV10" si="20">SU2/SW2</f>
        <v>#DIV/0!</v>
      </c>
      <c r="SW2">
        <f t="shared" ref="SW2:SW10" si="21">SO2+SS2</f>
        <v>0</v>
      </c>
      <c r="SX2" s="260">
        <f>SU2+SQ2</f>
        <v>0</v>
      </c>
      <c r="TH2" t="s">
        <v>1125</v>
      </c>
      <c r="TI2" s="254" t="str">
        <f>SM2</f>
        <v>normal</v>
      </c>
      <c r="TJ2" s="254"/>
      <c r="TK2" s="254"/>
      <c r="TN2" s="137">
        <f>SUMIF($C$14:$C$92,TH2,TQ$14:TQ$92)</f>
        <v>9</v>
      </c>
      <c r="TO2" s="193">
        <f>TN2/$C2</f>
        <v>1</v>
      </c>
      <c r="TP2" s="137">
        <f>SUMIF($C$14:$C$92,TH2,UI$14:UI$92)</f>
        <v>0</v>
      </c>
      <c r="TQ2" s="137">
        <f>SUMIF($C$14:$C$92,TH2,UO$14:UO$92)</f>
        <v>0</v>
      </c>
      <c r="TR2" s="143">
        <f>TQ2/$C2</f>
        <v>0</v>
      </c>
      <c r="TS2" s="137">
        <f t="shared" ref="TS2:TS9" si="22">SUMIF($C$14:$C$92,TH2,TR$14:TR$92)</f>
        <v>9</v>
      </c>
      <c r="TT2" s="193">
        <f t="shared" ref="TT2:TT10" si="23">TS2/$C2</f>
        <v>1</v>
      </c>
      <c r="TU2" s="137">
        <f t="shared" ref="TU2:TU9" si="24">SUMIF($C$14:$C$92,TH2,UF$14:UF$92)</f>
        <v>0</v>
      </c>
      <c r="TV2" t="str">
        <f>IF(AND(TT2&lt;0.5,TU2&lt;0),"inverted","normal")</f>
        <v>normal</v>
      </c>
      <c r="TW2" t="str">
        <f>TH2</f>
        <v>currency</v>
      </c>
      <c r="TX2" s="247">
        <f t="shared" ref="TX2:TX9" si="25">SUMIFS(TP$14:TP$92,TP$14:TP$92,1,$C$14:$C$92,TH2)</f>
        <v>0</v>
      </c>
      <c r="TY2" s="248" t="e">
        <f t="shared" ref="TY2:TY10" si="26">TX2/UF2</f>
        <v>#DIV/0!</v>
      </c>
      <c r="TZ2" s="247">
        <f>SUMIFS(TI$14:TI$92,TI$14:TI$92,1,$C$14:$C$92,TH2)</f>
        <v>0</v>
      </c>
      <c r="UA2" s="248" t="e">
        <f t="shared" ref="UA2:UA10" si="27">TZ2/UF2</f>
        <v>#DIV/0!</v>
      </c>
      <c r="UB2" s="244">
        <f t="shared" ref="UB2:UB9" si="28">ABS(SUMIFS(TP$14:TP$92,TP$14:TP$92,-1,$C$14:$C$92,TH2))</f>
        <v>0</v>
      </c>
      <c r="UC2" s="245" t="e">
        <f t="shared" ref="UC2:UC10" si="29">UB2/UF2</f>
        <v>#DIV/0!</v>
      </c>
      <c r="UD2" s="244">
        <f t="shared" ref="UD2:UD9" si="30">ABS(SUMIFS(TI$14:TI$92,TI$14:TI$92,-1,$C$14:$C$92,TH2))</f>
        <v>0</v>
      </c>
      <c r="UE2" s="248" t="e">
        <f t="shared" ref="UE2:UE10" si="31">UD2/UF2</f>
        <v>#DIV/0!</v>
      </c>
      <c r="UF2">
        <f t="shared" ref="UF2:UF10" si="32">TX2+UB2</f>
        <v>0</v>
      </c>
      <c r="UG2" s="260">
        <f>UD2+TZ2</f>
        <v>0</v>
      </c>
    </row>
    <row r="3" spans="1:561" outlineLevel="1" x14ac:dyDescent="0.25">
      <c r="A3" s="1" t="s">
        <v>290</v>
      </c>
      <c r="C3">
        <f t="shared" ref="C3:C9" si="33">COUNTIF($C$14:$C$92,A3)</f>
        <v>7</v>
      </c>
      <c r="E3" s="1" t="s">
        <v>290</v>
      </c>
      <c r="F3" s="254" t="s">
        <v>290</v>
      </c>
      <c r="G3" s="254"/>
      <c r="J3" s="137">
        <v>3</v>
      </c>
      <c r="K3" s="193">
        <v>0.42857142857142855</v>
      </c>
      <c r="L3" s="137">
        <v>849.04573615322238</v>
      </c>
      <c r="N3" s="137"/>
      <c r="O3" s="137">
        <v>0</v>
      </c>
      <c r="P3" s="193">
        <v>0</v>
      </c>
      <c r="Q3" s="137">
        <v>-9846.0364027475698</v>
      </c>
      <c r="R3" t="s">
        <v>1162</v>
      </c>
      <c r="S3" t="s">
        <v>290</v>
      </c>
      <c r="T3" s="247">
        <v>2</v>
      </c>
      <c r="U3" s="248">
        <v>0.2857142857142857</v>
      </c>
      <c r="V3" s="247">
        <v>2</v>
      </c>
      <c r="W3" s="248">
        <v>0.2857142857142857</v>
      </c>
      <c r="X3" s="244">
        <v>5</v>
      </c>
      <c r="Y3" s="245">
        <v>0.7142857142857143</v>
      </c>
      <c r="Z3" s="244">
        <v>5</v>
      </c>
      <c r="AA3" s="248">
        <v>0.7142857142857143</v>
      </c>
      <c r="AB3">
        <v>7</v>
      </c>
      <c r="AC3" s="260">
        <v>7</v>
      </c>
      <c r="AL3" s="1" t="s">
        <v>290</v>
      </c>
      <c r="AM3" s="254" t="s">
        <v>1162</v>
      </c>
      <c r="AN3" s="254"/>
      <c r="AO3" s="254"/>
      <c r="AR3" s="137">
        <v>5</v>
      </c>
      <c r="AS3" s="193">
        <v>0.7142857142857143</v>
      </c>
      <c r="AT3" s="137">
        <v>3664.3816962503215</v>
      </c>
      <c r="AV3" s="137"/>
      <c r="AW3" s="137">
        <v>4</v>
      </c>
      <c r="AX3" s="193">
        <v>0.5714285714285714</v>
      </c>
      <c r="AY3" s="137">
        <v>993.4348125173176</v>
      </c>
      <c r="AZ3" t="s">
        <v>1161</v>
      </c>
      <c r="BA3" t="s">
        <v>290</v>
      </c>
      <c r="BB3" s="247">
        <v>6</v>
      </c>
      <c r="BC3" s="248">
        <v>0.8571428571428571</v>
      </c>
      <c r="BD3" s="247">
        <v>4</v>
      </c>
      <c r="BE3" s="248">
        <v>0.5714285714285714</v>
      </c>
      <c r="BF3" s="244">
        <v>1</v>
      </c>
      <c r="BG3" s="245">
        <v>0.14285714285714285</v>
      </c>
      <c r="BH3" s="244">
        <v>3</v>
      </c>
      <c r="BI3" s="248">
        <v>0.42857142857142855</v>
      </c>
      <c r="BJ3">
        <v>7</v>
      </c>
      <c r="BK3" s="260">
        <v>7</v>
      </c>
      <c r="BU3" s="1" t="s">
        <v>290</v>
      </c>
      <c r="BV3" s="254" t="s">
        <v>290</v>
      </c>
      <c r="BW3" s="254"/>
      <c r="BX3" s="254"/>
      <c r="CA3" s="137">
        <v>7</v>
      </c>
      <c r="CB3" s="193">
        <v>1</v>
      </c>
      <c r="CC3" s="137">
        <v>1172.5713211458944</v>
      </c>
      <c r="CE3" s="137"/>
      <c r="CF3" s="137">
        <v>5</v>
      </c>
      <c r="CG3" s="193">
        <v>0.7142857142857143</v>
      </c>
      <c r="CH3" s="137">
        <v>84.547129880143075</v>
      </c>
      <c r="CI3" t="s">
        <v>1161</v>
      </c>
      <c r="CJ3" t="s">
        <v>290</v>
      </c>
      <c r="CK3" s="247">
        <v>6</v>
      </c>
      <c r="CL3" s="248">
        <v>0.8571428571428571</v>
      </c>
      <c r="CM3" s="247">
        <v>6</v>
      </c>
      <c r="CN3" s="248">
        <v>0.8571428571428571</v>
      </c>
      <c r="CO3" s="244">
        <v>1</v>
      </c>
      <c r="CP3" s="245">
        <v>0.14285714285714285</v>
      </c>
      <c r="CQ3" s="244">
        <v>1</v>
      </c>
      <c r="CR3" s="248">
        <v>0.14285714285714285</v>
      </c>
      <c r="CS3">
        <v>7</v>
      </c>
      <c r="CT3" s="260">
        <v>7</v>
      </c>
      <c r="DD3" s="1" t="s">
        <v>290</v>
      </c>
      <c r="DE3" s="254" t="s">
        <v>290</v>
      </c>
      <c r="DF3" s="254"/>
      <c r="DG3" s="254"/>
      <c r="DJ3" s="137">
        <v>1</v>
      </c>
      <c r="DK3" s="193">
        <v>0.14285714285714285</v>
      </c>
      <c r="DL3" s="137">
        <v>-16287.67586728539</v>
      </c>
      <c r="DN3" s="137"/>
      <c r="DO3" s="137">
        <v>2</v>
      </c>
      <c r="DP3" s="193">
        <v>0.2857142857142857</v>
      </c>
      <c r="DQ3" s="137">
        <v>-3698.3724275699201</v>
      </c>
      <c r="DR3" t="s">
        <v>1162</v>
      </c>
      <c r="DS3" t="s">
        <v>290</v>
      </c>
      <c r="DT3" s="247">
        <v>0</v>
      </c>
      <c r="DU3" s="248">
        <v>0</v>
      </c>
      <c r="DV3" s="247">
        <v>6</v>
      </c>
      <c r="DW3" s="248">
        <v>0.8571428571428571</v>
      </c>
      <c r="DX3" s="244">
        <v>7</v>
      </c>
      <c r="DY3" s="245">
        <v>1</v>
      </c>
      <c r="DZ3" s="244">
        <v>1</v>
      </c>
      <c r="EA3" s="248">
        <v>0.14285714285714285</v>
      </c>
      <c r="EB3">
        <v>7</v>
      </c>
      <c r="EC3" s="260">
        <v>7</v>
      </c>
      <c r="EM3" s="1" t="s">
        <v>290</v>
      </c>
      <c r="EN3" s="254" t="s">
        <v>290</v>
      </c>
      <c r="EO3" s="254"/>
      <c r="EP3" s="254"/>
      <c r="ES3" s="137">
        <v>3</v>
      </c>
      <c r="ET3" s="193">
        <v>0.42857142857142855</v>
      </c>
      <c r="EU3" s="137">
        <v>-1539.5373024925671</v>
      </c>
      <c r="EV3" s="137">
        <v>5521.0707114383758</v>
      </c>
      <c r="EW3" s="137"/>
      <c r="EX3" s="137">
        <v>4</v>
      </c>
      <c r="EY3" s="193">
        <v>0.5714285714285714</v>
      </c>
      <c r="EZ3" s="137">
        <v>3974.1605906227655</v>
      </c>
      <c r="FA3" t="s">
        <v>1161</v>
      </c>
      <c r="FB3" t="s">
        <v>290</v>
      </c>
      <c r="FC3" s="247">
        <v>5</v>
      </c>
      <c r="FD3" s="248">
        <v>0.7142857142857143</v>
      </c>
      <c r="FE3" s="247">
        <v>1</v>
      </c>
      <c r="FF3" s="248">
        <v>0.14285714285714285</v>
      </c>
      <c r="FG3" s="244">
        <v>2</v>
      </c>
      <c r="FH3" s="245">
        <v>0.2857142857142857</v>
      </c>
      <c r="FI3" s="244">
        <v>6</v>
      </c>
      <c r="FJ3" s="248">
        <v>0.8571428571428571</v>
      </c>
      <c r="FK3">
        <v>7</v>
      </c>
      <c r="FL3" s="260">
        <v>7</v>
      </c>
      <c r="FV3" s="1" t="s">
        <v>290</v>
      </c>
      <c r="FW3" s="254" t="s">
        <v>1161</v>
      </c>
      <c r="FX3" s="254"/>
      <c r="FY3" s="254"/>
      <c r="GB3" s="137">
        <v>5</v>
      </c>
      <c r="GC3" s="193">
        <v>0.7142857142857143</v>
      </c>
      <c r="GD3" s="137">
        <v>5054.4374257934305</v>
      </c>
      <c r="GE3" s="137">
        <v>14617.634988381646</v>
      </c>
      <c r="GF3" s="137"/>
      <c r="GG3" s="137">
        <v>2</v>
      </c>
      <c r="GH3" s="193">
        <v>0.2857142857142857</v>
      </c>
      <c r="GI3" s="137">
        <v>-13440.340784303748</v>
      </c>
      <c r="GJ3" t="s">
        <v>1162</v>
      </c>
      <c r="GK3" t="s">
        <v>290</v>
      </c>
      <c r="GL3" s="247">
        <v>1</v>
      </c>
      <c r="GM3" s="248">
        <v>0.14285714285714285</v>
      </c>
      <c r="GN3" s="247">
        <v>1</v>
      </c>
      <c r="GO3" s="248">
        <v>0.14285714285714285</v>
      </c>
      <c r="GP3" s="244">
        <v>6</v>
      </c>
      <c r="GQ3" s="245">
        <v>0.8571428571428571</v>
      </c>
      <c r="GR3" s="244">
        <v>6</v>
      </c>
      <c r="GS3" s="248">
        <v>0.8571428571428571</v>
      </c>
      <c r="GT3">
        <v>7</v>
      </c>
      <c r="GU3" s="260">
        <v>7</v>
      </c>
      <c r="HE3" s="1" t="s">
        <v>290</v>
      </c>
      <c r="HF3" s="254" t="s">
        <v>1162</v>
      </c>
      <c r="HG3" s="254"/>
      <c r="HH3" s="254"/>
      <c r="HK3" s="137">
        <v>1</v>
      </c>
      <c r="HL3" s="193">
        <v>0.14285714285714285</v>
      </c>
      <c r="HM3" s="137">
        <v>-4341.4387502501777</v>
      </c>
      <c r="HN3" s="137">
        <v>4398.3391056880109</v>
      </c>
      <c r="HO3" s="137">
        <v>4398.3391056880109</v>
      </c>
      <c r="HP3" s="137">
        <v>5</v>
      </c>
      <c r="HQ3" s="193">
        <v>0.7142857142857143</v>
      </c>
      <c r="HR3" s="137">
        <v>-864.48290848937199</v>
      </c>
      <c r="HS3" t="s">
        <v>1161</v>
      </c>
      <c r="HT3" t="s">
        <v>290</v>
      </c>
      <c r="HU3" s="247">
        <v>6</v>
      </c>
      <c r="HV3" s="248">
        <v>0.8571428571428571</v>
      </c>
      <c r="HW3" s="247">
        <v>2</v>
      </c>
      <c r="HX3" s="248">
        <v>0.2857142857142857</v>
      </c>
      <c r="HY3" s="244">
        <v>1</v>
      </c>
      <c r="HZ3" s="245">
        <v>0.14285714285714285</v>
      </c>
      <c r="IA3" s="244">
        <v>5</v>
      </c>
      <c r="IB3" s="248">
        <v>0.7142857142857143</v>
      </c>
      <c r="IC3">
        <v>7</v>
      </c>
      <c r="ID3" s="260">
        <v>7</v>
      </c>
      <c r="IN3" s="1" t="s">
        <v>290</v>
      </c>
      <c r="IO3" s="254" t="s">
        <v>1161</v>
      </c>
      <c r="IP3" s="254"/>
      <c r="IQ3" s="254"/>
      <c r="IT3" s="137">
        <v>1</v>
      </c>
      <c r="IU3" s="193">
        <v>0.14285714285714285</v>
      </c>
      <c r="IV3" s="137">
        <v>-3472.4199197400249</v>
      </c>
      <c r="IW3" s="137">
        <v>4886.055101366841</v>
      </c>
      <c r="IX3" s="137">
        <v>4886.055101366841</v>
      </c>
      <c r="IY3" s="137">
        <v>4</v>
      </c>
      <c r="IZ3" s="193">
        <v>0.5714285714285714</v>
      </c>
      <c r="JA3" s="137">
        <v>933.36634071009928</v>
      </c>
      <c r="JB3" t="s">
        <v>1161</v>
      </c>
      <c r="JC3" t="s">
        <v>290</v>
      </c>
      <c r="JD3" s="247">
        <v>3</v>
      </c>
      <c r="JE3" s="248">
        <v>0.42857142857142855</v>
      </c>
      <c r="JF3" s="247">
        <v>5</v>
      </c>
      <c r="JG3" s="248">
        <v>0.7142857142857143</v>
      </c>
      <c r="JH3" s="244">
        <v>4</v>
      </c>
      <c r="JI3" s="245">
        <v>0.5714285714285714</v>
      </c>
      <c r="JJ3" s="244">
        <v>2</v>
      </c>
      <c r="JK3" s="248">
        <v>0.2857142857142857</v>
      </c>
      <c r="JL3">
        <v>7</v>
      </c>
      <c r="JM3" s="260">
        <v>7</v>
      </c>
      <c r="JW3" s="1" t="s">
        <v>290</v>
      </c>
      <c r="JX3" s="254" t="s">
        <v>1161</v>
      </c>
      <c r="JY3" s="254"/>
      <c r="JZ3" s="254"/>
      <c r="KC3" s="137">
        <v>5</v>
      </c>
      <c r="KD3" s="193">
        <v>0.7142857142857143</v>
      </c>
      <c r="KE3" s="137">
        <v>-3322.5781784992951</v>
      </c>
      <c r="KF3" s="137">
        <v>14864.250990041292</v>
      </c>
      <c r="KG3" s="137">
        <v>2972.8501980082583</v>
      </c>
      <c r="KH3" s="137">
        <v>2</v>
      </c>
      <c r="KI3" s="193">
        <v>0.2857142857142857</v>
      </c>
      <c r="KJ3" s="137">
        <v>-7368.825695669414</v>
      </c>
      <c r="KK3" t="s">
        <v>1162</v>
      </c>
      <c r="KL3" t="s">
        <v>290</v>
      </c>
      <c r="KM3" s="247">
        <v>7</v>
      </c>
      <c r="KN3" s="248">
        <v>1</v>
      </c>
      <c r="KO3" s="247">
        <v>5</v>
      </c>
      <c r="KP3" s="248">
        <v>0.7142857142857143</v>
      </c>
      <c r="KQ3" s="244">
        <v>0</v>
      </c>
      <c r="KR3" s="245">
        <v>0</v>
      </c>
      <c r="KS3" s="244">
        <v>2</v>
      </c>
      <c r="KT3" s="248">
        <v>0.2857142857142857</v>
      </c>
      <c r="KU3">
        <v>7</v>
      </c>
      <c r="KV3" s="260">
        <v>7</v>
      </c>
      <c r="LF3" s="1" t="s">
        <v>290</v>
      </c>
      <c r="LG3" s="254" t="s">
        <v>1162</v>
      </c>
      <c r="LH3" s="254"/>
      <c r="LI3" s="254"/>
      <c r="LL3" s="137">
        <v>2</v>
      </c>
      <c r="LM3" s="193">
        <v>0.2857142857142857</v>
      </c>
      <c r="LN3" s="137">
        <v>-6586.8878171697897</v>
      </c>
      <c r="LO3" s="137">
        <v>15500.957692135986</v>
      </c>
      <c r="LP3" s="143">
        <v>2214.4225274479982</v>
      </c>
      <c r="LQ3" s="137">
        <v>3</v>
      </c>
      <c r="LR3" s="193">
        <v>0.42857142857142855</v>
      </c>
      <c r="LS3" s="137">
        <v>1413.2539551817649</v>
      </c>
      <c r="LT3" t="s">
        <v>1161</v>
      </c>
      <c r="LU3" t="s">
        <v>290</v>
      </c>
      <c r="LV3" s="247">
        <v>2</v>
      </c>
      <c r="LW3" s="248">
        <v>0.2857142857142857</v>
      </c>
      <c r="LX3" s="247">
        <v>4</v>
      </c>
      <c r="LY3" s="248">
        <v>0.5714285714285714</v>
      </c>
      <c r="LZ3" s="244">
        <v>5</v>
      </c>
      <c r="MA3" s="245">
        <v>0.7142857142857143</v>
      </c>
      <c r="MB3" s="244">
        <v>3</v>
      </c>
      <c r="MC3" s="248">
        <v>0.42857142857142855</v>
      </c>
      <c r="MD3">
        <v>7</v>
      </c>
      <c r="ME3" s="260">
        <v>7</v>
      </c>
      <c r="MO3" s="1" t="s">
        <v>290</v>
      </c>
      <c r="MP3" s="254" t="s">
        <v>1161</v>
      </c>
      <c r="MQ3" s="254"/>
      <c r="MR3" s="254"/>
      <c r="MU3" s="137">
        <v>2</v>
      </c>
      <c r="MV3" s="193">
        <v>0.2857142857142857</v>
      </c>
      <c r="MW3" s="137">
        <v>-8331.2707107000333</v>
      </c>
      <c r="MX3" s="137">
        <v>8331.2707107000333</v>
      </c>
      <c r="MY3" s="143">
        <v>1190.1815301000047</v>
      </c>
      <c r="MZ3" s="137">
        <v>3</v>
      </c>
      <c r="NA3" s="193">
        <v>0.42857142857142855</v>
      </c>
      <c r="NB3" s="137">
        <v>-2904.7355472718073</v>
      </c>
      <c r="NC3" t="s">
        <v>1162</v>
      </c>
      <c r="ND3" t="s">
        <v>290</v>
      </c>
      <c r="NE3" s="247">
        <v>6</v>
      </c>
      <c r="NF3" s="248">
        <v>0.8571428571428571</v>
      </c>
      <c r="NG3" s="247">
        <v>1</v>
      </c>
      <c r="NH3" s="248">
        <v>0.14285714285714285</v>
      </c>
      <c r="NI3" s="244">
        <v>1</v>
      </c>
      <c r="NJ3" s="245">
        <v>0.14285714285714285</v>
      </c>
      <c r="NK3" s="244">
        <v>6</v>
      </c>
      <c r="NL3" s="248">
        <v>0.8571428571428571</v>
      </c>
      <c r="NM3">
        <v>7</v>
      </c>
      <c r="NN3" s="260">
        <v>7</v>
      </c>
      <c r="NX3" s="1" t="s">
        <v>290</v>
      </c>
      <c r="NY3" s="254" t="s">
        <v>1162</v>
      </c>
      <c r="NZ3" s="254"/>
      <c r="OA3" s="254"/>
      <c r="OD3" s="137">
        <v>4</v>
      </c>
      <c r="OE3" s="193">
        <v>0.5714285714285714</v>
      </c>
      <c r="OF3" s="137">
        <v>237.11702969705306</v>
      </c>
      <c r="OG3" s="137">
        <v>1864.2345120075156</v>
      </c>
      <c r="OH3" s="143">
        <v>266.31921600107364</v>
      </c>
      <c r="OI3" s="137">
        <v>3</v>
      </c>
      <c r="OJ3" s="193">
        <v>0.42857142857142855</v>
      </c>
      <c r="OK3" s="137">
        <v>-1118.6666865380214</v>
      </c>
      <c r="OL3" t="s">
        <v>1162</v>
      </c>
      <c r="OM3" t="s">
        <v>290</v>
      </c>
      <c r="ON3" s="247">
        <v>5</v>
      </c>
      <c r="OO3" s="248">
        <v>0.7142857142857143</v>
      </c>
      <c r="OP3" s="247">
        <v>3</v>
      </c>
      <c r="OQ3" s="248">
        <v>0.42857142857142855</v>
      </c>
      <c r="OR3" s="244">
        <v>2</v>
      </c>
      <c r="OS3" s="245">
        <v>0.2857142857142857</v>
      </c>
      <c r="OT3" s="244">
        <v>4</v>
      </c>
      <c r="OU3" s="248">
        <v>0.5714285714285714</v>
      </c>
      <c r="OV3">
        <v>7</v>
      </c>
      <c r="OW3" s="260">
        <v>7</v>
      </c>
      <c r="PG3" s="1" t="s">
        <v>290</v>
      </c>
      <c r="PH3" s="254" t="s">
        <v>1162</v>
      </c>
      <c r="PI3" s="254"/>
      <c r="PJ3" s="254"/>
      <c r="PM3" s="137">
        <v>2</v>
      </c>
      <c r="PN3" s="193">
        <v>0.2857142857142857</v>
      </c>
      <c r="PO3" s="137">
        <v>-3399.1461224387158</v>
      </c>
      <c r="PP3" s="137">
        <v>7858.2865582741852</v>
      </c>
      <c r="PQ3" s="143">
        <v>1122.6123654677408</v>
      </c>
      <c r="PR3" s="137">
        <v>3</v>
      </c>
      <c r="PS3" s="193">
        <v>0.42857142857142855</v>
      </c>
      <c r="PT3" s="137">
        <v>-921.48375582692415</v>
      </c>
      <c r="PU3" t="s">
        <v>1162</v>
      </c>
      <c r="PV3" t="s">
        <v>290</v>
      </c>
      <c r="PW3" s="247">
        <v>1</v>
      </c>
      <c r="PX3" s="248">
        <v>0.14285714285714285</v>
      </c>
      <c r="PY3" s="247">
        <v>2</v>
      </c>
      <c r="PZ3" s="248">
        <v>0.2857142857142857</v>
      </c>
      <c r="QA3" s="244">
        <v>6</v>
      </c>
      <c r="QB3" s="245">
        <v>0.8571428571428571</v>
      </c>
      <c r="QC3" s="244">
        <v>5</v>
      </c>
      <c r="QD3" s="248">
        <v>0.7142857142857143</v>
      </c>
      <c r="QE3">
        <v>7</v>
      </c>
      <c r="QF3" s="260">
        <v>7</v>
      </c>
      <c r="QP3" s="1" t="s">
        <v>290</v>
      </c>
      <c r="QQ3" s="254" t="str">
        <f t="shared" ref="QQ3:QQ9" si="34">PU3</f>
        <v>inverted</v>
      </c>
      <c r="QR3" s="254"/>
      <c r="QS3" s="254"/>
      <c r="QV3" s="137">
        <f>SUMIF($C$14:$C$92,QP3,QY$14:QY$92)</f>
        <v>4</v>
      </c>
      <c r="QW3" s="193">
        <f t="shared" ref="QW3:QW10" si="35">QV3/$C3</f>
        <v>0.5714285714285714</v>
      </c>
      <c r="QX3" s="137">
        <f>SUMIF($C$14:$C$92,QP3,RQ$14:RQ$92)</f>
        <v>3081.0009335994405</v>
      </c>
      <c r="QY3" s="137">
        <f t="shared" ref="QY3:QY9" si="36">SUMIF($C$14:$C$92,QP3,RW$14:RW$92)</f>
        <v>3698.5500019498945</v>
      </c>
      <c r="QZ3" s="143">
        <f t="shared" ref="QZ3:QZ10" si="37">QY3/$C3</f>
        <v>528.36428599284204</v>
      </c>
      <c r="RA3" s="137">
        <f t="shared" si="0"/>
        <v>5</v>
      </c>
      <c r="RB3" s="193">
        <f t="shared" si="1"/>
        <v>0.7142857142857143</v>
      </c>
      <c r="RC3" s="137">
        <f t="shared" si="2"/>
        <v>2324.8672040312131</v>
      </c>
      <c r="RD3" t="str">
        <f>IF(AND(RB3&lt;0.5,RC3&lt;0),"inverted","normal")</f>
        <v>normal</v>
      </c>
      <c r="RE3" t="str">
        <f t="shared" ref="RE3:RE9" si="38">QP3</f>
        <v>energy</v>
      </c>
      <c r="RF3" s="247">
        <f t="shared" si="3"/>
        <v>2</v>
      </c>
      <c r="RG3" s="248">
        <f t="shared" si="4"/>
        <v>0.2857142857142857</v>
      </c>
      <c r="RH3" s="247">
        <f t="shared" ref="RH3:RH9" si="39">SUMIFS(QQ$14:QQ$92,QQ$14:QQ$92,1,$C$14:$C$92,QP3)</f>
        <v>2</v>
      </c>
      <c r="RI3" s="248">
        <f t="shared" si="5"/>
        <v>0.2857142857142857</v>
      </c>
      <c r="RJ3" s="244">
        <f t="shared" si="6"/>
        <v>5</v>
      </c>
      <c r="RK3" s="245">
        <f t="shared" si="7"/>
        <v>0.7142857142857143</v>
      </c>
      <c r="RL3" s="244">
        <f t="shared" si="8"/>
        <v>5</v>
      </c>
      <c r="RM3" s="248">
        <f t="shared" si="9"/>
        <v>0.7142857142857143</v>
      </c>
      <c r="RN3">
        <f t="shared" si="10"/>
        <v>7</v>
      </c>
      <c r="RO3" s="260">
        <f t="shared" ref="RO3:RO9" si="40">RL3+RH3</f>
        <v>7</v>
      </c>
      <c r="RY3" s="1" t="s">
        <v>290</v>
      </c>
      <c r="RZ3" s="254" t="str">
        <f t="shared" ref="RZ3:RZ9" si="41">RD3</f>
        <v>normal</v>
      </c>
      <c r="SA3" s="254"/>
      <c r="SB3" s="254"/>
      <c r="SE3" s="137">
        <f>SUMIF($C$14:$C$92,RY3,SH$14:SH$92)</f>
        <v>7</v>
      </c>
      <c r="SF3" s="193">
        <f t="shared" ref="SF3:SF10" si="42">SE3/$C3</f>
        <v>1</v>
      </c>
      <c r="SG3" s="137">
        <f>SUMIF($C$14:$C$92,RY3,SZ$14:SZ$92)</f>
        <v>0</v>
      </c>
      <c r="SH3" s="137">
        <f t="shared" ref="SH3:SH9" si="43">SUMIF($C$14:$C$92,RY3,TF$14:TF$92)</f>
        <v>0</v>
      </c>
      <c r="SI3" s="143">
        <f t="shared" ref="SI3:SI10" si="44">SH3/$C3</f>
        <v>0</v>
      </c>
      <c r="SJ3" s="137">
        <f t="shared" si="11"/>
        <v>7</v>
      </c>
      <c r="SK3" s="193">
        <f t="shared" si="12"/>
        <v>1</v>
      </c>
      <c r="SL3" s="137">
        <f t="shared" si="13"/>
        <v>0</v>
      </c>
      <c r="SM3" t="str">
        <f>IF(AND(SK3&lt;0.5,SL3&lt;0),"inverted","normal")</f>
        <v>normal</v>
      </c>
      <c r="SN3" t="str">
        <f t="shared" ref="SN3:SN9" si="45">RY3</f>
        <v>energy</v>
      </c>
      <c r="SO3" s="247">
        <f t="shared" si="14"/>
        <v>0</v>
      </c>
      <c r="SP3" s="248" t="e">
        <f t="shared" si="15"/>
        <v>#DIV/0!</v>
      </c>
      <c r="SQ3" s="247">
        <f t="shared" ref="SQ3:SQ9" si="46">SUMIFS(RZ$14:RZ$92,RZ$14:RZ$92,1,$C$14:$C$92,RY3)</f>
        <v>0</v>
      </c>
      <c r="SR3" s="248" t="e">
        <f t="shared" si="16"/>
        <v>#DIV/0!</v>
      </c>
      <c r="SS3" s="244">
        <f t="shared" si="17"/>
        <v>0</v>
      </c>
      <c r="ST3" s="245" t="e">
        <f t="shared" si="18"/>
        <v>#DIV/0!</v>
      </c>
      <c r="SU3" s="244">
        <f t="shared" si="19"/>
        <v>0</v>
      </c>
      <c r="SV3" s="248" t="e">
        <f t="shared" si="20"/>
        <v>#DIV/0!</v>
      </c>
      <c r="SW3">
        <f t="shared" si="21"/>
        <v>0</v>
      </c>
      <c r="SX3" s="260">
        <f t="shared" ref="SX3:SX9" si="47">SU3+SQ3</f>
        <v>0</v>
      </c>
      <c r="TH3" s="1" t="s">
        <v>290</v>
      </c>
      <c r="TI3" s="254" t="str">
        <f t="shared" ref="TI3:TI9" si="48">SM3</f>
        <v>normal</v>
      </c>
      <c r="TJ3" s="254"/>
      <c r="TK3" s="254"/>
      <c r="TN3" s="137">
        <f>SUMIF($C$14:$C$92,TH3,TQ$14:TQ$92)</f>
        <v>7</v>
      </c>
      <c r="TO3" s="193">
        <f t="shared" ref="TO3:TO10" si="49">TN3/$C3</f>
        <v>1</v>
      </c>
      <c r="TP3" s="137">
        <f>SUMIF($C$14:$C$92,TH3,UI$14:UI$92)</f>
        <v>0</v>
      </c>
      <c r="TQ3" s="137">
        <f t="shared" ref="TQ3:TQ9" si="50">SUMIF($C$14:$C$92,TH3,UO$14:UO$92)</f>
        <v>0</v>
      </c>
      <c r="TR3" s="143">
        <f t="shared" ref="TR3:TR10" si="51">TQ3/$C3</f>
        <v>0</v>
      </c>
      <c r="TS3" s="137">
        <f t="shared" si="22"/>
        <v>7</v>
      </c>
      <c r="TT3" s="193">
        <f t="shared" si="23"/>
        <v>1</v>
      </c>
      <c r="TU3" s="137">
        <f t="shared" si="24"/>
        <v>0</v>
      </c>
      <c r="TV3" t="str">
        <f>IF(AND(TT3&lt;0.5,TU3&lt;0),"inverted","normal")</f>
        <v>normal</v>
      </c>
      <c r="TW3" t="str">
        <f t="shared" ref="TW3:TW9" si="52">TH3</f>
        <v>energy</v>
      </c>
      <c r="TX3" s="247">
        <f t="shared" si="25"/>
        <v>0</v>
      </c>
      <c r="TY3" s="248" t="e">
        <f t="shared" si="26"/>
        <v>#DIV/0!</v>
      </c>
      <c r="TZ3" s="247">
        <f t="shared" ref="TZ3:TZ9" si="53">SUMIFS(TI$14:TI$92,TI$14:TI$92,1,$C$14:$C$92,TH3)</f>
        <v>0</v>
      </c>
      <c r="UA3" s="248" t="e">
        <f t="shared" si="27"/>
        <v>#DIV/0!</v>
      </c>
      <c r="UB3" s="244">
        <f t="shared" si="28"/>
        <v>0</v>
      </c>
      <c r="UC3" s="245" t="e">
        <f t="shared" si="29"/>
        <v>#DIV/0!</v>
      </c>
      <c r="UD3" s="244">
        <f t="shared" si="30"/>
        <v>0</v>
      </c>
      <c r="UE3" s="248" t="e">
        <f t="shared" si="31"/>
        <v>#DIV/0!</v>
      </c>
      <c r="UF3">
        <f t="shared" si="32"/>
        <v>0</v>
      </c>
      <c r="UG3" s="260">
        <f t="shared" ref="UG3:UG9" si="54">UD3+TZ3</f>
        <v>0</v>
      </c>
    </row>
    <row r="4" spans="1:561" outlineLevel="1" x14ac:dyDescent="0.25">
      <c r="A4" s="1" t="s">
        <v>299</v>
      </c>
      <c r="C4">
        <f t="shared" si="33"/>
        <v>10</v>
      </c>
      <c r="E4" s="1" t="s">
        <v>299</v>
      </c>
      <c r="F4" s="254" t="s">
        <v>299</v>
      </c>
      <c r="G4" s="254"/>
      <c r="J4" s="137">
        <v>4</v>
      </c>
      <c r="K4" s="193">
        <v>0.4</v>
      </c>
      <c r="L4" s="137">
        <v>873.39700629087645</v>
      </c>
      <c r="N4" s="137"/>
      <c r="O4" s="137">
        <v>6</v>
      </c>
      <c r="P4" s="193">
        <v>0.6</v>
      </c>
      <c r="Q4" s="137">
        <v>-2955.8877102171477</v>
      </c>
      <c r="R4" t="s">
        <v>1161</v>
      </c>
      <c r="S4" t="s">
        <v>299</v>
      </c>
      <c r="T4" s="247">
        <v>8</v>
      </c>
      <c r="U4" s="248">
        <v>0.8</v>
      </c>
      <c r="V4" s="247">
        <v>2</v>
      </c>
      <c r="W4" s="248">
        <v>0.2</v>
      </c>
      <c r="X4" s="244">
        <v>2</v>
      </c>
      <c r="Y4" s="245">
        <v>0.2</v>
      </c>
      <c r="Z4" s="244">
        <v>8</v>
      </c>
      <c r="AA4" s="248">
        <v>0.8</v>
      </c>
      <c r="AB4">
        <v>10</v>
      </c>
      <c r="AC4" s="260">
        <v>10</v>
      </c>
      <c r="AL4" s="1" t="s">
        <v>299</v>
      </c>
      <c r="AM4" s="254" t="s">
        <v>1161</v>
      </c>
      <c r="AN4" s="254"/>
      <c r="AO4" s="254"/>
      <c r="AR4" s="137">
        <v>6</v>
      </c>
      <c r="AS4" s="193">
        <v>0.6</v>
      </c>
      <c r="AT4" s="137">
        <v>1964.6374767307161</v>
      </c>
      <c r="AV4" s="137"/>
      <c r="AW4" s="137">
        <v>6</v>
      </c>
      <c r="AX4" s="193">
        <v>0.6</v>
      </c>
      <c r="AY4" s="137">
        <v>2057.0282556690381</v>
      </c>
      <c r="AZ4" t="s">
        <v>1161</v>
      </c>
      <c r="BA4" t="s">
        <v>299</v>
      </c>
      <c r="BB4" s="247">
        <v>1</v>
      </c>
      <c r="BC4" s="248">
        <v>0.1</v>
      </c>
      <c r="BD4" s="247">
        <v>5</v>
      </c>
      <c r="BE4" s="248">
        <v>0.5</v>
      </c>
      <c r="BF4" s="244">
        <v>9</v>
      </c>
      <c r="BG4" s="245">
        <v>0.9</v>
      </c>
      <c r="BH4" s="244">
        <v>5</v>
      </c>
      <c r="BI4" s="248">
        <v>0.5</v>
      </c>
      <c r="BJ4">
        <v>10</v>
      </c>
      <c r="BK4" s="260">
        <v>10</v>
      </c>
      <c r="BU4" s="1" t="s">
        <v>299</v>
      </c>
      <c r="BV4" s="254" t="s">
        <v>299</v>
      </c>
      <c r="BW4" s="254"/>
      <c r="BX4" s="254"/>
      <c r="CA4" s="137">
        <v>6</v>
      </c>
      <c r="CB4" s="193">
        <v>0.6</v>
      </c>
      <c r="CC4" s="137">
        <v>-517.12387020355857</v>
      </c>
      <c r="CE4" s="137"/>
      <c r="CF4" s="137">
        <v>4</v>
      </c>
      <c r="CG4" s="193">
        <v>0.4</v>
      </c>
      <c r="CH4" s="137">
        <v>420.16314454039133</v>
      </c>
      <c r="CI4" t="s">
        <v>1161</v>
      </c>
      <c r="CJ4" t="s">
        <v>299</v>
      </c>
      <c r="CK4" s="247">
        <v>0</v>
      </c>
      <c r="CL4" s="248">
        <v>0</v>
      </c>
      <c r="CM4" s="247">
        <v>4</v>
      </c>
      <c r="CN4" s="248">
        <v>0.4</v>
      </c>
      <c r="CO4" s="244">
        <v>10</v>
      </c>
      <c r="CP4" s="245">
        <v>1</v>
      </c>
      <c r="CQ4" s="244">
        <v>6</v>
      </c>
      <c r="CR4" s="248">
        <v>0.6</v>
      </c>
      <c r="CS4">
        <v>10</v>
      </c>
      <c r="CT4" s="260">
        <v>10</v>
      </c>
      <c r="DD4" s="1" t="s">
        <v>299</v>
      </c>
      <c r="DE4" s="254" t="s">
        <v>299</v>
      </c>
      <c r="DF4" s="254"/>
      <c r="DG4" s="254"/>
      <c r="DJ4" s="137">
        <v>6</v>
      </c>
      <c r="DK4" s="193">
        <v>0.6</v>
      </c>
      <c r="DL4" s="137">
        <v>-1431.1466189756118</v>
      </c>
      <c r="DN4" s="137"/>
      <c r="DO4" s="137">
        <v>7</v>
      </c>
      <c r="DP4" s="193">
        <v>0.7</v>
      </c>
      <c r="DQ4" s="137">
        <v>13830.693101680537</v>
      </c>
      <c r="DR4" t="s">
        <v>1161</v>
      </c>
      <c r="DS4" t="s">
        <v>299</v>
      </c>
      <c r="DT4" s="247">
        <v>3</v>
      </c>
      <c r="DU4" s="248">
        <v>0.3</v>
      </c>
      <c r="DV4" s="247">
        <v>3</v>
      </c>
      <c r="DW4" s="248">
        <v>0.3</v>
      </c>
      <c r="DX4" s="244">
        <v>7</v>
      </c>
      <c r="DY4" s="245">
        <v>0.7</v>
      </c>
      <c r="DZ4" s="244">
        <v>7</v>
      </c>
      <c r="EA4" s="248">
        <v>0.7</v>
      </c>
      <c r="EB4">
        <v>10</v>
      </c>
      <c r="EC4" s="260">
        <v>10</v>
      </c>
      <c r="EM4" s="1" t="s">
        <v>299</v>
      </c>
      <c r="EN4" s="254" t="s">
        <v>299</v>
      </c>
      <c r="EO4" s="254"/>
      <c r="EP4" s="254"/>
      <c r="ES4" s="137">
        <v>5</v>
      </c>
      <c r="ET4" s="193">
        <v>0.5</v>
      </c>
      <c r="EU4" s="137">
        <v>1555.3876372696973</v>
      </c>
      <c r="EV4" s="137">
        <v>9418.2465449745632</v>
      </c>
      <c r="EW4" s="137"/>
      <c r="EX4" s="137">
        <v>8</v>
      </c>
      <c r="EY4" s="193">
        <v>0.8</v>
      </c>
      <c r="EZ4" s="137">
        <v>8165.7033258842412</v>
      </c>
      <c r="FA4" t="s">
        <v>1161</v>
      </c>
      <c r="FB4" t="s">
        <v>299</v>
      </c>
      <c r="FC4" s="247">
        <v>3</v>
      </c>
      <c r="FD4" s="248">
        <v>0.3</v>
      </c>
      <c r="FE4" s="247">
        <v>2</v>
      </c>
      <c r="FF4" s="248">
        <v>0.2</v>
      </c>
      <c r="FG4" s="244">
        <v>7</v>
      </c>
      <c r="FH4" s="245">
        <v>0.7</v>
      </c>
      <c r="FI4" s="244">
        <v>8</v>
      </c>
      <c r="FJ4" s="248">
        <v>0.8</v>
      </c>
      <c r="FK4">
        <v>10</v>
      </c>
      <c r="FL4" s="260">
        <v>10</v>
      </c>
      <c r="FV4" s="1" t="s">
        <v>299</v>
      </c>
      <c r="FW4" s="254" t="s">
        <v>1161</v>
      </c>
      <c r="FX4" s="254"/>
      <c r="FY4" s="254"/>
      <c r="GB4" s="137">
        <v>5</v>
      </c>
      <c r="GC4" s="193">
        <v>0.5</v>
      </c>
      <c r="GD4" s="137">
        <v>7831.6444475406879</v>
      </c>
      <c r="GE4" s="137">
        <v>18671.788284247938</v>
      </c>
      <c r="GF4" s="137"/>
      <c r="GG4" s="137">
        <v>7</v>
      </c>
      <c r="GH4" s="193">
        <v>0.7</v>
      </c>
      <c r="GI4" s="137">
        <v>15990.664495407304</v>
      </c>
      <c r="GJ4" t="s">
        <v>1161</v>
      </c>
      <c r="GK4" t="s">
        <v>299</v>
      </c>
      <c r="GL4" s="247">
        <v>3</v>
      </c>
      <c r="GM4" s="248">
        <v>0.3</v>
      </c>
      <c r="GN4" s="247">
        <v>2</v>
      </c>
      <c r="GO4" s="248">
        <v>0.2</v>
      </c>
      <c r="GP4" s="244">
        <v>7</v>
      </c>
      <c r="GQ4" s="245">
        <v>0.7</v>
      </c>
      <c r="GR4" s="244">
        <v>8</v>
      </c>
      <c r="GS4" s="248">
        <v>0.8</v>
      </c>
      <c r="GT4">
        <v>10</v>
      </c>
      <c r="GU4" s="260">
        <v>10</v>
      </c>
      <c r="HE4" s="1" t="s">
        <v>299</v>
      </c>
      <c r="HF4" s="254" t="s">
        <v>1161</v>
      </c>
      <c r="HG4" s="254"/>
      <c r="HH4" s="254"/>
      <c r="HK4" s="137">
        <v>4</v>
      </c>
      <c r="HL4" s="193">
        <v>0.4</v>
      </c>
      <c r="HM4" s="137">
        <v>-6772.070632274279</v>
      </c>
      <c r="HN4" s="137">
        <v>18553.321180615476</v>
      </c>
      <c r="HO4" s="137">
        <v>4638.330295153869</v>
      </c>
      <c r="HP4" s="137">
        <v>1</v>
      </c>
      <c r="HQ4" s="193">
        <v>0.1</v>
      </c>
      <c r="HR4" s="137">
        <v>-14668.479817511075</v>
      </c>
      <c r="HS4" t="s">
        <v>1162</v>
      </c>
      <c r="HT4" t="s">
        <v>299</v>
      </c>
      <c r="HU4" s="247">
        <v>9</v>
      </c>
      <c r="HV4" s="248">
        <v>0.9</v>
      </c>
      <c r="HW4" s="247">
        <v>5</v>
      </c>
      <c r="HX4" s="248">
        <v>0.5</v>
      </c>
      <c r="HY4" s="244">
        <v>1</v>
      </c>
      <c r="HZ4" s="245">
        <v>0.1</v>
      </c>
      <c r="IA4" s="244">
        <v>5</v>
      </c>
      <c r="IB4" s="248">
        <v>0.5</v>
      </c>
      <c r="IC4">
        <v>10</v>
      </c>
      <c r="ID4" s="260">
        <v>10</v>
      </c>
      <c r="IN4" s="1" t="s">
        <v>299</v>
      </c>
      <c r="IO4" s="254" t="s">
        <v>1162</v>
      </c>
      <c r="IP4" s="254"/>
      <c r="IQ4" s="254"/>
      <c r="IT4" s="137">
        <v>3</v>
      </c>
      <c r="IU4" s="193">
        <v>0.3</v>
      </c>
      <c r="IV4" s="137">
        <v>-1408.7597071693435</v>
      </c>
      <c r="IW4" s="137">
        <v>7608.0595039681693</v>
      </c>
      <c r="IX4" s="137">
        <v>2536.0198346560564</v>
      </c>
      <c r="IY4" s="137">
        <v>7</v>
      </c>
      <c r="IZ4" s="193">
        <v>0.7</v>
      </c>
      <c r="JA4" s="137">
        <v>-372.61960317429623</v>
      </c>
      <c r="JB4" t="s">
        <v>1161</v>
      </c>
      <c r="JC4" t="s">
        <v>299</v>
      </c>
      <c r="JD4" s="247">
        <v>3</v>
      </c>
      <c r="JE4" s="248">
        <v>0.3</v>
      </c>
      <c r="JF4" s="247">
        <v>8</v>
      </c>
      <c r="JG4" s="248">
        <v>0.8</v>
      </c>
      <c r="JH4" s="244">
        <v>7</v>
      </c>
      <c r="JI4" s="245">
        <v>0.7</v>
      </c>
      <c r="JJ4" s="244">
        <v>2</v>
      </c>
      <c r="JK4" s="248">
        <v>0.2</v>
      </c>
      <c r="JL4">
        <v>10</v>
      </c>
      <c r="JM4" s="260">
        <v>10</v>
      </c>
      <c r="JW4" s="1" t="s">
        <v>299</v>
      </c>
      <c r="JX4" s="254" t="s">
        <v>1161</v>
      </c>
      <c r="JY4" s="254"/>
      <c r="JZ4" s="254"/>
      <c r="KC4" s="137">
        <v>5</v>
      </c>
      <c r="KD4" s="193">
        <v>0.5</v>
      </c>
      <c r="KE4" s="137">
        <v>-10123.303495672566</v>
      </c>
      <c r="KF4" s="137">
        <v>11948.007728456274</v>
      </c>
      <c r="KG4" s="137">
        <v>2389.6015456912546</v>
      </c>
      <c r="KH4" s="137">
        <v>1</v>
      </c>
      <c r="KI4" s="193">
        <v>0.1</v>
      </c>
      <c r="KJ4" s="137">
        <v>-8688.5419909394532</v>
      </c>
      <c r="KK4" t="s">
        <v>1162</v>
      </c>
      <c r="KL4" t="s">
        <v>299</v>
      </c>
      <c r="KM4" s="247">
        <v>9</v>
      </c>
      <c r="KN4" s="248">
        <v>0.9</v>
      </c>
      <c r="KO4" s="247">
        <v>4</v>
      </c>
      <c r="KP4" s="248">
        <v>0.4</v>
      </c>
      <c r="KQ4" s="244">
        <v>1</v>
      </c>
      <c r="KR4" s="245">
        <v>0.1</v>
      </c>
      <c r="KS4" s="244">
        <v>6</v>
      </c>
      <c r="KT4" s="248">
        <v>0.6</v>
      </c>
      <c r="KU4">
        <v>10</v>
      </c>
      <c r="KV4" s="260">
        <v>10</v>
      </c>
      <c r="LF4" s="1" t="s">
        <v>299</v>
      </c>
      <c r="LG4" s="254" t="s">
        <v>1162</v>
      </c>
      <c r="LH4" s="254"/>
      <c r="LI4" s="254"/>
      <c r="LL4" s="137">
        <v>5</v>
      </c>
      <c r="LM4" s="193">
        <v>0.5</v>
      </c>
      <c r="LN4" s="137">
        <v>924.20872230144039</v>
      </c>
      <c r="LO4" s="137">
        <v>7652.2635406369036</v>
      </c>
      <c r="LP4" s="143">
        <v>765.22635406369034</v>
      </c>
      <c r="LQ4" s="137">
        <v>3</v>
      </c>
      <c r="LR4" s="193">
        <v>0.3</v>
      </c>
      <c r="LS4" s="137">
        <v>-6672.0642807073364</v>
      </c>
      <c r="LT4" t="s">
        <v>1162</v>
      </c>
      <c r="LU4" t="s">
        <v>299</v>
      </c>
      <c r="LV4" s="247">
        <v>8</v>
      </c>
      <c r="LW4" s="248">
        <v>0.8</v>
      </c>
      <c r="LX4" s="247">
        <v>5</v>
      </c>
      <c r="LY4" s="248">
        <v>0.5</v>
      </c>
      <c r="LZ4" s="244">
        <v>2</v>
      </c>
      <c r="MA4" s="245">
        <v>0.2</v>
      </c>
      <c r="MB4" s="244">
        <v>5</v>
      </c>
      <c r="MC4" s="248">
        <v>0.5</v>
      </c>
      <c r="MD4">
        <v>10</v>
      </c>
      <c r="ME4" s="260">
        <v>10</v>
      </c>
      <c r="MO4" s="1" t="s">
        <v>299</v>
      </c>
      <c r="MP4" s="254" t="s">
        <v>1162</v>
      </c>
      <c r="MQ4" s="254"/>
      <c r="MR4" s="254"/>
      <c r="MU4" s="137">
        <v>3</v>
      </c>
      <c r="MV4" s="193">
        <v>0.3</v>
      </c>
      <c r="MW4" s="137">
        <v>4091.3251451579099</v>
      </c>
      <c r="MX4" s="137">
        <v>13331.902139529575</v>
      </c>
      <c r="MY4" s="143">
        <v>1333.1902139529575</v>
      </c>
      <c r="MZ4" s="137">
        <v>8</v>
      </c>
      <c r="NA4" s="193">
        <v>0.8</v>
      </c>
      <c r="NB4" s="137">
        <v>10280.281538787038</v>
      </c>
      <c r="NC4" t="s">
        <v>1161</v>
      </c>
      <c r="ND4" t="s">
        <v>299</v>
      </c>
      <c r="NE4" s="247">
        <v>0</v>
      </c>
      <c r="NF4" s="248">
        <v>0</v>
      </c>
      <c r="NG4" s="247">
        <v>7</v>
      </c>
      <c r="NH4" s="248">
        <v>0.7</v>
      </c>
      <c r="NI4" s="244">
        <v>10</v>
      </c>
      <c r="NJ4" s="245">
        <v>1</v>
      </c>
      <c r="NK4" s="244">
        <v>3</v>
      </c>
      <c r="NL4" s="248">
        <v>0.3</v>
      </c>
      <c r="NM4">
        <v>10</v>
      </c>
      <c r="NN4" s="260">
        <v>10</v>
      </c>
      <c r="NX4" s="1" t="s">
        <v>299</v>
      </c>
      <c r="NY4" s="254" t="s">
        <v>1161</v>
      </c>
      <c r="NZ4" s="254"/>
      <c r="OA4" s="254"/>
      <c r="OD4" s="137">
        <v>6</v>
      </c>
      <c r="OE4" s="193">
        <v>0.6</v>
      </c>
      <c r="OF4" s="137">
        <v>372.32541794867302</v>
      </c>
      <c r="OG4" s="137">
        <v>7220.7973217734361</v>
      </c>
      <c r="OH4" s="143">
        <v>722.07973217734366</v>
      </c>
      <c r="OI4" s="137">
        <v>7</v>
      </c>
      <c r="OJ4" s="193">
        <v>0.7</v>
      </c>
      <c r="OK4" s="137">
        <v>3001.1030810269476</v>
      </c>
      <c r="OL4" t="s">
        <v>1161</v>
      </c>
      <c r="OM4" t="s">
        <v>299</v>
      </c>
      <c r="ON4" s="247">
        <v>1</v>
      </c>
      <c r="OO4" s="248">
        <v>0.1</v>
      </c>
      <c r="OP4" s="247">
        <v>5</v>
      </c>
      <c r="OQ4" s="248">
        <v>0.5</v>
      </c>
      <c r="OR4" s="244">
        <v>9</v>
      </c>
      <c r="OS4" s="245">
        <v>0.9</v>
      </c>
      <c r="OT4" s="244">
        <v>5</v>
      </c>
      <c r="OU4" s="248">
        <v>0.5</v>
      </c>
      <c r="OV4">
        <v>10</v>
      </c>
      <c r="OW4" s="260">
        <v>10</v>
      </c>
      <c r="PG4" s="1" t="s">
        <v>299</v>
      </c>
      <c r="PH4" s="254" t="s">
        <v>1161</v>
      </c>
      <c r="PI4" s="254"/>
      <c r="PJ4" s="254"/>
      <c r="PM4" s="137">
        <v>9</v>
      </c>
      <c r="PN4" s="193">
        <v>0.9</v>
      </c>
      <c r="PO4" s="137">
        <v>5678.3041230264162</v>
      </c>
      <c r="PP4" s="137">
        <v>7387.853672574257</v>
      </c>
      <c r="PQ4" s="143">
        <v>738.78536725742572</v>
      </c>
      <c r="PR4" s="137">
        <v>2</v>
      </c>
      <c r="PS4" s="193">
        <v>0.2</v>
      </c>
      <c r="PT4" s="137">
        <v>-970.76109678677255</v>
      </c>
      <c r="PU4" t="s">
        <v>1162</v>
      </c>
      <c r="PV4" t="s">
        <v>299</v>
      </c>
      <c r="PW4" s="247">
        <v>10</v>
      </c>
      <c r="PX4" s="248">
        <v>1</v>
      </c>
      <c r="PY4" s="247">
        <v>3</v>
      </c>
      <c r="PZ4" s="248">
        <v>0.3</v>
      </c>
      <c r="QA4" s="244">
        <v>0</v>
      </c>
      <c r="QB4" s="245">
        <v>0</v>
      </c>
      <c r="QC4" s="244">
        <v>7</v>
      </c>
      <c r="QD4" s="248">
        <v>0.7</v>
      </c>
      <c r="QE4">
        <v>10</v>
      </c>
      <c r="QF4" s="260">
        <v>10</v>
      </c>
      <c r="QP4" s="1" t="s">
        <v>299</v>
      </c>
      <c r="QQ4" s="254" t="str">
        <f t="shared" si="34"/>
        <v>inverted</v>
      </c>
      <c r="QR4" s="254"/>
      <c r="QS4" s="254"/>
      <c r="QV4" s="137">
        <f t="shared" ref="QV4:QV9" si="55">SUMIF($C$14:$C$92,QP4,QY$14:QY$92)</f>
        <v>4</v>
      </c>
      <c r="QW4" s="193">
        <f t="shared" si="35"/>
        <v>0.4</v>
      </c>
      <c r="QX4" s="137">
        <f t="shared" ref="QX4:QX9" si="56">SUMIF($C$14:$C$92,QP4,RQ$14:RQ$92)</f>
        <v>-7376.9325173799753</v>
      </c>
      <c r="QY4" s="137">
        <f t="shared" si="36"/>
        <v>17759.051106093222</v>
      </c>
      <c r="QZ4" s="143">
        <f t="shared" si="37"/>
        <v>1775.9051106093223</v>
      </c>
      <c r="RA4" s="137">
        <f t="shared" si="0"/>
        <v>9</v>
      </c>
      <c r="RB4" s="193">
        <f t="shared" si="1"/>
        <v>0.9</v>
      </c>
      <c r="RC4" s="137">
        <f t="shared" si="2"/>
        <v>14045.003487053422</v>
      </c>
      <c r="RD4" t="str">
        <f t="shared" ref="RD4:RD9" si="57">IF(AND(RB4&lt;0.5,RC4&lt;0),"inverted","normal")</f>
        <v>normal</v>
      </c>
      <c r="RE4" t="str">
        <f t="shared" si="38"/>
        <v>grain</v>
      </c>
      <c r="RF4" s="247">
        <f t="shared" si="3"/>
        <v>1</v>
      </c>
      <c r="RG4" s="248">
        <f t="shared" si="4"/>
        <v>0.1</v>
      </c>
      <c r="RH4" s="247">
        <f t="shared" si="39"/>
        <v>6</v>
      </c>
      <c r="RI4" s="248">
        <f t="shared" si="5"/>
        <v>0.6</v>
      </c>
      <c r="RJ4" s="244">
        <f t="shared" si="6"/>
        <v>9</v>
      </c>
      <c r="RK4" s="245">
        <f t="shared" si="7"/>
        <v>0.9</v>
      </c>
      <c r="RL4" s="244">
        <f t="shared" si="8"/>
        <v>4</v>
      </c>
      <c r="RM4" s="248">
        <f t="shared" si="9"/>
        <v>0.4</v>
      </c>
      <c r="RN4">
        <f t="shared" si="10"/>
        <v>10</v>
      </c>
      <c r="RO4" s="260">
        <f t="shared" si="40"/>
        <v>10</v>
      </c>
      <c r="RY4" s="1" t="s">
        <v>299</v>
      </c>
      <c r="RZ4" s="254" t="str">
        <f t="shared" si="41"/>
        <v>normal</v>
      </c>
      <c r="SA4" s="254"/>
      <c r="SB4" s="254"/>
      <c r="SE4" s="137">
        <f t="shared" ref="SE4:SE9" si="58">SUMIF($C$14:$C$92,RY4,SH$14:SH$92)</f>
        <v>10</v>
      </c>
      <c r="SF4" s="193">
        <f t="shared" si="42"/>
        <v>1</v>
      </c>
      <c r="SG4" s="137">
        <f t="shared" ref="SG4:SG9" si="59">SUMIF($C$14:$C$92,RY4,SZ$14:SZ$92)</f>
        <v>0</v>
      </c>
      <c r="SH4" s="137">
        <f t="shared" si="43"/>
        <v>0</v>
      </c>
      <c r="SI4" s="143">
        <f t="shared" si="44"/>
        <v>0</v>
      </c>
      <c r="SJ4" s="137">
        <f t="shared" si="11"/>
        <v>10</v>
      </c>
      <c r="SK4" s="193">
        <f t="shared" si="12"/>
        <v>1</v>
      </c>
      <c r="SL4" s="137">
        <f t="shared" si="13"/>
        <v>0</v>
      </c>
      <c r="SM4" t="str">
        <f t="shared" ref="SM4:SM9" si="60">IF(AND(SK4&lt;0.5,SL4&lt;0),"inverted","normal")</f>
        <v>normal</v>
      </c>
      <c r="SN4" t="str">
        <f t="shared" si="45"/>
        <v>grain</v>
      </c>
      <c r="SO4" s="247">
        <f t="shared" si="14"/>
        <v>0</v>
      </c>
      <c r="SP4" s="248" t="e">
        <f t="shared" si="15"/>
        <v>#DIV/0!</v>
      </c>
      <c r="SQ4" s="247">
        <f t="shared" si="46"/>
        <v>0</v>
      </c>
      <c r="SR4" s="248" t="e">
        <f t="shared" si="16"/>
        <v>#DIV/0!</v>
      </c>
      <c r="SS4" s="244">
        <f t="shared" si="17"/>
        <v>0</v>
      </c>
      <c r="ST4" s="245" t="e">
        <f t="shared" si="18"/>
        <v>#DIV/0!</v>
      </c>
      <c r="SU4" s="244">
        <f t="shared" si="19"/>
        <v>0</v>
      </c>
      <c r="SV4" s="248" t="e">
        <f t="shared" si="20"/>
        <v>#DIV/0!</v>
      </c>
      <c r="SW4">
        <f t="shared" si="21"/>
        <v>0</v>
      </c>
      <c r="SX4" s="260">
        <f t="shared" si="47"/>
        <v>0</v>
      </c>
      <c r="TH4" s="1" t="s">
        <v>299</v>
      </c>
      <c r="TI4" s="254" t="str">
        <f t="shared" si="48"/>
        <v>normal</v>
      </c>
      <c r="TJ4" s="254"/>
      <c r="TK4" s="254"/>
      <c r="TN4" s="137">
        <f t="shared" ref="TN4:TN9" si="61">SUMIF($C$14:$C$92,TH4,TQ$14:TQ$92)</f>
        <v>10</v>
      </c>
      <c r="TO4" s="193">
        <f t="shared" si="49"/>
        <v>1</v>
      </c>
      <c r="TP4" s="137">
        <f t="shared" ref="TP4:TP9" si="62">SUMIF($C$14:$C$92,TH4,UI$14:UI$92)</f>
        <v>0</v>
      </c>
      <c r="TQ4" s="137">
        <f t="shared" si="50"/>
        <v>0</v>
      </c>
      <c r="TR4" s="143">
        <f t="shared" si="51"/>
        <v>0</v>
      </c>
      <c r="TS4" s="137">
        <f t="shared" si="22"/>
        <v>10</v>
      </c>
      <c r="TT4" s="193">
        <f t="shared" si="23"/>
        <v>1</v>
      </c>
      <c r="TU4" s="137">
        <f t="shared" si="24"/>
        <v>0</v>
      </c>
      <c r="TV4" t="str">
        <f t="shared" ref="TV4:TV9" si="63">IF(AND(TT4&lt;0.5,TU4&lt;0),"inverted","normal")</f>
        <v>normal</v>
      </c>
      <c r="TW4" t="str">
        <f t="shared" si="52"/>
        <v>grain</v>
      </c>
      <c r="TX4" s="247">
        <f t="shared" si="25"/>
        <v>0</v>
      </c>
      <c r="TY4" s="248" t="e">
        <f t="shared" si="26"/>
        <v>#DIV/0!</v>
      </c>
      <c r="TZ4" s="247">
        <f t="shared" si="53"/>
        <v>0</v>
      </c>
      <c r="UA4" s="248" t="e">
        <f t="shared" si="27"/>
        <v>#DIV/0!</v>
      </c>
      <c r="UB4" s="244">
        <f t="shared" si="28"/>
        <v>0</v>
      </c>
      <c r="UC4" s="245" t="e">
        <f t="shared" si="29"/>
        <v>#DIV/0!</v>
      </c>
      <c r="UD4" s="244">
        <f t="shared" si="30"/>
        <v>0</v>
      </c>
      <c r="UE4" s="248" t="e">
        <f t="shared" si="31"/>
        <v>#DIV/0!</v>
      </c>
      <c r="UF4">
        <f t="shared" si="32"/>
        <v>0</v>
      </c>
      <c r="UG4" s="260">
        <f t="shared" si="54"/>
        <v>0</v>
      </c>
    </row>
    <row r="5" spans="1:561" outlineLevel="1" x14ac:dyDescent="0.25">
      <c r="A5" s="1" t="s">
        <v>296</v>
      </c>
      <c r="C5">
        <f t="shared" si="33"/>
        <v>21</v>
      </c>
      <c r="E5" s="1" t="s">
        <v>296</v>
      </c>
      <c r="F5" s="254" t="s">
        <v>296</v>
      </c>
      <c r="G5" s="254"/>
      <c r="J5" s="137">
        <v>15</v>
      </c>
      <c r="K5" s="193">
        <v>0.7142857142857143</v>
      </c>
      <c r="L5" s="137">
        <v>10978.458987262917</v>
      </c>
      <c r="N5" s="137"/>
      <c r="O5" s="137">
        <v>19</v>
      </c>
      <c r="P5" s="193">
        <v>0.90476190476190477</v>
      </c>
      <c r="Q5" s="137">
        <v>24954.472712137027</v>
      </c>
      <c r="R5" t="s">
        <v>1161</v>
      </c>
      <c r="S5" t="s">
        <v>296</v>
      </c>
      <c r="T5" s="247">
        <v>20</v>
      </c>
      <c r="U5" s="248">
        <v>0.95238095238095233</v>
      </c>
      <c r="V5" s="247">
        <v>16</v>
      </c>
      <c r="W5" s="248">
        <v>0.76190476190476186</v>
      </c>
      <c r="X5" s="244">
        <v>1</v>
      </c>
      <c r="Y5" s="245">
        <v>4.7619047619047616E-2</v>
      </c>
      <c r="Z5" s="244">
        <v>5</v>
      </c>
      <c r="AA5" s="248">
        <v>0.23809523809523808</v>
      </c>
      <c r="AB5">
        <v>21</v>
      </c>
      <c r="AC5" s="260">
        <v>21</v>
      </c>
      <c r="AL5" s="1" t="s">
        <v>296</v>
      </c>
      <c r="AM5" s="254" t="s">
        <v>1161</v>
      </c>
      <c r="AN5" s="254"/>
      <c r="AO5" s="254"/>
      <c r="AR5" s="137">
        <v>8</v>
      </c>
      <c r="AS5" s="193">
        <v>0.38095238095238093</v>
      </c>
      <c r="AT5" s="137">
        <v>-4237.3883500730371</v>
      </c>
      <c r="AV5" s="137"/>
      <c r="AW5" s="137">
        <v>16</v>
      </c>
      <c r="AX5" s="193">
        <v>0.76190476190476186</v>
      </c>
      <c r="AY5" s="137">
        <v>5679.0589905480801</v>
      </c>
      <c r="AZ5" t="s">
        <v>1161</v>
      </c>
      <c r="BA5" t="s">
        <v>296</v>
      </c>
      <c r="BB5" s="247">
        <v>18</v>
      </c>
      <c r="BC5" s="248">
        <v>0.8571428571428571</v>
      </c>
      <c r="BD5" s="247">
        <v>9</v>
      </c>
      <c r="BE5" s="248">
        <v>0.42857142857142855</v>
      </c>
      <c r="BF5" s="244">
        <v>3</v>
      </c>
      <c r="BG5" s="245">
        <v>0.14285714285714285</v>
      </c>
      <c r="BH5" s="244">
        <v>12</v>
      </c>
      <c r="BI5" s="248">
        <v>0.5714285714285714</v>
      </c>
      <c r="BJ5">
        <v>21</v>
      </c>
      <c r="BK5" s="260">
        <v>21</v>
      </c>
      <c r="BU5" s="1" t="s">
        <v>296</v>
      </c>
      <c r="BV5" s="254" t="s">
        <v>296</v>
      </c>
      <c r="BW5" s="254"/>
      <c r="BX5" s="254"/>
      <c r="CA5" s="137">
        <v>11</v>
      </c>
      <c r="CB5" s="193">
        <v>0.52380952380952384</v>
      </c>
      <c r="CC5" s="137">
        <v>-2258.2331966735337</v>
      </c>
      <c r="CE5" s="137"/>
      <c r="CF5" s="137">
        <v>16</v>
      </c>
      <c r="CG5" s="193">
        <v>0.76190476190476186</v>
      </c>
      <c r="CH5" s="137">
        <v>5095.5694313943086</v>
      </c>
      <c r="CI5" t="s">
        <v>1161</v>
      </c>
      <c r="CJ5" t="s">
        <v>296</v>
      </c>
      <c r="CK5" s="247">
        <v>13</v>
      </c>
      <c r="CL5" s="248">
        <v>0.61904761904761907</v>
      </c>
      <c r="CM5" s="247">
        <v>17</v>
      </c>
      <c r="CN5" s="248">
        <v>0.80952380952380953</v>
      </c>
      <c r="CO5" s="244">
        <v>8</v>
      </c>
      <c r="CP5" s="245">
        <v>0.38095238095238093</v>
      </c>
      <c r="CQ5" s="244">
        <v>4</v>
      </c>
      <c r="CR5" s="248">
        <v>0.19047619047619047</v>
      </c>
      <c r="CS5">
        <v>21</v>
      </c>
      <c r="CT5" s="260">
        <v>21</v>
      </c>
      <c r="DD5" s="1" t="s">
        <v>296</v>
      </c>
      <c r="DE5" s="254" t="s">
        <v>296</v>
      </c>
      <c r="DF5" s="254"/>
      <c r="DG5" s="254"/>
      <c r="DJ5" s="137">
        <v>5</v>
      </c>
      <c r="DK5" s="193">
        <v>0.23809523809523808</v>
      </c>
      <c r="DL5" s="137">
        <v>-14929.031161208144</v>
      </c>
      <c r="DN5" s="137"/>
      <c r="DO5" s="137">
        <v>8</v>
      </c>
      <c r="DP5" s="193">
        <v>0.38095238095238093</v>
      </c>
      <c r="DQ5" s="137">
        <v>-5275.9227775397521</v>
      </c>
      <c r="DR5" t="s">
        <v>1162</v>
      </c>
      <c r="DS5" t="s">
        <v>296</v>
      </c>
      <c r="DT5" s="247">
        <v>3</v>
      </c>
      <c r="DU5" s="248">
        <v>0.14285714285714285</v>
      </c>
      <c r="DV5" s="247">
        <v>17</v>
      </c>
      <c r="DW5" s="248">
        <v>0.80952380952380953</v>
      </c>
      <c r="DX5" s="244">
        <v>18</v>
      </c>
      <c r="DY5" s="245">
        <v>0.8571428571428571</v>
      </c>
      <c r="DZ5" s="244">
        <v>4</v>
      </c>
      <c r="EA5" s="248">
        <v>0.19047619047619047</v>
      </c>
      <c r="EB5">
        <v>21</v>
      </c>
      <c r="EC5" s="260">
        <v>21</v>
      </c>
      <c r="EM5" s="1" t="s">
        <v>296</v>
      </c>
      <c r="EN5" s="254" t="s">
        <v>296</v>
      </c>
      <c r="EO5" s="254"/>
      <c r="EP5" s="254"/>
      <c r="ES5" s="137">
        <v>9</v>
      </c>
      <c r="ET5" s="193">
        <v>0.42857142857142855</v>
      </c>
      <c r="EU5" s="137">
        <v>-5216.0234732936733</v>
      </c>
      <c r="EV5" s="137">
        <v>23697.952526310703</v>
      </c>
      <c r="EW5" s="137"/>
      <c r="EX5" s="137">
        <v>13</v>
      </c>
      <c r="EY5" s="193">
        <v>0.61904761904761907</v>
      </c>
      <c r="EZ5" s="137">
        <v>3574.5865487316114</v>
      </c>
      <c r="FA5" t="s">
        <v>1161</v>
      </c>
      <c r="FB5" t="s">
        <v>296</v>
      </c>
      <c r="FC5" s="247">
        <v>5</v>
      </c>
      <c r="FD5" s="248">
        <v>0.23809523809523808</v>
      </c>
      <c r="FE5" s="247">
        <v>13</v>
      </c>
      <c r="FF5" s="248">
        <v>0.61904761904761907</v>
      </c>
      <c r="FG5" s="244">
        <v>16</v>
      </c>
      <c r="FH5" s="245">
        <v>0.76190476190476186</v>
      </c>
      <c r="FI5" s="244">
        <v>8</v>
      </c>
      <c r="FJ5" s="248">
        <v>0.38095238095238093</v>
      </c>
      <c r="FK5">
        <v>21</v>
      </c>
      <c r="FL5" s="260">
        <v>21</v>
      </c>
      <c r="FV5" s="1" t="s">
        <v>296</v>
      </c>
      <c r="FW5" s="254" t="s">
        <v>1161</v>
      </c>
      <c r="FX5" s="254"/>
      <c r="FY5" s="254"/>
      <c r="GB5" s="137">
        <v>13</v>
      </c>
      <c r="GC5" s="193">
        <v>0.61904761904761907</v>
      </c>
      <c r="GD5" s="137">
        <v>6028.742557265542</v>
      </c>
      <c r="GE5" s="137">
        <v>14967.736316834389</v>
      </c>
      <c r="GF5" s="137"/>
      <c r="GG5" s="137">
        <v>9</v>
      </c>
      <c r="GH5" s="193">
        <v>0.42857142857142855</v>
      </c>
      <c r="GI5" s="137">
        <v>-539.14882504511286</v>
      </c>
      <c r="GJ5" t="s">
        <v>1162</v>
      </c>
      <c r="GK5" t="s">
        <v>296</v>
      </c>
      <c r="GL5" s="247">
        <v>15</v>
      </c>
      <c r="GM5" s="248">
        <v>0.7142857142857143</v>
      </c>
      <c r="GN5" s="247">
        <v>13</v>
      </c>
      <c r="GO5" s="248">
        <v>0.61904761904761907</v>
      </c>
      <c r="GP5" s="244">
        <v>6</v>
      </c>
      <c r="GQ5" s="245">
        <v>0.2857142857142857</v>
      </c>
      <c r="GR5" s="244">
        <v>8</v>
      </c>
      <c r="GS5" s="248">
        <v>0.38095238095238093</v>
      </c>
      <c r="GT5">
        <v>21</v>
      </c>
      <c r="GU5" s="260">
        <v>21</v>
      </c>
      <c r="HE5" s="1" t="s">
        <v>296</v>
      </c>
      <c r="HF5" s="254" t="s">
        <v>1162</v>
      </c>
      <c r="HG5" s="254"/>
      <c r="HH5" s="254"/>
      <c r="HK5" s="137">
        <v>14</v>
      </c>
      <c r="HL5" s="193">
        <v>0.66666666666666663</v>
      </c>
      <c r="HM5" s="137">
        <v>7979.8395015423648</v>
      </c>
      <c r="HN5" s="137">
        <v>32529.099084795685</v>
      </c>
      <c r="HO5" s="137">
        <v>2323.5070774854062</v>
      </c>
      <c r="HP5" s="137">
        <v>10</v>
      </c>
      <c r="HQ5" s="193">
        <v>0.47619047619047616</v>
      </c>
      <c r="HR5" s="137">
        <v>7437.3399426274482</v>
      </c>
      <c r="HS5" t="s">
        <v>1161</v>
      </c>
      <c r="HT5" t="s">
        <v>296</v>
      </c>
      <c r="HU5" s="247">
        <v>15</v>
      </c>
      <c r="HV5" s="248">
        <v>0.7142857142857143</v>
      </c>
      <c r="HW5" s="247">
        <v>10</v>
      </c>
      <c r="HX5" s="248">
        <v>0.47619047619047616</v>
      </c>
      <c r="HY5" s="244">
        <v>6</v>
      </c>
      <c r="HZ5" s="245">
        <v>0.2857142857142857</v>
      </c>
      <c r="IA5" s="244">
        <v>11</v>
      </c>
      <c r="IB5" s="248">
        <v>0.52380952380952384</v>
      </c>
      <c r="IC5">
        <v>21</v>
      </c>
      <c r="ID5" s="260">
        <v>21</v>
      </c>
      <c r="IN5" s="1" t="s">
        <v>296</v>
      </c>
      <c r="IO5" s="254" t="s">
        <v>1161</v>
      </c>
      <c r="IP5" s="254"/>
      <c r="IQ5" s="254"/>
      <c r="IT5" s="137">
        <v>13</v>
      </c>
      <c r="IU5" s="193">
        <v>0.61904761904761907</v>
      </c>
      <c r="IV5" s="137">
        <v>11797.036581482347</v>
      </c>
      <c r="IW5" s="137">
        <v>38391.01861230217</v>
      </c>
      <c r="IX5" s="137">
        <v>2953.1552778693977</v>
      </c>
      <c r="IY5" s="137">
        <v>13</v>
      </c>
      <c r="IZ5" s="193">
        <v>0.61904761904761907</v>
      </c>
      <c r="JA5" s="137">
        <v>4515.2463169917355</v>
      </c>
      <c r="JB5" t="s">
        <v>1161</v>
      </c>
      <c r="JC5" t="s">
        <v>296</v>
      </c>
      <c r="JD5" s="247">
        <v>20</v>
      </c>
      <c r="JE5" s="248">
        <v>0.95238095238095233</v>
      </c>
      <c r="JF5" s="247">
        <v>12</v>
      </c>
      <c r="JG5" s="248">
        <v>0.5714285714285714</v>
      </c>
      <c r="JH5" s="244">
        <v>1</v>
      </c>
      <c r="JI5" s="245">
        <v>4.7619047619047616E-2</v>
      </c>
      <c r="JJ5" s="244">
        <v>9</v>
      </c>
      <c r="JK5" s="248">
        <v>0.42857142857142855</v>
      </c>
      <c r="JL5">
        <v>21</v>
      </c>
      <c r="JM5" s="260">
        <v>21</v>
      </c>
      <c r="JW5" s="1" t="s">
        <v>296</v>
      </c>
      <c r="JX5" s="254" t="s">
        <v>1161</v>
      </c>
      <c r="JY5" s="254"/>
      <c r="JZ5" s="254"/>
      <c r="KC5" s="137">
        <v>14</v>
      </c>
      <c r="KD5" s="193">
        <v>0.66666666666666663</v>
      </c>
      <c r="KE5" s="137">
        <v>27727.694042255869</v>
      </c>
      <c r="KF5" s="137">
        <v>27885.48312814677</v>
      </c>
      <c r="KG5" s="137">
        <v>1991.8202234390551</v>
      </c>
      <c r="KH5" s="137">
        <v>9</v>
      </c>
      <c r="KI5" s="193">
        <v>0.42857142857142855</v>
      </c>
      <c r="KJ5" s="137">
        <v>-2668.2938409462595</v>
      </c>
      <c r="KK5" t="s">
        <v>1162</v>
      </c>
      <c r="KL5" t="s">
        <v>296</v>
      </c>
      <c r="KM5" s="247">
        <v>19</v>
      </c>
      <c r="KN5" s="248">
        <v>0.90476190476190477</v>
      </c>
      <c r="KO5" s="247">
        <v>14</v>
      </c>
      <c r="KP5" s="248">
        <v>0.66666666666666663</v>
      </c>
      <c r="KQ5" s="244">
        <v>2</v>
      </c>
      <c r="KR5" s="245">
        <v>9.5238095238095233E-2</v>
      </c>
      <c r="KS5" s="244">
        <v>7</v>
      </c>
      <c r="KT5" s="248">
        <v>0.33333333333333331</v>
      </c>
      <c r="KU5">
        <v>21</v>
      </c>
      <c r="KV5" s="260">
        <v>21</v>
      </c>
      <c r="LF5" s="1" t="s">
        <v>296</v>
      </c>
      <c r="LG5" s="254" t="s">
        <v>1162</v>
      </c>
      <c r="LH5" s="254"/>
      <c r="LI5" s="254"/>
      <c r="LL5" s="137">
        <v>12</v>
      </c>
      <c r="LM5" s="193">
        <v>0.5714285714285714</v>
      </c>
      <c r="LN5" s="137">
        <v>-208.17936020864693</v>
      </c>
      <c r="LO5" s="137">
        <v>5660.376943017216</v>
      </c>
      <c r="LP5" s="143">
        <v>269.54175919129602</v>
      </c>
      <c r="LQ5" s="137">
        <v>13</v>
      </c>
      <c r="LR5" s="193">
        <v>0.61904761904761907</v>
      </c>
      <c r="LS5" s="137">
        <v>936.86931723287614</v>
      </c>
      <c r="LT5" t="s">
        <v>1161</v>
      </c>
      <c r="LU5" t="s">
        <v>296</v>
      </c>
      <c r="LV5" s="247">
        <v>9</v>
      </c>
      <c r="LW5" s="248">
        <v>0.42857142857142855</v>
      </c>
      <c r="LX5" s="247">
        <v>18</v>
      </c>
      <c r="LY5" s="248">
        <v>0.8571428571428571</v>
      </c>
      <c r="LZ5" s="244">
        <v>12</v>
      </c>
      <c r="MA5" s="245">
        <v>0.5714285714285714</v>
      </c>
      <c r="MB5" s="244">
        <v>3</v>
      </c>
      <c r="MC5" s="248">
        <v>0.14285714285714285</v>
      </c>
      <c r="MD5">
        <v>21</v>
      </c>
      <c r="ME5" s="260">
        <v>21</v>
      </c>
      <c r="MO5" s="1" t="s">
        <v>296</v>
      </c>
      <c r="MP5" s="254" t="s">
        <v>1161</v>
      </c>
      <c r="MQ5" s="254"/>
      <c r="MR5" s="254"/>
      <c r="MU5" s="137">
        <v>6</v>
      </c>
      <c r="MV5" s="193">
        <v>0.2857142857142857</v>
      </c>
      <c r="MW5" s="137">
        <v>-10966.652943903597</v>
      </c>
      <c r="MX5" s="137">
        <v>20766.181845379964</v>
      </c>
      <c r="MY5" s="143">
        <v>988.86580216095069</v>
      </c>
      <c r="MZ5" s="137">
        <v>9</v>
      </c>
      <c r="NA5" s="193">
        <v>0.42857142857142855</v>
      </c>
      <c r="NB5" s="137">
        <v>-1757.8734379781301</v>
      </c>
      <c r="NC5" t="s">
        <v>1162</v>
      </c>
      <c r="ND5" t="s">
        <v>296</v>
      </c>
      <c r="NE5" s="247">
        <v>19</v>
      </c>
      <c r="NF5" s="248">
        <v>0.90476190476190477</v>
      </c>
      <c r="NG5" s="247">
        <v>17</v>
      </c>
      <c r="NH5" s="248">
        <v>0.80952380952380953</v>
      </c>
      <c r="NI5" s="244">
        <v>2</v>
      </c>
      <c r="NJ5" s="245">
        <v>9.5238095238095233E-2</v>
      </c>
      <c r="NK5" s="244">
        <v>4</v>
      </c>
      <c r="NL5" s="248">
        <v>0.19047619047619047</v>
      </c>
      <c r="NM5">
        <v>21</v>
      </c>
      <c r="NN5" s="260">
        <v>21</v>
      </c>
      <c r="NX5" s="1" t="s">
        <v>296</v>
      </c>
      <c r="NY5" s="254" t="s">
        <v>1162</v>
      </c>
      <c r="NZ5" s="254"/>
      <c r="OA5" s="254"/>
      <c r="OD5" s="137">
        <v>14</v>
      </c>
      <c r="OE5" s="193">
        <v>0.66666666666666663</v>
      </c>
      <c r="OF5" s="137">
        <v>1301.8942756212705</v>
      </c>
      <c r="OG5" s="137">
        <v>9061.3898567105662</v>
      </c>
      <c r="OH5" s="143">
        <v>431.49475508145554</v>
      </c>
      <c r="OI5" s="137">
        <v>10</v>
      </c>
      <c r="OJ5" s="193">
        <v>0.47619047619047616</v>
      </c>
      <c r="OK5" s="137">
        <v>201.23642581680667</v>
      </c>
      <c r="OL5" t="s">
        <v>1161</v>
      </c>
      <c r="OM5" t="s">
        <v>296</v>
      </c>
      <c r="ON5" s="247">
        <v>8</v>
      </c>
      <c r="OO5" s="248">
        <v>0.38095238095238093</v>
      </c>
      <c r="OP5" s="247">
        <v>14</v>
      </c>
      <c r="OQ5" s="248">
        <v>0.66666666666666663</v>
      </c>
      <c r="OR5" s="244">
        <v>13</v>
      </c>
      <c r="OS5" s="245">
        <v>0.61904761904761907</v>
      </c>
      <c r="OT5" s="244">
        <v>7</v>
      </c>
      <c r="OU5" s="248">
        <v>0.33333333333333331</v>
      </c>
      <c r="OV5">
        <v>21</v>
      </c>
      <c r="OW5" s="260">
        <v>21</v>
      </c>
      <c r="PG5" s="1" t="s">
        <v>296</v>
      </c>
      <c r="PH5" s="254" t="s">
        <v>1161</v>
      </c>
      <c r="PI5" s="254"/>
      <c r="PJ5" s="254"/>
      <c r="PM5" s="137">
        <v>4</v>
      </c>
      <c r="PN5" s="193">
        <v>0.19047619047619047</v>
      </c>
      <c r="PO5" s="137">
        <v>-9928.080919677328</v>
      </c>
      <c r="PP5" s="137">
        <v>11621.957840502771</v>
      </c>
      <c r="PQ5" s="143">
        <v>553.42656383346525</v>
      </c>
      <c r="PR5" s="137">
        <v>10</v>
      </c>
      <c r="PS5" s="193">
        <v>0.47619047619047616</v>
      </c>
      <c r="PT5" s="137">
        <v>-816.50148409555914</v>
      </c>
      <c r="PU5" t="s">
        <v>1162</v>
      </c>
      <c r="PV5" t="s">
        <v>296</v>
      </c>
      <c r="PW5" s="247">
        <v>16</v>
      </c>
      <c r="PX5" s="248">
        <v>0.76190476190476186</v>
      </c>
      <c r="PY5" s="247">
        <v>16</v>
      </c>
      <c r="PZ5" s="248">
        <v>0.76190476190476186</v>
      </c>
      <c r="QA5" s="244">
        <v>5</v>
      </c>
      <c r="QB5" s="245">
        <v>0.23809523809523808</v>
      </c>
      <c r="QC5" s="244">
        <v>5</v>
      </c>
      <c r="QD5" s="248">
        <v>0.23809523809523808</v>
      </c>
      <c r="QE5">
        <v>21</v>
      </c>
      <c r="QF5" s="260">
        <v>21</v>
      </c>
      <c r="QP5" s="1" t="s">
        <v>296</v>
      </c>
      <c r="QQ5" s="254" t="str">
        <f t="shared" si="34"/>
        <v>inverted</v>
      </c>
      <c r="QR5" s="254"/>
      <c r="QS5" s="254"/>
      <c r="QV5" s="137">
        <f t="shared" si="55"/>
        <v>12</v>
      </c>
      <c r="QW5" s="193">
        <f t="shared" si="35"/>
        <v>0.5714285714285714</v>
      </c>
      <c r="QX5" s="137">
        <f t="shared" si="56"/>
        <v>3335.0304367477834</v>
      </c>
      <c r="QY5" s="137">
        <f t="shared" si="36"/>
        <v>11490.992478152306</v>
      </c>
      <c r="QZ5" s="143">
        <f t="shared" si="37"/>
        <v>547.19011800725264</v>
      </c>
      <c r="RA5" s="137">
        <f t="shared" si="0"/>
        <v>14</v>
      </c>
      <c r="RB5" s="193">
        <f t="shared" si="1"/>
        <v>0.66666666666666663</v>
      </c>
      <c r="RC5" s="137">
        <f t="shared" si="2"/>
        <v>3537.0478701532479</v>
      </c>
      <c r="RD5" t="str">
        <f t="shared" si="57"/>
        <v>normal</v>
      </c>
      <c r="RE5" t="str">
        <f t="shared" si="38"/>
        <v>index</v>
      </c>
      <c r="RF5" s="247">
        <f t="shared" si="3"/>
        <v>4</v>
      </c>
      <c r="RG5" s="248">
        <f t="shared" si="4"/>
        <v>0.19047619047619047</v>
      </c>
      <c r="RH5" s="247">
        <f t="shared" si="39"/>
        <v>13</v>
      </c>
      <c r="RI5" s="248">
        <f t="shared" si="5"/>
        <v>0.61904761904761907</v>
      </c>
      <c r="RJ5" s="244">
        <f t="shared" si="6"/>
        <v>17</v>
      </c>
      <c r="RK5" s="245">
        <f t="shared" si="7"/>
        <v>0.80952380952380953</v>
      </c>
      <c r="RL5" s="244">
        <f t="shared" si="8"/>
        <v>8</v>
      </c>
      <c r="RM5" s="248">
        <f t="shared" si="9"/>
        <v>0.38095238095238093</v>
      </c>
      <c r="RN5">
        <f t="shared" si="10"/>
        <v>21</v>
      </c>
      <c r="RO5" s="260">
        <f t="shared" si="40"/>
        <v>21</v>
      </c>
      <c r="RY5" s="1" t="s">
        <v>296</v>
      </c>
      <c r="RZ5" s="254" t="str">
        <f t="shared" si="41"/>
        <v>normal</v>
      </c>
      <c r="SA5" s="254"/>
      <c r="SB5" s="254"/>
      <c r="SE5" s="137">
        <f t="shared" si="58"/>
        <v>21</v>
      </c>
      <c r="SF5" s="193">
        <f t="shared" si="42"/>
        <v>1</v>
      </c>
      <c r="SG5" s="137">
        <f t="shared" si="59"/>
        <v>0</v>
      </c>
      <c r="SH5" s="137">
        <f t="shared" si="43"/>
        <v>0</v>
      </c>
      <c r="SI5" s="143">
        <f t="shared" si="44"/>
        <v>0</v>
      </c>
      <c r="SJ5" s="137">
        <f t="shared" si="11"/>
        <v>21</v>
      </c>
      <c r="SK5" s="193">
        <f t="shared" si="12"/>
        <v>1</v>
      </c>
      <c r="SL5" s="137">
        <f t="shared" si="13"/>
        <v>0</v>
      </c>
      <c r="SM5" t="str">
        <f t="shared" si="60"/>
        <v>normal</v>
      </c>
      <c r="SN5" t="str">
        <f t="shared" si="45"/>
        <v>index</v>
      </c>
      <c r="SO5" s="247">
        <f t="shared" si="14"/>
        <v>0</v>
      </c>
      <c r="SP5" s="248" t="e">
        <f t="shared" si="15"/>
        <v>#DIV/0!</v>
      </c>
      <c r="SQ5" s="247">
        <f t="shared" si="46"/>
        <v>0</v>
      </c>
      <c r="SR5" s="248" t="e">
        <f t="shared" si="16"/>
        <v>#DIV/0!</v>
      </c>
      <c r="SS5" s="244">
        <f t="shared" si="17"/>
        <v>0</v>
      </c>
      <c r="ST5" s="245" t="e">
        <f t="shared" si="18"/>
        <v>#DIV/0!</v>
      </c>
      <c r="SU5" s="244">
        <f t="shared" si="19"/>
        <v>0</v>
      </c>
      <c r="SV5" s="248" t="e">
        <f t="shared" si="20"/>
        <v>#DIV/0!</v>
      </c>
      <c r="SW5">
        <f t="shared" si="21"/>
        <v>0</v>
      </c>
      <c r="SX5" s="260">
        <f t="shared" si="47"/>
        <v>0</v>
      </c>
      <c r="TH5" s="1" t="s">
        <v>296</v>
      </c>
      <c r="TI5" s="254" t="str">
        <f t="shared" si="48"/>
        <v>normal</v>
      </c>
      <c r="TJ5" s="254"/>
      <c r="TK5" s="254"/>
      <c r="TN5" s="137">
        <f t="shared" si="61"/>
        <v>21</v>
      </c>
      <c r="TO5" s="193">
        <f t="shared" si="49"/>
        <v>1</v>
      </c>
      <c r="TP5" s="137">
        <f t="shared" si="62"/>
        <v>0</v>
      </c>
      <c r="TQ5" s="137">
        <f t="shared" si="50"/>
        <v>0</v>
      </c>
      <c r="TR5" s="143">
        <f t="shared" si="51"/>
        <v>0</v>
      </c>
      <c r="TS5" s="137">
        <f t="shared" si="22"/>
        <v>21</v>
      </c>
      <c r="TT5" s="193">
        <f t="shared" si="23"/>
        <v>1</v>
      </c>
      <c r="TU5" s="137">
        <f t="shared" si="24"/>
        <v>0</v>
      </c>
      <c r="TV5" t="str">
        <f t="shared" si="63"/>
        <v>normal</v>
      </c>
      <c r="TW5" t="str">
        <f t="shared" si="52"/>
        <v>index</v>
      </c>
      <c r="TX5" s="247">
        <f t="shared" si="25"/>
        <v>0</v>
      </c>
      <c r="TY5" s="248" t="e">
        <f t="shared" si="26"/>
        <v>#DIV/0!</v>
      </c>
      <c r="TZ5" s="247">
        <f t="shared" si="53"/>
        <v>0</v>
      </c>
      <c r="UA5" s="248" t="e">
        <f t="shared" si="27"/>
        <v>#DIV/0!</v>
      </c>
      <c r="UB5" s="244">
        <f t="shared" si="28"/>
        <v>0</v>
      </c>
      <c r="UC5" s="245" t="e">
        <f t="shared" si="29"/>
        <v>#DIV/0!</v>
      </c>
      <c r="UD5" s="244">
        <f t="shared" si="30"/>
        <v>0</v>
      </c>
      <c r="UE5" s="248" t="e">
        <f t="shared" si="31"/>
        <v>#DIV/0!</v>
      </c>
      <c r="UF5">
        <f t="shared" si="32"/>
        <v>0</v>
      </c>
      <c r="UG5" s="260">
        <f t="shared" si="54"/>
        <v>0</v>
      </c>
    </row>
    <row r="6" spans="1:561" outlineLevel="1" x14ac:dyDescent="0.25">
      <c r="A6" s="1" t="s">
        <v>315</v>
      </c>
      <c r="C6">
        <f t="shared" si="33"/>
        <v>3</v>
      </c>
      <c r="E6" s="1" t="s">
        <v>315</v>
      </c>
      <c r="F6" s="254" t="s">
        <v>315</v>
      </c>
      <c r="G6" s="254"/>
      <c r="J6" s="137">
        <v>1</v>
      </c>
      <c r="K6" s="193">
        <v>0.33333333333333331</v>
      </c>
      <c r="L6" s="137">
        <v>-1153.9202097710383</v>
      </c>
      <c r="N6" s="137"/>
      <c r="O6" s="137">
        <v>3</v>
      </c>
      <c r="P6" s="193">
        <v>1</v>
      </c>
      <c r="Q6" s="137">
        <v>1253.8602037705048</v>
      </c>
      <c r="R6" t="s">
        <v>1161</v>
      </c>
      <c r="S6" t="s">
        <v>315</v>
      </c>
      <c r="T6" s="247">
        <v>2</v>
      </c>
      <c r="U6" s="248">
        <v>0.66666666666666663</v>
      </c>
      <c r="V6" s="247">
        <v>0</v>
      </c>
      <c r="W6" s="248">
        <v>0</v>
      </c>
      <c r="X6" s="244">
        <v>1</v>
      </c>
      <c r="Y6" s="245">
        <v>0.33333333333333331</v>
      </c>
      <c r="Z6" s="244">
        <v>3</v>
      </c>
      <c r="AA6" s="248">
        <v>1</v>
      </c>
      <c r="AB6">
        <v>3</v>
      </c>
      <c r="AC6" s="260">
        <v>3</v>
      </c>
      <c r="AL6" s="1" t="s">
        <v>315</v>
      </c>
      <c r="AM6" s="254" t="s">
        <v>1161</v>
      </c>
      <c r="AN6" s="254"/>
      <c r="AO6" s="254"/>
      <c r="AR6" s="137">
        <v>1</v>
      </c>
      <c r="AS6" s="193">
        <v>0.33333333333333331</v>
      </c>
      <c r="AT6" s="137">
        <v>-1087.39105680683</v>
      </c>
      <c r="AV6" s="137"/>
      <c r="AW6" s="137">
        <v>0</v>
      </c>
      <c r="AX6" s="193">
        <v>0</v>
      </c>
      <c r="AY6" s="137">
        <v>-3185.8616400594274</v>
      </c>
      <c r="AZ6" t="s">
        <v>1162</v>
      </c>
      <c r="BA6" t="s">
        <v>315</v>
      </c>
      <c r="BB6" s="247">
        <v>1</v>
      </c>
      <c r="BC6" s="248">
        <v>0.33333333333333331</v>
      </c>
      <c r="BD6" s="247">
        <v>1</v>
      </c>
      <c r="BE6" s="248">
        <v>0.33333333333333331</v>
      </c>
      <c r="BF6" s="244">
        <v>2</v>
      </c>
      <c r="BG6" s="245">
        <v>0.66666666666666663</v>
      </c>
      <c r="BH6" s="244">
        <v>2</v>
      </c>
      <c r="BI6" s="248">
        <v>0.66666666666666663</v>
      </c>
      <c r="BJ6">
        <v>3</v>
      </c>
      <c r="BK6" s="260">
        <v>3</v>
      </c>
      <c r="BU6" s="1" t="s">
        <v>315</v>
      </c>
      <c r="BV6" s="254" t="s">
        <v>315</v>
      </c>
      <c r="BW6" s="254"/>
      <c r="BX6" s="254"/>
      <c r="CA6" s="137">
        <v>0</v>
      </c>
      <c r="CB6" s="193">
        <v>0</v>
      </c>
      <c r="CC6" s="137">
        <v>0</v>
      </c>
      <c r="CE6" s="137"/>
      <c r="CF6" s="137">
        <v>0</v>
      </c>
      <c r="CG6" s="193">
        <v>0</v>
      </c>
      <c r="CH6" s="137">
        <v>0</v>
      </c>
      <c r="CI6" t="s">
        <v>1161</v>
      </c>
      <c r="CJ6" t="s">
        <v>315</v>
      </c>
      <c r="CK6" s="247">
        <v>1</v>
      </c>
      <c r="CL6" s="248">
        <v>0.33333333333333331</v>
      </c>
      <c r="CM6" s="247">
        <v>2</v>
      </c>
      <c r="CN6" s="248">
        <v>0.66666666666666663</v>
      </c>
      <c r="CO6" s="244">
        <v>2</v>
      </c>
      <c r="CP6" s="245">
        <v>0.66666666666666663</v>
      </c>
      <c r="CQ6" s="244">
        <v>1</v>
      </c>
      <c r="CR6" s="248">
        <v>0.33333333333333331</v>
      </c>
      <c r="CS6">
        <v>3</v>
      </c>
      <c r="CT6" s="260">
        <v>3</v>
      </c>
      <c r="DD6" s="1" t="s">
        <v>315</v>
      </c>
      <c r="DE6" s="254" t="s">
        <v>315</v>
      </c>
      <c r="DF6" s="254"/>
      <c r="DG6" s="254"/>
      <c r="DJ6" s="137">
        <v>3</v>
      </c>
      <c r="DK6" s="193">
        <v>1</v>
      </c>
      <c r="DL6" s="137">
        <v>3841.5280174222489</v>
      </c>
      <c r="DN6" s="137"/>
      <c r="DO6" s="137">
        <v>3</v>
      </c>
      <c r="DP6" s="193">
        <v>1</v>
      </c>
      <c r="DQ6" s="137">
        <v>3569.0378801136721</v>
      </c>
      <c r="DR6" t="s">
        <v>1161</v>
      </c>
      <c r="DS6" t="s">
        <v>315</v>
      </c>
      <c r="DT6" s="247">
        <v>2</v>
      </c>
      <c r="DU6" s="248">
        <v>0.66666666666666663</v>
      </c>
      <c r="DV6" s="247">
        <v>2</v>
      </c>
      <c r="DW6" s="248">
        <v>0.66666666666666663</v>
      </c>
      <c r="DX6" s="244">
        <v>1</v>
      </c>
      <c r="DY6" s="245">
        <v>0.33333333333333331</v>
      </c>
      <c r="DZ6" s="244">
        <v>1</v>
      </c>
      <c r="EA6" s="248">
        <v>0.33333333333333331</v>
      </c>
      <c r="EB6">
        <v>3</v>
      </c>
      <c r="EC6" s="260">
        <v>3</v>
      </c>
      <c r="EM6" s="1" t="s">
        <v>315</v>
      </c>
      <c r="EN6" s="254" t="s">
        <v>315</v>
      </c>
      <c r="EO6" s="254"/>
      <c r="EP6" s="254"/>
      <c r="ES6" s="137">
        <v>1</v>
      </c>
      <c r="ET6" s="193">
        <v>0.33333333333333331</v>
      </c>
      <c r="EU6" s="137">
        <v>2553.461044763716</v>
      </c>
      <c r="EV6" s="137">
        <v>5581.6740903632835</v>
      </c>
      <c r="EW6" s="137"/>
      <c r="EX6" s="137">
        <v>2</v>
      </c>
      <c r="EY6" s="193">
        <v>0.66666666666666663</v>
      </c>
      <c r="EZ6" s="137">
        <v>3556.9314594787397</v>
      </c>
      <c r="FA6" t="s">
        <v>1161</v>
      </c>
      <c r="FB6" t="s">
        <v>315</v>
      </c>
      <c r="FC6" s="247">
        <v>1</v>
      </c>
      <c r="FD6" s="248">
        <v>0.33333333333333331</v>
      </c>
      <c r="FE6" s="247">
        <v>1</v>
      </c>
      <c r="FF6" s="248">
        <v>0.33333333333333331</v>
      </c>
      <c r="FG6" s="244">
        <v>2</v>
      </c>
      <c r="FH6" s="245">
        <v>0.66666666666666663</v>
      </c>
      <c r="FI6" s="244">
        <v>2</v>
      </c>
      <c r="FJ6" s="248">
        <v>0.66666666666666663</v>
      </c>
      <c r="FK6">
        <v>3</v>
      </c>
      <c r="FL6" s="260">
        <v>3</v>
      </c>
      <c r="FV6" s="1" t="s">
        <v>315</v>
      </c>
      <c r="FW6" s="254" t="s">
        <v>1161</v>
      </c>
      <c r="FX6" s="254"/>
      <c r="FY6" s="254"/>
      <c r="GB6" s="137">
        <v>2</v>
      </c>
      <c r="GC6" s="193">
        <v>0.66666666666666663</v>
      </c>
      <c r="GD6" s="137">
        <v>823.61919469207533</v>
      </c>
      <c r="GE6" s="137">
        <v>2928.15802709526</v>
      </c>
      <c r="GF6" s="137"/>
      <c r="GG6" s="137">
        <v>2</v>
      </c>
      <c r="GH6" s="193">
        <v>0.66666666666666663</v>
      </c>
      <c r="GI6" s="137">
        <v>549.43462284003556</v>
      </c>
      <c r="GJ6" t="s">
        <v>1161</v>
      </c>
      <c r="GK6" t="s">
        <v>315</v>
      </c>
      <c r="GL6" s="247">
        <v>0</v>
      </c>
      <c r="GM6" s="248">
        <v>0</v>
      </c>
      <c r="GN6" s="247">
        <v>1</v>
      </c>
      <c r="GO6" s="248">
        <v>0.33333333333333331</v>
      </c>
      <c r="GP6" s="244">
        <v>3</v>
      </c>
      <c r="GQ6" s="245">
        <v>1</v>
      </c>
      <c r="GR6" s="244">
        <v>2</v>
      </c>
      <c r="GS6" s="248">
        <v>0.66666666666666663</v>
      </c>
      <c r="GT6">
        <v>3</v>
      </c>
      <c r="GU6" s="260">
        <v>3</v>
      </c>
      <c r="HE6" s="1" t="s">
        <v>315</v>
      </c>
      <c r="HF6" s="254" t="s">
        <v>1161</v>
      </c>
      <c r="HG6" s="254"/>
      <c r="HH6" s="254"/>
      <c r="HK6" s="137">
        <v>1</v>
      </c>
      <c r="HL6" s="193">
        <v>0.33333333333333331</v>
      </c>
      <c r="HM6" s="137">
        <v>-2137.4110961358265</v>
      </c>
      <c r="HN6" s="137">
        <v>2732.9782310946512</v>
      </c>
      <c r="HO6" s="137">
        <v>2732.9782310946512</v>
      </c>
      <c r="HP6" s="137">
        <v>3</v>
      </c>
      <c r="HQ6" s="193">
        <v>1</v>
      </c>
      <c r="HR6" s="137">
        <v>2732.9782310946512</v>
      </c>
      <c r="HS6" t="s">
        <v>1161</v>
      </c>
      <c r="HT6" t="s">
        <v>315</v>
      </c>
      <c r="HU6" s="247">
        <v>1</v>
      </c>
      <c r="HV6" s="248">
        <v>0.33333333333333331</v>
      </c>
      <c r="HW6" s="247">
        <v>3</v>
      </c>
      <c r="HX6" s="248">
        <v>1</v>
      </c>
      <c r="HY6" s="244">
        <v>2</v>
      </c>
      <c r="HZ6" s="245">
        <v>0.66666666666666663</v>
      </c>
      <c r="IA6" s="244">
        <v>0</v>
      </c>
      <c r="IB6" s="248">
        <v>0</v>
      </c>
      <c r="IC6">
        <v>3</v>
      </c>
      <c r="ID6" s="260">
        <v>3</v>
      </c>
      <c r="IN6" s="1" t="s">
        <v>315</v>
      </c>
      <c r="IO6" s="254" t="s">
        <v>1161</v>
      </c>
      <c r="IP6" s="254"/>
      <c r="IQ6" s="254"/>
      <c r="IT6" s="137">
        <v>2</v>
      </c>
      <c r="IU6" s="193">
        <v>0.66666666666666663</v>
      </c>
      <c r="IV6" s="137">
        <v>1282.2658270427046</v>
      </c>
      <c r="IW6" s="137">
        <v>8005.5004004503808</v>
      </c>
      <c r="IX6" s="137">
        <v>4002.7502002251904</v>
      </c>
      <c r="IY6" s="137">
        <v>2</v>
      </c>
      <c r="IZ6" s="193">
        <v>0.66666666666666663</v>
      </c>
      <c r="JA6" s="137">
        <v>1282.2658270427046</v>
      </c>
      <c r="JB6" t="s">
        <v>1161</v>
      </c>
      <c r="JC6" t="s">
        <v>315</v>
      </c>
      <c r="JD6" s="247">
        <v>0</v>
      </c>
      <c r="JE6" s="248">
        <v>0</v>
      </c>
      <c r="JF6" s="247">
        <v>1</v>
      </c>
      <c r="JG6" s="248">
        <v>0.33333333333333331</v>
      </c>
      <c r="JH6" s="244">
        <v>3</v>
      </c>
      <c r="JI6" s="245">
        <v>1</v>
      </c>
      <c r="JJ6" s="244">
        <v>2</v>
      </c>
      <c r="JK6" s="248">
        <v>0.66666666666666663</v>
      </c>
      <c r="JL6">
        <v>3</v>
      </c>
      <c r="JM6" s="260">
        <v>3</v>
      </c>
      <c r="JW6" s="1" t="s">
        <v>315</v>
      </c>
      <c r="JX6" s="254" t="s">
        <v>1161</v>
      </c>
      <c r="JY6" s="254"/>
      <c r="JZ6" s="254"/>
      <c r="KC6" s="137">
        <v>1</v>
      </c>
      <c r="KD6" s="193">
        <v>0.33333333333333331</v>
      </c>
      <c r="KE6" s="137">
        <v>241.17998136502797</v>
      </c>
      <c r="KF6" s="137">
        <v>2524.0134372249477</v>
      </c>
      <c r="KG6" s="137">
        <v>2524.0134372249477</v>
      </c>
      <c r="KH6" s="137">
        <v>1</v>
      </c>
      <c r="KI6" s="193">
        <v>0.33333333333333331</v>
      </c>
      <c r="KJ6" s="137">
        <v>-834.37557419090399</v>
      </c>
      <c r="KK6" t="s">
        <v>1162</v>
      </c>
      <c r="KL6" t="s">
        <v>315</v>
      </c>
      <c r="KM6" s="247">
        <v>1</v>
      </c>
      <c r="KN6" s="248">
        <v>0.33333333333333331</v>
      </c>
      <c r="KO6" s="247">
        <v>1</v>
      </c>
      <c r="KP6" s="248">
        <v>0.33333333333333331</v>
      </c>
      <c r="KQ6" s="244">
        <v>2</v>
      </c>
      <c r="KR6" s="245">
        <v>0.66666666666666663</v>
      </c>
      <c r="KS6" s="244">
        <v>2</v>
      </c>
      <c r="KT6" s="248">
        <v>0.66666666666666663</v>
      </c>
      <c r="KU6">
        <v>3</v>
      </c>
      <c r="KV6" s="260">
        <v>3</v>
      </c>
      <c r="LF6" s="1" t="s">
        <v>315</v>
      </c>
      <c r="LG6" s="254" t="s">
        <v>1162</v>
      </c>
      <c r="LH6" s="254"/>
      <c r="LI6" s="254"/>
      <c r="LL6" s="137">
        <v>1</v>
      </c>
      <c r="LM6" s="193">
        <v>0.33333333333333331</v>
      </c>
      <c r="LN6" s="137">
        <v>2134.3102043412564</v>
      </c>
      <c r="LO6" s="137">
        <v>4128.9955807740153</v>
      </c>
      <c r="LP6" s="143">
        <v>1376.331860258005</v>
      </c>
      <c r="LQ6" s="137">
        <v>1</v>
      </c>
      <c r="LR6" s="193">
        <v>0.33333333333333331</v>
      </c>
      <c r="LS6" s="137">
        <v>2134.3102043412564</v>
      </c>
      <c r="LT6" t="s">
        <v>1161</v>
      </c>
      <c r="LU6" t="s">
        <v>315</v>
      </c>
      <c r="LV6" s="247">
        <v>2</v>
      </c>
      <c r="LW6" s="248">
        <v>0.66666666666666663</v>
      </c>
      <c r="LX6" s="247">
        <v>1</v>
      </c>
      <c r="LY6" s="248">
        <v>0.33333333333333331</v>
      </c>
      <c r="LZ6" s="244">
        <v>1</v>
      </c>
      <c r="MA6" s="245">
        <v>0.33333333333333331</v>
      </c>
      <c r="MB6" s="244">
        <v>2</v>
      </c>
      <c r="MC6" s="248">
        <v>0.66666666666666663</v>
      </c>
      <c r="MD6">
        <v>3</v>
      </c>
      <c r="ME6" s="260">
        <v>3</v>
      </c>
      <c r="MO6" s="1" t="s">
        <v>315</v>
      </c>
      <c r="MP6" s="254" t="s">
        <v>1161</v>
      </c>
      <c r="MQ6" s="254"/>
      <c r="MR6" s="254"/>
      <c r="MU6" s="137">
        <v>0</v>
      </c>
      <c r="MV6" s="193">
        <v>0</v>
      </c>
      <c r="MW6" s="137">
        <v>-4254.193545903654</v>
      </c>
      <c r="MX6" s="137">
        <v>4254.193545903654</v>
      </c>
      <c r="MY6" s="143">
        <v>1418.0645153012181</v>
      </c>
      <c r="MZ6" s="137">
        <v>1</v>
      </c>
      <c r="NA6" s="193">
        <v>0.33333333333333331</v>
      </c>
      <c r="NB6" s="137">
        <v>-1159.1868164289906</v>
      </c>
      <c r="NC6" t="s">
        <v>1162</v>
      </c>
      <c r="ND6" t="s">
        <v>315</v>
      </c>
      <c r="NE6" s="247">
        <v>2</v>
      </c>
      <c r="NF6" s="248">
        <v>0.66666666666666663</v>
      </c>
      <c r="NG6" s="247">
        <v>1</v>
      </c>
      <c r="NH6" s="248">
        <v>0.33333333333333331</v>
      </c>
      <c r="NI6" s="244">
        <v>1</v>
      </c>
      <c r="NJ6" s="245">
        <v>0.33333333333333331</v>
      </c>
      <c r="NK6" s="244">
        <v>2</v>
      </c>
      <c r="NL6" s="248">
        <v>0.66666666666666663</v>
      </c>
      <c r="NM6">
        <v>3</v>
      </c>
      <c r="NN6" s="260">
        <v>3</v>
      </c>
      <c r="NX6" s="1" t="s">
        <v>315</v>
      </c>
      <c r="NY6" s="254" t="s">
        <v>1162</v>
      </c>
      <c r="NZ6" s="254"/>
      <c r="OA6" s="254"/>
      <c r="OD6" s="137">
        <v>2</v>
      </c>
      <c r="OE6" s="193">
        <v>0.66666666666666663</v>
      </c>
      <c r="OF6" s="137">
        <v>2064.1870337184778</v>
      </c>
      <c r="OG6" s="137">
        <v>6409.5876271869984</v>
      </c>
      <c r="OH6" s="143">
        <v>2136.5292090623329</v>
      </c>
      <c r="OI6" s="137">
        <v>1</v>
      </c>
      <c r="OJ6" s="193">
        <v>0.33333333333333331</v>
      </c>
      <c r="OK6" s="137">
        <v>-2175.3339221735228</v>
      </c>
      <c r="OL6" t="s">
        <v>1162</v>
      </c>
      <c r="OM6" t="s">
        <v>315</v>
      </c>
      <c r="ON6" s="247">
        <v>0</v>
      </c>
      <c r="OO6" s="248">
        <v>0</v>
      </c>
      <c r="OP6" s="247">
        <v>1</v>
      </c>
      <c r="OQ6" s="248">
        <v>0.33333333333333331</v>
      </c>
      <c r="OR6" s="244">
        <v>3</v>
      </c>
      <c r="OS6" s="245">
        <v>1</v>
      </c>
      <c r="OT6" s="244">
        <v>2</v>
      </c>
      <c r="OU6" s="248">
        <v>0.66666666666666663</v>
      </c>
      <c r="OV6">
        <v>3</v>
      </c>
      <c r="OW6" s="260">
        <v>3</v>
      </c>
      <c r="PG6" s="1" t="s">
        <v>315</v>
      </c>
      <c r="PH6" s="254" t="s">
        <v>1162</v>
      </c>
      <c r="PI6" s="254"/>
      <c r="PJ6" s="254"/>
      <c r="PM6" s="137">
        <v>1</v>
      </c>
      <c r="PN6" s="193">
        <v>0.33333333333333331</v>
      </c>
      <c r="PO6" s="137">
        <v>-1651.1428035943845</v>
      </c>
      <c r="PP6" s="137">
        <v>3504.7932360015875</v>
      </c>
      <c r="PQ6" s="143">
        <v>1168.2644120005291</v>
      </c>
      <c r="PR6" s="137">
        <v>1</v>
      </c>
      <c r="PS6" s="193">
        <v>0.33333333333333331</v>
      </c>
      <c r="PT6" s="137">
        <v>-1651.1428035943845</v>
      </c>
      <c r="PU6" t="s">
        <v>1162</v>
      </c>
      <c r="PV6" t="s">
        <v>315</v>
      </c>
      <c r="PW6" s="247">
        <v>2</v>
      </c>
      <c r="PX6" s="248">
        <v>0.66666666666666663</v>
      </c>
      <c r="PY6" s="247">
        <v>1</v>
      </c>
      <c r="PZ6" s="248">
        <v>0.33333333333333331</v>
      </c>
      <c r="QA6" s="244">
        <v>1</v>
      </c>
      <c r="QB6" s="245">
        <v>0.33333333333333331</v>
      </c>
      <c r="QC6" s="244">
        <v>2</v>
      </c>
      <c r="QD6" s="248">
        <v>0.66666666666666663</v>
      </c>
      <c r="QE6">
        <v>3</v>
      </c>
      <c r="QF6" s="260">
        <v>3</v>
      </c>
      <c r="QP6" s="1" t="s">
        <v>315</v>
      </c>
      <c r="QQ6" s="254" t="str">
        <f t="shared" si="34"/>
        <v>inverted</v>
      </c>
      <c r="QR6" s="254"/>
      <c r="QS6" s="254"/>
      <c r="QV6" s="137">
        <f t="shared" si="55"/>
        <v>1</v>
      </c>
      <c r="QW6" s="193">
        <f t="shared" si="35"/>
        <v>0.33333333333333331</v>
      </c>
      <c r="QX6" s="137">
        <f t="shared" si="56"/>
        <v>-1589.5478162240736</v>
      </c>
      <c r="QY6" s="137">
        <f t="shared" si="36"/>
        <v>4320.8562908033136</v>
      </c>
      <c r="QZ6" s="143">
        <f t="shared" si="37"/>
        <v>1440.2854302677713</v>
      </c>
      <c r="RA6" s="137">
        <f t="shared" si="0"/>
        <v>1</v>
      </c>
      <c r="RB6" s="193">
        <f t="shared" si="1"/>
        <v>0.33333333333333331</v>
      </c>
      <c r="RC6" s="137">
        <f t="shared" si="2"/>
        <v>-1793.886218198614</v>
      </c>
      <c r="RD6" t="str">
        <f t="shared" si="57"/>
        <v>inverted</v>
      </c>
      <c r="RE6" t="str">
        <f t="shared" si="38"/>
        <v>meat</v>
      </c>
      <c r="RF6" s="247">
        <f t="shared" si="3"/>
        <v>0</v>
      </c>
      <c r="RG6" s="248">
        <f t="shared" si="4"/>
        <v>0</v>
      </c>
      <c r="RH6" s="247">
        <f t="shared" si="39"/>
        <v>1</v>
      </c>
      <c r="RI6" s="248">
        <f t="shared" si="5"/>
        <v>0.33333333333333331</v>
      </c>
      <c r="RJ6" s="244">
        <f t="shared" si="6"/>
        <v>3</v>
      </c>
      <c r="RK6" s="245">
        <f t="shared" si="7"/>
        <v>1</v>
      </c>
      <c r="RL6" s="244">
        <f t="shared" si="8"/>
        <v>2</v>
      </c>
      <c r="RM6" s="248">
        <f t="shared" si="9"/>
        <v>0.66666666666666663</v>
      </c>
      <c r="RN6">
        <f t="shared" si="10"/>
        <v>3</v>
      </c>
      <c r="RO6" s="260">
        <f t="shared" si="40"/>
        <v>3</v>
      </c>
      <c r="RY6" s="1" t="s">
        <v>315</v>
      </c>
      <c r="RZ6" s="254" t="str">
        <f t="shared" si="41"/>
        <v>inverted</v>
      </c>
      <c r="SA6" s="254"/>
      <c r="SB6" s="254"/>
      <c r="SE6" s="137">
        <f t="shared" si="58"/>
        <v>3</v>
      </c>
      <c r="SF6" s="193">
        <f t="shared" si="42"/>
        <v>1</v>
      </c>
      <c r="SG6" s="137">
        <f t="shared" si="59"/>
        <v>0</v>
      </c>
      <c r="SH6" s="137">
        <f t="shared" si="43"/>
        <v>0</v>
      </c>
      <c r="SI6" s="143">
        <f t="shared" si="44"/>
        <v>0</v>
      </c>
      <c r="SJ6" s="137">
        <f t="shared" si="11"/>
        <v>3</v>
      </c>
      <c r="SK6" s="193">
        <f t="shared" si="12"/>
        <v>1</v>
      </c>
      <c r="SL6" s="137">
        <f t="shared" si="13"/>
        <v>0</v>
      </c>
      <c r="SM6" t="str">
        <f t="shared" si="60"/>
        <v>normal</v>
      </c>
      <c r="SN6" t="str">
        <f t="shared" si="45"/>
        <v>meat</v>
      </c>
      <c r="SO6" s="247">
        <f t="shared" si="14"/>
        <v>0</v>
      </c>
      <c r="SP6" s="248" t="e">
        <f t="shared" si="15"/>
        <v>#DIV/0!</v>
      </c>
      <c r="SQ6" s="247">
        <f t="shared" si="46"/>
        <v>0</v>
      </c>
      <c r="SR6" s="248" t="e">
        <f t="shared" si="16"/>
        <v>#DIV/0!</v>
      </c>
      <c r="SS6" s="244">
        <f t="shared" si="17"/>
        <v>0</v>
      </c>
      <c r="ST6" s="245" t="e">
        <f t="shared" si="18"/>
        <v>#DIV/0!</v>
      </c>
      <c r="SU6" s="244">
        <f t="shared" si="19"/>
        <v>0</v>
      </c>
      <c r="SV6" s="248" t="e">
        <f t="shared" si="20"/>
        <v>#DIV/0!</v>
      </c>
      <c r="SW6">
        <f t="shared" si="21"/>
        <v>0</v>
      </c>
      <c r="SX6" s="260">
        <f t="shared" si="47"/>
        <v>0</v>
      </c>
      <c r="TH6" s="1" t="s">
        <v>315</v>
      </c>
      <c r="TI6" s="254" t="str">
        <f t="shared" si="48"/>
        <v>normal</v>
      </c>
      <c r="TJ6" s="254"/>
      <c r="TK6" s="254"/>
      <c r="TN6" s="137">
        <f t="shared" si="61"/>
        <v>3</v>
      </c>
      <c r="TO6" s="193">
        <f t="shared" si="49"/>
        <v>1</v>
      </c>
      <c r="TP6" s="137">
        <f t="shared" si="62"/>
        <v>0</v>
      </c>
      <c r="TQ6" s="137">
        <f t="shared" si="50"/>
        <v>0</v>
      </c>
      <c r="TR6" s="143">
        <f t="shared" si="51"/>
        <v>0</v>
      </c>
      <c r="TS6" s="137">
        <f t="shared" si="22"/>
        <v>3</v>
      </c>
      <c r="TT6" s="193">
        <f t="shared" si="23"/>
        <v>1</v>
      </c>
      <c r="TU6" s="137">
        <f t="shared" si="24"/>
        <v>0</v>
      </c>
      <c r="TV6" t="str">
        <f t="shared" si="63"/>
        <v>normal</v>
      </c>
      <c r="TW6" t="str">
        <f t="shared" si="52"/>
        <v>meat</v>
      </c>
      <c r="TX6" s="247">
        <f t="shared" si="25"/>
        <v>0</v>
      </c>
      <c r="TY6" s="248" t="e">
        <f t="shared" si="26"/>
        <v>#DIV/0!</v>
      </c>
      <c r="TZ6" s="247">
        <f t="shared" si="53"/>
        <v>0</v>
      </c>
      <c r="UA6" s="248" t="e">
        <f t="shared" si="27"/>
        <v>#DIV/0!</v>
      </c>
      <c r="UB6" s="244">
        <f t="shared" si="28"/>
        <v>0</v>
      </c>
      <c r="UC6" s="245" t="e">
        <f t="shared" si="29"/>
        <v>#DIV/0!</v>
      </c>
      <c r="UD6" s="244">
        <f t="shared" si="30"/>
        <v>0</v>
      </c>
      <c r="UE6" s="248" t="e">
        <f t="shared" si="31"/>
        <v>#DIV/0!</v>
      </c>
      <c r="UF6">
        <f t="shared" si="32"/>
        <v>0</v>
      </c>
      <c r="UG6" s="260">
        <f t="shared" si="54"/>
        <v>0</v>
      </c>
    </row>
    <row r="7" spans="1:561" outlineLevel="1" x14ac:dyDescent="0.25">
      <c r="A7" s="1" t="s">
        <v>349</v>
      </c>
      <c r="C7">
        <f t="shared" si="33"/>
        <v>5</v>
      </c>
      <c r="E7" s="1" t="s">
        <v>349</v>
      </c>
      <c r="F7" s="254" t="s">
        <v>349</v>
      </c>
      <c r="G7" s="254"/>
      <c r="J7" s="137">
        <v>4</v>
      </c>
      <c r="K7" s="193">
        <v>0.8</v>
      </c>
      <c r="L7" s="137">
        <v>2600.4251740980972</v>
      </c>
      <c r="N7" s="137"/>
      <c r="O7" s="137">
        <v>5</v>
      </c>
      <c r="P7" s="193">
        <v>1</v>
      </c>
      <c r="Q7" s="137">
        <v>3976.0851520792166</v>
      </c>
      <c r="R7" t="s">
        <v>1161</v>
      </c>
      <c r="S7" t="s">
        <v>349</v>
      </c>
      <c r="T7" s="247">
        <v>4</v>
      </c>
      <c r="U7" s="248">
        <v>0.8</v>
      </c>
      <c r="V7" s="247">
        <v>3</v>
      </c>
      <c r="W7" s="248">
        <v>0.6</v>
      </c>
      <c r="X7" s="244">
        <v>1</v>
      </c>
      <c r="Y7" s="245">
        <v>0.2</v>
      </c>
      <c r="Z7" s="244">
        <v>2</v>
      </c>
      <c r="AA7" s="248">
        <v>0.4</v>
      </c>
      <c r="AB7">
        <v>5</v>
      </c>
      <c r="AC7" s="260">
        <v>5</v>
      </c>
      <c r="AL7" s="1" t="s">
        <v>349</v>
      </c>
      <c r="AM7" s="254" t="s">
        <v>1161</v>
      </c>
      <c r="AN7" s="254"/>
      <c r="AO7" s="254"/>
      <c r="AR7" s="137">
        <v>2</v>
      </c>
      <c r="AS7" s="193">
        <v>0.4</v>
      </c>
      <c r="AT7" s="137">
        <v>-3311.6306267217028</v>
      </c>
      <c r="AV7" s="137"/>
      <c r="AW7" s="137">
        <v>4</v>
      </c>
      <c r="AX7" s="193">
        <v>0.8</v>
      </c>
      <c r="AY7" s="137">
        <v>8521.4748507158929</v>
      </c>
      <c r="AZ7" t="s">
        <v>1161</v>
      </c>
      <c r="BA7" t="s">
        <v>349</v>
      </c>
      <c r="BB7" s="247">
        <v>5</v>
      </c>
      <c r="BC7" s="248">
        <v>1</v>
      </c>
      <c r="BD7" s="247">
        <v>2</v>
      </c>
      <c r="BE7" s="248">
        <v>0.4</v>
      </c>
      <c r="BF7" s="244">
        <v>0</v>
      </c>
      <c r="BG7" s="245">
        <v>0</v>
      </c>
      <c r="BH7" s="244">
        <v>3</v>
      </c>
      <c r="BI7" s="248">
        <v>0.6</v>
      </c>
      <c r="BJ7">
        <v>5</v>
      </c>
      <c r="BK7" s="260">
        <v>5</v>
      </c>
      <c r="BU7" s="1" t="s">
        <v>349</v>
      </c>
      <c r="BV7" s="254" t="s">
        <v>349</v>
      </c>
      <c r="BW7" s="254"/>
      <c r="BX7" s="254"/>
      <c r="CA7" s="137">
        <v>3</v>
      </c>
      <c r="CB7" s="193">
        <v>0.6</v>
      </c>
      <c r="CC7" s="137">
        <v>0</v>
      </c>
      <c r="CE7" s="137"/>
      <c r="CF7" s="137">
        <v>4</v>
      </c>
      <c r="CG7" s="193">
        <v>0.8</v>
      </c>
      <c r="CH7" s="137">
        <v>0</v>
      </c>
      <c r="CI7" t="s">
        <v>1161</v>
      </c>
      <c r="CJ7" t="s">
        <v>349</v>
      </c>
      <c r="CK7" s="247">
        <v>5</v>
      </c>
      <c r="CL7" s="248">
        <v>1</v>
      </c>
      <c r="CM7" s="247">
        <v>3</v>
      </c>
      <c r="CN7" s="248">
        <v>0.6</v>
      </c>
      <c r="CO7" s="244">
        <v>0</v>
      </c>
      <c r="CP7" s="245">
        <v>0</v>
      </c>
      <c r="CQ7" s="244">
        <v>2</v>
      </c>
      <c r="CR7" s="248">
        <v>0.4</v>
      </c>
      <c r="CS7">
        <v>5</v>
      </c>
      <c r="CT7" s="260">
        <v>5</v>
      </c>
      <c r="DD7" s="1" t="s">
        <v>349</v>
      </c>
      <c r="DE7" s="254" t="s">
        <v>349</v>
      </c>
      <c r="DF7" s="254"/>
      <c r="DG7" s="254"/>
      <c r="DJ7" s="137">
        <v>3</v>
      </c>
      <c r="DK7" s="193">
        <v>0.6</v>
      </c>
      <c r="DL7" s="137">
        <v>-159.81855724558432</v>
      </c>
      <c r="DN7" s="137"/>
      <c r="DO7" s="137">
        <v>2</v>
      </c>
      <c r="DP7" s="193">
        <v>0.4</v>
      </c>
      <c r="DQ7" s="137">
        <v>-607.63974212608741</v>
      </c>
      <c r="DR7" t="s">
        <v>1162</v>
      </c>
      <c r="DS7" t="s">
        <v>349</v>
      </c>
      <c r="DT7" s="247">
        <v>3</v>
      </c>
      <c r="DU7" s="248">
        <v>0.6</v>
      </c>
      <c r="DV7" s="247">
        <v>3</v>
      </c>
      <c r="DW7" s="248">
        <v>0.6</v>
      </c>
      <c r="DX7" s="244">
        <v>2</v>
      </c>
      <c r="DY7" s="245">
        <v>0.4</v>
      </c>
      <c r="DZ7" s="244">
        <v>2</v>
      </c>
      <c r="EA7" s="248">
        <v>0.4</v>
      </c>
      <c r="EB7">
        <v>5</v>
      </c>
      <c r="EC7" s="260">
        <v>5</v>
      </c>
      <c r="EM7" s="1" t="s">
        <v>349</v>
      </c>
      <c r="EN7" s="254" t="s">
        <v>349</v>
      </c>
      <c r="EO7" s="254"/>
      <c r="EP7" s="254"/>
      <c r="ES7" s="137">
        <v>3</v>
      </c>
      <c r="ET7" s="193">
        <v>0.6</v>
      </c>
      <c r="EU7" s="137">
        <v>1339.0957716670371</v>
      </c>
      <c r="EV7" s="137">
        <v>6273.8138254725545</v>
      </c>
      <c r="EW7" s="137"/>
      <c r="EX7" s="137">
        <v>4</v>
      </c>
      <c r="EY7" s="193">
        <v>0.8</v>
      </c>
      <c r="EZ7" s="137">
        <v>3315.0320530896652</v>
      </c>
      <c r="FA7" t="s">
        <v>1161</v>
      </c>
      <c r="FB7" t="s">
        <v>349</v>
      </c>
      <c r="FC7" s="247">
        <v>4</v>
      </c>
      <c r="FD7" s="248">
        <v>0.8</v>
      </c>
      <c r="FE7" s="247">
        <v>4</v>
      </c>
      <c r="FF7" s="248">
        <v>0.8</v>
      </c>
      <c r="FG7" s="244">
        <v>1</v>
      </c>
      <c r="FH7" s="245">
        <v>0.2</v>
      </c>
      <c r="FI7" s="244">
        <v>1</v>
      </c>
      <c r="FJ7" s="248">
        <v>0.2</v>
      </c>
      <c r="FK7">
        <v>5</v>
      </c>
      <c r="FL7" s="260">
        <v>5</v>
      </c>
      <c r="FV7" s="1" t="s">
        <v>349</v>
      </c>
      <c r="FW7" s="254" t="s">
        <v>1161</v>
      </c>
      <c r="FX7" s="254"/>
      <c r="FY7" s="254"/>
      <c r="GB7" s="137">
        <v>1</v>
      </c>
      <c r="GC7" s="193">
        <v>0.2</v>
      </c>
      <c r="GD7" s="137">
        <v>-5388.2474525867456</v>
      </c>
      <c r="GE7" s="137">
        <v>5118.2112611546236</v>
      </c>
      <c r="GF7" s="137"/>
      <c r="GG7" s="137">
        <v>2</v>
      </c>
      <c r="GH7" s="193">
        <v>0.4</v>
      </c>
      <c r="GI7" s="137">
        <v>-2420.3957542254961</v>
      </c>
      <c r="GJ7" t="s">
        <v>1162</v>
      </c>
      <c r="GK7" t="s">
        <v>349</v>
      </c>
      <c r="GL7" s="247">
        <v>2</v>
      </c>
      <c r="GM7" s="248">
        <v>0.4</v>
      </c>
      <c r="GN7" s="247">
        <v>4</v>
      </c>
      <c r="GO7" s="248">
        <v>0.8</v>
      </c>
      <c r="GP7" s="244">
        <v>3</v>
      </c>
      <c r="GQ7" s="245">
        <v>0.6</v>
      </c>
      <c r="GR7" s="244">
        <v>1</v>
      </c>
      <c r="GS7" s="248">
        <v>0.2</v>
      </c>
      <c r="GT7">
        <v>5</v>
      </c>
      <c r="GU7" s="260">
        <v>5</v>
      </c>
      <c r="HE7" s="1" t="s">
        <v>349</v>
      </c>
      <c r="HF7" s="254" t="s">
        <v>1162</v>
      </c>
      <c r="HG7" s="254"/>
      <c r="HH7" s="254"/>
      <c r="HK7" s="137">
        <v>1</v>
      </c>
      <c r="HL7" s="193">
        <v>0.2</v>
      </c>
      <c r="HM7" s="137">
        <v>-2583.1784877415043</v>
      </c>
      <c r="HN7" s="137">
        <v>3385.4317258242409</v>
      </c>
      <c r="HO7" s="137">
        <v>3385.4317258242409</v>
      </c>
      <c r="HP7" s="137">
        <v>3</v>
      </c>
      <c r="HQ7" s="193">
        <v>0.6</v>
      </c>
      <c r="HR7" s="137">
        <v>2198.395471553144</v>
      </c>
      <c r="HS7" t="s">
        <v>1161</v>
      </c>
      <c r="HT7" t="s">
        <v>349</v>
      </c>
      <c r="HU7" s="247">
        <v>3</v>
      </c>
      <c r="HV7" s="248">
        <v>0.6</v>
      </c>
      <c r="HW7" s="247">
        <v>3</v>
      </c>
      <c r="HX7" s="248">
        <v>0.6</v>
      </c>
      <c r="HY7" s="244">
        <v>2</v>
      </c>
      <c r="HZ7" s="245">
        <v>0.4</v>
      </c>
      <c r="IA7" s="244">
        <v>2</v>
      </c>
      <c r="IB7" s="248">
        <v>0.4</v>
      </c>
      <c r="IC7">
        <v>5</v>
      </c>
      <c r="ID7" s="260">
        <v>5</v>
      </c>
      <c r="IN7" s="1" t="s">
        <v>349</v>
      </c>
      <c r="IO7" s="254" t="s">
        <v>1161</v>
      </c>
      <c r="IP7" s="254"/>
      <c r="IQ7" s="254"/>
      <c r="IT7" s="137">
        <v>4</v>
      </c>
      <c r="IU7" s="193">
        <v>0.8</v>
      </c>
      <c r="IV7" s="137">
        <v>2320.972425594824</v>
      </c>
      <c r="IW7" s="137">
        <v>5209.3041858579245</v>
      </c>
      <c r="IX7" s="137">
        <v>1302.3260464644811</v>
      </c>
      <c r="IY7" s="137">
        <v>4</v>
      </c>
      <c r="IZ7" s="193">
        <v>0.8</v>
      </c>
      <c r="JA7" s="137">
        <v>4849.7812176607531</v>
      </c>
      <c r="JB7" t="s">
        <v>1161</v>
      </c>
      <c r="JC7" t="s">
        <v>349</v>
      </c>
      <c r="JD7" s="247">
        <v>4</v>
      </c>
      <c r="JE7" s="248">
        <v>0.8</v>
      </c>
      <c r="JF7" s="247">
        <v>3</v>
      </c>
      <c r="JG7" s="248">
        <v>0.6</v>
      </c>
      <c r="JH7" s="244">
        <v>1</v>
      </c>
      <c r="JI7" s="245">
        <v>0.2</v>
      </c>
      <c r="JJ7" s="244">
        <v>2</v>
      </c>
      <c r="JK7" s="248">
        <v>0.4</v>
      </c>
      <c r="JL7">
        <v>5</v>
      </c>
      <c r="JM7" s="260">
        <v>5</v>
      </c>
      <c r="JW7" s="1" t="s">
        <v>349</v>
      </c>
      <c r="JX7" s="254" t="s">
        <v>1161</v>
      </c>
      <c r="JY7" s="254"/>
      <c r="JZ7" s="254"/>
      <c r="KC7" s="137">
        <v>4</v>
      </c>
      <c r="KD7" s="193">
        <v>0.8</v>
      </c>
      <c r="KE7" s="137">
        <v>4443.4641946290776</v>
      </c>
      <c r="KF7" s="137">
        <v>7785.9740295717802</v>
      </c>
      <c r="KG7" s="137">
        <v>1946.493507392945</v>
      </c>
      <c r="KH7" s="137">
        <v>2</v>
      </c>
      <c r="KI7" s="193">
        <v>0.4</v>
      </c>
      <c r="KJ7" s="137">
        <v>250.35052811113792</v>
      </c>
      <c r="KK7" t="s">
        <v>1161</v>
      </c>
      <c r="KL7" t="s">
        <v>349</v>
      </c>
      <c r="KM7" s="247">
        <v>2</v>
      </c>
      <c r="KN7" s="248">
        <v>0.4</v>
      </c>
      <c r="KO7" s="247">
        <v>3</v>
      </c>
      <c r="KP7" s="248">
        <v>0.6</v>
      </c>
      <c r="KQ7" s="244">
        <v>3</v>
      </c>
      <c r="KR7" s="245">
        <v>0.6</v>
      </c>
      <c r="KS7" s="244">
        <v>2</v>
      </c>
      <c r="KT7" s="248">
        <v>0.4</v>
      </c>
      <c r="KU7">
        <v>5</v>
      </c>
      <c r="KV7" s="260">
        <v>5</v>
      </c>
      <c r="LF7" s="1" t="s">
        <v>349</v>
      </c>
      <c r="LG7" s="254" t="s">
        <v>1161</v>
      </c>
      <c r="LH7" s="254"/>
      <c r="LI7" s="254"/>
      <c r="LL7" s="137">
        <v>1</v>
      </c>
      <c r="LM7" s="193">
        <v>0.2</v>
      </c>
      <c r="LN7" s="137">
        <v>-5110.2630428329467</v>
      </c>
      <c r="LO7" s="137">
        <v>6780.5813233694971</v>
      </c>
      <c r="LP7" s="143">
        <v>1356.1162646738994</v>
      </c>
      <c r="LQ7" s="137">
        <v>4</v>
      </c>
      <c r="LR7" s="193">
        <v>0.8</v>
      </c>
      <c r="LS7" s="137">
        <v>6319.6176654768333</v>
      </c>
      <c r="LT7" t="s">
        <v>1161</v>
      </c>
      <c r="LU7" t="s">
        <v>349</v>
      </c>
      <c r="LV7" s="247">
        <v>5</v>
      </c>
      <c r="LW7" s="248">
        <v>1</v>
      </c>
      <c r="LX7" s="247">
        <v>2</v>
      </c>
      <c r="LY7" s="248">
        <v>0.4</v>
      </c>
      <c r="LZ7" s="244">
        <v>0</v>
      </c>
      <c r="MA7" s="245">
        <v>0</v>
      </c>
      <c r="MB7" s="244">
        <v>3</v>
      </c>
      <c r="MC7" s="248">
        <v>0.6</v>
      </c>
      <c r="MD7">
        <v>5</v>
      </c>
      <c r="ME7" s="260">
        <v>5</v>
      </c>
      <c r="MO7" s="1" t="s">
        <v>349</v>
      </c>
      <c r="MP7" s="254" t="s">
        <v>1161</v>
      </c>
      <c r="MQ7" s="254"/>
      <c r="MR7" s="254"/>
      <c r="MU7" s="137">
        <v>3</v>
      </c>
      <c r="MV7" s="193">
        <v>0.6</v>
      </c>
      <c r="MW7" s="137">
        <v>425.86649398012133</v>
      </c>
      <c r="MX7" s="137">
        <v>3570.0408109290897</v>
      </c>
      <c r="MY7" s="143">
        <v>714.00816218581792</v>
      </c>
      <c r="MZ7" s="137">
        <v>2</v>
      </c>
      <c r="NA7" s="193">
        <v>0.4</v>
      </c>
      <c r="NB7" s="137">
        <v>-480.07677746490657</v>
      </c>
      <c r="NC7" t="s">
        <v>1162</v>
      </c>
      <c r="ND7" t="s">
        <v>349</v>
      </c>
      <c r="NE7" s="247">
        <v>3</v>
      </c>
      <c r="NF7" s="248">
        <v>0.6</v>
      </c>
      <c r="NG7" s="247">
        <v>3</v>
      </c>
      <c r="NH7" s="248">
        <v>0.6</v>
      </c>
      <c r="NI7" s="244">
        <v>2</v>
      </c>
      <c r="NJ7" s="245">
        <v>0.4</v>
      </c>
      <c r="NK7" s="244">
        <v>2</v>
      </c>
      <c r="NL7" s="248">
        <v>0.4</v>
      </c>
      <c r="NM7">
        <v>5</v>
      </c>
      <c r="NN7" s="260">
        <v>5</v>
      </c>
      <c r="NX7" s="1" t="s">
        <v>349</v>
      </c>
      <c r="NY7" s="254" t="s">
        <v>1162</v>
      </c>
      <c r="NZ7" s="254"/>
      <c r="OA7" s="254"/>
      <c r="OD7" s="137">
        <v>5</v>
      </c>
      <c r="OE7" s="193">
        <v>1</v>
      </c>
      <c r="OF7" s="137">
        <v>3479.6336031478709</v>
      </c>
      <c r="OG7" s="137">
        <v>3479.6336031478709</v>
      </c>
      <c r="OH7" s="143">
        <v>695.92672062957422</v>
      </c>
      <c r="OI7" s="137">
        <v>1</v>
      </c>
      <c r="OJ7" s="193">
        <v>0.2</v>
      </c>
      <c r="OK7" s="137">
        <v>-1445.1740702850439</v>
      </c>
      <c r="OL7" t="s">
        <v>1162</v>
      </c>
      <c r="OM7" t="s">
        <v>349</v>
      </c>
      <c r="ON7" s="247">
        <v>0</v>
      </c>
      <c r="OO7" s="248">
        <v>0</v>
      </c>
      <c r="OP7" s="247">
        <v>3</v>
      </c>
      <c r="OQ7" s="248">
        <v>0.6</v>
      </c>
      <c r="OR7" s="244">
        <v>5</v>
      </c>
      <c r="OS7" s="245">
        <v>1</v>
      </c>
      <c r="OT7" s="244">
        <v>2</v>
      </c>
      <c r="OU7" s="248">
        <v>0.4</v>
      </c>
      <c r="OV7">
        <v>5</v>
      </c>
      <c r="OW7" s="260">
        <v>5</v>
      </c>
      <c r="PG7" s="1" t="s">
        <v>349</v>
      </c>
      <c r="PH7" s="254" t="s">
        <v>1162</v>
      </c>
      <c r="PI7" s="254"/>
      <c r="PJ7" s="254"/>
      <c r="PM7" s="137">
        <v>2</v>
      </c>
      <c r="PN7" s="193">
        <v>0.4</v>
      </c>
      <c r="PO7" s="137">
        <v>-908.87374765207028</v>
      </c>
      <c r="PP7" s="137">
        <v>1811.0034878771919</v>
      </c>
      <c r="PQ7" s="143">
        <v>362.20069757543837</v>
      </c>
      <c r="PR7" s="137">
        <v>2</v>
      </c>
      <c r="PS7" s="193">
        <v>0.4</v>
      </c>
      <c r="PT7" s="137">
        <v>-1074.9779563295658</v>
      </c>
      <c r="PU7" t="s">
        <v>1162</v>
      </c>
      <c r="PV7" t="s">
        <v>349</v>
      </c>
      <c r="PW7" s="247">
        <v>3</v>
      </c>
      <c r="PX7" s="248">
        <v>0.6</v>
      </c>
      <c r="PY7" s="247">
        <v>3</v>
      </c>
      <c r="PZ7" s="248">
        <v>0.6</v>
      </c>
      <c r="QA7" s="244">
        <v>2</v>
      </c>
      <c r="QB7" s="245">
        <v>0.4</v>
      </c>
      <c r="QC7" s="244">
        <v>2</v>
      </c>
      <c r="QD7" s="248">
        <v>0.4</v>
      </c>
      <c r="QE7">
        <v>5</v>
      </c>
      <c r="QF7" s="260">
        <v>5</v>
      </c>
      <c r="QP7" s="1" t="s">
        <v>349</v>
      </c>
      <c r="QQ7" s="254" t="str">
        <f t="shared" si="34"/>
        <v>inverted</v>
      </c>
      <c r="QR7" s="254"/>
      <c r="QS7" s="254"/>
      <c r="QV7" s="137">
        <f t="shared" si="55"/>
        <v>3</v>
      </c>
      <c r="QW7" s="193">
        <f t="shared" si="35"/>
        <v>0.6</v>
      </c>
      <c r="QX7" s="137">
        <f t="shared" si="56"/>
        <v>3080.9175383437373</v>
      </c>
      <c r="QY7" s="137">
        <f t="shared" si="36"/>
        <v>4356.9801890237923</v>
      </c>
      <c r="QZ7" s="143">
        <f t="shared" si="37"/>
        <v>871.39603780475841</v>
      </c>
      <c r="RA7" s="137">
        <f t="shared" si="0"/>
        <v>3</v>
      </c>
      <c r="RB7" s="193">
        <f t="shared" si="1"/>
        <v>0.6</v>
      </c>
      <c r="RC7" s="137">
        <f t="shared" si="2"/>
        <v>3077.9294552737069</v>
      </c>
      <c r="RD7" t="str">
        <f t="shared" si="57"/>
        <v>normal</v>
      </c>
      <c r="RE7" t="str">
        <f t="shared" si="38"/>
        <v>metal</v>
      </c>
      <c r="RF7" s="247">
        <f t="shared" si="3"/>
        <v>3</v>
      </c>
      <c r="RG7" s="248">
        <f t="shared" si="4"/>
        <v>0.6</v>
      </c>
      <c r="RH7" s="247">
        <f t="shared" si="39"/>
        <v>4</v>
      </c>
      <c r="RI7" s="248">
        <f t="shared" si="5"/>
        <v>0.8</v>
      </c>
      <c r="RJ7" s="244">
        <f t="shared" si="6"/>
        <v>2</v>
      </c>
      <c r="RK7" s="245">
        <f t="shared" si="7"/>
        <v>0.4</v>
      </c>
      <c r="RL7" s="244">
        <f t="shared" si="8"/>
        <v>1</v>
      </c>
      <c r="RM7" s="248">
        <f t="shared" si="9"/>
        <v>0.2</v>
      </c>
      <c r="RN7">
        <f t="shared" si="10"/>
        <v>5</v>
      </c>
      <c r="RO7" s="260">
        <f t="shared" si="40"/>
        <v>5</v>
      </c>
      <c r="RY7" s="1" t="s">
        <v>349</v>
      </c>
      <c r="RZ7" s="254" t="str">
        <f t="shared" si="41"/>
        <v>normal</v>
      </c>
      <c r="SA7" s="254"/>
      <c r="SB7" s="254"/>
      <c r="SE7" s="137">
        <f t="shared" si="58"/>
        <v>5</v>
      </c>
      <c r="SF7" s="193">
        <f t="shared" si="42"/>
        <v>1</v>
      </c>
      <c r="SG7" s="137">
        <f t="shared" si="59"/>
        <v>0</v>
      </c>
      <c r="SH7" s="137">
        <f t="shared" si="43"/>
        <v>0</v>
      </c>
      <c r="SI7" s="143">
        <f t="shared" si="44"/>
        <v>0</v>
      </c>
      <c r="SJ7" s="137">
        <f t="shared" si="11"/>
        <v>5</v>
      </c>
      <c r="SK7" s="193">
        <f t="shared" si="12"/>
        <v>1</v>
      </c>
      <c r="SL7" s="137">
        <f t="shared" si="13"/>
        <v>0</v>
      </c>
      <c r="SM7" t="str">
        <f t="shared" si="60"/>
        <v>normal</v>
      </c>
      <c r="SN7" t="str">
        <f t="shared" si="45"/>
        <v>metal</v>
      </c>
      <c r="SO7" s="247">
        <f t="shared" si="14"/>
        <v>0</v>
      </c>
      <c r="SP7" s="248" t="e">
        <f t="shared" si="15"/>
        <v>#DIV/0!</v>
      </c>
      <c r="SQ7" s="247">
        <f t="shared" si="46"/>
        <v>0</v>
      </c>
      <c r="SR7" s="248" t="e">
        <f t="shared" si="16"/>
        <v>#DIV/0!</v>
      </c>
      <c r="SS7" s="244">
        <f t="shared" si="17"/>
        <v>0</v>
      </c>
      <c r="ST7" s="245" t="e">
        <f t="shared" si="18"/>
        <v>#DIV/0!</v>
      </c>
      <c r="SU7" s="244">
        <f t="shared" si="19"/>
        <v>0</v>
      </c>
      <c r="SV7" s="248" t="e">
        <f t="shared" si="20"/>
        <v>#DIV/0!</v>
      </c>
      <c r="SW7">
        <f t="shared" si="21"/>
        <v>0</v>
      </c>
      <c r="SX7" s="260">
        <f t="shared" si="47"/>
        <v>0</v>
      </c>
      <c r="TH7" s="1" t="s">
        <v>349</v>
      </c>
      <c r="TI7" s="254" t="str">
        <f t="shared" si="48"/>
        <v>normal</v>
      </c>
      <c r="TJ7" s="254"/>
      <c r="TK7" s="254"/>
      <c r="TN7" s="137">
        <f t="shared" si="61"/>
        <v>5</v>
      </c>
      <c r="TO7" s="193">
        <f t="shared" si="49"/>
        <v>1</v>
      </c>
      <c r="TP7" s="137">
        <f t="shared" si="62"/>
        <v>0</v>
      </c>
      <c r="TQ7" s="137">
        <f t="shared" si="50"/>
        <v>0</v>
      </c>
      <c r="TR7" s="143">
        <f t="shared" si="51"/>
        <v>0</v>
      </c>
      <c r="TS7" s="137">
        <f t="shared" si="22"/>
        <v>5</v>
      </c>
      <c r="TT7" s="193">
        <f t="shared" si="23"/>
        <v>1</v>
      </c>
      <c r="TU7" s="137">
        <f t="shared" si="24"/>
        <v>0</v>
      </c>
      <c r="TV7" t="str">
        <f t="shared" si="63"/>
        <v>normal</v>
      </c>
      <c r="TW7" t="str">
        <f t="shared" si="52"/>
        <v>metal</v>
      </c>
      <c r="TX7" s="247">
        <f t="shared" si="25"/>
        <v>0</v>
      </c>
      <c r="TY7" s="248" t="e">
        <f t="shared" si="26"/>
        <v>#DIV/0!</v>
      </c>
      <c r="TZ7" s="247">
        <f t="shared" si="53"/>
        <v>0</v>
      </c>
      <c r="UA7" s="248" t="e">
        <f t="shared" si="27"/>
        <v>#DIV/0!</v>
      </c>
      <c r="UB7" s="244">
        <f t="shared" si="28"/>
        <v>0</v>
      </c>
      <c r="UC7" s="245" t="e">
        <f t="shared" si="29"/>
        <v>#DIV/0!</v>
      </c>
      <c r="UD7" s="244">
        <f t="shared" si="30"/>
        <v>0</v>
      </c>
      <c r="UE7" s="248" t="e">
        <f t="shared" si="31"/>
        <v>#DIV/0!</v>
      </c>
      <c r="UF7">
        <f t="shared" si="32"/>
        <v>0</v>
      </c>
      <c r="UG7" s="260">
        <f t="shared" si="54"/>
        <v>0</v>
      </c>
    </row>
    <row r="8" spans="1:561" outlineLevel="1" x14ac:dyDescent="0.25">
      <c r="A8" s="1" t="s">
        <v>1126</v>
      </c>
      <c r="C8">
        <f t="shared" si="33"/>
        <v>16</v>
      </c>
      <c r="E8" s="1" t="s">
        <v>1126</v>
      </c>
      <c r="F8" s="254" t="s">
        <v>1126</v>
      </c>
      <c r="G8" s="254"/>
      <c r="J8" s="137">
        <v>10</v>
      </c>
      <c r="K8" s="193">
        <v>0.625</v>
      </c>
      <c r="L8" s="137">
        <v>1232.3424612377862</v>
      </c>
      <c r="N8" s="137"/>
      <c r="O8" s="137">
        <v>13</v>
      </c>
      <c r="P8" s="193">
        <v>0.8125</v>
      </c>
      <c r="Q8" s="137">
        <v>3654.0689889734722</v>
      </c>
      <c r="R8" t="s">
        <v>1161</v>
      </c>
      <c r="S8" t="s">
        <v>1126</v>
      </c>
      <c r="T8" s="247">
        <v>13</v>
      </c>
      <c r="U8" s="248">
        <v>0.8125</v>
      </c>
      <c r="V8" s="247">
        <v>13</v>
      </c>
      <c r="W8" s="248">
        <v>0.8125</v>
      </c>
      <c r="X8" s="244">
        <v>3</v>
      </c>
      <c r="Y8" s="245">
        <v>0.1875</v>
      </c>
      <c r="Z8" s="244">
        <v>3</v>
      </c>
      <c r="AA8" s="248">
        <v>0.1875</v>
      </c>
      <c r="AB8">
        <v>16</v>
      </c>
      <c r="AC8" s="260">
        <v>16</v>
      </c>
      <c r="AL8" s="1" t="s">
        <v>1126</v>
      </c>
      <c r="AM8" s="254" t="s">
        <v>1161</v>
      </c>
      <c r="AN8" s="254"/>
      <c r="AO8" s="254"/>
      <c r="AR8" s="137">
        <v>8</v>
      </c>
      <c r="AS8" s="193">
        <v>0.5</v>
      </c>
      <c r="AT8" s="137">
        <v>-2659.658839240667</v>
      </c>
      <c r="AV8" s="137"/>
      <c r="AW8" s="137">
        <v>10</v>
      </c>
      <c r="AX8" s="193">
        <v>0.625</v>
      </c>
      <c r="AY8" s="137">
        <v>-1042.4718821470324</v>
      </c>
      <c r="AZ8" t="s">
        <v>1161</v>
      </c>
      <c r="BA8" t="s">
        <v>1126</v>
      </c>
      <c r="BB8" s="247">
        <v>10</v>
      </c>
      <c r="BC8" s="248">
        <v>0.625</v>
      </c>
      <c r="BD8" s="247">
        <v>10</v>
      </c>
      <c r="BE8" s="248">
        <v>0.625</v>
      </c>
      <c r="BF8" s="244">
        <v>6</v>
      </c>
      <c r="BG8" s="245">
        <v>0.375</v>
      </c>
      <c r="BH8" s="244">
        <v>6</v>
      </c>
      <c r="BI8" s="248">
        <v>0.375</v>
      </c>
      <c r="BJ8">
        <v>16</v>
      </c>
      <c r="BK8" s="260">
        <v>16</v>
      </c>
      <c r="BU8" s="1" t="s">
        <v>1126</v>
      </c>
      <c r="BV8" s="254" t="s">
        <v>1126</v>
      </c>
      <c r="BW8" s="254"/>
      <c r="BX8" s="254"/>
      <c r="CA8" s="137">
        <v>5</v>
      </c>
      <c r="CB8" s="193">
        <v>0.3125</v>
      </c>
      <c r="CC8" s="137">
        <v>-1321.2134195897052</v>
      </c>
      <c r="CE8" s="137"/>
      <c r="CF8" s="137">
        <v>9</v>
      </c>
      <c r="CG8" s="193">
        <v>0.5625</v>
      </c>
      <c r="CH8" s="137">
        <v>-1078.1999797701822</v>
      </c>
      <c r="CI8" t="s">
        <v>1161</v>
      </c>
      <c r="CJ8" t="s">
        <v>1126</v>
      </c>
      <c r="CK8" s="247">
        <v>9</v>
      </c>
      <c r="CL8" s="248">
        <v>0.5625</v>
      </c>
      <c r="CM8" s="247">
        <v>12</v>
      </c>
      <c r="CN8" s="248">
        <v>0.75</v>
      </c>
      <c r="CO8" s="244">
        <v>7</v>
      </c>
      <c r="CP8" s="245">
        <v>0.4375</v>
      </c>
      <c r="CQ8" s="244">
        <v>4</v>
      </c>
      <c r="CR8" s="248">
        <v>0.25</v>
      </c>
      <c r="CS8">
        <v>16</v>
      </c>
      <c r="CT8" s="260">
        <v>16</v>
      </c>
      <c r="DD8" s="1" t="s">
        <v>1126</v>
      </c>
      <c r="DE8" s="254" t="s">
        <v>1126</v>
      </c>
      <c r="DF8" s="254"/>
      <c r="DG8" s="254"/>
      <c r="DJ8" s="137">
        <v>11</v>
      </c>
      <c r="DK8" s="193">
        <v>0.6875</v>
      </c>
      <c r="DL8" s="137">
        <v>10992.995392548664</v>
      </c>
      <c r="DN8" s="137"/>
      <c r="DO8" s="137">
        <v>15</v>
      </c>
      <c r="DP8" s="193">
        <v>0.9375</v>
      </c>
      <c r="DQ8" s="137">
        <v>18173.635797403036</v>
      </c>
      <c r="DR8" t="s">
        <v>1161</v>
      </c>
      <c r="DS8" t="s">
        <v>1126</v>
      </c>
      <c r="DT8" s="247">
        <v>16</v>
      </c>
      <c r="DU8" s="248">
        <v>1</v>
      </c>
      <c r="DV8" s="247">
        <v>11</v>
      </c>
      <c r="DW8" s="248">
        <v>0.6875</v>
      </c>
      <c r="DX8" s="244">
        <v>0</v>
      </c>
      <c r="DY8" s="245">
        <v>0</v>
      </c>
      <c r="DZ8" s="244">
        <v>5</v>
      </c>
      <c r="EA8" s="248">
        <v>0.3125</v>
      </c>
      <c r="EB8">
        <v>16</v>
      </c>
      <c r="EC8" s="260">
        <v>16</v>
      </c>
      <c r="EM8" s="1" t="s">
        <v>1126</v>
      </c>
      <c r="EN8" s="254" t="s">
        <v>1126</v>
      </c>
      <c r="EO8" s="254"/>
      <c r="EP8" s="254"/>
      <c r="ES8" s="137">
        <v>10</v>
      </c>
      <c r="ET8" s="193">
        <v>0.625</v>
      </c>
      <c r="EU8" s="137">
        <v>1851.608477582296</v>
      </c>
      <c r="EV8" s="137">
        <v>7650.083755638404</v>
      </c>
      <c r="EW8" s="137"/>
      <c r="EX8" s="137">
        <v>7</v>
      </c>
      <c r="EY8" s="193">
        <v>0.4375</v>
      </c>
      <c r="EZ8" s="137">
        <v>1081.4337309805551</v>
      </c>
      <c r="FA8" t="s">
        <v>1161</v>
      </c>
      <c r="FB8" t="s">
        <v>1126</v>
      </c>
      <c r="FC8" s="247">
        <v>7</v>
      </c>
      <c r="FD8" s="248">
        <v>0.4375</v>
      </c>
      <c r="FE8" s="247">
        <v>7</v>
      </c>
      <c r="FF8" s="248">
        <v>0.4375</v>
      </c>
      <c r="FG8" s="244">
        <v>9</v>
      </c>
      <c r="FH8" s="245">
        <v>0.5625</v>
      </c>
      <c r="FI8" s="244">
        <v>9</v>
      </c>
      <c r="FJ8" s="248">
        <v>0.5625</v>
      </c>
      <c r="FK8">
        <v>16</v>
      </c>
      <c r="FL8" s="260">
        <v>16</v>
      </c>
      <c r="FV8" s="1" t="s">
        <v>1126</v>
      </c>
      <c r="FW8" s="254" t="s">
        <v>1161</v>
      </c>
      <c r="FX8" s="254"/>
      <c r="FY8" s="254"/>
      <c r="GB8" s="137">
        <v>6</v>
      </c>
      <c r="GC8" s="193">
        <v>0.375</v>
      </c>
      <c r="GD8" s="137">
        <v>-1135.391355235241</v>
      </c>
      <c r="GE8" s="137">
        <v>2523.3174356522431</v>
      </c>
      <c r="GF8" s="137"/>
      <c r="GG8" s="137">
        <v>9</v>
      </c>
      <c r="GH8" s="193">
        <v>0.5625</v>
      </c>
      <c r="GI8" s="137">
        <v>357.8710560026895</v>
      </c>
      <c r="GJ8" t="s">
        <v>1161</v>
      </c>
      <c r="GK8" t="s">
        <v>1126</v>
      </c>
      <c r="GL8" s="247">
        <v>9</v>
      </c>
      <c r="GM8" s="248">
        <v>0.5625</v>
      </c>
      <c r="GN8" s="247">
        <v>7</v>
      </c>
      <c r="GO8" s="248">
        <v>0.4375</v>
      </c>
      <c r="GP8" s="244">
        <v>7</v>
      </c>
      <c r="GQ8" s="245">
        <v>0.4375</v>
      </c>
      <c r="GR8" s="244">
        <v>9</v>
      </c>
      <c r="GS8" s="248">
        <v>0.5625</v>
      </c>
      <c r="GT8">
        <v>16</v>
      </c>
      <c r="GU8" s="260">
        <v>16</v>
      </c>
      <c r="HE8" s="1" t="s">
        <v>1126</v>
      </c>
      <c r="HF8" s="254" t="s">
        <v>1161</v>
      </c>
      <c r="HG8" s="254"/>
      <c r="HH8" s="254"/>
      <c r="HK8" s="137">
        <v>8</v>
      </c>
      <c r="HL8" s="193">
        <v>0.5</v>
      </c>
      <c r="HM8" s="137">
        <v>151.30608985835102</v>
      </c>
      <c r="HN8" s="137">
        <v>5714.1691185263408</v>
      </c>
      <c r="HO8" s="137">
        <v>714.27113981579259</v>
      </c>
      <c r="HP8" s="137">
        <v>11</v>
      </c>
      <c r="HQ8" s="193">
        <v>0.6875</v>
      </c>
      <c r="HR8" s="137">
        <v>2876.9983704357574</v>
      </c>
      <c r="HS8" t="s">
        <v>1161</v>
      </c>
      <c r="HT8" t="s">
        <v>1126</v>
      </c>
      <c r="HU8" s="247">
        <v>11</v>
      </c>
      <c r="HV8" s="248">
        <v>0.6875</v>
      </c>
      <c r="HW8" s="247">
        <v>7</v>
      </c>
      <c r="HX8" s="248">
        <v>0.4375</v>
      </c>
      <c r="HY8" s="244">
        <v>5</v>
      </c>
      <c r="HZ8" s="245">
        <v>0.3125</v>
      </c>
      <c r="IA8" s="244">
        <v>9</v>
      </c>
      <c r="IB8" s="248">
        <v>0.5625</v>
      </c>
      <c r="IC8">
        <v>16</v>
      </c>
      <c r="ID8" s="260">
        <v>16</v>
      </c>
      <c r="IN8" s="1" t="s">
        <v>1126</v>
      </c>
      <c r="IO8" s="254" t="s">
        <v>1161</v>
      </c>
      <c r="IP8" s="254"/>
      <c r="IQ8" s="254"/>
      <c r="IT8" s="137">
        <v>7</v>
      </c>
      <c r="IU8" s="193">
        <v>0.4375</v>
      </c>
      <c r="IV8" s="137">
        <v>-4549.6113794998255</v>
      </c>
      <c r="IW8" s="137">
        <v>9014.5841573387879</v>
      </c>
      <c r="IX8" s="137">
        <v>1287.7977367626841</v>
      </c>
      <c r="IY8" s="137">
        <v>3</v>
      </c>
      <c r="IZ8" s="193">
        <v>0.1875</v>
      </c>
      <c r="JA8" s="137">
        <v>-9014.5841573387879</v>
      </c>
      <c r="JB8" t="s">
        <v>1162</v>
      </c>
      <c r="JC8" t="s">
        <v>1126</v>
      </c>
      <c r="JD8" s="247">
        <v>3</v>
      </c>
      <c r="JE8" s="248">
        <v>0.1875</v>
      </c>
      <c r="JF8" s="247">
        <v>8</v>
      </c>
      <c r="JG8" s="248">
        <v>0.5</v>
      </c>
      <c r="JH8" s="244">
        <v>13</v>
      </c>
      <c r="JI8" s="245">
        <v>0.8125</v>
      </c>
      <c r="JJ8" s="244">
        <v>8</v>
      </c>
      <c r="JK8" s="248">
        <v>0.5</v>
      </c>
      <c r="JL8">
        <v>16</v>
      </c>
      <c r="JM8" s="260">
        <v>16</v>
      </c>
      <c r="JW8" s="1" t="s">
        <v>1126</v>
      </c>
      <c r="JX8" s="254" t="s">
        <v>1162</v>
      </c>
      <c r="JY8" s="254"/>
      <c r="JZ8" s="254"/>
      <c r="KC8" s="137">
        <v>6</v>
      </c>
      <c r="KD8" s="193">
        <v>0.375</v>
      </c>
      <c r="KE8" s="137">
        <v>12860.502874783524</v>
      </c>
      <c r="KF8" s="137">
        <v>13940.583342525066</v>
      </c>
      <c r="KG8" s="137">
        <v>2323.4305570875108</v>
      </c>
      <c r="KH8" s="137">
        <v>1</v>
      </c>
      <c r="KI8" s="193">
        <v>6.25E-2</v>
      </c>
      <c r="KJ8" s="137">
        <v>-12860.502874783524</v>
      </c>
      <c r="KK8" t="s">
        <v>1162</v>
      </c>
      <c r="KL8" t="s">
        <v>1126</v>
      </c>
      <c r="KM8" s="247">
        <v>2</v>
      </c>
      <c r="KN8" s="248">
        <v>0.125</v>
      </c>
      <c r="KO8" s="247">
        <v>10</v>
      </c>
      <c r="KP8" s="248">
        <v>0.625</v>
      </c>
      <c r="KQ8" s="244">
        <v>14</v>
      </c>
      <c r="KR8" s="245">
        <v>0.875</v>
      </c>
      <c r="KS8" s="244">
        <v>6</v>
      </c>
      <c r="KT8" s="248">
        <v>0.375</v>
      </c>
      <c r="KU8">
        <v>16</v>
      </c>
      <c r="KV8" s="260">
        <v>16</v>
      </c>
      <c r="LF8" s="1" t="s">
        <v>1126</v>
      </c>
      <c r="LG8" s="254" t="s">
        <v>1162</v>
      </c>
      <c r="LH8" s="254"/>
      <c r="LI8" s="254"/>
      <c r="LL8" s="137">
        <v>9</v>
      </c>
      <c r="LM8" s="193">
        <v>0.5625</v>
      </c>
      <c r="LN8" s="137">
        <v>-76.571997782822564</v>
      </c>
      <c r="LO8" s="137">
        <v>8504.7134832778302</v>
      </c>
      <c r="LP8" s="143">
        <v>531.54459270486439</v>
      </c>
      <c r="LQ8" s="137">
        <v>12</v>
      </c>
      <c r="LR8" s="193">
        <v>0.75</v>
      </c>
      <c r="LS8" s="137">
        <v>5978.9396822176959</v>
      </c>
      <c r="LT8" t="s">
        <v>1161</v>
      </c>
      <c r="LU8" t="s">
        <v>1126</v>
      </c>
      <c r="LV8" s="247">
        <v>13</v>
      </c>
      <c r="LW8" s="248">
        <v>0.8125</v>
      </c>
      <c r="LX8" s="247">
        <v>11</v>
      </c>
      <c r="LY8" s="248">
        <v>0.6875</v>
      </c>
      <c r="LZ8" s="244">
        <v>3</v>
      </c>
      <c r="MA8" s="245">
        <v>0.1875</v>
      </c>
      <c r="MB8" s="244">
        <v>5</v>
      </c>
      <c r="MC8" s="248">
        <v>0.3125</v>
      </c>
      <c r="MD8">
        <v>16</v>
      </c>
      <c r="ME8" s="260">
        <v>16</v>
      </c>
      <c r="MO8" s="1" t="s">
        <v>1126</v>
      </c>
      <c r="MP8" s="254" t="s">
        <v>1161</v>
      </c>
      <c r="MQ8" s="254"/>
      <c r="MR8" s="254"/>
      <c r="MU8" s="137">
        <v>11</v>
      </c>
      <c r="MV8" s="193">
        <v>0.6875</v>
      </c>
      <c r="MW8" s="137">
        <v>4854.9860956358752</v>
      </c>
      <c r="MX8" s="137">
        <v>10625.215527347287</v>
      </c>
      <c r="MY8" s="143">
        <v>664.07597045920545</v>
      </c>
      <c r="MZ8" s="137">
        <v>4</v>
      </c>
      <c r="NA8" s="193">
        <v>0.25</v>
      </c>
      <c r="NB8" s="137">
        <v>-9092.253329127192</v>
      </c>
      <c r="NC8" t="s">
        <v>1162</v>
      </c>
      <c r="ND8" t="s">
        <v>1126</v>
      </c>
      <c r="NE8" s="247">
        <v>3</v>
      </c>
      <c r="NF8" s="248">
        <v>0.1875</v>
      </c>
      <c r="NG8" s="247">
        <v>11</v>
      </c>
      <c r="NH8" s="248">
        <v>0.6875</v>
      </c>
      <c r="NI8" s="244">
        <v>13</v>
      </c>
      <c r="NJ8" s="245">
        <v>0.8125</v>
      </c>
      <c r="NK8" s="244">
        <v>5</v>
      </c>
      <c r="NL8" s="248">
        <v>0.3125</v>
      </c>
      <c r="NM8">
        <v>16</v>
      </c>
      <c r="NN8" s="260">
        <v>16</v>
      </c>
      <c r="NX8" s="1" t="s">
        <v>1126</v>
      </c>
      <c r="NY8" s="254" t="s">
        <v>1162</v>
      </c>
      <c r="NZ8" s="254"/>
      <c r="OA8" s="254"/>
      <c r="OD8" s="137">
        <v>8</v>
      </c>
      <c r="OE8" s="193">
        <v>0.5</v>
      </c>
      <c r="OF8" s="137">
        <v>1167.0419247488696</v>
      </c>
      <c r="OG8" s="137">
        <v>12651.110065243514</v>
      </c>
      <c r="OH8" s="143">
        <v>790.69437907771965</v>
      </c>
      <c r="OI8" s="137">
        <v>0</v>
      </c>
      <c r="OJ8" s="193">
        <v>0</v>
      </c>
      <c r="OK8" s="137">
        <v>-12651.110065243514</v>
      </c>
      <c r="OL8" t="s">
        <v>1162</v>
      </c>
      <c r="OM8" t="s">
        <v>1126</v>
      </c>
      <c r="ON8" s="247">
        <v>2</v>
      </c>
      <c r="OO8" s="248">
        <v>0.125</v>
      </c>
      <c r="OP8" s="247">
        <v>11</v>
      </c>
      <c r="OQ8" s="248">
        <v>0.6875</v>
      </c>
      <c r="OR8" s="244">
        <v>14</v>
      </c>
      <c r="OS8" s="245">
        <v>0.875</v>
      </c>
      <c r="OT8" s="244">
        <v>5</v>
      </c>
      <c r="OU8" s="248">
        <v>0.3125</v>
      </c>
      <c r="OV8">
        <v>16</v>
      </c>
      <c r="OW8" s="260">
        <v>16</v>
      </c>
      <c r="PG8" s="1" t="s">
        <v>1126</v>
      </c>
      <c r="PH8" s="254" t="s">
        <v>1162</v>
      </c>
      <c r="PI8" s="254"/>
      <c r="PJ8" s="254"/>
      <c r="PM8" s="137">
        <v>13</v>
      </c>
      <c r="PN8" s="193">
        <v>0.8125</v>
      </c>
      <c r="PO8" s="137">
        <v>3363.7477903219524</v>
      </c>
      <c r="PP8" s="137">
        <v>6048.1952245135017</v>
      </c>
      <c r="PQ8" s="143">
        <v>378.01220153209385</v>
      </c>
      <c r="PR8" s="137">
        <v>13</v>
      </c>
      <c r="PS8" s="193">
        <v>0.8125</v>
      </c>
      <c r="PT8" s="137">
        <v>1070.4002648140904</v>
      </c>
      <c r="PU8" t="s">
        <v>1161</v>
      </c>
      <c r="PV8" t="s">
        <v>1126</v>
      </c>
      <c r="PW8" s="247">
        <v>12</v>
      </c>
      <c r="PX8" s="248">
        <v>0.75</v>
      </c>
      <c r="PY8" s="247">
        <v>11</v>
      </c>
      <c r="PZ8" s="248">
        <v>0.6875</v>
      </c>
      <c r="QA8" s="244">
        <v>4</v>
      </c>
      <c r="QB8" s="245">
        <v>0.25</v>
      </c>
      <c r="QC8" s="244">
        <v>5</v>
      </c>
      <c r="QD8" s="248">
        <v>0.3125</v>
      </c>
      <c r="QE8">
        <v>16</v>
      </c>
      <c r="QF8" s="260">
        <v>16</v>
      </c>
      <c r="QP8" s="1" t="s">
        <v>1126</v>
      </c>
      <c r="QQ8" s="254" t="str">
        <f t="shared" si="34"/>
        <v>normal</v>
      </c>
      <c r="QR8" s="254"/>
      <c r="QS8" s="254"/>
      <c r="QV8" s="137">
        <f t="shared" si="55"/>
        <v>10</v>
      </c>
      <c r="QW8" s="193">
        <f t="shared" si="35"/>
        <v>0.625</v>
      </c>
      <c r="QX8" s="137">
        <f t="shared" si="56"/>
        <v>4156.9721880863581</v>
      </c>
      <c r="QY8" s="137">
        <f t="shared" si="36"/>
        <v>8263.1187917010611</v>
      </c>
      <c r="QZ8" s="143">
        <f t="shared" si="37"/>
        <v>516.44492448131632</v>
      </c>
      <c r="RA8" s="137">
        <f t="shared" si="0"/>
        <v>11</v>
      </c>
      <c r="RB8" s="193">
        <f t="shared" si="1"/>
        <v>0.6875</v>
      </c>
      <c r="RC8" s="137">
        <f t="shared" si="2"/>
        <v>7800.25675113136</v>
      </c>
      <c r="RD8" t="str">
        <f t="shared" si="57"/>
        <v>normal</v>
      </c>
      <c r="RE8" t="str">
        <f t="shared" si="38"/>
        <v>rates</v>
      </c>
      <c r="RF8" s="247">
        <f t="shared" si="3"/>
        <v>12</v>
      </c>
      <c r="RG8" s="248">
        <f t="shared" si="4"/>
        <v>0.75</v>
      </c>
      <c r="RH8" s="247">
        <f t="shared" si="39"/>
        <v>10</v>
      </c>
      <c r="RI8" s="248">
        <f t="shared" si="5"/>
        <v>0.625</v>
      </c>
      <c r="RJ8" s="244">
        <f t="shared" si="6"/>
        <v>4</v>
      </c>
      <c r="RK8" s="245">
        <f t="shared" si="7"/>
        <v>0.25</v>
      </c>
      <c r="RL8" s="244">
        <f t="shared" si="8"/>
        <v>6</v>
      </c>
      <c r="RM8" s="248">
        <f t="shared" si="9"/>
        <v>0.375</v>
      </c>
      <c r="RN8">
        <f t="shared" si="10"/>
        <v>16</v>
      </c>
      <c r="RO8" s="260">
        <f t="shared" si="40"/>
        <v>16</v>
      </c>
      <c r="RY8" s="1" t="s">
        <v>1126</v>
      </c>
      <c r="RZ8" s="254" t="str">
        <f t="shared" si="41"/>
        <v>normal</v>
      </c>
      <c r="SA8" s="254"/>
      <c r="SB8" s="254"/>
      <c r="SE8" s="137">
        <f t="shared" si="58"/>
        <v>16</v>
      </c>
      <c r="SF8" s="193">
        <f t="shared" si="42"/>
        <v>1</v>
      </c>
      <c r="SG8" s="137">
        <f t="shared" si="59"/>
        <v>0</v>
      </c>
      <c r="SH8" s="137">
        <f t="shared" si="43"/>
        <v>0</v>
      </c>
      <c r="SI8" s="143">
        <f t="shared" si="44"/>
        <v>0</v>
      </c>
      <c r="SJ8" s="137">
        <f t="shared" si="11"/>
        <v>16</v>
      </c>
      <c r="SK8" s="193">
        <f t="shared" si="12"/>
        <v>1</v>
      </c>
      <c r="SL8" s="137">
        <f t="shared" si="13"/>
        <v>0</v>
      </c>
      <c r="SM8" t="str">
        <f t="shared" si="60"/>
        <v>normal</v>
      </c>
      <c r="SN8" t="str">
        <f t="shared" si="45"/>
        <v>rates</v>
      </c>
      <c r="SO8" s="247">
        <f t="shared" si="14"/>
        <v>0</v>
      </c>
      <c r="SP8" s="248" t="e">
        <f t="shared" si="15"/>
        <v>#DIV/0!</v>
      </c>
      <c r="SQ8" s="247">
        <f t="shared" si="46"/>
        <v>0</v>
      </c>
      <c r="SR8" s="248" t="e">
        <f t="shared" si="16"/>
        <v>#DIV/0!</v>
      </c>
      <c r="SS8" s="244">
        <f t="shared" si="17"/>
        <v>0</v>
      </c>
      <c r="ST8" s="245" t="e">
        <f t="shared" si="18"/>
        <v>#DIV/0!</v>
      </c>
      <c r="SU8" s="244">
        <f t="shared" si="19"/>
        <v>0</v>
      </c>
      <c r="SV8" s="248" t="e">
        <f t="shared" si="20"/>
        <v>#DIV/0!</v>
      </c>
      <c r="SW8">
        <f t="shared" si="21"/>
        <v>0</v>
      </c>
      <c r="SX8" s="260">
        <f t="shared" si="47"/>
        <v>0</v>
      </c>
      <c r="TH8" s="1" t="s">
        <v>1126</v>
      </c>
      <c r="TI8" s="254" t="str">
        <f t="shared" si="48"/>
        <v>normal</v>
      </c>
      <c r="TJ8" s="254"/>
      <c r="TK8" s="254"/>
      <c r="TN8" s="137">
        <f t="shared" si="61"/>
        <v>16</v>
      </c>
      <c r="TO8" s="193">
        <f t="shared" si="49"/>
        <v>1</v>
      </c>
      <c r="TP8" s="137">
        <f t="shared" si="62"/>
        <v>0</v>
      </c>
      <c r="TQ8" s="137">
        <f t="shared" si="50"/>
        <v>0</v>
      </c>
      <c r="TR8" s="143">
        <f t="shared" si="51"/>
        <v>0</v>
      </c>
      <c r="TS8" s="137">
        <f t="shared" si="22"/>
        <v>16</v>
      </c>
      <c r="TT8" s="193">
        <f t="shared" si="23"/>
        <v>1</v>
      </c>
      <c r="TU8" s="137">
        <f t="shared" si="24"/>
        <v>0</v>
      </c>
      <c r="TV8" t="str">
        <f t="shared" si="63"/>
        <v>normal</v>
      </c>
      <c r="TW8" t="str">
        <f t="shared" si="52"/>
        <v>rates</v>
      </c>
      <c r="TX8" s="247">
        <f t="shared" si="25"/>
        <v>0</v>
      </c>
      <c r="TY8" s="248" t="e">
        <f t="shared" si="26"/>
        <v>#DIV/0!</v>
      </c>
      <c r="TZ8" s="247">
        <f t="shared" si="53"/>
        <v>0</v>
      </c>
      <c r="UA8" s="248" t="e">
        <f t="shared" si="27"/>
        <v>#DIV/0!</v>
      </c>
      <c r="UB8" s="244">
        <f t="shared" si="28"/>
        <v>0</v>
      </c>
      <c r="UC8" s="245" t="e">
        <f t="shared" si="29"/>
        <v>#DIV/0!</v>
      </c>
      <c r="UD8" s="244">
        <f t="shared" si="30"/>
        <v>0</v>
      </c>
      <c r="UE8" s="248" t="e">
        <f t="shared" si="31"/>
        <v>#DIV/0!</v>
      </c>
      <c r="UF8">
        <f t="shared" si="32"/>
        <v>0</v>
      </c>
      <c r="UG8" s="260">
        <f t="shared" si="54"/>
        <v>0</v>
      </c>
    </row>
    <row r="9" spans="1:561" outlineLevel="1" x14ac:dyDescent="0.25">
      <c r="A9" s="17" t="s">
        <v>306</v>
      </c>
      <c r="C9" s="197">
        <f t="shared" si="33"/>
        <v>8</v>
      </c>
      <c r="D9" s="197"/>
      <c r="E9" s="17" t="s">
        <v>306</v>
      </c>
      <c r="F9" s="254" t="s">
        <v>306</v>
      </c>
      <c r="G9" s="254"/>
      <c r="H9" s="197"/>
      <c r="I9" s="197"/>
      <c r="J9" s="199">
        <v>4</v>
      </c>
      <c r="K9" s="200">
        <v>0.5</v>
      </c>
      <c r="L9" s="137">
        <v>-1067.5047236595692</v>
      </c>
      <c r="N9" s="199"/>
      <c r="O9" s="199">
        <v>5</v>
      </c>
      <c r="P9" s="200">
        <v>0.625</v>
      </c>
      <c r="Q9" s="199">
        <v>2418.102674777831</v>
      </c>
      <c r="R9" t="s">
        <v>1161</v>
      </c>
      <c r="S9" t="s">
        <v>306</v>
      </c>
      <c r="T9" s="249">
        <v>3</v>
      </c>
      <c r="U9" s="248">
        <v>0.375</v>
      </c>
      <c r="V9" s="249">
        <v>5</v>
      </c>
      <c r="W9" s="248">
        <v>0.625</v>
      </c>
      <c r="X9" s="246">
        <v>5</v>
      </c>
      <c r="Y9" s="245">
        <v>0.625</v>
      </c>
      <c r="Z9" s="246">
        <v>3</v>
      </c>
      <c r="AA9" s="248">
        <v>0.375</v>
      </c>
      <c r="AB9" s="197">
        <v>8</v>
      </c>
      <c r="AC9" s="261">
        <v>8</v>
      </c>
      <c r="AL9" s="17" t="s">
        <v>306</v>
      </c>
      <c r="AM9" s="254" t="s">
        <v>1161</v>
      </c>
      <c r="AN9" s="254"/>
      <c r="AO9" s="254"/>
      <c r="AP9" s="197"/>
      <c r="AQ9" s="197"/>
      <c r="AR9" s="199">
        <v>5</v>
      </c>
      <c r="AS9" s="200">
        <v>0.625</v>
      </c>
      <c r="AT9" s="137">
        <v>1950.5722237139069</v>
      </c>
      <c r="AV9" s="199"/>
      <c r="AW9" s="199">
        <v>4</v>
      </c>
      <c r="AX9" s="200">
        <v>0.5</v>
      </c>
      <c r="AY9" s="199">
        <v>-2783.3353294858598</v>
      </c>
      <c r="AZ9" t="s">
        <v>1161</v>
      </c>
      <c r="BA9" t="s">
        <v>306</v>
      </c>
      <c r="BB9" s="249">
        <v>8</v>
      </c>
      <c r="BC9" s="248">
        <v>1</v>
      </c>
      <c r="BD9" s="249">
        <v>5</v>
      </c>
      <c r="BE9" s="248">
        <v>0.625</v>
      </c>
      <c r="BF9" s="246">
        <v>0</v>
      </c>
      <c r="BG9" s="245">
        <v>0</v>
      </c>
      <c r="BH9" s="246">
        <v>3</v>
      </c>
      <c r="BI9" s="248">
        <v>0.375</v>
      </c>
      <c r="BJ9" s="197">
        <v>8</v>
      </c>
      <c r="BK9" s="261">
        <v>8</v>
      </c>
      <c r="BU9" s="17" t="s">
        <v>306</v>
      </c>
      <c r="BV9" s="254" t="s">
        <v>306</v>
      </c>
      <c r="BW9" s="254"/>
      <c r="BX9" s="254"/>
      <c r="BY9" s="197"/>
      <c r="BZ9" s="197"/>
      <c r="CA9" s="199">
        <v>4</v>
      </c>
      <c r="CB9" s="200">
        <v>0.5</v>
      </c>
      <c r="CC9" s="137">
        <v>-1864.252148995392</v>
      </c>
      <c r="CE9" s="199"/>
      <c r="CF9" s="199">
        <v>3</v>
      </c>
      <c r="CG9" s="200">
        <v>0.375</v>
      </c>
      <c r="CH9" s="199">
        <v>-1398.1891117465441</v>
      </c>
      <c r="CI9" t="s">
        <v>1162</v>
      </c>
      <c r="CJ9" t="s">
        <v>306</v>
      </c>
      <c r="CK9" s="249">
        <v>8</v>
      </c>
      <c r="CL9" s="248">
        <v>1</v>
      </c>
      <c r="CM9" s="249">
        <v>4</v>
      </c>
      <c r="CN9" s="248">
        <v>0.5</v>
      </c>
      <c r="CO9" s="246">
        <v>0</v>
      </c>
      <c r="CP9" s="245">
        <v>0</v>
      </c>
      <c r="CQ9" s="246">
        <v>4</v>
      </c>
      <c r="CR9" s="248">
        <v>0.5</v>
      </c>
      <c r="CS9" s="197">
        <v>8</v>
      </c>
      <c r="CT9" s="261">
        <v>8</v>
      </c>
      <c r="DD9" s="17" t="s">
        <v>306</v>
      </c>
      <c r="DE9" s="254" t="s">
        <v>306</v>
      </c>
      <c r="DF9" s="254"/>
      <c r="DG9" s="254"/>
      <c r="DH9" s="197"/>
      <c r="DI9" s="197"/>
      <c r="DJ9" s="199">
        <v>5</v>
      </c>
      <c r="DK9" s="200">
        <v>0.625</v>
      </c>
      <c r="DL9" s="137">
        <v>2283.2127208969596</v>
      </c>
      <c r="DN9" s="199"/>
      <c r="DO9" s="199">
        <v>3</v>
      </c>
      <c r="DP9" s="200">
        <v>0.375</v>
      </c>
      <c r="DQ9" s="199">
        <v>-3791.0068976199677</v>
      </c>
      <c r="DR9" t="s">
        <v>1162</v>
      </c>
      <c r="DS9" t="s">
        <v>306</v>
      </c>
      <c r="DT9" s="249">
        <v>6</v>
      </c>
      <c r="DU9" s="248">
        <v>0.75</v>
      </c>
      <c r="DV9" s="249">
        <v>5</v>
      </c>
      <c r="DW9" s="248">
        <v>0.625</v>
      </c>
      <c r="DX9" s="246">
        <v>2</v>
      </c>
      <c r="DY9" s="245">
        <v>0.25</v>
      </c>
      <c r="DZ9" s="246">
        <v>3</v>
      </c>
      <c r="EA9" s="248">
        <v>0.375</v>
      </c>
      <c r="EB9" s="197">
        <v>8</v>
      </c>
      <c r="EC9" s="261">
        <v>8</v>
      </c>
      <c r="EM9" s="17" t="s">
        <v>306</v>
      </c>
      <c r="EN9" s="254" t="s">
        <v>306</v>
      </c>
      <c r="EO9" s="254"/>
      <c r="EP9" s="254"/>
      <c r="EQ9" s="197"/>
      <c r="ER9" s="197"/>
      <c r="ES9" s="199">
        <v>0</v>
      </c>
      <c r="ET9" s="200">
        <v>0</v>
      </c>
      <c r="EU9" s="199">
        <v>-5947.298274718828</v>
      </c>
      <c r="EV9" s="199">
        <v>5947.298274718828</v>
      </c>
      <c r="EW9" s="199"/>
      <c r="EX9" s="199">
        <v>3</v>
      </c>
      <c r="EY9" s="200">
        <v>0.375</v>
      </c>
      <c r="EZ9" s="199">
        <v>-1069.9508558514744</v>
      </c>
      <c r="FA9" t="s">
        <v>1162</v>
      </c>
      <c r="FB9" t="s">
        <v>306</v>
      </c>
      <c r="FC9" s="249">
        <v>2</v>
      </c>
      <c r="FD9" s="248">
        <v>0.25</v>
      </c>
      <c r="FE9" s="249">
        <v>6</v>
      </c>
      <c r="FF9" s="248">
        <v>0.75</v>
      </c>
      <c r="FG9" s="246">
        <v>6</v>
      </c>
      <c r="FH9" s="245">
        <v>0.75</v>
      </c>
      <c r="FI9" s="246">
        <v>2</v>
      </c>
      <c r="FJ9" s="248">
        <v>0.25</v>
      </c>
      <c r="FK9" s="197">
        <v>8</v>
      </c>
      <c r="FL9" s="261">
        <v>8</v>
      </c>
      <c r="FV9" s="17" t="s">
        <v>306</v>
      </c>
      <c r="FW9" s="254" t="s">
        <v>1162</v>
      </c>
      <c r="FX9" s="254"/>
      <c r="FY9" s="254"/>
      <c r="FZ9" s="197"/>
      <c r="GA9" s="197"/>
      <c r="GB9" s="199">
        <v>3</v>
      </c>
      <c r="GC9" s="200">
        <v>0.375</v>
      </c>
      <c r="GD9" s="199">
        <v>-9065.5529937536394</v>
      </c>
      <c r="GE9" s="199">
        <v>11325.391550119737</v>
      </c>
      <c r="GF9" s="199"/>
      <c r="GG9" s="199">
        <v>6</v>
      </c>
      <c r="GH9" s="200">
        <v>0.75</v>
      </c>
      <c r="GI9" s="199">
        <v>3684.6555467264279</v>
      </c>
      <c r="GJ9" t="s">
        <v>1161</v>
      </c>
      <c r="GK9" t="s">
        <v>306</v>
      </c>
      <c r="GL9" s="249">
        <v>3</v>
      </c>
      <c r="GM9" s="248">
        <v>0.375</v>
      </c>
      <c r="GN9" s="249">
        <v>6</v>
      </c>
      <c r="GO9" s="248">
        <v>0.75</v>
      </c>
      <c r="GP9" s="246">
        <v>5</v>
      </c>
      <c r="GQ9" s="245">
        <v>0.625</v>
      </c>
      <c r="GR9" s="246">
        <v>2</v>
      </c>
      <c r="GS9" s="248">
        <v>0.25</v>
      </c>
      <c r="GT9" s="197">
        <v>8</v>
      </c>
      <c r="GU9" s="261">
        <v>8</v>
      </c>
      <c r="HE9" s="17" t="s">
        <v>306</v>
      </c>
      <c r="HF9" s="254" t="s">
        <v>1161</v>
      </c>
      <c r="HG9" s="254"/>
      <c r="HH9" s="254"/>
      <c r="HI9" s="197"/>
      <c r="HJ9" s="197"/>
      <c r="HK9" s="199">
        <v>6</v>
      </c>
      <c r="HL9" s="200">
        <v>0.75</v>
      </c>
      <c r="HM9" s="199">
        <v>9002.8539745515172</v>
      </c>
      <c r="HN9" s="199">
        <v>7924.6956668060393</v>
      </c>
      <c r="HO9" s="199">
        <v>1320.78261113434</v>
      </c>
      <c r="HP9" s="199">
        <v>4</v>
      </c>
      <c r="HQ9" s="200">
        <v>0.5</v>
      </c>
      <c r="HR9" s="199">
        <v>3558.1726752901027</v>
      </c>
      <c r="HS9" t="s">
        <v>1161</v>
      </c>
      <c r="HT9" t="s">
        <v>306</v>
      </c>
      <c r="HU9" s="249">
        <v>5</v>
      </c>
      <c r="HV9" s="248">
        <v>0.625</v>
      </c>
      <c r="HW9" s="249">
        <v>5</v>
      </c>
      <c r="HX9" s="248">
        <v>0.625</v>
      </c>
      <c r="HY9" s="246">
        <v>3</v>
      </c>
      <c r="HZ9" s="245">
        <v>0.375</v>
      </c>
      <c r="IA9" s="246">
        <v>3</v>
      </c>
      <c r="IB9" s="248">
        <v>0.375</v>
      </c>
      <c r="IC9" s="197">
        <v>8</v>
      </c>
      <c r="ID9" s="261">
        <v>8</v>
      </c>
      <c r="IN9" s="17" t="s">
        <v>306</v>
      </c>
      <c r="IO9" s="254" t="s">
        <v>1161</v>
      </c>
      <c r="IP9" s="254"/>
      <c r="IQ9" s="254"/>
      <c r="IR9" s="197"/>
      <c r="IS9" s="197"/>
      <c r="IT9" s="199">
        <v>3</v>
      </c>
      <c r="IU9" s="200">
        <v>0.375</v>
      </c>
      <c r="IV9" s="199">
        <v>301.7167268999001</v>
      </c>
      <c r="IW9" s="199">
        <v>20425.054745892507</v>
      </c>
      <c r="IX9" s="199">
        <v>6808.3515819641689</v>
      </c>
      <c r="IY9" s="199">
        <v>4</v>
      </c>
      <c r="IZ9" s="200">
        <v>0.5</v>
      </c>
      <c r="JA9" s="199">
        <v>-2519.0936018336342</v>
      </c>
      <c r="JB9" t="s">
        <v>1161</v>
      </c>
      <c r="JC9" t="s">
        <v>306</v>
      </c>
      <c r="JD9" s="249">
        <v>7</v>
      </c>
      <c r="JE9" s="248">
        <v>0.875</v>
      </c>
      <c r="JF9" s="249">
        <v>4</v>
      </c>
      <c r="JG9" s="248">
        <v>0.5</v>
      </c>
      <c r="JH9" s="246">
        <v>1</v>
      </c>
      <c r="JI9" s="245">
        <v>0.125</v>
      </c>
      <c r="JJ9" s="246">
        <v>4</v>
      </c>
      <c r="JK9" s="248">
        <v>0.5</v>
      </c>
      <c r="JL9" s="197">
        <v>8</v>
      </c>
      <c r="JM9" s="261">
        <v>8</v>
      </c>
      <c r="JW9" s="17" t="s">
        <v>306</v>
      </c>
      <c r="JX9" s="254" t="s">
        <v>1161</v>
      </c>
      <c r="JY9" s="254"/>
      <c r="JZ9" s="254"/>
      <c r="KA9" s="197"/>
      <c r="KB9" s="197"/>
      <c r="KC9" s="199">
        <v>6</v>
      </c>
      <c r="KD9" s="200">
        <v>0.75</v>
      </c>
      <c r="KE9" s="199">
        <v>-466.43064356184459</v>
      </c>
      <c r="KF9" s="199">
        <v>13510.693350394575</v>
      </c>
      <c r="KG9" s="199">
        <v>2251.7822250657623</v>
      </c>
      <c r="KH9" s="199">
        <v>4</v>
      </c>
      <c r="KI9" s="200">
        <v>0.5</v>
      </c>
      <c r="KJ9" s="199">
        <v>4436.122172065051</v>
      </c>
      <c r="KK9" t="s">
        <v>1161</v>
      </c>
      <c r="KL9" t="s">
        <v>306</v>
      </c>
      <c r="KM9" s="249">
        <v>3</v>
      </c>
      <c r="KN9" s="248">
        <v>0.375</v>
      </c>
      <c r="KO9" s="249">
        <v>5</v>
      </c>
      <c r="KP9" s="248">
        <v>0.625</v>
      </c>
      <c r="KQ9" s="246">
        <v>5</v>
      </c>
      <c r="KR9" s="245">
        <v>0.625</v>
      </c>
      <c r="KS9" s="246">
        <v>3</v>
      </c>
      <c r="KT9" s="248">
        <v>0.375</v>
      </c>
      <c r="KU9" s="197">
        <v>8</v>
      </c>
      <c r="KV9" s="261">
        <v>8</v>
      </c>
      <c r="LF9" s="17" t="s">
        <v>306</v>
      </c>
      <c r="LG9" s="254" t="s">
        <v>1161</v>
      </c>
      <c r="LH9" s="254"/>
      <c r="LI9" s="254"/>
      <c r="LJ9" s="197"/>
      <c r="LK9" s="197"/>
      <c r="LL9" s="199">
        <v>2</v>
      </c>
      <c r="LM9" s="200">
        <v>0.25</v>
      </c>
      <c r="LN9" s="199">
        <v>-7520.1163623516895</v>
      </c>
      <c r="LO9" s="199">
        <v>10237.35803866909</v>
      </c>
      <c r="LP9" s="143">
        <v>1279.6697548336363</v>
      </c>
      <c r="LQ9" s="199">
        <v>4</v>
      </c>
      <c r="LR9" s="200">
        <v>0.5</v>
      </c>
      <c r="LS9" s="199">
        <v>3589.0394814459473</v>
      </c>
      <c r="LT9" t="s">
        <v>1161</v>
      </c>
      <c r="LU9" t="s">
        <v>306</v>
      </c>
      <c r="LV9" s="249">
        <v>6</v>
      </c>
      <c r="LW9" s="248">
        <v>0.75</v>
      </c>
      <c r="LX9" s="249">
        <v>5</v>
      </c>
      <c r="LY9" s="248">
        <v>0.625</v>
      </c>
      <c r="LZ9" s="246">
        <v>2</v>
      </c>
      <c r="MA9" s="245">
        <v>0.25</v>
      </c>
      <c r="MB9" s="246">
        <v>3</v>
      </c>
      <c r="MC9" s="248">
        <v>0.375</v>
      </c>
      <c r="MD9" s="197">
        <v>8</v>
      </c>
      <c r="ME9" s="261">
        <v>8</v>
      </c>
      <c r="MO9" s="17" t="s">
        <v>306</v>
      </c>
      <c r="MP9" s="254" t="s">
        <v>1161</v>
      </c>
      <c r="MQ9" s="254"/>
      <c r="MR9" s="254"/>
      <c r="MS9" s="197"/>
      <c r="MT9" s="197"/>
      <c r="MU9" s="199">
        <v>2</v>
      </c>
      <c r="MV9" s="200">
        <v>0.25</v>
      </c>
      <c r="MW9" s="199">
        <v>-6908.4688271696123</v>
      </c>
      <c r="MX9" s="199">
        <v>12836.760941375203</v>
      </c>
      <c r="MY9" s="143">
        <v>1604.5951176719004</v>
      </c>
      <c r="MZ9" s="199">
        <v>4</v>
      </c>
      <c r="NA9" s="200">
        <v>0.5</v>
      </c>
      <c r="NB9" s="199">
        <v>2091.3654255924271</v>
      </c>
      <c r="NC9" t="s">
        <v>1161</v>
      </c>
      <c r="ND9" t="s">
        <v>306</v>
      </c>
      <c r="NE9" s="249">
        <v>8</v>
      </c>
      <c r="NF9" s="248">
        <v>1</v>
      </c>
      <c r="NG9" s="249">
        <v>5</v>
      </c>
      <c r="NH9" s="248">
        <v>0.625</v>
      </c>
      <c r="NI9" s="246">
        <v>0</v>
      </c>
      <c r="NJ9" s="245">
        <v>0</v>
      </c>
      <c r="NK9" s="246">
        <v>3</v>
      </c>
      <c r="NL9" s="248">
        <v>0.375</v>
      </c>
      <c r="NM9" s="197">
        <v>8</v>
      </c>
      <c r="NN9" s="261">
        <v>8</v>
      </c>
      <c r="NX9" s="17" t="s">
        <v>306</v>
      </c>
      <c r="NY9" s="254" t="s">
        <v>1161</v>
      </c>
      <c r="NZ9" s="254"/>
      <c r="OA9" s="254"/>
      <c r="OB9" s="197"/>
      <c r="OC9" s="197"/>
      <c r="OD9" s="199">
        <v>5</v>
      </c>
      <c r="OE9" s="200">
        <v>0.625</v>
      </c>
      <c r="OF9" s="199">
        <v>7145.5167048568346</v>
      </c>
      <c r="OG9" s="199">
        <v>14233.307405439471</v>
      </c>
      <c r="OH9" s="143">
        <v>1779.1634256799339</v>
      </c>
      <c r="OI9" s="199">
        <v>4</v>
      </c>
      <c r="OJ9" s="200">
        <v>0.5</v>
      </c>
      <c r="OK9" s="199">
        <v>1332.3938104017375</v>
      </c>
      <c r="OL9" t="s">
        <v>1161</v>
      </c>
      <c r="OM9" t="s">
        <v>306</v>
      </c>
      <c r="ON9" s="249">
        <v>2</v>
      </c>
      <c r="OO9" s="248">
        <v>0.25</v>
      </c>
      <c r="OP9" s="249">
        <v>5</v>
      </c>
      <c r="OQ9" s="248">
        <v>0.625</v>
      </c>
      <c r="OR9" s="246">
        <v>6</v>
      </c>
      <c r="OS9" s="245">
        <v>0.75</v>
      </c>
      <c r="OT9" s="246">
        <v>3</v>
      </c>
      <c r="OU9" s="248">
        <v>0.375</v>
      </c>
      <c r="OV9" s="197">
        <v>8</v>
      </c>
      <c r="OW9" s="261">
        <v>8</v>
      </c>
      <c r="PG9" s="17" t="s">
        <v>306</v>
      </c>
      <c r="PH9" s="254" t="s">
        <v>1161</v>
      </c>
      <c r="PI9" s="254"/>
      <c r="PJ9" s="254"/>
      <c r="PK9" s="197"/>
      <c r="PL9" s="197"/>
      <c r="PM9" s="199">
        <v>6</v>
      </c>
      <c r="PN9" s="200">
        <v>0.75</v>
      </c>
      <c r="PO9" s="199">
        <v>5368.0637294758499</v>
      </c>
      <c r="PP9" s="199">
        <v>6469.6139603227211</v>
      </c>
      <c r="PQ9" s="143">
        <v>808.70174504034014</v>
      </c>
      <c r="PR9" s="199">
        <v>5</v>
      </c>
      <c r="PS9" s="200">
        <v>0.625</v>
      </c>
      <c r="PT9" s="199">
        <v>3050.8430361199412</v>
      </c>
      <c r="PU9" t="s">
        <v>1161</v>
      </c>
      <c r="PV9" t="s">
        <v>306</v>
      </c>
      <c r="PW9" s="249">
        <v>5</v>
      </c>
      <c r="PX9" s="248">
        <v>0.625</v>
      </c>
      <c r="PY9" s="249">
        <v>6</v>
      </c>
      <c r="PZ9" s="248">
        <v>0.75</v>
      </c>
      <c r="QA9" s="246">
        <v>3</v>
      </c>
      <c r="QB9" s="245">
        <v>0.375</v>
      </c>
      <c r="QC9" s="246">
        <v>2</v>
      </c>
      <c r="QD9" s="248">
        <v>0.25</v>
      </c>
      <c r="QE9" s="197">
        <v>8</v>
      </c>
      <c r="QF9" s="261">
        <v>8</v>
      </c>
      <c r="QP9" s="17" t="s">
        <v>306</v>
      </c>
      <c r="QQ9" s="254" t="str">
        <f t="shared" si="34"/>
        <v>normal</v>
      </c>
      <c r="QR9" s="254"/>
      <c r="QS9" s="254"/>
      <c r="QT9" s="197"/>
      <c r="QU9" s="197"/>
      <c r="QV9" s="199">
        <f t="shared" si="55"/>
        <v>5</v>
      </c>
      <c r="QW9" s="200">
        <f t="shared" si="35"/>
        <v>0.625</v>
      </c>
      <c r="QX9" s="199">
        <f t="shared" si="56"/>
        <v>-746.93037977228619</v>
      </c>
      <c r="QY9" s="199">
        <f t="shared" si="36"/>
        <v>8489.2962762429961</v>
      </c>
      <c r="QZ9" s="143">
        <f t="shared" si="37"/>
        <v>1061.1620345303745</v>
      </c>
      <c r="RA9" s="199">
        <f t="shared" si="0"/>
        <v>4</v>
      </c>
      <c r="RB9" s="200">
        <f t="shared" si="1"/>
        <v>0.5</v>
      </c>
      <c r="RC9" s="199">
        <f t="shared" si="2"/>
        <v>1684.0350463213842</v>
      </c>
      <c r="RD9" t="str">
        <f t="shared" si="57"/>
        <v>normal</v>
      </c>
      <c r="RE9" t="str">
        <f t="shared" si="38"/>
        <v>soft</v>
      </c>
      <c r="RF9" s="249">
        <f t="shared" si="3"/>
        <v>1</v>
      </c>
      <c r="RG9" s="248">
        <f t="shared" si="4"/>
        <v>0.125</v>
      </c>
      <c r="RH9" s="249">
        <f t="shared" si="39"/>
        <v>3</v>
      </c>
      <c r="RI9" s="248">
        <f t="shared" si="5"/>
        <v>0.375</v>
      </c>
      <c r="RJ9" s="246">
        <f t="shared" si="6"/>
        <v>7</v>
      </c>
      <c r="RK9" s="245">
        <f t="shared" si="7"/>
        <v>0.875</v>
      </c>
      <c r="RL9" s="246">
        <f t="shared" si="8"/>
        <v>5</v>
      </c>
      <c r="RM9" s="248">
        <f t="shared" si="9"/>
        <v>0.625</v>
      </c>
      <c r="RN9" s="197">
        <f t="shared" si="10"/>
        <v>8</v>
      </c>
      <c r="RO9" s="261">
        <f t="shared" si="40"/>
        <v>8</v>
      </c>
      <c r="RY9" s="17" t="s">
        <v>306</v>
      </c>
      <c r="RZ9" s="254" t="str">
        <f t="shared" si="41"/>
        <v>normal</v>
      </c>
      <c r="SA9" s="254"/>
      <c r="SB9" s="254"/>
      <c r="SC9" s="197"/>
      <c r="SD9" s="197"/>
      <c r="SE9" s="199">
        <f t="shared" si="58"/>
        <v>8</v>
      </c>
      <c r="SF9" s="200">
        <f t="shared" si="42"/>
        <v>1</v>
      </c>
      <c r="SG9" s="199">
        <f t="shared" si="59"/>
        <v>0</v>
      </c>
      <c r="SH9" s="199">
        <f t="shared" si="43"/>
        <v>0</v>
      </c>
      <c r="SI9" s="143">
        <f t="shared" si="44"/>
        <v>0</v>
      </c>
      <c r="SJ9" s="199">
        <f t="shared" si="11"/>
        <v>8</v>
      </c>
      <c r="SK9" s="200">
        <f t="shared" si="12"/>
        <v>1</v>
      </c>
      <c r="SL9" s="199">
        <f t="shared" si="13"/>
        <v>0</v>
      </c>
      <c r="SM9" t="str">
        <f t="shared" si="60"/>
        <v>normal</v>
      </c>
      <c r="SN9" t="str">
        <f t="shared" si="45"/>
        <v>soft</v>
      </c>
      <c r="SO9" s="249">
        <f t="shared" si="14"/>
        <v>0</v>
      </c>
      <c r="SP9" s="248" t="e">
        <f t="shared" si="15"/>
        <v>#DIV/0!</v>
      </c>
      <c r="SQ9" s="249">
        <f t="shared" si="46"/>
        <v>0</v>
      </c>
      <c r="SR9" s="248" t="e">
        <f t="shared" si="16"/>
        <v>#DIV/0!</v>
      </c>
      <c r="SS9" s="246">
        <f t="shared" si="17"/>
        <v>0</v>
      </c>
      <c r="ST9" s="245" t="e">
        <f t="shared" si="18"/>
        <v>#DIV/0!</v>
      </c>
      <c r="SU9" s="246">
        <f t="shared" si="19"/>
        <v>0</v>
      </c>
      <c r="SV9" s="248" t="e">
        <f t="shared" si="20"/>
        <v>#DIV/0!</v>
      </c>
      <c r="SW9" s="197">
        <f t="shared" si="21"/>
        <v>0</v>
      </c>
      <c r="SX9" s="261">
        <f t="shared" si="47"/>
        <v>0</v>
      </c>
      <c r="TH9" s="17" t="s">
        <v>306</v>
      </c>
      <c r="TI9" s="254" t="str">
        <f t="shared" si="48"/>
        <v>normal</v>
      </c>
      <c r="TJ9" s="254"/>
      <c r="TK9" s="254"/>
      <c r="TL9" s="197"/>
      <c r="TM9" s="197"/>
      <c r="TN9" s="199">
        <f t="shared" si="61"/>
        <v>8</v>
      </c>
      <c r="TO9" s="200">
        <f t="shared" si="49"/>
        <v>1</v>
      </c>
      <c r="TP9" s="199">
        <f t="shared" si="62"/>
        <v>0</v>
      </c>
      <c r="TQ9" s="199">
        <f t="shared" si="50"/>
        <v>0</v>
      </c>
      <c r="TR9" s="143">
        <f t="shared" si="51"/>
        <v>0</v>
      </c>
      <c r="TS9" s="199">
        <f t="shared" si="22"/>
        <v>8</v>
      </c>
      <c r="TT9" s="200">
        <f t="shared" si="23"/>
        <v>1</v>
      </c>
      <c r="TU9" s="199">
        <f t="shared" si="24"/>
        <v>0</v>
      </c>
      <c r="TV9" t="str">
        <f t="shared" si="63"/>
        <v>normal</v>
      </c>
      <c r="TW9" t="str">
        <f t="shared" si="52"/>
        <v>soft</v>
      </c>
      <c r="TX9" s="249">
        <f t="shared" si="25"/>
        <v>0</v>
      </c>
      <c r="TY9" s="248" t="e">
        <f t="shared" si="26"/>
        <v>#DIV/0!</v>
      </c>
      <c r="TZ9" s="249">
        <f t="shared" si="53"/>
        <v>0</v>
      </c>
      <c r="UA9" s="248" t="e">
        <f t="shared" si="27"/>
        <v>#DIV/0!</v>
      </c>
      <c r="UB9" s="246">
        <f t="shared" si="28"/>
        <v>0</v>
      </c>
      <c r="UC9" s="245" t="e">
        <f t="shared" si="29"/>
        <v>#DIV/0!</v>
      </c>
      <c r="UD9" s="246">
        <f t="shared" si="30"/>
        <v>0</v>
      </c>
      <c r="UE9" s="248" t="e">
        <f t="shared" si="31"/>
        <v>#DIV/0!</v>
      </c>
      <c r="UF9" s="197">
        <f t="shared" si="32"/>
        <v>0</v>
      </c>
      <c r="UG9" s="261">
        <f t="shared" si="54"/>
        <v>0</v>
      </c>
    </row>
    <row r="10" spans="1:561" outlineLevel="1" x14ac:dyDescent="0.25">
      <c r="C10">
        <f>SUM(C2:C9)</f>
        <v>79</v>
      </c>
      <c r="E10" t="s">
        <v>1138</v>
      </c>
      <c r="J10" s="167">
        <v>45</v>
      </c>
      <c r="K10" s="193">
        <v>0.569620253164557</v>
      </c>
      <c r="L10" s="167">
        <v>12336.564193639346</v>
      </c>
      <c r="N10" s="167"/>
      <c r="O10" s="167">
        <v>55</v>
      </c>
      <c r="P10" s="193">
        <v>0.69620253164556967</v>
      </c>
      <c r="Q10" s="167">
        <v>22016.342196629201</v>
      </c>
      <c r="T10" s="6">
        <v>58</v>
      </c>
      <c r="U10" s="248">
        <v>0.73417721518987344</v>
      </c>
      <c r="V10" s="6">
        <v>46</v>
      </c>
      <c r="W10" s="248">
        <v>0.58227848101265822</v>
      </c>
      <c r="X10" s="6">
        <v>21</v>
      </c>
      <c r="Y10" s="245">
        <v>0.26582278481012656</v>
      </c>
      <c r="Z10" s="6">
        <v>33</v>
      </c>
      <c r="AA10" s="248">
        <v>0.41772151898734178</v>
      </c>
      <c r="AB10">
        <v>79</v>
      </c>
      <c r="AC10" s="260">
        <v>79</v>
      </c>
      <c r="AL10" t="s">
        <v>1138</v>
      </c>
      <c r="AR10" s="167">
        <v>40</v>
      </c>
      <c r="AS10" s="193">
        <v>0.50632911392405067</v>
      </c>
      <c r="AT10" s="167">
        <v>-1773.1454860537776</v>
      </c>
      <c r="AV10" s="167"/>
      <c r="AW10" s="167">
        <v>51</v>
      </c>
      <c r="AX10" s="193">
        <v>0.64556962025316456</v>
      </c>
      <c r="AY10" s="167">
        <v>14477.812354592679</v>
      </c>
      <c r="BB10" s="6">
        <v>56</v>
      </c>
      <c r="BC10" s="248">
        <v>0.70886075949367089</v>
      </c>
      <c r="BD10" s="6">
        <v>41</v>
      </c>
      <c r="BE10" s="248">
        <v>0.51898734177215189</v>
      </c>
      <c r="BF10" s="6">
        <v>23</v>
      </c>
      <c r="BG10" s="245">
        <v>0.29113924050632911</v>
      </c>
      <c r="BH10" s="6">
        <v>38</v>
      </c>
      <c r="BI10" s="248">
        <v>0.48101265822784811</v>
      </c>
      <c r="BJ10">
        <v>79</v>
      </c>
      <c r="BK10" s="260">
        <v>79</v>
      </c>
      <c r="BU10" t="s">
        <v>1138</v>
      </c>
      <c r="CA10" s="167">
        <v>41</v>
      </c>
      <c r="CB10" s="193">
        <v>0.51898734177215189</v>
      </c>
      <c r="CC10" s="167">
        <v>-4788.2513143162951</v>
      </c>
      <c r="CE10" s="167"/>
      <c r="CF10" s="167">
        <v>47</v>
      </c>
      <c r="CG10" s="193">
        <v>0.59493670886075944</v>
      </c>
      <c r="CH10" s="167">
        <v>3123.8906142981168</v>
      </c>
      <c r="CK10" s="6">
        <v>50</v>
      </c>
      <c r="CL10" s="248">
        <v>0.63291139240506333</v>
      </c>
      <c r="CM10" s="6">
        <v>54</v>
      </c>
      <c r="CN10" s="248">
        <v>0.68354430379746833</v>
      </c>
      <c r="CO10" s="6">
        <v>29</v>
      </c>
      <c r="CP10" s="245">
        <v>0.36708860759493672</v>
      </c>
      <c r="CQ10" s="6">
        <v>25</v>
      </c>
      <c r="CR10" s="248">
        <v>0.31645569620253167</v>
      </c>
      <c r="CS10">
        <v>79</v>
      </c>
      <c r="CT10" s="260">
        <v>79</v>
      </c>
      <c r="DD10" t="s">
        <v>1138</v>
      </c>
      <c r="DJ10" s="167">
        <v>38</v>
      </c>
      <c r="DK10" s="193">
        <v>0.48101265822784811</v>
      </c>
      <c r="DL10" s="167">
        <v>-12983.542913628451</v>
      </c>
      <c r="DN10" s="167"/>
      <c r="DO10" s="167">
        <v>42</v>
      </c>
      <c r="DP10" s="193">
        <v>0.53164556962025311</v>
      </c>
      <c r="DQ10" s="167">
        <v>14283.773277967919</v>
      </c>
      <c r="DT10" s="6">
        <v>35</v>
      </c>
      <c r="DU10" s="248">
        <v>0.44303797468354428</v>
      </c>
      <c r="DV10" s="6">
        <v>54</v>
      </c>
      <c r="DW10" s="248">
        <v>0.68354430379746833</v>
      </c>
      <c r="DX10" s="6">
        <v>44</v>
      </c>
      <c r="DY10" s="245">
        <v>0.55696202531645567</v>
      </c>
      <c r="DZ10" s="6">
        <v>25</v>
      </c>
      <c r="EA10" s="248">
        <v>0.31645569620253167</v>
      </c>
      <c r="EB10">
        <v>79</v>
      </c>
      <c r="EC10" s="260">
        <v>79</v>
      </c>
      <c r="EM10" t="s">
        <v>1138</v>
      </c>
      <c r="ES10" s="167">
        <v>36</v>
      </c>
      <c r="ET10" s="193">
        <v>0.45569620253164556</v>
      </c>
      <c r="EU10" s="167">
        <v>-4437.651006311562</v>
      </c>
      <c r="EV10" s="167">
        <v>70175.601829701685</v>
      </c>
      <c r="EW10" s="167"/>
      <c r="EX10" s="167">
        <v>47</v>
      </c>
      <c r="EY10" s="193">
        <v>0.59493670886075944</v>
      </c>
      <c r="EZ10" s="167">
        <v>24471.628211817733</v>
      </c>
      <c r="FC10" s="6">
        <v>33</v>
      </c>
      <c r="FD10" s="248">
        <v>0.41772151898734178</v>
      </c>
      <c r="FE10" s="6">
        <v>36</v>
      </c>
      <c r="FF10" s="248">
        <v>0.45569620253164556</v>
      </c>
      <c r="FG10" s="6">
        <v>46</v>
      </c>
      <c r="FH10" s="245">
        <v>0.58227848101265822</v>
      </c>
      <c r="FI10" s="6">
        <v>43</v>
      </c>
      <c r="FJ10" s="248">
        <v>0.54430379746835444</v>
      </c>
      <c r="FK10">
        <v>79</v>
      </c>
      <c r="FL10" s="260">
        <v>79</v>
      </c>
      <c r="FV10" t="s">
        <v>1138</v>
      </c>
      <c r="GB10" s="167">
        <v>41</v>
      </c>
      <c r="GC10" s="193">
        <v>0.51898734177215189</v>
      </c>
      <c r="GD10" s="167">
        <v>7468.4437478791133</v>
      </c>
      <c r="GE10" s="167">
        <v>80775.730635117245</v>
      </c>
      <c r="GF10" s="167"/>
      <c r="GG10" s="167">
        <v>40</v>
      </c>
      <c r="GH10" s="193">
        <v>0.50632911392405067</v>
      </c>
      <c r="GI10" s="167">
        <v>4240.1177712936233</v>
      </c>
      <c r="GL10" s="6">
        <v>36</v>
      </c>
      <c r="GM10" s="248">
        <v>0.45569620253164556</v>
      </c>
      <c r="GN10" s="6">
        <v>36</v>
      </c>
      <c r="GO10" s="248">
        <v>0.45569620253164556</v>
      </c>
      <c r="GP10" s="6">
        <v>43</v>
      </c>
      <c r="GQ10" s="245">
        <v>0.54430379746835444</v>
      </c>
      <c r="GR10" s="6">
        <v>43</v>
      </c>
      <c r="GS10" s="248">
        <v>0.54430379746835444</v>
      </c>
      <c r="GT10">
        <v>79</v>
      </c>
      <c r="GU10" s="260">
        <v>79</v>
      </c>
      <c r="HE10" t="s">
        <v>1138</v>
      </c>
      <c r="HK10" s="167">
        <v>43</v>
      </c>
      <c r="HL10" s="193">
        <v>0.54430379746835444</v>
      </c>
      <c r="HM10" s="167">
        <v>8616.4235087882353</v>
      </c>
      <c r="HN10" s="167">
        <v>85336.302190161339</v>
      </c>
      <c r="HO10" s="137">
        <v>1984.5651672130543</v>
      </c>
      <c r="HP10" s="167">
        <v>44</v>
      </c>
      <c r="HQ10" s="193">
        <v>0.55696202531645567</v>
      </c>
      <c r="HR10" s="167">
        <v>10952.982153208502</v>
      </c>
      <c r="HU10" s="6">
        <v>55</v>
      </c>
      <c r="HV10" s="248">
        <v>0.69620253164556967</v>
      </c>
      <c r="HW10" s="6">
        <v>39</v>
      </c>
      <c r="HX10" s="248">
        <v>0.49367088607594939</v>
      </c>
      <c r="HY10" s="6">
        <v>24</v>
      </c>
      <c r="HZ10" s="245">
        <v>0.30379746835443039</v>
      </c>
      <c r="IA10" s="6">
        <v>40</v>
      </c>
      <c r="IB10" s="248">
        <v>0.50632911392405067</v>
      </c>
      <c r="IC10">
        <v>79</v>
      </c>
      <c r="ID10" s="260">
        <v>79</v>
      </c>
      <c r="IN10" t="s">
        <v>1138</v>
      </c>
      <c r="IT10" s="167">
        <v>37</v>
      </c>
      <c r="IU10" s="193">
        <v>0.46835443037974683</v>
      </c>
      <c r="IV10" s="167">
        <v>-826.80228839114989</v>
      </c>
      <c r="IW10" s="167">
        <v>105529.38666803337</v>
      </c>
      <c r="IX10" s="137">
        <v>2852.1455856225234</v>
      </c>
      <c r="IY10" s="167">
        <v>42</v>
      </c>
      <c r="IZ10" s="193">
        <v>0.53164556962025311</v>
      </c>
      <c r="JA10" s="167">
        <v>-6998.3817137161996</v>
      </c>
      <c r="JD10" s="6">
        <v>45</v>
      </c>
      <c r="JE10" s="248">
        <v>0.569620253164557</v>
      </c>
      <c r="JF10" s="6">
        <v>47</v>
      </c>
      <c r="JG10" s="248">
        <v>0.59493670886075944</v>
      </c>
      <c r="JH10" s="6">
        <v>34</v>
      </c>
      <c r="JI10" s="245">
        <v>0.43037974683544306</v>
      </c>
      <c r="JJ10" s="6">
        <v>32</v>
      </c>
      <c r="JK10" s="248">
        <v>0.4050632911392405</v>
      </c>
      <c r="JL10">
        <v>79</v>
      </c>
      <c r="JM10" s="260">
        <v>79</v>
      </c>
      <c r="JW10" t="s">
        <v>1138</v>
      </c>
      <c r="KC10" s="167">
        <v>48</v>
      </c>
      <c r="KD10" s="193">
        <v>0.60759493670886078</v>
      </c>
      <c r="KE10" s="167">
        <v>31994.948671138623</v>
      </c>
      <c r="KF10" s="167">
        <v>110195.77395712283</v>
      </c>
      <c r="KG10" s="137">
        <v>2295.7452907733923</v>
      </c>
      <c r="KH10" s="167">
        <v>26</v>
      </c>
      <c r="KI10" s="193">
        <v>0.32911392405063289</v>
      </c>
      <c r="KJ10" s="167">
        <v>-25837.845624371821</v>
      </c>
      <c r="KM10" s="6">
        <v>49</v>
      </c>
      <c r="KN10" s="248">
        <v>0.620253164556962</v>
      </c>
      <c r="KO10" s="6">
        <v>48</v>
      </c>
      <c r="KP10" s="248">
        <v>0.60759493670886078</v>
      </c>
      <c r="KQ10" s="6">
        <v>30</v>
      </c>
      <c r="KR10" s="245">
        <v>0.379746835443038</v>
      </c>
      <c r="KS10" s="6">
        <v>31</v>
      </c>
      <c r="KT10" s="248">
        <v>0.39240506329113922</v>
      </c>
      <c r="KU10">
        <v>79</v>
      </c>
      <c r="KV10" s="260">
        <v>79</v>
      </c>
      <c r="LF10" t="s">
        <v>1138</v>
      </c>
      <c r="LL10" s="167">
        <v>37</v>
      </c>
      <c r="LM10" s="193">
        <v>0.46835443037974683</v>
      </c>
      <c r="LN10" s="167">
        <v>-13901.462138342646</v>
      </c>
      <c r="LO10" s="167">
        <v>66929.742924948965</v>
      </c>
      <c r="LP10" s="143">
        <v>847.21193575884763</v>
      </c>
      <c r="LQ10" s="167">
        <v>44</v>
      </c>
      <c r="LR10" s="193">
        <v>0.55696202531645567</v>
      </c>
      <c r="LS10" s="167">
        <v>13508.250645239908</v>
      </c>
      <c r="LV10" s="6">
        <v>49</v>
      </c>
      <c r="LW10" s="248">
        <v>0.620253164556962</v>
      </c>
      <c r="LX10" s="6">
        <v>49</v>
      </c>
      <c r="LY10" s="248">
        <v>0.620253164556962</v>
      </c>
      <c r="LZ10" s="6">
        <v>30</v>
      </c>
      <c r="MA10" s="245">
        <v>0.379746835443038</v>
      </c>
      <c r="MB10" s="6">
        <v>30</v>
      </c>
      <c r="MC10" s="248">
        <v>0.379746835443038</v>
      </c>
      <c r="MD10">
        <v>79</v>
      </c>
      <c r="ME10" s="260">
        <v>79</v>
      </c>
      <c r="MO10" t="s">
        <v>1138</v>
      </c>
      <c r="MU10" s="167">
        <v>34</v>
      </c>
      <c r="MV10" s="193">
        <v>0.43037974683544306</v>
      </c>
      <c r="MW10" s="167">
        <v>-12964.096678372898</v>
      </c>
      <c r="MX10" s="167">
        <v>84176.83114982117</v>
      </c>
      <c r="MY10" s="143">
        <v>1065.5295082255843</v>
      </c>
      <c r="MZ10" s="167">
        <v>37</v>
      </c>
      <c r="NA10" s="193">
        <v>0.46835443037974683</v>
      </c>
      <c r="NB10" s="167">
        <v>-3913.283697658509</v>
      </c>
      <c r="NE10" s="6">
        <v>47</v>
      </c>
      <c r="NF10" s="248">
        <v>0.59493670886075944</v>
      </c>
      <c r="NG10" s="6">
        <v>52</v>
      </c>
      <c r="NH10" s="248">
        <v>0.65822784810126578</v>
      </c>
      <c r="NI10" s="6">
        <v>32</v>
      </c>
      <c r="NJ10" s="245">
        <v>0.4050632911392405</v>
      </c>
      <c r="NK10" s="6">
        <v>27</v>
      </c>
      <c r="NL10" s="248">
        <v>0.34177215189873417</v>
      </c>
      <c r="NM10">
        <v>79</v>
      </c>
      <c r="NN10" s="260">
        <v>79</v>
      </c>
      <c r="NX10" t="s">
        <v>1138</v>
      </c>
      <c r="OD10" s="167">
        <v>48</v>
      </c>
      <c r="OE10" s="193">
        <v>0.60759493670886078</v>
      </c>
      <c r="OF10" s="167">
        <v>15125.737606686254</v>
      </c>
      <c r="OG10" s="167">
        <v>64627.968713753362</v>
      </c>
      <c r="OH10" s="143">
        <v>818.07555333865014</v>
      </c>
      <c r="OI10" s="167">
        <v>27</v>
      </c>
      <c r="OJ10" s="193">
        <v>0.34177215189873417</v>
      </c>
      <c r="OK10" s="167">
        <v>-20592.772293533868</v>
      </c>
      <c r="ON10" s="6">
        <v>19</v>
      </c>
      <c r="OO10" s="248">
        <v>0.24050632911392406</v>
      </c>
      <c r="OP10" s="6">
        <v>49</v>
      </c>
      <c r="OQ10" s="248">
        <v>0.620253164556962</v>
      </c>
      <c r="OR10" s="6">
        <v>60</v>
      </c>
      <c r="OS10" s="245">
        <v>0.759493670886076</v>
      </c>
      <c r="OT10" s="6">
        <v>30</v>
      </c>
      <c r="OU10" s="248">
        <v>0.379746835443038</v>
      </c>
      <c r="OV10">
        <v>79</v>
      </c>
      <c r="OW10" s="260">
        <v>79</v>
      </c>
      <c r="PG10" t="s">
        <v>1138</v>
      </c>
      <c r="PM10" s="167">
        <v>42</v>
      </c>
      <c r="PN10" s="193">
        <v>0.53164556962025311</v>
      </c>
      <c r="PO10" s="167">
        <v>-2042.5722875224274</v>
      </c>
      <c r="PP10" s="167">
        <v>48232.544486893916</v>
      </c>
      <c r="PQ10" s="143">
        <v>610.53853780878376</v>
      </c>
      <c r="PR10" s="167">
        <v>42</v>
      </c>
      <c r="PS10" s="193">
        <v>0.53164556962025311</v>
      </c>
      <c r="PT10" s="167">
        <v>-1683.723419640914</v>
      </c>
      <c r="PW10" s="6">
        <v>54</v>
      </c>
      <c r="PX10" s="248">
        <v>0.68354430379746833</v>
      </c>
      <c r="PY10" s="6">
        <v>48</v>
      </c>
      <c r="PZ10" s="248">
        <v>0.60759493670886078</v>
      </c>
      <c r="QA10" s="6">
        <v>25</v>
      </c>
      <c r="QB10" s="245">
        <v>0.31645569620253167</v>
      </c>
      <c r="QC10" s="6">
        <v>31</v>
      </c>
      <c r="QD10" s="248">
        <v>0.39240506329113922</v>
      </c>
      <c r="QE10">
        <v>79</v>
      </c>
      <c r="QF10" s="260">
        <v>79</v>
      </c>
      <c r="QP10" t="s">
        <v>1138</v>
      </c>
      <c r="QV10" s="167">
        <f>SUM(QV2:QV9)</f>
        <v>43</v>
      </c>
      <c r="QW10" s="193">
        <f t="shared" si="35"/>
        <v>0.54430379746835444</v>
      </c>
      <c r="QX10" s="167">
        <f>SUM(QX2:QX9)</f>
        <v>996.36581408768166</v>
      </c>
      <c r="QY10" s="167">
        <f>SUM(QY2:QY9)</f>
        <v>69289.009681910771</v>
      </c>
      <c r="QZ10" s="143">
        <f t="shared" si="37"/>
        <v>877.07607192292119</v>
      </c>
      <c r="RA10" s="167">
        <f>SUM(RA2:RA9)</f>
        <v>51</v>
      </c>
      <c r="RB10" s="193">
        <f t="shared" si="1"/>
        <v>0.64556962025316456</v>
      </c>
      <c r="RC10" s="167">
        <f>SUM(RC2:RC9)</f>
        <v>28561.663908771305</v>
      </c>
      <c r="RF10" s="6">
        <f>SUM(RF2:RF9)</f>
        <v>25</v>
      </c>
      <c r="RG10" s="248">
        <f t="shared" si="4"/>
        <v>0.31645569620253167</v>
      </c>
      <c r="RH10" s="6">
        <f>SUM(RH2:RH9)</f>
        <v>45</v>
      </c>
      <c r="RI10" s="248">
        <f t="shared" si="5"/>
        <v>0.569620253164557</v>
      </c>
      <c r="RJ10" s="6">
        <f>SUM(RJ2:RJ9)</f>
        <v>54</v>
      </c>
      <c r="RK10" s="245">
        <f t="shared" si="7"/>
        <v>0.68354430379746833</v>
      </c>
      <c r="RL10" s="6">
        <f>SUM(RL2:RL9)</f>
        <v>34</v>
      </c>
      <c r="RM10" s="248">
        <f t="shared" si="9"/>
        <v>0.43037974683544306</v>
      </c>
      <c r="RN10">
        <f t="shared" si="10"/>
        <v>79</v>
      </c>
      <c r="RO10" s="260">
        <f>SUM(RO2:RO9)</f>
        <v>79</v>
      </c>
      <c r="RY10" t="s">
        <v>1138</v>
      </c>
      <c r="SE10" s="167">
        <f>SUM(SE2:SE9)</f>
        <v>79</v>
      </c>
      <c r="SF10" s="193">
        <f t="shared" si="42"/>
        <v>1</v>
      </c>
      <c r="SG10" s="167">
        <f>SUM(SG2:SG9)</f>
        <v>0</v>
      </c>
      <c r="SH10" s="167">
        <f>SUM(SH2:SH9)</f>
        <v>0</v>
      </c>
      <c r="SI10" s="143">
        <f t="shared" si="44"/>
        <v>0</v>
      </c>
      <c r="SJ10" s="167">
        <f>SUM(SJ2:SJ9)</f>
        <v>79</v>
      </c>
      <c r="SK10" s="193">
        <f t="shared" si="12"/>
        <v>1</v>
      </c>
      <c r="SL10" s="167">
        <f>SUM(SL2:SL9)</f>
        <v>0</v>
      </c>
      <c r="SO10" s="6">
        <f>SUM(SO2:SO9)</f>
        <v>0</v>
      </c>
      <c r="SP10" s="248" t="e">
        <f t="shared" si="15"/>
        <v>#DIV/0!</v>
      </c>
      <c r="SQ10" s="6">
        <f>SUM(SQ2:SQ9)</f>
        <v>0</v>
      </c>
      <c r="SR10" s="248" t="e">
        <f t="shared" si="16"/>
        <v>#DIV/0!</v>
      </c>
      <c r="SS10" s="6">
        <f>SUM(SS2:SS9)</f>
        <v>0</v>
      </c>
      <c r="ST10" s="245" t="e">
        <f t="shared" si="18"/>
        <v>#DIV/0!</v>
      </c>
      <c r="SU10" s="6">
        <f>SUM(SU2:SU9)</f>
        <v>0</v>
      </c>
      <c r="SV10" s="248" t="e">
        <f t="shared" si="20"/>
        <v>#DIV/0!</v>
      </c>
      <c r="SW10">
        <f t="shared" si="21"/>
        <v>0</v>
      </c>
      <c r="SX10" s="260">
        <f>SUM(SX2:SX9)</f>
        <v>0</v>
      </c>
      <c r="TH10" t="s">
        <v>1138</v>
      </c>
      <c r="TN10" s="167">
        <f>SUM(TN2:TN9)</f>
        <v>79</v>
      </c>
      <c r="TO10" s="193">
        <f t="shared" si="49"/>
        <v>1</v>
      </c>
      <c r="TP10" s="167">
        <f>SUM(TP2:TP9)</f>
        <v>0</v>
      </c>
      <c r="TQ10" s="167">
        <f>SUM(TQ2:TQ9)</f>
        <v>0</v>
      </c>
      <c r="TR10" s="143">
        <f t="shared" si="51"/>
        <v>0</v>
      </c>
      <c r="TS10" s="167">
        <f>SUM(TS2:TS9)</f>
        <v>79</v>
      </c>
      <c r="TT10" s="193">
        <f t="shared" si="23"/>
        <v>1</v>
      </c>
      <c r="TU10" s="167">
        <f>SUM(TU2:TU9)</f>
        <v>0</v>
      </c>
      <c r="TX10" s="6">
        <f>SUM(TX2:TX9)</f>
        <v>0</v>
      </c>
      <c r="TY10" s="248" t="e">
        <f t="shared" si="26"/>
        <v>#DIV/0!</v>
      </c>
      <c r="TZ10" s="6">
        <f>SUM(TZ2:TZ9)</f>
        <v>0</v>
      </c>
      <c r="UA10" s="248" t="e">
        <f t="shared" si="27"/>
        <v>#DIV/0!</v>
      </c>
      <c r="UB10" s="6">
        <f>SUM(UB2:UB9)</f>
        <v>0</v>
      </c>
      <c r="UC10" s="245" t="e">
        <f t="shared" si="29"/>
        <v>#DIV/0!</v>
      </c>
      <c r="UD10" s="6">
        <f>SUM(UD2:UD9)</f>
        <v>0</v>
      </c>
      <c r="UE10" s="248" t="e">
        <f t="shared" si="31"/>
        <v>#DIV/0!</v>
      </c>
      <c r="UF10">
        <f t="shared" si="32"/>
        <v>0</v>
      </c>
      <c r="UG10" s="260">
        <f>SUM(UG2:UG9)</f>
        <v>0</v>
      </c>
    </row>
    <row r="11" spans="1:561" outlineLevel="1" x14ac:dyDescent="0.25">
      <c r="E11" t="s">
        <v>1179</v>
      </c>
      <c r="F11" s="95">
        <v>0.8</v>
      </c>
      <c r="G11">
        <v>0.5</v>
      </c>
      <c r="AL11" t="s">
        <v>1179</v>
      </c>
      <c r="AM11" s="95">
        <v>0.8</v>
      </c>
      <c r="AN11">
        <v>0.5</v>
      </c>
      <c r="AO11">
        <v>1</v>
      </c>
      <c r="BU11" t="s">
        <v>1179</v>
      </c>
      <c r="BV11" s="95">
        <v>0.75</v>
      </c>
      <c r="BW11">
        <v>0.5</v>
      </c>
      <c r="BX11">
        <v>1</v>
      </c>
      <c r="CV11" s="186">
        <v>0.5</v>
      </c>
      <c r="CW11" s="186">
        <v>1</v>
      </c>
      <c r="DD11" t="s">
        <v>1179</v>
      </c>
      <c r="DE11" s="95">
        <v>0.75</v>
      </c>
      <c r="DF11">
        <v>0.5</v>
      </c>
      <c r="DG11">
        <v>1</v>
      </c>
      <c r="EE11" s="186">
        <v>0.5</v>
      </c>
      <c r="EF11" s="186">
        <v>1</v>
      </c>
      <c r="EM11" t="s">
        <v>1179</v>
      </c>
      <c r="EN11" s="95">
        <v>0.75</v>
      </c>
      <c r="EO11">
        <v>0.5</v>
      </c>
      <c r="EP11">
        <v>1</v>
      </c>
      <c r="FN11" s="186">
        <v>0.5</v>
      </c>
      <c r="FO11" s="186">
        <v>1</v>
      </c>
      <c r="FV11" t="s">
        <v>1179</v>
      </c>
      <c r="FW11" s="95">
        <v>0.75</v>
      </c>
      <c r="FX11">
        <v>0.5</v>
      </c>
      <c r="FY11">
        <v>1</v>
      </c>
      <c r="GW11" s="186">
        <v>0.5</v>
      </c>
      <c r="GX11" s="186">
        <v>1</v>
      </c>
      <c r="HE11" t="s">
        <v>1179</v>
      </c>
      <c r="HF11" s="95">
        <v>0.75</v>
      </c>
      <c r="HG11">
        <v>0.5</v>
      </c>
      <c r="HH11">
        <v>1</v>
      </c>
      <c r="IF11" s="186">
        <v>0.5</v>
      </c>
      <c r="IG11" s="186">
        <v>1</v>
      </c>
      <c r="IN11" t="s">
        <v>1179</v>
      </c>
      <c r="IO11" s="95">
        <v>0.75</v>
      </c>
      <c r="IP11">
        <v>0.5</v>
      </c>
      <c r="IQ11">
        <v>1</v>
      </c>
      <c r="JO11" s="186">
        <v>0.5</v>
      </c>
      <c r="JP11" s="186">
        <v>1</v>
      </c>
      <c r="JW11" t="s">
        <v>1179</v>
      </c>
      <c r="JX11" s="95">
        <v>0.75</v>
      </c>
      <c r="JY11">
        <v>0.5</v>
      </c>
      <c r="JZ11">
        <v>1</v>
      </c>
      <c r="KX11" s="186">
        <v>0.5</v>
      </c>
      <c r="KY11" s="186">
        <v>1</v>
      </c>
      <c r="LF11" t="s">
        <v>1179</v>
      </c>
      <c r="LG11" s="95">
        <v>0.75</v>
      </c>
      <c r="LH11">
        <v>0.5</v>
      </c>
      <c r="LI11">
        <v>1</v>
      </c>
      <c r="MG11" s="186">
        <v>0.5</v>
      </c>
      <c r="MH11" s="186">
        <v>1</v>
      </c>
      <c r="MO11" t="s">
        <v>1179</v>
      </c>
      <c r="MP11" s="95">
        <v>0.75</v>
      </c>
      <c r="MQ11">
        <v>0.5</v>
      </c>
      <c r="MR11">
        <v>1</v>
      </c>
      <c r="NP11" s="186">
        <v>0.5</v>
      </c>
      <c r="NQ11" s="186">
        <v>1</v>
      </c>
      <c r="NX11" t="s">
        <v>1179</v>
      </c>
      <c r="NY11" s="95">
        <v>0.75</v>
      </c>
      <c r="NZ11">
        <v>0.5</v>
      </c>
      <c r="OA11">
        <v>1</v>
      </c>
      <c r="OY11" s="186">
        <v>0.5</v>
      </c>
      <c r="OZ11" s="186">
        <v>1</v>
      </c>
      <c r="PG11" t="s">
        <v>1179</v>
      </c>
      <c r="PH11" s="95">
        <v>0.75</v>
      </c>
      <c r="PI11">
        <v>0.5</v>
      </c>
      <c r="PJ11">
        <v>1</v>
      </c>
      <c r="QH11" s="186">
        <v>0.5</v>
      </c>
      <c r="QI11" s="186">
        <v>1</v>
      </c>
      <c r="QP11" t="s">
        <v>1179</v>
      </c>
      <c r="QQ11" s="95">
        <v>0.75</v>
      </c>
      <c r="QR11">
        <v>0.5</v>
      </c>
      <c r="QS11">
        <v>1</v>
      </c>
      <c r="RQ11" s="186">
        <f>QR11</f>
        <v>0.5</v>
      </c>
      <c r="RR11" s="186">
        <f>QS11</f>
        <v>1</v>
      </c>
      <c r="RY11" t="s">
        <v>1179</v>
      </c>
      <c r="RZ11" s="95">
        <v>0.75</v>
      </c>
      <c r="SA11">
        <v>0.5</v>
      </c>
      <c r="SB11">
        <v>1</v>
      </c>
      <c r="SZ11" s="186">
        <f>SA11</f>
        <v>0.5</v>
      </c>
      <c r="TA11" s="186">
        <f>SB11</f>
        <v>1</v>
      </c>
      <c r="TH11" t="s">
        <v>1179</v>
      </c>
      <c r="TI11" s="95">
        <v>0.75</v>
      </c>
      <c r="TJ11">
        <v>0.5</v>
      </c>
      <c r="TK11">
        <v>1</v>
      </c>
      <c r="UI11" s="186">
        <f>TJ11</f>
        <v>0.5</v>
      </c>
      <c r="UJ11" s="186">
        <f>TK11</f>
        <v>1</v>
      </c>
    </row>
    <row r="12" spans="1:561" ht="15.75" thickBot="1" x14ac:dyDescent="0.3">
      <c r="A12" t="s">
        <v>1057</v>
      </c>
      <c r="B12" s="163" t="s">
        <v>1007</v>
      </c>
      <c r="C12" s="163" t="s">
        <v>1124</v>
      </c>
      <c r="E12" t="s">
        <v>1067</v>
      </c>
      <c r="F12" s="95">
        <v>20160629</v>
      </c>
      <c r="G12" s="264" t="s">
        <v>1178</v>
      </c>
      <c r="H12" s="258" t="s">
        <v>1140</v>
      </c>
      <c r="I12" s="252" t="s">
        <v>1157</v>
      </c>
      <c r="J12" s="254" t="s">
        <v>1139</v>
      </c>
      <c r="K12" s="252" t="s">
        <v>1158</v>
      </c>
      <c r="L12" t="s">
        <v>1062</v>
      </c>
      <c r="M12" t="s">
        <v>1109</v>
      </c>
      <c r="N12" s="258" t="s">
        <v>1140</v>
      </c>
      <c r="O12" s="254" t="s">
        <v>1139</v>
      </c>
      <c r="P12" s="252" t="s">
        <v>1158</v>
      </c>
      <c r="Q12" t="s">
        <v>1061</v>
      </c>
      <c r="R12" t="s">
        <v>1165</v>
      </c>
      <c r="S12" t="s">
        <v>1</v>
      </c>
      <c r="T12" t="s">
        <v>31</v>
      </c>
      <c r="U12" t="s">
        <v>778</v>
      </c>
      <c r="V12" s="112" t="s">
        <v>1167</v>
      </c>
      <c r="W12" s="259" t="s">
        <v>1108</v>
      </c>
      <c r="X12" t="s">
        <v>1168</v>
      </c>
      <c r="Y12" s="112" t="s">
        <v>1169</v>
      </c>
      <c r="Z12" s="186" t="s">
        <v>1170</v>
      </c>
      <c r="AA12" s="112" t="s">
        <v>1215</v>
      </c>
      <c r="AB12" s="256" t="s">
        <v>1142</v>
      </c>
      <c r="AC12" s="255" t="s">
        <v>1141</v>
      </c>
      <c r="AD12" s="253" t="s">
        <v>1159</v>
      </c>
      <c r="AE12" s="263" t="s">
        <v>1178</v>
      </c>
      <c r="AF12" s="274" t="s">
        <v>1217</v>
      </c>
      <c r="AG12" s="266" t="s">
        <v>1188</v>
      </c>
      <c r="AH12" s="266" t="s">
        <v>1187</v>
      </c>
      <c r="AI12" s="266" t="s">
        <v>1190</v>
      </c>
      <c r="AJ12" s="266" t="s">
        <v>1191</v>
      </c>
      <c r="AL12" t="s">
        <v>1189</v>
      </c>
      <c r="AM12" s="95">
        <v>20160630</v>
      </c>
      <c r="AN12" s="264" t="s">
        <v>1178</v>
      </c>
      <c r="AO12" s="264" t="s">
        <v>1180</v>
      </c>
      <c r="AP12" s="258" t="s">
        <v>1140</v>
      </c>
      <c r="AQ12" s="252" t="s">
        <v>1157</v>
      </c>
      <c r="AR12" s="254" t="s">
        <v>1181</v>
      </c>
      <c r="AS12" s="252" t="s">
        <v>1183</v>
      </c>
      <c r="AT12" t="s">
        <v>1062</v>
      </c>
      <c r="AU12" t="s">
        <v>1109</v>
      </c>
      <c r="AV12" s="258" t="s">
        <v>1140</v>
      </c>
      <c r="AW12" s="254" t="s">
        <v>1181</v>
      </c>
      <c r="AX12" s="252" t="s">
        <v>1183</v>
      </c>
      <c r="AY12" t="s">
        <v>1061</v>
      </c>
      <c r="AZ12" t="s">
        <v>1165</v>
      </c>
      <c r="BA12" t="s">
        <v>1217</v>
      </c>
      <c r="BB12" t="s">
        <v>31</v>
      </c>
      <c r="BC12" t="s">
        <v>778</v>
      </c>
      <c r="BD12" s="112" t="s">
        <v>1167</v>
      </c>
      <c r="BE12" s="259" t="s">
        <v>1108</v>
      </c>
      <c r="BF12" t="s">
        <v>1168</v>
      </c>
      <c r="BG12" s="112" t="s">
        <v>1169</v>
      </c>
      <c r="BH12" s="186" t="s">
        <v>1170</v>
      </c>
      <c r="BI12" s="112" t="s">
        <v>1215</v>
      </c>
      <c r="BJ12" s="256" t="s">
        <v>1142</v>
      </c>
      <c r="BK12" s="255" t="s">
        <v>1182</v>
      </c>
      <c r="BL12" s="253" t="s">
        <v>1184</v>
      </c>
      <c r="BM12" s="263" t="s">
        <v>1178</v>
      </c>
      <c r="BN12" s="263" t="s">
        <v>1180</v>
      </c>
      <c r="BO12" s="274" t="s">
        <v>1217</v>
      </c>
      <c r="BP12" s="266" t="s">
        <v>1188</v>
      </c>
      <c r="BQ12" s="266" t="s">
        <v>1187</v>
      </c>
      <c r="BR12" s="266" t="s">
        <v>1190</v>
      </c>
      <c r="BS12" s="266" t="s">
        <v>1191</v>
      </c>
      <c r="BU12" t="s">
        <v>1189</v>
      </c>
      <c r="BV12" s="95">
        <v>20160701</v>
      </c>
      <c r="BW12" s="264" t="s">
        <v>1178</v>
      </c>
      <c r="BX12" s="264" t="s">
        <v>1180</v>
      </c>
      <c r="BY12" s="258" t="s">
        <v>1140</v>
      </c>
      <c r="BZ12" s="1" t="s">
        <v>1157</v>
      </c>
      <c r="CA12" s="254" t="s">
        <v>1185</v>
      </c>
      <c r="CB12" s="252" t="s">
        <v>1183</v>
      </c>
      <c r="CC12" t="s">
        <v>1062</v>
      </c>
      <c r="CD12" t="s">
        <v>1109</v>
      </c>
      <c r="CE12" s="258" t="s">
        <v>1140</v>
      </c>
      <c r="CF12" s="254" t="s">
        <v>1185</v>
      </c>
      <c r="CG12" s="252" t="s">
        <v>1183</v>
      </c>
      <c r="CH12" t="s">
        <v>1061</v>
      </c>
      <c r="CI12" t="s">
        <v>1165</v>
      </c>
      <c r="CJ12" t="s">
        <v>1217</v>
      </c>
      <c r="CK12" t="s">
        <v>31</v>
      </c>
      <c r="CL12" t="s">
        <v>778</v>
      </c>
      <c r="CM12" s="112" t="s">
        <v>1167</v>
      </c>
      <c r="CN12" s="259" t="s">
        <v>1108</v>
      </c>
      <c r="CO12" t="s">
        <v>1168</v>
      </c>
      <c r="CP12" s="112" t="s">
        <v>1169</v>
      </c>
      <c r="CQ12" s="186" t="s">
        <v>1170</v>
      </c>
      <c r="CR12" s="112" t="s">
        <v>1215</v>
      </c>
      <c r="CS12" s="256" t="s">
        <v>1142</v>
      </c>
      <c r="CT12" s="255" t="s">
        <v>1186</v>
      </c>
      <c r="CU12" s="253" t="s">
        <v>1184</v>
      </c>
      <c r="CV12" s="263" t="s">
        <v>1178</v>
      </c>
      <c r="CW12" s="263" t="s">
        <v>1180</v>
      </c>
      <c r="CX12" s="274" t="s">
        <v>1217</v>
      </c>
      <c r="CY12" s="266" t="s">
        <v>1188</v>
      </c>
      <c r="CZ12" s="266" t="s">
        <v>1187</v>
      </c>
      <c r="DA12" s="266" t="s">
        <v>1190</v>
      </c>
      <c r="DB12" s="266" t="s">
        <v>1191</v>
      </c>
      <c r="DD12" t="s">
        <v>1189</v>
      </c>
      <c r="DE12" s="95">
        <v>20160704</v>
      </c>
      <c r="DF12" s="264" t="s">
        <v>1178</v>
      </c>
      <c r="DG12" s="264" t="s">
        <v>1180</v>
      </c>
      <c r="DH12" s="258" t="s">
        <v>1140</v>
      </c>
      <c r="DI12" s="1" t="s">
        <v>1157</v>
      </c>
      <c r="DJ12" s="254" t="s">
        <v>1185</v>
      </c>
      <c r="DK12" s="252" t="s">
        <v>1183</v>
      </c>
      <c r="DL12" t="s">
        <v>1062</v>
      </c>
      <c r="DM12" t="s">
        <v>1109</v>
      </c>
      <c r="DN12" s="258" t="s">
        <v>1140</v>
      </c>
      <c r="DO12" s="254" t="s">
        <v>1185</v>
      </c>
      <c r="DP12" s="252" t="s">
        <v>1183</v>
      </c>
      <c r="DQ12" t="s">
        <v>1061</v>
      </c>
      <c r="DR12" t="s">
        <v>1165</v>
      </c>
      <c r="DS12" t="s">
        <v>1217</v>
      </c>
      <c r="DT12" t="s">
        <v>31</v>
      </c>
      <c r="DU12" t="s">
        <v>778</v>
      </c>
      <c r="DV12" s="112" t="s">
        <v>1167</v>
      </c>
      <c r="DW12" s="259" t="s">
        <v>1108</v>
      </c>
      <c r="DX12" t="s">
        <v>1168</v>
      </c>
      <c r="DY12" s="112" t="s">
        <v>1169</v>
      </c>
      <c r="DZ12" s="186" t="s">
        <v>1170</v>
      </c>
      <c r="EA12" s="112" t="s">
        <v>1215</v>
      </c>
      <c r="EB12" s="256" t="s">
        <v>1142</v>
      </c>
      <c r="EC12" s="255" t="s">
        <v>1186</v>
      </c>
      <c r="ED12" s="253" t="s">
        <v>1184</v>
      </c>
      <c r="EE12" s="263" t="s">
        <v>1178</v>
      </c>
      <c r="EF12" s="263" t="s">
        <v>1180</v>
      </c>
      <c r="EG12" s="274" t="s">
        <v>1217</v>
      </c>
      <c r="EH12" s="266" t="s">
        <v>1188</v>
      </c>
      <c r="EI12" s="266" t="s">
        <v>1187</v>
      </c>
      <c r="EJ12" s="266" t="s">
        <v>1190</v>
      </c>
      <c r="EK12" s="266" t="s">
        <v>1191</v>
      </c>
      <c r="EM12" t="s">
        <v>1189</v>
      </c>
      <c r="EN12" s="95">
        <v>20160705</v>
      </c>
      <c r="EO12" s="264" t="s">
        <v>1178</v>
      </c>
      <c r="EP12" s="264" t="s">
        <v>1180</v>
      </c>
      <c r="EQ12" s="258" t="s">
        <v>1140</v>
      </c>
      <c r="ER12" s="1" t="s">
        <v>1157</v>
      </c>
      <c r="ES12" s="254" t="s">
        <v>1185</v>
      </c>
      <c r="ET12" s="252" t="s">
        <v>1183</v>
      </c>
      <c r="EU12" t="s">
        <v>1062</v>
      </c>
      <c r="EV12" t="s">
        <v>1109</v>
      </c>
      <c r="EW12" s="258" t="s">
        <v>1140</v>
      </c>
      <c r="EX12" s="254" t="s">
        <v>1185</v>
      </c>
      <c r="EY12" s="252" t="s">
        <v>1183</v>
      </c>
      <c r="EZ12" t="s">
        <v>1061</v>
      </c>
      <c r="FA12" t="s">
        <v>1165</v>
      </c>
      <c r="FB12" t="s">
        <v>1217</v>
      </c>
      <c r="FC12" t="s">
        <v>31</v>
      </c>
      <c r="FD12" t="s">
        <v>778</v>
      </c>
      <c r="FE12" s="112" t="s">
        <v>1167</v>
      </c>
      <c r="FF12" s="259" t="s">
        <v>1108</v>
      </c>
      <c r="FG12" t="s">
        <v>1168</v>
      </c>
      <c r="FH12" s="112" t="s">
        <v>1169</v>
      </c>
      <c r="FI12" s="186" t="s">
        <v>1170</v>
      </c>
      <c r="FJ12" s="112" t="s">
        <v>1215</v>
      </c>
      <c r="FK12" s="256" t="s">
        <v>1142</v>
      </c>
      <c r="FL12" s="255" t="s">
        <v>1186</v>
      </c>
      <c r="FM12" s="253" t="s">
        <v>1184</v>
      </c>
      <c r="FN12" s="263" t="s">
        <v>1178</v>
      </c>
      <c r="FO12" s="263" t="s">
        <v>1180</v>
      </c>
      <c r="FP12" s="274" t="s">
        <v>1217</v>
      </c>
      <c r="FQ12" s="266" t="s">
        <v>1188</v>
      </c>
      <c r="FR12" s="266" t="s">
        <v>1187</v>
      </c>
      <c r="FS12" s="266" t="s">
        <v>1190</v>
      </c>
      <c r="FT12" s="266" t="s">
        <v>1191</v>
      </c>
      <c r="FV12" t="s">
        <v>1189</v>
      </c>
      <c r="FW12" s="95">
        <v>20160706</v>
      </c>
      <c r="FX12" s="264" t="s">
        <v>1178</v>
      </c>
      <c r="FY12" s="264" t="s">
        <v>1180</v>
      </c>
      <c r="FZ12" s="258" t="s">
        <v>1140</v>
      </c>
      <c r="GA12" s="1" t="s">
        <v>1157</v>
      </c>
      <c r="GB12" s="254" t="s">
        <v>1185</v>
      </c>
      <c r="GC12" s="252" t="s">
        <v>1183</v>
      </c>
      <c r="GD12" t="s">
        <v>1062</v>
      </c>
      <c r="GE12" t="s">
        <v>1109</v>
      </c>
      <c r="GF12" s="258" t="s">
        <v>1140</v>
      </c>
      <c r="GG12" s="254" t="s">
        <v>1185</v>
      </c>
      <c r="GH12" s="252" t="s">
        <v>1183</v>
      </c>
      <c r="GI12" t="s">
        <v>1061</v>
      </c>
      <c r="GJ12" t="s">
        <v>1165</v>
      </c>
      <c r="GK12" t="s">
        <v>1217</v>
      </c>
      <c r="GL12" t="s">
        <v>31</v>
      </c>
      <c r="GM12" t="s">
        <v>778</v>
      </c>
      <c r="GN12" s="112" t="s">
        <v>1167</v>
      </c>
      <c r="GO12" s="259" t="s">
        <v>1108</v>
      </c>
      <c r="GP12" t="s">
        <v>1168</v>
      </c>
      <c r="GQ12" s="112" t="s">
        <v>1169</v>
      </c>
      <c r="GR12" s="186" t="s">
        <v>1170</v>
      </c>
      <c r="GS12" s="112" t="s">
        <v>1215</v>
      </c>
      <c r="GT12" s="256" t="s">
        <v>1142</v>
      </c>
      <c r="GU12" s="255" t="s">
        <v>1186</v>
      </c>
      <c r="GV12" s="253" t="s">
        <v>1184</v>
      </c>
      <c r="GW12" s="263" t="s">
        <v>1178</v>
      </c>
      <c r="GX12" s="263" t="s">
        <v>1180</v>
      </c>
      <c r="GY12" s="274" t="s">
        <v>1217</v>
      </c>
      <c r="GZ12" s="266" t="s">
        <v>1188</v>
      </c>
      <c r="HA12" s="266" t="s">
        <v>1187</v>
      </c>
      <c r="HB12" s="266" t="s">
        <v>1190</v>
      </c>
      <c r="HC12" s="266" t="s">
        <v>1191</v>
      </c>
      <c r="HE12" t="s">
        <v>1189</v>
      </c>
      <c r="HF12" s="95">
        <v>20160707</v>
      </c>
      <c r="HG12" s="264" t="s">
        <v>1178</v>
      </c>
      <c r="HH12" s="264" t="s">
        <v>1180</v>
      </c>
      <c r="HI12" s="258" t="s">
        <v>1140</v>
      </c>
      <c r="HJ12" s="1" t="s">
        <v>1157</v>
      </c>
      <c r="HK12" s="254" t="s">
        <v>1185</v>
      </c>
      <c r="HL12" s="252" t="s">
        <v>1183</v>
      </c>
      <c r="HM12" t="s">
        <v>1062</v>
      </c>
      <c r="HN12" t="s">
        <v>1109</v>
      </c>
      <c r="HO12" s="258" t="s">
        <v>1140</v>
      </c>
      <c r="HP12" s="254" t="s">
        <v>1185</v>
      </c>
      <c r="HQ12" s="252" t="s">
        <v>1183</v>
      </c>
      <c r="HR12" t="s">
        <v>1061</v>
      </c>
      <c r="HS12" t="s">
        <v>1165</v>
      </c>
      <c r="HT12" t="s">
        <v>1217</v>
      </c>
      <c r="HU12" t="s">
        <v>31</v>
      </c>
      <c r="HV12" t="s">
        <v>778</v>
      </c>
      <c r="HW12" s="112" t="s">
        <v>1167</v>
      </c>
      <c r="HX12" s="259" t="s">
        <v>1108</v>
      </c>
      <c r="HY12" t="s">
        <v>1168</v>
      </c>
      <c r="HZ12" s="112" t="s">
        <v>1169</v>
      </c>
      <c r="IA12" s="186" t="s">
        <v>1170</v>
      </c>
      <c r="IB12" s="112" t="s">
        <v>1215</v>
      </c>
      <c r="IC12" s="256" t="s">
        <v>1142</v>
      </c>
      <c r="ID12" s="255" t="s">
        <v>1186</v>
      </c>
      <c r="IE12" s="253" t="s">
        <v>1184</v>
      </c>
      <c r="IF12" s="263" t="s">
        <v>1178</v>
      </c>
      <c r="IG12" s="263" t="s">
        <v>1180</v>
      </c>
      <c r="IH12" s="274" t="s">
        <v>1217</v>
      </c>
      <c r="II12" s="266" t="s">
        <v>1188</v>
      </c>
      <c r="IJ12" s="266" t="s">
        <v>1187</v>
      </c>
      <c r="IK12" s="266" t="s">
        <v>1190</v>
      </c>
      <c r="IL12" s="266" t="s">
        <v>1191</v>
      </c>
      <c r="IN12" t="s">
        <v>1189</v>
      </c>
      <c r="IO12" s="95">
        <v>20160708</v>
      </c>
      <c r="IP12" s="264" t="s">
        <v>1178</v>
      </c>
      <c r="IQ12" s="264" t="s">
        <v>1180</v>
      </c>
      <c r="IR12" s="258" t="s">
        <v>1140</v>
      </c>
      <c r="IS12" s="1" t="s">
        <v>1157</v>
      </c>
      <c r="IT12" s="254" t="s">
        <v>1185</v>
      </c>
      <c r="IU12" s="252" t="s">
        <v>1183</v>
      </c>
      <c r="IV12" t="s">
        <v>1062</v>
      </c>
      <c r="IW12" t="s">
        <v>1109</v>
      </c>
      <c r="IX12" s="258" t="s">
        <v>1140</v>
      </c>
      <c r="IY12" s="254" t="s">
        <v>1185</v>
      </c>
      <c r="IZ12" s="252" t="s">
        <v>1183</v>
      </c>
      <c r="JA12" t="s">
        <v>1061</v>
      </c>
      <c r="JB12" t="s">
        <v>1165</v>
      </c>
      <c r="JC12" t="s">
        <v>1217</v>
      </c>
      <c r="JD12" t="s">
        <v>31</v>
      </c>
      <c r="JE12" t="s">
        <v>778</v>
      </c>
      <c r="JF12" s="112" t="s">
        <v>1167</v>
      </c>
      <c r="JG12" s="259" t="s">
        <v>1108</v>
      </c>
      <c r="JH12" t="s">
        <v>1168</v>
      </c>
      <c r="JI12" s="112" t="s">
        <v>1169</v>
      </c>
      <c r="JJ12" s="186" t="s">
        <v>1170</v>
      </c>
      <c r="JK12" s="112" t="s">
        <v>1215</v>
      </c>
      <c r="JL12" s="256" t="s">
        <v>1142</v>
      </c>
      <c r="JM12" s="255" t="s">
        <v>1186</v>
      </c>
      <c r="JN12" s="253" t="s">
        <v>1184</v>
      </c>
      <c r="JO12" s="263" t="s">
        <v>1178</v>
      </c>
      <c r="JP12" s="263" t="s">
        <v>1180</v>
      </c>
      <c r="JQ12" s="274" t="s">
        <v>1217</v>
      </c>
      <c r="JR12" s="266" t="s">
        <v>1188</v>
      </c>
      <c r="JS12" s="266" t="s">
        <v>1187</v>
      </c>
      <c r="JT12" s="266" t="s">
        <v>1190</v>
      </c>
      <c r="JU12" s="266" t="s">
        <v>1191</v>
      </c>
      <c r="JW12" t="s">
        <v>1189</v>
      </c>
      <c r="JX12" s="95">
        <v>20160711</v>
      </c>
      <c r="JY12" s="264" t="s">
        <v>1178</v>
      </c>
      <c r="JZ12" s="264" t="s">
        <v>1180</v>
      </c>
      <c r="KA12" s="258" t="s">
        <v>1140</v>
      </c>
      <c r="KB12" s="1" t="s">
        <v>1157</v>
      </c>
      <c r="KC12" s="254" t="s">
        <v>1185</v>
      </c>
      <c r="KD12" s="252" t="s">
        <v>1183</v>
      </c>
      <c r="KE12" t="s">
        <v>1062</v>
      </c>
      <c r="KF12" t="s">
        <v>1109</v>
      </c>
      <c r="KG12" s="258" t="s">
        <v>1140</v>
      </c>
      <c r="KH12" s="254" t="s">
        <v>1185</v>
      </c>
      <c r="KI12" s="252" t="s">
        <v>1183</v>
      </c>
      <c r="KJ12" t="s">
        <v>1061</v>
      </c>
      <c r="KK12" t="s">
        <v>1165</v>
      </c>
      <c r="KL12" t="s">
        <v>1217</v>
      </c>
      <c r="KM12" t="s">
        <v>31</v>
      </c>
      <c r="KN12" t="s">
        <v>778</v>
      </c>
      <c r="KO12" s="112" t="s">
        <v>1167</v>
      </c>
      <c r="KP12" s="259" t="s">
        <v>1108</v>
      </c>
      <c r="KQ12" t="s">
        <v>1168</v>
      </c>
      <c r="KR12" s="112" t="s">
        <v>1169</v>
      </c>
      <c r="KS12" s="186" t="s">
        <v>1170</v>
      </c>
      <c r="KT12" s="112" t="s">
        <v>1215</v>
      </c>
      <c r="KU12" s="256" t="s">
        <v>1142</v>
      </c>
      <c r="KV12" s="255" t="s">
        <v>1186</v>
      </c>
      <c r="KW12" s="253" t="s">
        <v>1184</v>
      </c>
      <c r="KX12" s="263" t="s">
        <v>1178</v>
      </c>
      <c r="KY12" s="273" t="s">
        <v>1180</v>
      </c>
      <c r="KZ12" s="274" t="s">
        <v>1217</v>
      </c>
      <c r="LA12" s="271" t="s">
        <v>1188</v>
      </c>
      <c r="LB12" s="272" t="s">
        <v>1187</v>
      </c>
      <c r="LC12" s="266" t="s">
        <v>1190</v>
      </c>
      <c r="LD12" s="266" t="s">
        <v>1191</v>
      </c>
      <c r="LF12" t="s">
        <v>1189</v>
      </c>
      <c r="LG12" s="95">
        <v>20160712</v>
      </c>
      <c r="LH12" s="264" t="s">
        <v>1178</v>
      </c>
      <c r="LI12" s="264" t="s">
        <v>1180</v>
      </c>
      <c r="LJ12" s="258" t="s">
        <v>1140</v>
      </c>
      <c r="LK12" s="1" t="s">
        <v>1157</v>
      </c>
      <c r="LL12" s="254" t="s">
        <v>1185</v>
      </c>
      <c r="LM12" s="252" t="s">
        <v>1183</v>
      </c>
      <c r="LN12" t="s">
        <v>1062</v>
      </c>
      <c r="LO12" t="s">
        <v>1178</v>
      </c>
      <c r="LP12" s="258" t="s">
        <v>1140</v>
      </c>
      <c r="LQ12" s="254" t="s">
        <v>1185</v>
      </c>
      <c r="LR12" s="252" t="s">
        <v>1183</v>
      </c>
      <c r="LS12" t="s">
        <v>1061</v>
      </c>
      <c r="LT12" t="s">
        <v>1165</v>
      </c>
      <c r="LU12" t="s">
        <v>1217</v>
      </c>
      <c r="LV12" t="s">
        <v>31</v>
      </c>
      <c r="LW12" t="s">
        <v>778</v>
      </c>
      <c r="LX12" s="112" t="s">
        <v>1167</v>
      </c>
      <c r="LY12" s="259" t="s">
        <v>1108</v>
      </c>
      <c r="LZ12" t="s">
        <v>1168</v>
      </c>
      <c r="MA12" s="112" t="s">
        <v>1169</v>
      </c>
      <c r="MB12" s="186" t="s">
        <v>1170</v>
      </c>
      <c r="MC12" s="112" t="s">
        <v>1215</v>
      </c>
      <c r="MD12" s="256" t="s">
        <v>1142</v>
      </c>
      <c r="ME12" s="255" t="s">
        <v>1186</v>
      </c>
      <c r="MF12" s="253" t="s">
        <v>1184</v>
      </c>
      <c r="MG12" s="263" t="s">
        <v>1178</v>
      </c>
      <c r="MH12" s="263" t="s">
        <v>1180</v>
      </c>
      <c r="MI12" s="274" t="s">
        <v>1217</v>
      </c>
      <c r="MJ12" s="266" t="s">
        <v>1188</v>
      </c>
      <c r="MK12" s="266" t="s">
        <v>1187</v>
      </c>
      <c r="ML12" s="266" t="s">
        <v>1190</v>
      </c>
      <c r="MM12" s="266" t="s">
        <v>1191</v>
      </c>
      <c r="MO12" t="s">
        <v>1189</v>
      </c>
      <c r="MP12" s="95">
        <v>20160713</v>
      </c>
      <c r="MQ12" s="264" t="s">
        <v>1178</v>
      </c>
      <c r="MR12" s="264" t="s">
        <v>1180</v>
      </c>
      <c r="MS12" s="258" t="s">
        <v>1140</v>
      </c>
      <c r="MT12" s="1" t="s">
        <v>1157</v>
      </c>
      <c r="MU12" s="254" t="s">
        <v>1185</v>
      </c>
      <c r="MV12" s="252" t="s">
        <v>1183</v>
      </c>
      <c r="MW12" t="s">
        <v>1062</v>
      </c>
      <c r="MX12" t="s">
        <v>1178</v>
      </c>
      <c r="MY12" s="258" t="s">
        <v>1140</v>
      </c>
      <c r="MZ12" s="254" t="s">
        <v>1185</v>
      </c>
      <c r="NA12" s="252" t="s">
        <v>1183</v>
      </c>
      <c r="NB12" t="s">
        <v>1061</v>
      </c>
      <c r="NC12" t="s">
        <v>1165</v>
      </c>
      <c r="ND12" t="s">
        <v>1217</v>
      </c>
      <c r="NE12" t="s">
        <v>31</v>
      </c>
      <c r="NF12" t="s">
        <v>778</v>
      </c>
      <c r="NG12" s="112" t="s">
        <v>1167</v>
      </c>
      <c r="NH12" s="259" t="s">
        <v>1108</v>
      </c>
      <c r="NI12" t="s">
        <v>1168</v>
      </c>
      <c r="NJ12" s="112" t="s">
        <v>1169</v>
      </c>
      <c r="NK12" s="186" t="s">
        <v>1170</v>
      </c>
      <c r="NL12" s="112" t="s">
        <v>1215</v>
      </c>
      <c r="NM12" s="256" t="s">
        <v>1142</v>
      </c>
      <c r="NN12" s="255" t="s">
        <v>1186</v>
      </c>
      <c r="NO12" s="253" t="s">
        <v>1184</v>
      </c>
      <c r="NP12" s="263" t="s">
        <v>1178</v>
      </c>
      <c r="NQ12" s="263" t="s">
        <v>1180</v>
      </c>
      <c r="NR12" s="274" t="s">
        <v>1217</v>
      </c>
      <c r="NS12" s="266" t="s">
        <v>1188</v>
      </c>
      <c r="NT12" s="266" t="s">
        <v>1187</v>
      </c>
      <c r="NU12" s="266" t="s">
        <v>1190</v>
      </c>
      <c r="NV12" s="266" t="s">
        <v>1191</v>
      </c>
      <c r="NX12" t="s">
        <v>1189</v>
      </c>
      <c r="NY12" s="95">
        <v>20160714</v>
      </c>
      <c r="NZ12" s="264" t="s">
        <v>1178</v>
      </c>
      <c r="OA12" s="264" t="s">
        <v>1180</v>
      </c>
      <c r="OB12" s="258" t="s">
        <v>1140</v>
      </c>
      <c r="OC12" s="1" t="s">
        <v>1157</v>
      </c>
      <c r="OD12" s="254" t="s">
        <v>1185</v>
      </c>
      <c r="OE12" s="252" t="s">
        <v>1183</v>
      </c>
      <c r="OF12" t="s">
        <v>1062</v>
      </c>
      <c r="OG12" t="s">
        <v>1178</v>
      </c>
      <c r="OH12" s="258" t="s">
        <v>1140</v>
      </c>
      <c r="OI12" s="254" t="s">
        <v>1185</v>
      </c>
      <c r="OJ12" s="252" t="s">
        <v>1183</v>
      </c>
      <c r="OK12" t="s">
        <v>1061</v>
      </c>
      <c r="OL12" t="s">
        <v>1165</v>
      </c>
      <c r="OM12" t="s">
        <v>1217</v>
      </c>
      <c r="ON12" t="s">
        <v>31</v>
      </c>
      <c r="OO12" t="s">
        <v>778</v>
      </c>
      <c r="OP12" s="112" t="s">
        <v>1167</v>
      </c>
      <c r="OQ12" s="259" t="s">
        <v>1108</v>
      </c>
      <c r="OR12" t="s">
        <v>1168</v>
      </c>
      <c r="OS12" s="112" t="s">
        <v>1169</v>
      </c>
      <c r="OT12" s="186" t="s">
        <v>1170</v>
      </c>
      <c r="OU12" s="112" t="s">
        <v>1215</v>
      </c>
      <c r="OV12" s="256" t="s">
        <v>1142</v>
      </c>
      <c r="OW12" s="255" t="s">
        <v>1186</v>
      </c>
      <c r="OX12" s="253" t="s">
        <v>1184</v>
      </c>
      <c r="OY12" s="263" t="s">
        <v>1178</v>
      </c>
      <c r="OZ12" s="263" t="s">
        <v>1180</v>
      </c>
      <c r="PA12" s="274" t="s">
        <v>1217</v>
      </c>
      <c r="PB12" s="266" t="s">
        <v>1188</v>
      </c>
      <c r="PC12" s="266" t="s">
        <v>1187</v>
      </c>
      <c r="PD12" s="266" t="s">
        <v>1190</v>
      </c>
      <c r="PE12" s="266" t="s">
        <v>1191</v>
      </c>
      <c r="PG12" t="s">
        <v>1189</v>
      </c>
      <c r="PH12" s="95">
        <v>20160715</v>
      </c>
      <c r="PI12" s="264" t="s">
        <v>1178</v>
      </c>
      <c r="PJ12" s="264" t="s">
        <v>1180</v>
      </c>
      <c r="PK12" s="258" t="s">
        <v>1140</v>
      </c>
      <c r="PL12" s="1" t="s">
        <v>1157</v>
      </c>
      <c r="PM12" s="254" t="s">
        <v>1185</v>
      </c>
      <c r="PN12" s="252" t="s">
        <v>1183</v>
      </c>
      <c r="PO12" t="s">
        <v>1062</v>
      </c>
      <c r="PP12" t="s">
        <v>1178</v>
      </c>
      <c r="PQ12" s="258" t="s">
        <v>1140</v>
      </c>
      <c r="PR12" s="254" t="s">
        <v>1185</v>
      </c>
      <c r="PS12" s="252" t="s">
        <v>1183</v>
      </c>
      <c r="PT12" t="s">
        <v>1061</v>
      </c>
      <c r="PU12" t="s">
        <v>1165</v>
      </c>
      <c r="PV12" t="s">
        <v>1217</v>
      </c>
      <c r="PW12" t="s">
        <v>31</v>
      </c>
      <c r="PX12" t="s">
        <v>778</v>
      </c>
      <c r="PY12" s="112" t="s">
        <v>1167</v>
      </c>
      <c r="PZ12" s="259" t="s">
        <v>1108</v>
      </c>
      <c r="QA12" t="s">
        <v>1168</v>
      </c>
      <c r="QB12" s="112" t="s">
        <v>1169</v>
      </c>
      <c r="QC12" s="186" t="s">
        <v>1170</v>
      </c>
      <c r="QD12" s="112" t="s">
        <v>1215</v>
      </c>
      <c r="QE12" s="256" t="s">
        <v>1142</v>
      </c>
      <c r="QF12" s="255" t="s">
        <v>1186</v>
      </c>
      <c r="QG12" s="253" t="s">
        <v>1184</v>
      </c>
      <c r="QH12" s="263" t="s">
        <v>1178</v>
      </c>
      <c r="QI12" s="263" t="s">
        <v>1180</v>
      </c>
      <c r="QJ12" s="274" t="s">
        <v>1217</v>
      </c>
      <c r="QK12" s="266" t="s">
        <v>1188</v>
      </c>
      <c r="QL12" s="266" t="s">
        <v>1187</v>
      </c>
      <c r="QM12" s="266" t="s">
        <v>1190</v>
      </c>
      <c r="QN12" s="266" t="s">
        <v>1191</v>
      </c>
      <c r="QP12" t="s">
        <v>1189</v>
      </c>
      <c r="QQ12" s="95">
        <v>20160718</v>
      </c>
      <c r="QR12" s="264" t="s">
        <v>1178</v>
      </c>
      <c r="QS12" s="264" t="s">
        <v>1180</v>
      </c>
      <c r="QT12" s="258" t="s">
        <v>1140</v>
      </c>
      <c r="QU12" s="1" t="s">
        <v>1157</v>
      </c>
      <c r="QV12" s="254" t="s">
        <v>1185</v>
      </c>
      <c r="QW12" s="252" t="s">
        <v>1183</v>
      </c>
      <c r="QX12" t="s">
        <v>1062</v>
      </c>
      <c r="QY12" t="str">
        <f>QR12</f>
        <v>&gt;equity</v>
      </c>
      <c r="QZ12" s="258" t="s">
        <v>1140</v>
      </c>
      <c r="RA12" s="254" t="str">
        <f>QV12</f>
        <v>ANTI-S</v>
      </c>
      <c r="RB12" s="252" t="str">
        <f>QW12</f>
        <v>SEA-ADJ</v>
      </c>
      <c r="RC12" t="s">
        <v>1061</v>
      </c>
      <c r="RD12" t="s">
        <v>1165</v>
      </c>
      <c r="RE12" t="s">
        <v>1217</v>
      </c>
      <c r="RF12" t="s">
        <v>31</v>
      </c>
      <c r="RG12" t="s">
        <v>778</v>
      </c>
      <c r="RH12" s="112" t="s">
        <v>1167</v>
      </c>
      <c r="RI12" s="259" t="s">
        <v>1108</v>
      </c>
      <c r="RJ12" t="s">
        <v>1168</v>
      </c>
      <c r="RK12" s="112" t="s">
        <v>1169</v>
      </c>
      <c r="RL12" s="186" t="s">
        <v>1170</v>
      </c>
      <c r="RM12" s="112" t="s">
        <v>1215</v>
      </c>
      <c r="RN12" s="256" t="s">
        <v>1142</v>
      </c>
      <c r="RO12" s="255" t="s">
        <v>1186</v>
      </c>
      <c r="RP12" s="253" t="s">
        <v>1184</v>
      </c>
      <c r="RQ12" s="263" t="str">
        <f>QR12</f>
        <v>&gt;equity</v>
      </c>
      <c r="RR12" s="263" t="str">
        <f>QS12</f>
        <v>&lt;equity</v>
      </c>
      <c r="RS12" s="274" t="s">
        <v>1217</v>
      </c>
      <c r="RT12" s="266" t="s">
        <v>1188</v>
      </c>
      <c r="RU12" s="266" t="s">
        <v>1187</v>
      </c>
      <c r="RV12" s="266" t="s">
        <v>1190</v>
      </c>
      <c r="RW12" s="266" t="s">
        <v>1191</v>
      </c>
      <c r="RY12" t="s">
        <v>1189</v>
      </c>
      <c r="RZ12" s="95">
        <v>20160719</v>
      </c>
      <c r="SA12" s="264" t="s">
        <v>1178</v>
      </c>
      <c r="SB12" s="264" t="s">
        <v>1180</v>
      </c>
      <c r="SC12" s="258" t="s">
        <v>1140</v>
      </c>
      <c r="SD12" s="1" t="s">
        <v>1157</v>
      </c>
      <c r="SE12" s="254" t="s">
        <v>1185</v>
      </c>
      <c r="SF12" s="252" t="s">
        <v>1183</v>
      </c>
      <c r="SG12" t="s">
        <v>1062</v>
      </c>
      <c r="SH12" t="str">
        <f>SA12</f>
        <v>&gt;equity</v>
      </c>
      <c r="SI12" s="258" t="s">
        <v>1140</v>
      </c>
      <c r="SJ12" s="254" t="str">
        <f>SE12</f>
        <v>ANTI-S</v>
      </c>
      <c r="SK12" s="252" t="str">
        <f>SF12</f>
        <v>SEA-ADJ</v>
      </c>
      <c r="SL12" t="s">
        <v>1061</v>
      </c>
      <c r="SM12" t="s">
        <v>1165</v>
      </c>
      <c r="SN12" t="s">
        <v>1217</v>
      </c>
      <c r="SO12" t="s">
        <v>31</v>
      </c>
      <c r="SP12" t="s">
        <v>778</v>
      </c>
      <c r="SQ12" s="112" t="s">
        <v>1167</v>
      </c>
      <c r="SR12" s="259" t="s">
        <v>1108</v>
      </c>
      <c r="SS12" t="s">
        <v>1168</v>
      </c>
      <c r="ST12" s="112" t="s">
        <v>1169</v>
      </c>
      <c r="SU12" s="186" t="s">
        <v>1170</v>
      </c>
      <c r="SV12" s="112" t="s">
        <v>1215</v>
      </c>
      <c r="SW12" s="256" t="s">
        <v>1142</v>
      </c>
      <c r="SX12" s="255" t="s">
        <v>1186</v>
      </c>
      <c r="SY12" s="253" t="s">
        <v>1184</v>
      </c>
      <c r="SZ12" s="263" t="str">
        <f>SA12</f>
        <v>&gt;equity</v>
      </c>
      <c r="TA12" s="263" t="str">
        <f>SB12</f>
        <v>&lt;equity</v>
      </c>
      <c r="TB12" s="274" t="s">
        <v>1217</v>
      </c>
      <c r="TC12" s="266" t="s">
        <v>1188</v>
      </c>
      <c r="TD12" s="266" t="s">
        <v>1187</v>
      </c>
      <c r="TE12" s="266" t="s">
        <v>1190</v>
      </c>
      <c r="TF12" s="266" t="s">
        <v>1191</v>
      </c>
      <c r="TH12" t="s">
        <v>1189</v>
      </c>
      <c r="TI12" s="95">
        <v>20160720</v>
      </c>
      <c r="TJ12" s="264" t="s">
        <v>1178</v>
      </c>
      <c r="TK12" s="264" t="s">
        <v>1180</v>
      </c>
      <c r="TL12" s="258" t="s">
        <v>1140</v>
      </c>
      <c r="TM12" s="1" t="s">
        <v>1157</v>
      </c>
      <c r="TN12" s="254" t="s">
        <v>1185</v>
      </c>
      <c r="TO12" s="252" t="s">
        <v>1183</v>
      </c>
      <c r="TP12" t="s">
        <v>1062</v>
      </c>
      <c r="TQ12" t="str">
        <f>TJ12</f>
        <v>&gt;equity</v>
      </c>
      <c r="TR12" s="258" t="s">
        <v>1140</v>
      </c>
      <c r="TS12" s="254" t="str">
        <f>TN12</f>
        <v>ANTI-S</v>
      </c>
      <c r="TT12" s="252" t="str">
        <f>TO12</f>
        <v>SEA-ADJ</v>
      </c>
      <c r="TU12" t="s">
        <v>1061</v>
      </c>
      <c r="TV12" t="s">
        <v>1165</v>
      </c>
      <c r="TW12" t="s">
        <v>1217</v>
      </c>
      <c r="TX12" t="s">
        <v>31</v>
      </c>
      <c r="TY12" t="s">
        <v>778</v>
      </c>
      <c r="TZ12" s="112" t="s">
        <v>1167</v>
      </c>
      <c r="UA12" s="259" t="s">
        <v>1108</v>
      </c>
      <c r="UB12" t="s">
        <v>1168</v>
      </c>
      <c r="UC12" s="112" t="s">
        <v>1169</v>
      </c>
      <c r="UD12" s="186" t="s">
        <v>1170</v>
      </c>
      <c r="UE12" s="112" t="s">
        <v>1215</v>
      </c>
      <c r="UF12" s="256" t="s">
        <v>1142</v>
      </c>
      <c r="UG12" s="255" t="s">
        <v>1186</v>
      </c>
      <c r="UH12" s="253" t="s">
        <v>1184</v>
      </c>
      <c r="UI12" s="263" t="str">
        <f>TJ12</f>
        <v>&gt;equity</v>
      </c>
      <c r="UJ12" s="263" t="str">
        <f>TK12</f>
        <v>&lt;equity</v>
      </c>
      <c r="UK12" s="274" t="s">
        <v>1217</v>
      </c>
      <c r="UL12" s="266" t="s">
        <v>1188</v>
      </c>
      <c r="UM12" s="266" t="s">
        <v>1187</v>
      </c>
      <c r="UN12" s="266" t="s">
        <v>1190</v>
      </c>
      <c r="UO12" s="266" t="s">
        <v>1191</v>
      </c>
    </row>
    <row r="13" spans="1:561" ht="15.75" thickBot="1" x14ac:dyDescent="0.3">
      <c r="A13" s="3"/>
      <c r="B13" s="164"/>
      <c r="C13" s="164"/>
      <c r="E13" s="250">
        <v>0.73417721518987344</v>
      </c>
      <c r="F13" s="250">
        <v>0.58227848101265822</v>
      </c>
      <c r="G13" s="250">
        <v>0.53164556962025311</v>
      </c>
      <c r="H13" s="250">
        <v>0.759493670886076</v>
      </c>
      <c r="I13" s="250"/>
      <c r="J13" s="250">
        <v>0.24050632911392406</v>
      </c>
      <c r="K13" s="250">
        <v>0.60759493670886078</v>
      </c>
      <c r="L13" s="250">
        <v>0.73417721518987344</v>
      </c>
      <c r="M13" s="251">
        <v>0.569620253164557</v>
      </c>
      <c r="N13" s="251">
        <v>0.69620253164556967</v>
      </c>
      <c r="O13" s="251">
        <v>0.30379746835443039</v>
      </c>
      <c r="P13" s="251">
        <v>0.569620253164557</v>
      </c>
      <c r="V13" s="189"/>
      <c r="W13" s="179">
        <v>0.25</v>
      </c>
      <c r="X13" s="182">
        <v>16418037.401453596</v>
      </c>
      <c r="Y13" s="182">
        <v>16063088.922552373</v>
      </c>
      <c r="Z13" s="187">
        <v>10320.701441179261</v>
      </c>
      <c r="AA13" s="187">
        <f>SUM(AA14:AA92)</f>
        <v>26689.432453322839</v>
      </c>
      <c r="AB13" s="187">
        <v>22016.342196629197</v>
      </c>
      <c r="AC13" s="187">
        <v>-22016.342196629197</v>
      </c>
      <c r="AD13" s="187">
        <v>-1802.2842120044415</v>
      </c>
      <c r="AE13" s="187">
        <v>8799.8353434053806</v>
      </c>
      <c r="AF13" s="187">
        <f>SUM(AF14:AF92)</f>
        <v>-118</v>
      </c>
      <c r="AG13" s="187">
        <v>20410.988150789821</v>
      </c>
      <c r="AH13" s="187">
        <v>-20410.988150789821</v>
      </c>
      <c r="AI13" s="187">
        <v>-78284.028995627057</v>
      </c>
      <c r="AJ13" s="187">
        <v>78284.028995627057</v>
      </c>
      <c r="AL13" s="250">
        <v>0.73417721518987344</v>
      </c>
      <c r="AM13" s="250">
        <v>0.51898734177215189</v>
      </c>
      <c r="AN13" s="250">
        <v>0.48101265822784811</v>
      </c>
      <c r="AO13" s="250">
        <v>0.54430379746835444</v>
      </c>
      <c r="AP13" s="250">
        <v>0.70886075949367089</v>
      </c>
      <c r="AQ13" s="250"/>
      <c r="AR13" s="250">
        <v>0.29113924050632911</v>
      </c>
      <c r="AS13" s="250">
        <v>0.64556962025316456</v>
      </c>
      <c r="AT13" s="250">
        <v>0.70886075949367089</v>
      </c>
      <c r="AU13" s="251">
        <v>0.50632911392405067</v>
      </c>
      <c r="AV13" s="251">
        <v>0.64556962025316456</v>
      </c>
      <c r="AW13" s="251">
        <v>0.35443037974683544</v>
      </c>
      <c r="AX13" s="251">
        <v>0.45569620253164556</v>
      </c>
      <c r="BA13" s="250">
        <f>COUNTIF(BA14:BA92,1)/79</f>
        <v>0.58227848101265822</v>
      </c>
      <c r="BD13" s="189"/>
      <c r="BE13" s="179">
        <v>0.25</v>
      </c>
      <c r="BF13" s="182">
        <v>16642651.028390473</v>
      </c>
      <c r="BG13" s="182">
        <v>17199307.030256625</v>
      </c>
      <c r="BH13" s="187">
        <v>-185.74391967023473</v>
      </c>
      <c r="BI13" s="187">
        <f>SUM(BI14:BI92)</f>
        <v>-2789.4596528649477</v>
      </c>
      <c r="BJ13" s="187">
        <v>14477.812354592679</v>
      </c>
      <c r="BK13" s="187">
        <v>-14477.812354592679</v>
      </c>
      <c r="BL13" s="187">
        <v>-14621.311775368318</v>
      </c>
      <c r="BM13" s="187">
        <v>-16760.115288284433</v>
      </c>
      <c r="BN13" s="187">
        <v>715.64138303623315</v>
      </c>
      <c r="BO13" s="187">
        <f t="shared" ref="BO13" si="64">SUM(BO14:BO92)</f>
        <v>-17538.342736104143</v>
      </c>
      <c r="BP13" s="187">
        <v>-1550.8270559324883</v>
      </c>
      <c r="BQ13" s="187">
        <v>1550.8270559324883</v>
      </c>
      <c r="BR13" s="187">
        <v>-72162.799869859591</v>
      </c>
      <c r="BS13" s="187">
        <v>72162.799869859591</v>
      </c>
      <c r="BU13" s="250">
        <v>0.70886075949367089</v>
      </c>
      <c r="BV13" s="250">
        <v>0.68354430379746833</v>
      </c>
      <c r="BW13" s="250">
        <v>0.46835443037974683</v>
      </c>
      <c r="BX13" s="250">
        <v>0.759493670886076</v>
      </c>
      <c r="BY13" s="250">
        <v>0.73417721518987344</v>
      </c>
      <c r="BZ13" s="250"/>
      <c r="CA13" s="250">
        <v>0.26582278481012656</v>
      </c>
      <c r="CB13" s="250">
        <v>0.63291139240506333</v>
      </c>
      <c r="CC13" s="250">
        <v>0.63291139240506333</v>
      </c>
      <c r="CD13" s="251">
        <v>0.51898734177215189</v>
      </c>
      <c r="CE13" s="251">
        <v>0.59493670886075944</v>
      </c>
      <c r="CF13" s="251">
        <v>0.4050632911392405</v>
      </c>
      <c r="CG13" s="251">
        <v>0.44303797468354428</v>
      </c>
      <c r="CJ13" s="250">
        <f>COUNTIF(CJ14:CJ92,1)/79</f>
        <v>0.64556962025316456</v>
      </c>
      <c r="CM13" s="189"/>
      <c r="CN13" s="179">
        <v>0.25</v>
      </c>
      <c r="CO13" s="182">
        <v>19097878.777476735</v>
      </c>
      <c r="CP13" s="182">
        <v>20017369.622159619</v>
      </c>
      <c r="CQ13" s="187">
        <v>-5230.2361036355696</v>
      </c>
      <c r="CR13" s="187">
        <f>SUM(CR14:CR92)</f>
        <v>-4885.7902033930941</v>
      </c>
      <c r="CS13" s="187">
        <v>3123.8906142981177</v>
      </c>
      <c r="CT13" s="187">
        <v>-3123.8906142981177</v>
      </c>
      <c r="CU13" s="187">
        <v>2903.4877059248529</v>
      </c>
      <c r="CV13" s="187">
        <v>5127.0540824589871</v>
      </c>
      <c r="CW13" s="187">
        <v>-1942.7805709255354</v>
      </c>
      <c r="CX13" s="187">
        <f t="shared" ref="CX13" si="65">SUM(CX14:CX92)</f>
        <v>3125.7926350766547</v>
      </c>
      <c r="CY13" s="187">
        <v>3539.3243547223628</v>
      </c>
      <c r="CZ13" s="187">
        <v>-3539.3243547223628</v>
      </c>
      <c r="DA13" s="187">
        <v>-17202.866277856876</v>
      </c>
      <c r="DB13" s="187">
        <v>17202.866277856876</v>
      </c>
      <c r="DD13" s="250">
        <v>0.63291139240506333</v>
      </c>
      <c r="DE13" s="250">
        <v>0.68354430379746833</v>
      </c>
      <c r="DF13" s="250">
        <v>0.44303797468354428</v>
      </c>
      <c r="DG13" s="250">
        <v>0.77215189873417722</v>
      </c>
      <c r="DH13" s="250">
        <v>0.68354430379746833</v>
      </c>
      <c r="DI13" s="250"/>
      <c r="DJ13" s="250">
        <v>0.31645569620253167</v>
      </c>
      <c r="DK13" s="250">
        <v>0.65822784810126578</v>
      </c>
      <c r="DL13" s="250">
        <v>0.44303797468354428</v>
      </c>
      <c r="DM13" s="251">
        <v>0.48101265822784811</v>
      </c>
      <c r="DN13" s="251">
        <v>0.53164556962025311</v>
      </c>
      <c r="DO13" s="251">
        <v>0.46835443037974683</v>
      </c>
      <c r="DP13" s="251">
        <v>0.58227848101265822</v>
      </c>
      <c r="DS13" s="250">
        <f>COUNTIF(DS14:DS92,1)/79</f>
        <v>0.68354430379746833</v>
      </c>
      <c r="DV13" s="189"/>
      <c r="DW13" s="179">
        <v>0.25</v>
      </c>
      <c r="DX13" s="182">
        <v>18728630.525549352</v>
      </c>
      <c r="DY13" s="182">
        <v>20212729.505933695</v>
      </c>
      <c r="DZ13" s="187">
        <v>-11969.804178746746</v>
      </c>
      <c r="EA13" s="187">
        <f>SUM(EA14:EA92)</f>
        <v>853.45463417676388</v>
      </c>
      <c r="EB13" s="187">
        <v>14283.773277967919</v>
      </c>
      <c r="EC13" s="187">
        <v>-14283.773277967919</v>
      </c>
      <c r="ED13" s="187">
        <v>8232.0806462246474</v>
      </c>
      <c r="EE13" s="187">
        <v>42853.770333542925</v>
      </c>
      <c r="EF13" s="187">
        <v>-32771.270227728186</v>
      </c>
      <c r="EG13" s="187">
        <f t="shared" ref="EG13" si="66">SUM(EG14:EG92)</f>
        <v>-4369.775685647518</v>
      </c>
      <c r="EH13" s="187">
        <v>-94078.91454640853</v>
      </c>
      <c r="EI13" s="187">
        <v>94078.91454640853</v>
      </c>
      <c r="EJ13" s="187">
        <v>-125039.53332099751</v>
      </c>
      <c r="EK13" s="187">
        <v>125039.53332099751</v>
      </c>
      <c r="EM13" s="250">
        <v>0.44303797468354428</v>
      </c>
      <c r="EN13" s="250">
        <v>0.45569620253164556</v>
      </c>
      <c r="EO13" s="250">
        <v>0.41772151898734178</v>
      </c>
      <c r="EP13" s="250">
        <v>0.51898734177215189</v>
      </c>
      <c r="EQ13" s="250">
        <v>0.67088607594936711</v>
      </c>
      <c r="ER13" s="250"/>
      <c r="ES13" s="250">
        <v>0.32911392405063289</v>
      </c>
      <c r="ET13" s="250">
        <v>0.55696202531645567</v>
      </c>
      <c r="EU13" s="250">
        <v>0.41772151898734178</v>
      </c>
      <c r="EV13" s="251">
        <v>0.45569620253164556</v>
      </c>
      <c r="EW13" s="251">
        <v>0.59493670886075944</v>
      </c>
      <c r="EX13" s="251">
        <v>0.4050632911392405</v>
      </c>
      <c r="EY13" s="251">
        <v>0.55696202531645567</v>
      </c>
      <c r="FB13" s="250">
        <f>COUNTIF(FB14:FB92,1)/79</f>
        <v>0.48101265822784811</v>
      </c>
      <c r="FE13" s="189"/>
      <c r="FF13" s="179">
        <v>0</v>
      </c>
      <c r="FG13" s="182">
        <v>18431653.149729852</v>
      </c>
      <c r="FH13" s="182">
        <v>18431653.149729852</v>
      </c>
      <c r="FI13" s="187">
        <v>-4437.6510063115629</v>
      </c>
      <c r="FJ13" s="187">
        <f>SUM(FJ14:FJ92)</f>
        <v>9944.8641879268325</v>
      </c>
      <c r="FK13" s="187">
        <v>24471.628211817722</v>
      </c>
      <c r="FL13" s="187">
        <v>-24471.628211817722</v>
      </c>
      <c r="FM13" s="187">
        <v>20341.244671467579</v>
      </c>
      <c r="FN13" s="187">
        <v>-3100.8691747080147</v>
      </c>
      <c r="FO13" s="187">
        <v>2448.6700672231527</v>
      </c>
      <c r="FP13" s="187">
        <f t="shared" ref="FP13" si="67">SUM(FP14:FP92)</f>
        <v>11825.556145166152</v>
      </c>
      <c r="FQ13" s="187">
        <v>-23064.113871430502</v>
      </c>
      <c r="FR13" s="187">
        <v>23064.113871430502</v>
      </c>
      <c r="FS13" s="187">
        <v>-70175.6018297017</v>
      </c>
      <c r="FT13" s="187">
        <v>70175.6018297017</v>
      </c>
      <c r="FV13" s="250">
        <v>0.41772151898734178</v>
      </c>
      <c r="FW13" s="250">
        <v>0.45569620253164556</v>
      </c>
      <c r="FX13" s="250">
        <v>0.41772151898734178</v>
      </c>
      <c r="FY13" s="250">
        <v>0.51898734177215189</v>
      </c>
      <c r="FZ13" s="250">
        <v>0.67088607594936711</v>
      </c>
      <c r="GA13" s="250"/>
      <c r="GB13" s="250">
        <v>0.32911392405063289</v>
      </c>
      <c r="GC13" s="250">
        <v>0.58227848101265822</v>
      </c>
      <c r="GD13" s="250">
        <v>0.45569620253164556</v>
      </c>
      <c r="GE13" s="251">
        <v>0.51898734177215189</v>
      </c>
      <c r="GF13" s="251">
        <v>0.50632911392405067</v>
      </c>
      <c r="GG13" s="251">
        <v>0.49367088607594939</v>
      </c>
      <c r="GH13" s="251">
        <v>0.54430379746835444</v>
      </c>
      <c r="GK13" s="250">
        <f>COUNTIF(GK14:GK92,1)/79</f>
        <v>0.49367088607594939</v>
      </c>
      <c r="GN13" s="189"/>
      <c r="GO13" s="179">
        <v>0.25</v>
      </c>
      <c r="GP13" s="182">
        <v>18407373.936755277</v>
      </c>
      <c r="GQ13" s="182">
        <v>23869309.817137789</v>
      </c>
      <c r="GR13" s="187">
        <v>6154.92968889863</v>
      </c>
      <c r="GS13" s="187">
        <f>SUM(GS14:GS92)</f>
        <v>-12606.327940685191</v>
      </c>
      <c r="GT13" s="187">
        <v>4240.1177712936224</v>
      </c>
      <c r="GU13" s="187">
        <v>-4240.1177712936224</v>
      </c>
      <c r="GV13" s="187">
        <v>8698.6730734290541</v>
      </c>
      <c r="GW13" s="187">
        <v>-9978.2981744579956</v>
      </c>
      <c r="GX13" s="187">
        <v>15176.57133445279</v>
      </c>
      <c r="GY13" s="187">
        <f t="shared" ref="GY13" si="68">SUM(GY14:GY92)</f>
        <v>24686.104170278599</v>
      </c>
      <c r="GZ13" s="187">
        <v>-25682.698963517327</v>
      </c>
      <c r="HA13" s="187">
        <v>25682.698963517327</v>
      </c>
      <c r="HB13" s="187">
        <v>-80775.730635117245</v>
      </c>
      <c r="HC13" s="187">
        <v>80775.730635117245</v>
      </c>
      <c r="HE13" s="250">
        <v>0.45569620253164556</v>
      </c>
      <c r="HF13" s="250">
        <v>0.49367088607594939</v>
      </c>
      <c r="HG13" s="250">
        <v>0.45569620253164556</v>
      </c>
      <c r="HH13" s="250">
        <v>0.46835443037974683</v>
      </c>
      <c r="HI13" s="250">
        <v>0.70886075949367089</v>
      </c>
      <c r="HJ13" s="250"/>
      <c r="HK13" s="250">
        <v>0.29113924050632911</v>
      </c>
      <c r="HL13" s="250">
        <v>0.55696202531645567</v>
      </c>
      <c r="HM13" s="250">
        <v>0.69620253164556967</v>
      </c>
      <c r="HN13" s="251">
        <v>0.54430379746835444</v>
      </c>
      <c r="HO13" s="251">
        <v>0.55696202531645567</v>
      </c>
      <c r="HP13" s="251">
        <v>0.44303797468354428</v>
      </c>
      <c r="HQ13" s="251">
        <v>0.60759493670886078</v>
      </c>
      <c r="HT13" s="250">
        <f>COUNTIF(HT14:HT92,1)/79</f>
        <v>0.49367088607594939</v>
      </c>
      <c r="HW13" s="189"/>
      <c r="HX13" s="179">
        <v>0.25</v>
      </c>
      <c r="HY13" s="182">
        <v>18143582.860010549</v>
      </c>
      <c r="HZ13" s="182">
        <v>23451368.825224001</v>
      </c>
      <c r="IA13" s="187">
        <v>7044.7145301923119</v>
      </c>
      <c r="IB13" s="187">
        <f>SUM(IB14:IB92)</f>
        <v>-1570.0641959817483</v>
      </c>
      <c r="IC13" s="187">
        <v>10952.982153208502</v>
      </c>
      <c r="ID13" s="187">
        <v>-10952.982153208502</v>
      </c>
      <c r="IE13" s="187">
        <v>18796.356755101406</v>
      </c>
      <c r="IF13" s="187">
        <v>-3315.8446972954089</v>
      </c>
      <c r="IG13" s="187">
        <v>488.88592953376781</v>
      </c>
      <c r="IH13" s="187">
        <f t="shared" ref="IH13" si="69">SUM(IH14:IH92)</f>
        <v>3659.7707665340031</v>
      </c>
      <c r="II13" s="187">
        <v>45530.878061724761</v>
      </c>
      <c r="IJ13" s="187">
        <v>-45530.878061724761</v>
      </c>
      <c r="IK13" s="187">
        <v>-85336.302190161354</v>
      </c>
      <c r="IL13" s="187">
        <v>85336.302190161354</v>
      </c>
      <c r="IN13" s="250">
        <v>0.69620253164556967</v>
      </c>
      <c r="IO13" s="250">
        <v>0.59493670886075944</v>
      </c>
      <c r="IP13" s="250">
        <v>0.45569620253164556</v>
      </c>
      <c r="IQ13" s="250">
        <v>0.569620253164557</v>
      </c>
      <c r="IR13" s="250">
        <v>0.68354430379746833</v>
      </c>
      <c r="IS13" s="250"/>
      <c r="IT13" s="250">
        <v>0.31645569620253167</v>
      </c>
      <c r="IU13" s="250">
        <v>0.58227848101265822</v>
      </c>
      <c r="IV13" s="250">
        <v>0.569620253164557</v>
      </c>
      <c r="IW13" s="251">
        <v>0.46835443037974683</v>
      </c>
      <c r="IX13" s="251">
        <v>0.53164556962025311</v>
      </c>
      <c r="IY13" s="251">
        <v>0.46835443037974683</v>
      </c>
      <c r="IZ13" s="251">
        <v>0.45569620253164556</v>
      </c>
      <c r="JC13" s="250">
        <f>COUNTIF(JC14:JC92,1)/79</f>
        <v>0.569620253164557</v>
      </c>
      <c r="JF13" s="189"/>
      <c r="JG13" s="179">
        <v>0.25</v>
      </c>
      <c r="JH13" s="182">
        <v>18323116.225859556</v>
      </c>
      <c r="JI13" s="182">
        <v>18738039.144084875</v>
      </c>
      <c r="JJ13" s="187">
        <v>-18356.43058861711</v>
      </c>
      <c r="JK13" s="187">
        <f>SUM(JK14:JK92)</f>
        <v>-826.80228839114955</v>
      </c>
      <c r="JL13" s="187">
        <v>-6998.381713716195</v>
      </c>
      <c r="JM13" s="187">
        <v>6998.381713716195</v>
      </c>
      <c r="JN13" s="187">
        <v>-8343.9192341167345</v>
      </c>
      <c r="JO13" s="187">
        <v>3498.122773807479</v>
      </c>
      <c r="JP13" s="187">
        <v>-10495.935179809116</v>
      </c>
      <c r="JQ13" s="187">
        <f t="shared" ref="JQ13" si="70">SUM(JQ14:JQ92)</f>
        <v>-26406.115262160023</v>
      </c>
      <c r="JR13" s="187">
        <v>50809.378788326329</v>
      </c>
      <c r="JS13" s="187">
        <v>-50809.378788326329</v>
      </c>
      <c r="JT13" s="187">
        <v>-105529.38666803343</v>
      </c>
      <c r="JU13" s="187">
        <v>105529.38666803343</v>
      </c>
      <c r="JW13" s="250">
        <v>0.569620253164557</v>
      </c>
      <c r="JX13" s="250">
        <v>0.60759493670886078</v>
      </c>
      <c r="JY13" s="250">
        <v>0.41772151898734178</v>
      </c>
      <c r="JZ13" s="250">
        <v>0.53164556962025311</v>
      </c>
      <c r="KA13" s="250">
        <v>0.58227848101265822</v>
      </c>
      <c r="KB13" s="250"/>
      <c r="KC13" s="250">
        <v>0.41772151898734178</v>
      </c>
      <c r="KD13" s="250">
        <v>0.54430379746835444</v>
      </c>
      <c r="KE13" s="250">
        <v>0.620253164556962</v>
      </c>
      <c r="KF13" s="251">
        <v>0.60759493670886078</v>
      </c>
      <c r="KG13" s="251">
        <v>0.32911392405063289</v>
      </c>
      <c r="KH13" s="251">
        <v>0.67088607594936711</v>
      </c>
      <c r="KI13" s="251">
        <v>0.46835443037974683</v>
      </c>
      <c r="KL13" s="250">
        <f>COUNTIF(KL14:KL92,1)/79</f>
        <v>0.50632911392405067</v>
      </c>
      <c r="KO13" s="189"/>
      <c r="KP13" s="179">
        <v>0.25</v>
      </c>
      <c r="KQ13" s="182">
        <v>18446622.180335764</v>
      </c>
      <c r="KR13" s="182">
        <v>20826258.532532953</v>
      </c>
      <c r="KS13" s="187">
        <v>19168.361198275477</v>
      </c>
      <c r="KT13" s="187">
        <v>31994.94867113862</v>
      </c>
      <c r="KU13" s="187">
        <v>-25837.845624371821</v>
      </c>
      <c r="KV13" s="187">
        <v>25837.845624371821</v>
      </c>
      <c r="KW13" s="187">
        <v>-3979.5118635639587</v>
      </c>
      <c r="KX13" s="187">
        <v>19328.267772981279</v>
      </c>
      <c r="KY13" s="187">
        <v>-18377.576976710778</v>
      </c>
      <c r="KZ13" s="187">
        <f t="shared" ref="KZ13" si="71">SUM(KZ14:KZ92)</f>
        <v>-2046.7467796028561</v>
      </c>
      <c r="LA13" s="187">
        <v>91062.905325477492</v>
      </c>
      <c r="LB13" s="187">
        <v>-88278.258306972057</v>
      </c>
      <c r="LC13" s="187">
        <v>-110195.77395712283</v>
      </c>
      <c r="LD13" s="187">
        <v>110195.77395712283</v>
      </c>
      <c r="LF13" s="250">
        <v>0.620253164556962</v>
      </c>
      <c r="LG13" s="250">
        <v>0.620253164556962</v>
      </c>
      <c r="LH13" s="250">
        <v>0.39240506329113922</v>
      </c>
      <c r="LI13" s="250">
        <v>0.59493670886075944</v>
      </c>
      <c r="LJ13" s="250">
        <v>0.58227848101265822</v>
      </c>
      <c r="LK13" s="250"/>
      <c r="LL13" s="250">
        <v>0.41772151898734178</v>
      </c>
      <c r="LM13" s="250">
        <v>0.569620253164557</v>
      </c>
      <c r="LN13" s="250">
        <v>0.620253164556962</v>
      </c>
      <c r="LO13" s="251">
        <v>0.46835443037974683</v>
      </c>
      <c r="LP13" s="251">
        <v>0.55696202531645567</v>
      </c>
      <c r="LQ13" s="251">
        <v>0.44303797468354428</v>
      </c>
      <c r="LR13" s="251">
        <v>0.44303797468354428</v>
      </c>
      <c r="LU13" s="250">
        <f>COUNTIF(LU14:LU92,1)/79</f>
        <v>0.569620253164557</v>
      </c>
      <c r="LX13" s="189"/>
      <c r="LY13" s="179">
        <v>0.25</v>
      </c>
      <c r="LZ13" s="182">
        <v>18549070.036952637</v>
      </c>
      <c r="MA13" s="182">
        <v>15118772.669300061</v>
      </c>
      <c r="MB13" s="187">
        <v>7156.4600212881605</v>
      </c>
      <c r="MC13" s="187">
        <v>-14522.329623946101</v>
      </c>
      <c r="MD13" s="187">
        <v>13508.250645239907</v>
      </c>
      <c r="ME13" s="187">
        <v>-13508.250645239907</v>
      </c>
      <c r="MF13" s="187">
        <v>5856.4383096387674</v>
      </c>
      <c r="MG13" s="187">
        <v>-13901.462138342649</v>
      </c>
      <c r="MH13" s="187">
        <v>24189.450853991977</v>
      </c>
      <c r="MI13" s="187">
        <f t="shared" ref="MI13" si="72">SUM(MI14:MI92)</f>
        <v>5821.088307022027</v>
      </c>
      <c r="MJ13" s="187">
        <v>-4621.0210541478</v>
      </c>
      <c r="MK13" s="187">
        <v>2058.2170765945548</v>
      </c>
      <c r="ML13" s="187">
        <v>-66929.74292494898</v>
      </c>
      <c r="MM13" s="187">
        <v>66929.74292494898</v>
      </c>
      <c r="MO13" s="250">
        <v>0.620253164556962</v>
      </c>
      <c r="MP13" s="250">
        <v>0.65822784810126578</v>
      </c>
      <c r="MQ13" s="250">
        <v>0.379746835443038</v>
      </c>
      <c r="MR13" s="250">
        <v>0.73417721518987344</v>
      </c>
      <c r="MS13" s="250">
        <v>0.54430379746835444</v>
      </c>
      <c r="MT13" s="250"/>
      <c r="MU13" s="250">
        <v>0.45569620253164556</v>
      </c>
      <c r="MV13" s="250">
        <v>0.569620253164557</v>
      </c>
      <c r="MW13" s="250">
        <v>0.59493670886075944</v>
      </c>
      <c r="MX13" s="251">
        <v>0.43037974683544306</v>
      </c>
      <c r="MY13" s="251">
        <v>0.46835443037974683</v>
      </c>
      <c r="MZ13" s="251">
        <v>0.53164556962025311</v>
      </c>
      <c r="NA13" s="251">
        <v>0.51898734177215189</v>
      </c>
      <c r="ND13" s="250">
        <f>COUNTIF(ND14:ND92,1)/79</f>
        <v>0.620253164556962</v>
      </c>
      <c r="NG13" s="189"/>
      <c r="NH13" s="179">
        <v>0.25</v>
      </c>
      <c r="NI13" s="182">
        <v>18662944.091763318</v>
      </c>
      <c r="NJ13" s="182">
        <v>15152414.13197951</v>
      </c>
      <c r="NK13" s="187">
        <v>561.75062790309528</v>
      </c>
      <c r="NL13" s="187">
        <v>-18554.603085784289</v>
      </c>
      <c r="NM13" s="187">
        <v>-3913.2836976585113</v>
      </c>
      <c r="NN13" s="187">
        <v>3913.2836976585113</v>
      </c>
      <c r="NO13" s="187">
        <v>11951.094274303983</v>
      </c>
      <c r="NP13" s="187">
        <v>-12964.0966783729</v>
      </c>
      <c r="NQ13" s="187">
        <v>-368.01446793959911</v>
      </c>
      <c r="NR13" s="187">
        <f t="shared" ref="NR13" si="73">SUM(NR14:NR92)</f>
        <v>-2308.0000182079907</v>
      </c>
      <c r="NS13" s="187">
        <v>48966.428138419215</v>
      </c>
      <c r="NT13" s="187">
        <v>-50269.739266943987</v>
      </c>
      <c r="NU13" s="187">
        <v>-84176.831149821141</v>
      </c>
      <c r="NV13" s="187">
        <v>84176.831149821141</v>
      </c>
      <c r="NX13" s="250">
        <v>0.59493670886075944</v>
      </c>
      <c r="NY13" s="250">
        <v>0.620253164556962</v>
      </c>
      <c r="NZ13" s="250">
        <v>0.30379746835443039</v>
      </c>
      <c r="OA13" s="250">
        <v>0.68354430379746833</v>
      </c>
      <c r="OB13" s="250">
        <v>0.54430379746835444</v>
      </c>
      <c r="OC13" s="250"/>
      <c r="OD13" s="250">
        <v>0.45569620253164556</v>
      </c>
      <c r="OE13" s="250">
        <v>0.63291139240506333</v>
      </c>
      <c r="OF13" s="250">
        <v>0.24050632911392406</v>
      </c>
      <c r="OG13" s="251">
        <v>0.60759493670886078</v>
      </c>
      <c r="OH13" s="251">
        <v>0.34177215189873417</v>
      </c>
      <c r="OI13" s="251">
        <v>0.65822784810126578</v>
      </c>
      <c r="OJ13" s="251">
        <v>0.50632911392405067</v>
      </c>
      <c r="OM13" s="250">
        <f>COUNTIF(OM14:OM92,1)/79</f>
        <v>0.620253164556962</v>
      </c>
      <c r="OP13" s="189"/>
      <c r="OQ13" s="179">
        <v>0.25</v>
      </c>
      <c r="OR13" s="182">
        <v>18792564.3363344</v>
      </c>
      <c r="OS13" s="182">
        <v>15370404.570755715</v>
      </c>
      <c r="OT13" s="187">
        <v>-5649.8074079456201</v>
      </c>
      <c r="OU13" s="187">
        <v>-3636.2316615537434</v>
      </c>
      <c r="OV13" s="187">
        <v>-20592.772293533857</v>
      </c>
      <c r="OW13" s="187">
        <v>20592.772293533857</v>
      </c>
      <c r="OX13" s="187">
        <v>-6999.300731672236</v>
      </c>
      <c r="OY13" s="187">
        <v>15125.737606686253</v>
      </c>
      <c r="OZ13" s="187">
        <v>-11159.270138384771</v>
      </c>
      <c r="PA13" s="187">
        <f t="shared" ref="PA13" si="74">SUM(PA14:PA92)</f>
        <v>-1651.3318304857837</v>
      </c>
      <c r="PB13" s="187">
        <v>-19147.405658169995</v>
      </c>
      <c r="PC13" s="187">
        <v>19147.405658169995</v>
      </c>
      <c r="PD13" s="187">
        <v>-64627.968713753369</v>
      </c>
      <c r="PE13" s="187">
        <v>64627.968713753369</v>
      </c>
      <c r="PG13" s="250">
        <v>0.24050632911392406</v>
      </c>
      <c r="PH13" s="250">
        <v>0.60759493670886078</v>
      </c>
      <c r="PI13" s="250">
        <v>0.59493670886075944</v>
      </c>
      <c r="PJ13" s="250">
        <v>0.51898734177215189</v>
      </c>
      <c r="PK13" s="250">
        <v>0.59493670886075944</v>
      </c>
      <c r="PL13" s="250"/>
      <c r="PM13" s="250">
        <v>0.4050632911392405</v>
      </c>
      <c r="PN13" s="250">
        <v>0.48101265822784811</v>
      </c>
      <c r="PO13" s="250">
        <v>0.68354430379746833</v>
      </c>
      <c r="PP13" s="251">
        <v>0.53164556962025311</v>
      </c>
      <c r="PQ13" s="251">
        <v>0.53164556962025311</v>
      </c>
      <c r="PR13" s="251">
        <v>0.46835443037974683</v>
      </c>
      <c r="PS13" s="251">
        <v>0.46835443037974683</v>
      </c>
      <c r="PV13" s="250">
        <v>0.53164556962025311</v>
      </c>
      <c r="PY13" s="189"/>
      <c r="PZ13" s="179">
        <v>0.25</v>
      </c>
      <c r="QA13" s="182">
        <v>18635124.42208929</v>
      </c>
      <c r="QB13" s="182">
        <v>15308801.472712472</v>
      </c>
      <c r="QC13" s="187">
        <v>4482.4360873779924</v>
      </c>
      <c r="QD13" s="187">
        <v>-22643.554566786184</v>
      </c>
      <c r="QE13" s="187">
        <v>-1683.7234196409127</v>
      </c>
      <c r="QF13" s="187">
        <v>1683.7234196409127</v>
      </c>
      <c r="QG13" s="187">
        <v>4595.1203763418453</v>
      </c>
      <c r="QH13" s="187">
        <v>-2042.5722875224292</v>
      </c>
      <c r="QI13" s="187">
        <v>2011.2422552255166</v>
      </c>
      <c r="QJ13" s="187">
        <v>-1344.7134622157655</v>
      </c>
      <c r="QK13" s="187">
        <v>10095.839518512632</v>
      </c>
      <c r="QL13" s="187">
        <v>-10095.839518512632</v>
      </c>
      <c r="QM13" s="187">
        <v>-48232.544486893916</v>
      </c>
      <c r="QN13" s="187">
        <v>48232.544486893916</v>
      </c>
      <c r="QP13" s="250">
        <f>COUNTIF(QP14:QP92,1)/79</f>
        <v>0.68354430379746833</v>
      </c>
      <c r="QQ13" s="250">
        <f>COUNTIF(QQ14:QQ92,1)/79</f>
        <v>0.569620253164557</v>
      </c>
      <c r="QR13" s="250">
        <f>COUNTIF(QR14:QR92,1)/79</f>
        <v>0.51898734177215189</v>
      </c>
      <c r="QS13" s="250">
        <f>COUNTIF(QS14:QS92,1)/79</f>
        <v>0.53164556962025311</v>
      </c>
      <c r="QT13" s="250">
        <f>COUNTIF(QT14:QT92,1)/79</f>
        <v>0.46835443037974683</v>
      </c>
      <c r="QU13" s="250"/>
      <c r="QV13" s="250">
        <f>COUNTIF(QV14:QV92,1)/79</f>
        <v>0.53164556962025311</v>
      </c>
      <c r="QW13" s="250">
        <f>COUNTIF(QW14:QW92,1)/79</f>
        <v>0.44303797468354428</v>
      </c>
      <c r="QX13" s="250">
        <f>COUNTIF(QX14:QX92,1)/79</f>
        <v>0.31645569620253167</v>
      </c>
      <c r="QY13" s="251">
        <f>SUM(QY14:QY92)/79</f>
        <v>0.54430379746835444</v>
      </c>
      <c r="QZ13" s="251">
        <f>SUM(QZ14:QZ92)/79</f>
        <v>0.64556962025316456</v>
      </c>
      <c r="RA13" s="251">
        <f>SUM(RA14:RA92)/79</f>
        <v>0.35443037974683544</v>
      </c>
      <c r="RB13" s="251">
        <f>SUM(RB14:RB92)/79</f>
        <v>0.41772151898734178</v>
      </c>
      <c r="RE13" s="250">
        <f>COUNTIF(RE14:RE92,1)/79</f>
        <v>0.48101265822784811</v>
      </c>
      <c r="RH13" s="189"/>
      <c r="RI13" s="179">
        <v>0.25</v>
      </c>
      <c r="RJ13" s="182">
        <f t="shared" ref="RJ13:RQ13" si="75">SUM(RJ14:RJ92)</f>
        <v>18635124.42208929</v>
      </c>
      <c r="RK13" s="182">
        <f t="shared" si="75"/>
        <v>15308801.472712472</v>
      </c>
      <c r="RL13" s="187">
        <f t="shared" si="75"/>
        <v>-13072.370235922479</v>
      </c>
      <c r="RM13" s="187">
        <f t="shared" si="75"/>
        <v>-27865.22856497547</v>
      </c>
      <c r="RN13" s="187">
        <f t="shared" si="75"/>
        <v>28561.663908771297</v>
      </c>
      <c r="RO13" s="187">
        <f t="shared" si="75"/>
        <v>-28561.663908771297</v>
      </c>
      <c r="RP13" s="187">
        <f t="shared" si="75"/>
        <v>-9036.2619290928669</v>
      </c>
      <c r="RQ13" s="187">
        <f t="shared" si="75"/>
        <v>996.36581408768325</v>
      </c>
      <c r="RR13" s="187">
        <f t="shared" ref="RR13:RW13" si="76">SUM(RR14:RR92)</f>
        <v>-9516.0972566272394</v>
      </c>
      <c r="RS13" s="187">
        <f t="shared" si="76"/>
        <v>-10859.975037241193</v>
      </c>
      <c r="RT13" s="187">
        <f t="shared" si="76"/>
        <v>-52834.25008472809</v>
      </c>
      <c r="RU13" s="187">
        <f t="shared" si="76"/>
        <v>52834.25008472809</v>
      </c>
      <c r="RV13" s="187">
        <f t="shared" si="76"/>
        <v>-69289.009681910771</v>
      </c>
      <c r="RW13" s="187">
        <f t="shared" si="76"/>
        <v>69289.009681910771</v>
      </c>
      <c r="RY13" s="250">
        <f>COUNTIF(RY14:RY92,1)/79</f>
        <v>0.31645569620253167</v>
      </c>
      <c r="RZ13" s="250">
        <f>COUNTIF(RZ14:RZ92,1)/79</f>
        <v>0</v>
      </c>
      <c r="SA13" s="250">
        <f>COUNTIF(SA14:SA92,1)/79</f>
        <v>0</v>
      </c>
      <c r="SB13" s="250">
        <f>COUNTIF(SB14:SB92,1)/79</f>
        <v>0</v>
      </c>
      <c r="SC13" s="250">
        <f>COUNTIF(SC14:SC92,1)/79</f>
        <v>0</v>
      </c>
      <c r="SD13" s="250"/>
      <c r="SE13" s="250">
        <f>COUNTIF(SE14:SE92,1)/79</f>
        <v>1</v>
      </c>
      <c r="SF13" s="250">
        <f>COUNTIF(SF14:SF92,1)/79</f>
        <v>0</v>
      </c>
      <c r="SG13" s="250">
        <f>COUNTIF(SG14:SG92,1)/79</f>
        <v>0</v>
      </c>
      <c r="SH13" s="251">
        <f>SUM(SH14:SH92)/79</f>
        <v>1</v>
      </c>
      <c r="SI13" s="251">
        <f>SUM(SI14:SI92)/79</f>
        <v>1</v>
      </c>
      <c r="SJ13" s="251">
        <f>SUM(SJ14:SJ92)/79</f>
        <v>0</v>
      </c>
      <c r="SK13" s="251">
        <f>SUM(SK14:SK92)/79</f>
        <v>1</v>
      </c>
      <c r="SN13" s="250">
        <f>COUNTIF(SN14:SN92,1)/79</f>
        <v>0</v>
      </c>
      <c r="SQ13" s="189"/>
      <c r="SR13" s="179">
        <v>0.25</v>
      </c>
      <c r="SS13" s="182">
        <f t="shared" ref="SS13:SZ13" si="77">SUM(SS14:SS92)</f>
        <v>18635124.42208929</v>
      </c>
      <c r="ST13" s="182">
        <f t="shared" si="77"/>
        <v>15308801.472712472</v>
      </c>
      <c r="SU13" s="187">
        <f t="shared" si="77"/>
        <v>0</v>
      </c>
      <c r="SV13" s="187">
        <f t="shared" si="77"/>
        <v>0</v>
      </c>
      <c r="SW13" s="187">
        <f t="shared" si="77"/>
        <v>0</v>
      </c>
      <c r="SX13" s="187">
        <f t="shared" si="77"/>
        <v>0</v>
      </c>
      <c r="SY13" s="187">
        <f t="shared" si="77"/>
        <v>0</v>
      </c>
      <c r="SZ13" s="187">
        <f t="shared" si="77"/>
        <v>0</v>
      </c>
      <c r="TA13" s="187">
        <f t="shared" ref="TA13:TF13" si="78">SUM(TA14:TA92)</f>
        <v>0</v>
      </c>
      <c r="TB13" s="187">
        <f t="shared" si="78"/>
        <v>0</v>
      </c>
      <c r="TC13" s="187">
        <f t="shared" si="78"/>
        <v>0</v>
      </c>
      <c r="TD13" s="187">
        <f t="shared" si="78"/>
        <v>0</v>
      </c>
      <c r="TE13" s="187">
        <f t="shared" si="78"/>
        <v>0</v>
      </c>
      <c r="TF13" s="187">
        <f t="shared" si="78"/>
        <v>0</v>
      </c>
      <c r="TH13" s="250">
        <f>COUNTIF(TH14:TH92,1)/79</f>
        <v>0</v>
      </c>
      <c r="TI13" s="250">
        <f>COUNTIF(TI14:TI92,1)/79</f>
        <v>0</v>
      </c>
      <c r="TJ13" s="250">
        <f>COUNTIF(TJ14:TJ92,1)/79</f>
        <v>0</v>
      </c>
      <c r="TK13" s="250">
        <f>COUNTIF(TK14:TK92,1)/79</f>
        <v>0</v>
      </c>
      <c r="TL13" s="250">
        <f>COUNTIF(TL14:TL92,1)/79</f>
        <v>0</v>
      </c>
      <c r="TM13" s="250"/>
      <c r="TN13" s="250">
        <f>COUNTIF(TN14:TN92,1)/79</f>
        <v>1</v>
      </c>
      <c r="TO13" s="250">
        <f>COUNTIF(TO14:TO92,1)/79</f>
        <v>0</v>
      </c>
      <c r="TP13" s="250">
        <f>COUNTIF(TP14:TP92,1)/79</f>
        <v>0</v>
      </c>
      <c r="TQ13" s="251">
        <f>SUM(TQ14:TQ92)/79</f>
        <v>1</v>
      </c>
      <c r="TR13" s="251">
        <f>SUM(TR14:TR92)/79</f>
        <v>1</v>
      </c>
      <c r="TS13" s="251">
        <f>SUM(TS14:TS92)/79</f>
        <v>0</v>
      </c>
      <c r="TT13" s="251">
        <f>SUM(TT14:TT92)/79</f>
        <v>1</v>
      </c>
      <c r="TW13" s="250">
        <f>COUNTIF(TW14:TW92,1)/79</f>
        <v>0</v>
      </c>
      <c r="TZ13" s="189"/>
      <c r="UA13" s="179">
        <v>0.25</v>
      </c>
      <c r="UB13" s="182">
        <f t="shared" ref="UB13:UI13" si="79">SUM(UB14:UB92)</f>
        <v>18635124.42208929</v>
      </c>
      <c r="UC13" s="182">
        <f t="shared" si="79"/>
        <v>15308801.472712472</v>
      </c>
      <c r="UD13" s="187">
        <f t="shared" si="79"/>
        <v>0</v>
      </c>
      <c r="UE13" s="187">
        <f t="shared" si="79"/>
        <v>0</v>
      </c>
      <c r="UF13" s="187">
        <f t="shared" si="79"/>
        <v>0</v>
      </c>
      <c r="UG13" s="187">
        <f t="shared" si="79"/>
        <v>0</v>
      </c>
      <c r="UH13" s="187">
        <f t="shared" si="79"/>
        <v>0</v>
      </c>
      <c r="UI13" s="187">
        <f t="shared" si="79"/>
        <v>0</v>
      </c>
      <c r="UJ13" s="187">
        <f t="shared" ref="UJ13:UO13" si="80">SUM(UJ14:UJ92)</f>
        <v>0</v>
      </c>
      <c r="UK13" s="187">
        <f t="shared" si="80"/>
        <v>0</v>
      </c>
      <c r="UL13" s="187">
        <f t="shared" si="80"/>
        <v>0</v>
      </c>
      <c r="UM13" s="187">
        <f t="shared" si="80"/>
        <v>0</v>
      </c>
      <c r="UN13" s="187">
        <f t="shared" si="80"/>
        <v>0</v>
      </c>
      <c r="UO13" s="187">
        <f t="shared" si="80"/>
        <v>0</v>
      </c>
    </row>
    <row r="14" spans="1:561" x14ac:dyDescent="0.25">
      <c r="A14" s="1" t="s">
        <v>289</v>
      </c>
      <c r="B14" s="149" t="str">
        <f>'FuturesInfo (3)'!M2</f>
        <v>@AC</v>
      </c>
      <c r="C14" s="192" t="str">
        <f>VLOOKUP(A14,'FuturesInfo (3)'!$A$2:$K$80,11)</f>
        <v>energy</v>
      </c>
      <c r="E14">
        <v>-1</v>
      </c>
      <c r="F14" s="226">
        <v>-1</v>
      </c>
      <c r="G14" s="226">
        <v>1</v>
      </c>
      <c r="H14" s="202">
        <v>-1</v>
      </c>
      <c r="I14" s="227">
        <v>-6</v>
      </c>
      <c r="J14">
        <v>1</v>
      </c>
      <c r="K14">
        <v>1</v>
      </c>
      <c r="L14" s="202">
        <v>1</v>
      </c>
      <c r="M14">
        <v>0</v>
      </c>
      <c r="N14">
        <v>0</v>
      </c>
      <c r="O14">
        <v>1</v>
      </c>
      <c r="P14">
        <v>1</v>
      </c>
      <c r="Q14" s="236">
        <v>1.00755667506E-2</v>
      </c>
      <c r="R14" s="194">
        <v>42542</v>
      </c>
      <c r="S14">
        <v>60</v>
      </c>
      <c r="T14" t="s">
        <v>1163</v>
      </c>
      <c r="U14">
        <v>2</v>
      </c>
      <c r="V14" s="240">
        <v>2</v>
      </c>
      <c r="W14">
        <v>2</v>
      </c>
      <c r="X14" s="137">
        <v>93032</v>
      </c>
      <c r="Y14" s="137">
        <v>93032</v>
      </c>
      <c r="Z14" s="188">
        <v>-937.35012594181921</v>
      </c>
      <c r="AA14" s="188">
        <f t="shared" ref="AA14:AA77" si="81">IF(IF(E14=L14,1,0)=1,ABS(X14*Q14),-ABS(X14*Q14))</f>
        <v>-937.35012594181921</v>
      </c>
      <c r="AB14" s="188">
        <v>-937.35012594181921</v>
      </c>
      <c r="AC14" s="188">
        <v>937.35012594181921</v>
      </c>
      <c r="AD14" s="188">
        <v>937.35012594181921</v>
      </c>
      <c r="AE14" s="188">
        <v>937.35012594181921</v>
      </c>
      <c r="AF14" s="188">
        <f>IF(IF(R14=K14,1,0)=1,ABS(W14*P14),-ABS(W14*P14))</f>
        <v>-2</v>
      </c>
      <c r="AG14" s="188">
        <v>937.35012594181921</v>
      </c>
      <c r="AH14" s="188">
        <v>-937.35012594181921</v>
      </c>
      <c r="AI14" s="188">
        <v>-937.35012594181921</v>
      </c>
      <c r="AJ14" s="188">
        <v>937.35012594181921</v>
      </c>
      <c r="AL14">
        <v>1</v>
      </c>
      <c r="AM14" s="226">
        <v>-1</v>
      </c>
      <c r="AN14" s="226">
        <v>1</v>
      </c>
      <c r="AO14" s="226">
        <v>-1</v>
      </c>
      <c r="AP14" s="202">
        <v>-1</v>
      </c>
      <c r="AQ14" s="227">
        <v>-7</v>
      </c>
      <c r="AR14">
        <v>1</v>
      </c>
      <c r="AS14">
        <v>1</v>
      </c>
      <c r="AT14" s="202">
        <v>1</v>
      </c>
      <c r="AU14">
        <v>0</v>
      </c>
      <c r="AV14">
        <v>0</v>
      </c>
      <c r="AW14">
        <v>1</v>
      </c>
      <c r="AX14">
        <v>1</v>
      </c>
      <c r="AY14" s="236">
        <v>1.2468827930200001E-3</v>
      </c>
      <c r="AZ14" s="194">
        <v>42542</v>
      </c>
      <c r="BA14">
        <f>IF(AN14+AO14+AS14&gt;0,1,-1)</f>
        <v>1</v>
      </c>
      <c r="BB14" t="s">
        <v>1163</v>
      </c>
      <c r="BC14">
        <v>0</v>
      </c>
      <c r="BD14" s="240">
        <v>2</v>
      </c>
      <c r="BE14">
        <v>0</v>
      </c>
      <c r="BF14" s="137">
        <v>0</v>
      </c>
      <c r="BG14" s="137">
        <v>0</v>
      </c>
      <c r="BH14" s="188">
        <v>0</v>
      </c>
      <c r="BI14" s="188">
        <f>IF(IF(AL14=AT14,1,0)=1,ABS(BF14*AY14),-ABS(BF14*AY14))</f>
        <v>0</v>
      </c>
      <c r="BJ14" s="188">
        <v>0</v>
      </c>
      <c r="BK14" s="188">
        <v>0</v>
      </c>
      <c r="BL14" s="188">
        <v>0</v>
      </c>
      <c r="BM14" s="188">
        <v>0</v>
      </c>
      <c r="BN14" s="188">
        <v>0</v>
      </c>
      <c r="BO14" s="188">
        <f>IF(IF(BA14=AT14,1,0)=1,ABS(BF14*AY14),-ABS(BF14*AY14))</f>
        <v>0</v>
      </c>
      <c r="BP14" s="188">
        <v>0</v>
      </c>
      <c r="BQ14" s="188">
        <v>0</v>
      </c>
      <c r="BR14" s="188">
        <v>0</v>
      </c>
      <c r="BS14" s="188">
        <v>0</v>
      </c>
      <c r="BU14">
        <v>1</v>
      </c>
      <c r="BV14" s="226">
        <v>1</v>
      </c>
      <c r="BW14" s="226">
        <v>-1</v>
      </c>
      <c r="BX14" s="226">
        <v>1</v>
      </c>
      <c r="BY14" s="202">
        <v>1</v>
      </c>
      <c r="BZ14" s="227">
        <v>-8</v>
      </c>
      <c r="CA14">
        <v>-1</v>
      </c>
      <c r="CB14">
        <v>-1</v>
      </c>
      <c r="CC14" s="202">
        <v>1</v>
      </c>
      <c r="CD14">
        <v>1</v>
      </c>
      <c r="CE14">
        <v>1</v>
      </c>
      <c r="CF14">
        <v>0</v>
      </c>
      <c r="CG14">
        <v>0</v>
      </c>
      <c r="CH14" s="236"/>
      <c r="CI14" s="194">
        <v>42542</v>
      </c>
      <c r="CJ14">
        <f>IF(BW14+BX14+CB14&gt;0,1,-1)</f>
        <v>-1</v>
      </c>
      <c r="CK14" t="s">
        <v>1163</v>
      </c>
      <c r="CL14">
        <v>0</v>
      </c>
      <c r="CM14" s="240">
        <v>2</v>
      </c>
      <c r="CN14">
        <v>0</v>
      </c>
      <c r="CO14" s="137">
        <v>0</v>
      </c>
      <c r="CP14" s="137">
        <v>0</v>
      </c>
      <c r="CQ14" s="188">
        <v>0</v>
      </c>
      <c r="CR14" s="188">
        <f>IF(IF(BU14=CC14,1,0)=1,ABS(CO14*CH14),-ABS(CO14*CH14))</f>
        <v>0</v>
      </c>
      <c r="CS14" s="188">
        <v>0</v>
      </c>
      <c r="CT14" s="188">
        <v>0</v>
      </c>
      <c r="CU14" s="188">
        <v>0</v>
      </c>
      <c r="CV14" s="188">
        <v>0</v>
      </c>
      <c r="CW14" s="188">
        <v>0</v>
      </c>
      <c r="CX14" s="188">
        <f>IF(IF(CJ14=CC14,1,0)=1,ABS(CO14*CH14),-ABS(CO14*CH14))</f>
        <v>0</v>
      </c>
      <c r="CY14" s="188">
        <v>0</v>
      </c>
      <c r="CZ14" s="188">
        <v>0</v>
      </c>
      <c r="DA14" s="188">
        <v>0</v>
      </c>
      <c r="DB14" s="188">
        <v>0</v>
      </c>
      <c r="DD14">
        <v>1</v>
      </c>
      <c r="DE14" s="226">
        <v>1</v>
      </c>
      <c r="DF14" s="226">
        <v>-1</v>
      </c>
      <c r="DG14" s="226">
        <v>1</v>
      </c>
      <c r="DH14" s="202">
        <v>1</v>
      </c>
      <c r="DI14" s="227">
        <v>-8</v>
      </c>
      <c r="DJ14">
        <v>-1</v>
      </c>
      <c r="DK14">
        <v>-1</v>
      </c>
      <c r="DL14" s="202">
        <v>-1</v>
      </c>
      <c r="DM14">
        <v>0</v>
      </c>
      <c r="DN14">
        <v>0</v>
      </c>
      <c r="DO14">
        <v>1</v>
      </c>
      <c r="DP14">
        <v>1</v>
      </c>
      <c r="DQ14" s="236">
        <v>-1.1830635118300001E-2</v>
      </c>
      <c r="DR14" s="194">
        <v>42542</v>
      </c>
      <c r="DS14">
        <f>IF(DF14+DG14+DK14&gt;0,1,-1)</f>
        <v>-1</v>
      </c>
      <c r="DT14" t="s">
        <v>1163</v>
      </c>
      <c r="DU14">
        <v>0</v>
      </c>
      <c r="DV14" s="240">
        <v>2</v>
      </c>
      <c r="DW14">
        <v>0</v>
      </c>
      <c r="DX14" s="137">
        <v>0</v>
      </c>
      <c r="DY14" s="137">
        <v>0</v>
      </c>
      <c r="DZ14" s="188">
        <v>0</v>
      </c>
      <c r="EA14" s="188">
        <f>IF(IF(DD14=DL14,1,0)=1,ABS(DX14*DQ14),-ABS(DX14*DQ14))</f>
        <v>0</v>
      </c>
      <c r="EB14" s="188">
        <v>0</v>
      </c>
      <c r="EC14" s="188">
        <v>0</v>
      </c>
      <c r="ED14" s="188">
        <v>0</v>
      </c>
      <c r="EE14" s="188">
        <v>0</v>
      </c>
      <c r="EF14" s="188">
        <v>0</v>
      </c>
      <c r="EG14" s="188">
        <f>IF(IF(DS14=DL14,1,0)=1,ABS(DX14*DQ14),-ABS(DX14*DQ14))</f>
        <v>0</v>
      </c>
      <c r="EH14" s="188">
        <v>0</v>
      </c>
      <c r="EI14" s="188">
        <v>0</v>
      </c>
      <c r="EJ14" s="188">
        <v>0</v>
      </c>
      <c r="EK14" s="188">
        <v>0</v>
      </c>
      <c r="EM14">
        <v>-1</v>
      </c>
      <c r="EN14" s="226">
        <v>-1</v>
      </c>
      <c r="EO14" s="226">
        <v>-1</v>
      </c>
      <c r="EP14" s="226">
        <v>-1</v>
      </c>
      <c r="EQ14" s="202">
        <v>1</v>
      </c>
      <c r="ER14" s="227">
        <v>-9</v>
      </c>
      <c r="ES14">
        <v>-1</v>
      </c>
      <c r="ET14">
        <v>-1</v>
      </c>
      <c r="EU14" s="202">
        <v>-1</v>
      </c>
      <c r="EV14">
        <v>1</v>
      </c>
      <c r="EW14">
        <v>0</v>
      </c>
      <c r="EX14">
        <v>1</v>
      </c>
      <c r="EY14">
        <v>1</v>
      </c>
      <c r="EZ14" s="236">
        <v>-1.1342155009499999E-2</v>
      </c>
      <c r="FA14" s="194">
        <v>42542</v>
      </c>
      <c r="FB14">
        <f>IF(EO14+EP14+ET14&gt;0,1,-1)</f>
        <v>-1</v>
      </c>
      <c r="FC14" t="s">
        <v>1163</v>
      </c>
      <c r="FD14">
        <v>0</v>
      </c>
      <c r="FE14" s="240">
        <v>2</v>
      </c>
      <c r="FF14">
        <v>0</v>
      </c>
      <c r="FG14" s="137">
        <v>0</v>
      </c>
      <c r="FH14" s="137">
        <v>0</v>
      </c>
      <c r="FI14" s="188">
        <v>0</v>
      </c>
      <c r="FJ14" s="188">
        <f>IF(IF(EM14=EU14,1,0)=1,ABS(FG14*EZ14),-ABS(FG14*EZ14))</f>
        <v>0</v>
      </c>
      <c r="FK14" s="188">
        <v>0</v>
      </c>
      <c r="FL14" s="188">
        <v>0</v>
      </c>
      <c r="FM14" s="188">
        <v>0</v>
      </c>
      <c r="FN14" s="188">
        <v>0</v>
      </c>
      <c r="FO14" s="188">
        <v>0</v>
      </c>
      <c r="FP14" s="188">
        <f>IF(IF(FB14=EU14,1,0)=1,ABS(FG14*EZ14),-ABS(FG14*EZ14))</f>
        <v>0</v>
      </c>
      <c r="FQ14" s="188">
        <v>0</v>
      </c>
      <c r="FR14" s="188">
        <v>0</v>
      </c>
      <c r="FS14" s="188">
        <v>0</v>
      </c>
      <c r="FT14" s="188">
        <v>0</v>
      </c>
      <c r="FV14">
        <v>-1</v>
      </c>
      <c r="FW14" s="226">
        <v>-1</v>
      </c>
      <c r="FX14" s="226">
        <v>-1</v>
      </c>
      <c r="FY14" s="226">
        <v>-1</v>
      </c>
      <c r="FZ14" s="202">
        <v>1</v>
      </c>
      <c r="GA14" s="227">
        <v>-10</v>
      </c>
      <c r="GB14">
        <v>-1</v>
      </c>
      <c r="GC14">
        <v>-1</v>
      </c>
      <c r="GD14">
        <v>-1</v>
      </c>
      <c r="GE14">
        <v>1</v>
      </c>
      <c r="GF14">
        <v>0</v>
      </c>
      <c r="GG14">
        <v>1</v>
      </c>
      <c r="GH14">
        <v>1</v>
      </c>
      <c r="GI14">
        <v>-6.3734862970000004E-3</v>
      </c>
      <c r="GJ14" s="194">
        <v>42542</v>
      </c>
      <c r="GK14">
        <f>IF(FX14+FY14+GC14&gt;0,1,-1)</f>
        <v>-1</v>
      </c>
      <c r="GL14" t="s">
        <v>1163</v>
      </c>
      <c r="GM14">
        <v>0</v>
      </c>
      <c r="GN14" s="240">
        <v>1</v>
      </c>
      <c r="GO14">
        <v>0</v>
      </c>
      <c r="GP14" s="137">
        <v>0</v>
      </c>
      <c r="GQ14" s="137">
        <v>0</v>
      </c>
      <c r="GR14" s="188">
        <v>0</v>
      </c>
      <c r="GS14" s="188">
        <f>IF(IF(FV14=GD14,1,0)=1,ABS(GP14*GI14),-ABS(GP14*GI14))</f>
        <v>0</v>
      </c>
      <c r="GT14" s="188">
        <v>0</v>
      </c>
      <c r="GU14" s="188">
        <v>0</v>
      </c>
      <c r="GV14" s="188">
        <v>0</v>
      </c>
      <c r="GW14" s="188">
        <v>0</v>
      </c>
      <c r="GX14" s="188">
        <v>0</v>
      </c>
      <c r="GY14" s="188">
        <f>IF(GK14=0,0,IF(IF(GK14=GD14,1,0)=1,ABS(GP14*GI14),-ABS(GP14*GI14)))</f>
        <v>0</v>
      </c>
      <c r="GZ14" s="188">
        <v>0</v>
      </c>
      <c r="HA14" s="188">
        <v>0</v>
      </c>
      <c r="HB14" s="188">
        <v>0</v>
      </c>
      <c r="HC14" s="188">
        <v>0</v>
      </c>
      <c r="HE14">
        <v>-1</v>
      </c>
      <c r="HF14">
        <v>-1</v>
      </c>
      <c r="HG14">
        <v>1</v>
      </c>
      <c r="HH14">
        <v>-1</v>
      </c>
      <c r="HI14">
        <v>1</v>
      </c>
      <c r="HJ14">
        <v>-3</v>
      </c>
      <c r="HK14">
        <v>-1</v>
      </c>
      <c r="HL14">
        <v>-1</v>
      </c>
      <c r="HM14" s="202">
        <v>1</v>
      </c>
      <c r="HN14">
        <v>0</v>
      </c>
      <c r="HO14">
        <v>1</v>
      </c>
      <c r="HP14">
        <v>0</v>
      </c>
      <c r="HQ14">
        <v>0</v>
      </c>
      <c r="HR14" s="236">
        <v>1.86016677357E-2</v>
      </c>
      <c r="HS14" s="194">
        <v>42548</v>
      </c>
      <c r="HT14">
        <f>IF(HG14+HH14+HL14&gt;0,1,-1)</f>
        <v>-1</v>
      </c>
      <c r="HU14" t="s">
        <v>1163</v>
      </c>
      <c r="HV14">
        <v>0</v>
      </c>
      <c r="HW14">
        <v>1</v>
      </c>
      <c r="HX14">
        <v>0</v>
      </c>
      <c r="HY14" s="137">
        <v>0</v>
      </c>
      <c r="HZ14" s="137">
        <v>0</v>
      </c>
      <c r="IA14" s="188">
        <v>0</v>
      </c>
      <c r="IB14" s="188">
        <f>IF(IF(HE14=HM14,1,0)=1,ABS(HY14*HR14),-ABS(HY14*HR14))</f>
        <v>0</v>
      </c>
      <c r="IC14" s="188">
        <v>0</v>
      </c>
      <c r="ID14" s="188">
        <v>0</v>
      </c>
      <c r="IE14" s="188">
        <v>0</v>
      </c>
      <c r="IF14" s="188">
        <v>0</v>
      </c>
      <c r="IG14" s="188">
        <v>0</v>
      </c>
      <c r="IH14" s="188">
        <f>IF(IF(HT14=HM14,1,0)=1,ABS(HY14*HR14),-ABS(HY14*HR14))</f>
        <v>0</v>
      </c>
      <c r="II14" s="188">
        <v>0</v>
      </c>
      <c r="IJ14" s="188">
        <v>0</v>
      </c>
      <c r="IK14" s="188">
        <v>0</v>
      </c>
      <c r="IL14" s="188">
        <v>0</v>
      </c>
      <c r="IN14">
        <v>1</v>
      </c>
      <c r="IO14" s="226">
        <v>1</v>
      </c>
      <c r="IP14" s="226">
        <v>1</v>
      </c>
      <c r="IQ14" s="226">
        <v>1</v>
      </c>
      <c r="IR14" s="202">
        <v>1</v>
      </c>
      <c r="IS14" s="227">
        <v>-4</v>
      </c>
      <c r="IT14">
        <v>-1</v>
      </c>
      <c r="IU14">
        <v>-1</v>
      </c>
      <c r="IV14" s="202">
        <v>-1</v>
      </c>
      <c r="IW14">
        <v>0</v>
      </c>
      <c r="IX14">
        <v>0</v>
      </c>
      <c r="IY14">
        <v>1</v>
      </c>
      <c r="IZ14">
        <v>1</v>
      </c>
      <c r="JA14" s="236">
        <v>-5.6675062972300003E-3</v>
      </c>
      <c r="JB14" s="194">
        <v>42552</v>
      </c>
      <c r="JC14">
        <f>IF(IP14+IQ14+IU14&gt;0,1,-1)</f>
        <v>1</v>
      </c>
      <c r="JD14" t="s">
        <v>1163</v>
      </c>
      <c r="JE14">
        <v>0</v>
      </c>
      <c r="JF14" s="240">
        <v>2</v>
      </c>
      <c r="JG14">
        <v>0</v>
      </c>
      <c r="JH14" s="137">
        <v>0</v>
      </c>
      <c r="JI14" s="137">
        <v>0</v>
      </c>
      <c r="JJ14" s="188">
        <v>0</v>
      </c>
      <c r="JK14" s="188">
        <f>IF(IF(IN14=IV14,1,0)=1,ABS(JH14*JA14),-ABS(JH14*JA14))</f>
        <v>0</v>
      </c>
      <c r="JL14" s="188">
        <v>0</v>
      </c>
      <c r="JM14" s="188">
        <v>0</v>
      </c>
      <c r="JN14" s="188">
        <v>0</v>
      </c>
      <c r="JO14" s="188">
        <v>0</v>
      </c>
      <c r="JP14" s="188">
        <v>0</v>
      </c>
      <c r="JQ14" s="188">
        <f>IF(IF(JC14=IV14,1,0)=1,ABS(JH14*JA14),-ABS(JH14*JA14))</f>
        <v>0</v>
      </c>
      <c r="JR14" s="188">
        <v>0</v>
      </c>
      <c r="JS14" s="188">
        <v>0</v>
      </c>
      <c r="JT14" s="188">
        <v>0</v>
      </c>
      <c r="JU14" s="188">
        <v>0</v>
      </c>
      <c r="JW14">
        <v>-1</v>
      </c>
      <c r="JX14" s="226">
        <v>1</v>
      </c>
      <c r="JY14" s="226">
        <v>1</v>
      </c>
      <c r="JZ14" s="226">
        <v>1</v>
      </c>
      <c r="KA14" s="202">
        <v>-1</v>
      </c>
      <c r="KB14" s="227">
        <v>-5</v>
      </c>
      <c r="KC14">
        <v>1</v>
      </c>
      <c r="KD14">
        <v>1</v>
      </c>
      <c r="KE14" s="202">
        <v>1</v>
      </c>
      <c r="KF14">
        <v>1</v>
      </c>
      <c r="KG14">
        <v>0</v>
      </c>
      <c r="KH14">
        <v>1</v>
      </c>
      <c r="KI14">
        <v>1</v>
      </c>
      <c r="KJ14" s="236">
        <v>7.5997466751100001E-3</v>
      </c>
      <c r="KK14" s="194">
        <v>42552</v>
      </c>
      <c r="KL14">
        <f>IF(JY14+JZ14+KD14&gt;0,1,-1)</f>
        <v>1</v>
      </c>
      <c r="KM14" t="s">
        <v>1163</v>
      </c>
      <c r="KN14">
        <v>0</v>
      </c>
      <c r="KO14" s="240">
        <v>1</v>
      </c>
      <c r="KP14">
        <v>0</v>
      </c>
      <c r="KQ14" s="137">
        <v>0</v>
      </c>
      <c r="KR14" s="137">
        <v>0</v>
      </c>
      <c r="KS14" s="188">
        <v>0</v>
      </c>
      <c r="KT14" s="188">
        <v>0</v>
      </c>
      <c r="KU14" s="188">
        <v>0</v>
      </c>
      <c r="KV14" s="188">
        <v>0</v>
      </c>
      <c r="KW14" s="188">
        <v>0</v>
      </c>
      <c r="KX14" s="188">
        <v>0</v>
      </c>
      <c r="KY14" s="188">
        <v>0</v>
      </c>
      <c r="KZ14" s="188">
        <f>IF(IF(KL14=KE14,1,0)=1,ABS(KQ14*KJ14),-ABS(KQ14*KJ14))</f>
        <v>0</v>
      </c>
      <c r="LA14" s="188">
        <v>0</v>
      </c>
      <c r="LB14" s="188">
        <v>0</v>
      </c>
      <c r="LC14" s="188">
        <v>0</v>
      </c>
      <c r="LD14" s="188">
        <v>0</v>
      </c>
      <c r="LF14">
        <v>1</v>
      </c>
      <c r="LG14" s="226">
        <v>-1</v>
      </c>
      <c r="LH14" s="226">
        <v>-1</v>
      </c>
      <c r="LI14" s="226">
        <v>1</v>
      </c>
      <c r="LJ14" s="202">
        <v>-1</v>
      </c>
      <c r="LK14" s="227">
        <v>-6</v>
      </c>
      <c r="LL14">
        <v>1</v>
      </c>
      <c r="LM14">
        <v>1</v>
      </c>
      <c r="LN14" s="202">
        <v>1</v>
      </c>
      <c r="LO14">
        <v>0</v>
      </c>
      <c r="LP14">
        <v>0</v>
      </c>
      <c r="LQ14">
        <v>1</v>
      </c>
      <c r="LR14">
        <v>1</v>
      </c>
      <c r="LS14" s="236">
        <v>1.8856065367699999E-3</v>
      </c>
      <c r="LT14" s="194">
        <v>42552</v>
      </c>
      <c r="LU14">
        <f>IF(LH14+LI14+LM14&gt;0,1,-1)</f>
        <v>1</v>
      </c>
      <c r="LV14" t="s">
        <v>1163</v>
      </c>
      <c r="LW14">
        <v>0</v>
      </c>
      <c r="LX14" s="240"/>
      <c r="LY14">
        <v>0</v>
      </c>
      <c r="LZ14" s="137">
        <v>0</v>
      </c>
      <c r="MA14" s="137">
        <v>0</v>
      </c>
      <c r="MB14" s="188">
        <v>0</v>
      </c>
      <c r="MC14" s="188">
        <v>0</v>
      </c>
      <c r="MD14" s="188">
        <v>0</v>
      </c>
      <c r="ME14" s="188">
        <v>0</v>
      </c>
      <c r="MF14" s="188">
        <v>0</v>
      </c>
      <c r="MG14" s="188">
        <v>0</v>
      </c>
      <c r="MH14" s="188">
        <v>0</v>
      </c>
      <c r="MI14" s="188">
        <f>IF(IF(LU14=LN14,1,0)=1,ABS(LZ14*LS14),-ABS(LZ14*LS14))</f>
        <v>0</v>
      </c>
      <c r="MJ14" s="188">
        <v>0</v>
      </c>
      <c r="MK14" s="188">
        <v>0</v>
      </c>
      <c r="ML14" s="188">
        <v>0</v>
      </c>
      <c r="MM14" s="188">
        <v>0</v>
      </c>
      <c r="MO14">
        <v>1</v>
      </c>
      <c r="MP14" s="226">
        <v>-1</v>
      </c>
      <c r="MQ14" s="226">
        <v>-1</v>
      </c>
      <c r="MR14" s="202">
        <v>-1</v>
      </c>
      <c r="MS14" s="202">
        <v>-1</v>
      </c>
      <c r="MT14" s="227">
        <v>-7</v>
      </c>
      <c r="MU14">
        <v>1</v>
      </c>
      <c r="MV14">
        <v>1</v>
      </c>
      <c r="MW14" s="202">
        <v>-1</v>
      </c>
      <c r="MX14">
        <v>1</v>
      </c>
      <c r="MY14">
        <v>1</v>
      </c>
      <c r="MZ14">
        <v>0</v>
      </c>
      <c r="NA14">
        <v>0</v>
      </c>
      <c r="NB14" s="236">
        <v>-1.31744040151E-2</v>
      </c>
      <c r="NC14" s="194">
        <v>42552</v>
      </c>
      <c r="ND14">
        <f>IF(MQ14+MR14+MV14&gt;0,1,-1)</f>
        <v>-1</v>
      </c>
      <c r="NE14" t="s">
        <v>1163</v>
      </c>
      <c r="NF14">
        <v>0</v>
      </c>
      <c r="NG14" s="240"/>
      <c r="NH14">
        <v>0</v>
      </c>
      <c r="NI14" s="137">
        <v>0</v>
      </c>
      <c r="NJ14" s="137">
        <v>0</v>
      </c>
      <c r="NK14" s="188">
        <v>0</v>
      </c>
      <c r="NL14" s="188">
        <v>0</v>
      </c>
      <c r="NM14" s="188">
        <v>0</v>
      </c>
      <c r="NN14" s="188">
        <v>0</v>
      </c>
      <c r="NO14" s="188">
        <v>0</v>
      </c>
      <c r="NP14" s="188">
        <v>0</v>
      </c>
      <c r="NQ14" s="188">
        <v>0</v>
      </c>
      <c r="NR14" s="188">
        <f>IF(IF(ND14=MW14,1,0)=1,ABS(NI14*NB14),-ABS(NI14*NB14))</f>
        <v>0</v>
      </c>
      <c r="NS14" s="188">
        <v>0</v>
      </c>
      <c r="NT14" s="188">
        <v>0</v>
      </c>
      <c r="NU14" s="188">
        <v>0</v>
      </c>
      <c r="NV14" s="188">
        <v>0</v>
      </c>
      <c r="NX14">
        <v>-1</v>
      </c>
      <c r="NY14" s="226">
        <v>-1</v>
      </c>
      <c r="NZ14" s="226">
        <v>-1</v>
      </c>
      <c r="OA14" s="226">
        <v>-1</v>
      </c>
      <c r="OB14" s="202">
        <v>-1</v>
      </c>
      <c r="OC14" s="227">
        <v>-8</v>
      </c>
      <c r="OD14">
        <v>1</v>
      </c>
      <c r="OE14">
        <v>1</v>
      </c>
      <c r="OF14" s="202">
        <v>-1</v>
      </c>
      <c r="OG14">
        <v>1</v>
      </c>
      <c r="OH14">
        <v>1</v>
      </c>
      <c r="OI14">
        <v>0</v>
      </c>
      <c r="OJ14">
        <v>0</v>
      </c>
      <c r="OK14">
        <v>-9.5359186268300002E-3</v>
      </c>
      <c r="OL14" s="194">
        <v>42552</v>
      </c>
      <c r="OM14">
        <f>IF(NZ14+OA14+OE14&gt;0,1,-1)</f>
        <v>-1</v>
      </c>
      <c r="ON14" t="s">
        <v>1163</v>
      </c>
      <c r="OO14">
        <v>0</v>
      </c>
      <c r="OP14" s="240"/>
      <c r="OQ14">
        <v>0</v>
      </c>
      <c r="OR14" s="137">
        <v>0</v>
      </c>
      <c r="OS14" s="137">
        <v>0</v>
      </c>
      <c r="OT14" s="188">
        <v>0</v>
      </c>
      <c r="OU14" s="188">
        <v>0</v>
      </c>
      <c r="OV14" s="188">
        <v>0</v>
      </c>
      <c r="OW14" s="188">
        <v>0</v>
      </c>
      <c r="OX14" s="188">
        <v>0</v>
      </c>
      <c r="OY14" s="188">
        <v>0</v>
      </c>
      <c r="OZ14" s="188">
        <v>0</v>
      </c>
      <c r="PA14" s="188">
        <f>IF(IF(OM14=OF14,1,0)=1,ABS(OR14*OK14),-ABS(OR14*OK14))</f>
        <v>0</v>
      </c>
      <c r="PB14" s="188">
        <v>0</v>
      </c>
      <c r="PC14" s="188">
        <v>0</v>
      </c>
      <c r="PD14" s="188">
        <v>0</v>
      </c>
      <c r="PE14" s="188">
        <v>0</v>
      </c>
      <c r="PG14">
        <v>-1</v>
      </c>
      <c r="PH14" s="226">
        <v>-1</v>
      </c>
      <c r="PI14" s="226">
        <v>1</v>
      </c>
      <c r="PJ14" s="226">
        <v>-1</v>
      </c>
      <c r="PK14" s="202">
        <v>-1</v>
      </c>
      <c r="PL14" s="227">
        <v>-9</v>
      </c>
      <c r="PM14">
        <v>1</v>
      </c>
      <c r="PN14">
        <v>1</v>
      </c>
      <c r="PO14" s="202">
        <v>1</v>
      </c>
      <c r="PP14">
        <v>1</v>
      </c>
      <c r="PQ14">
        <v>0</v>
      </c>
      <c r="PR14">
        <v>1</v>
      </c>
      <c r="PS14">
        <v>1</v>
      </c>
      <c r="PT14" s="236">
        <v>7.0603337612300003E-3</v>
      </c>
      <c r="PU14" s="194">
        <v>42552</v>
      </c>
      <c r="PV14">
        <v>1</v>
      </c>
      <c r="PW14" t="s">
        <v>1163</v>
      </c>
      <c r="PX14">
        <v>0</v>
      </c>
      <c r="PY14" s="240"/>
      <c r="PZ14">
        <v>0</v>
      </c>
      <c r="QA14" s="137">
        <v>0</v>
      </c>
      <c r="QB14" s="137">
        <v>0</v>
      </c>
      <c r="QC14" s="188">
        <v>0</v>
      </c>
      <c r="QD14" s="188">
        <v>0</v>
      </c>
      <c r="QE14" s="188">
        <v>0</v>
      </c>
      <c r="QF14" s="188">
        <v>0</v>
      </c>
      <c r="QG14" s="188">
        <v>0</v>
      </c>
      <c r="QH14" s="188">
        <v>0</v>
      </c>
      <c r="QI14" s="188">
        <v>0</v>
      </c>
      <c r="QJ14" s="188">
        <v>0</v>
      </c>
      <c r="QK14" s="188">
        <v>0</v>
      </c>
      <c r="QL14" s="188">
        <v>0</v>
      </c>
      <c r="QM14" s="188">
        <v>0</v>
      </c>
      <c r="QN14" s="188">
        <v>0</v>
      </c>
      <c r="QP14">
        <f>PO14</f>
        <v>1</v>
      </c>
      <c r="QQ14" s="226">
        <v>1</v>
      </c>
      <c r="QR14" s="226">
        <v>1</v>
      </c>
      <c r="QS14" s="226">
        <v>1</v>
      </c>
      <c r="QT14" s="202">
        <v>-1</v>
      </c>
      <c r="QU14" s="227">
        <v>3</v>
      </c>
      <c r="QV14">
        <f>IF(QT14=1,-1,1)</f>
        <v>1</v>
      </c>
      <c r="QW14">
        <f>IF(QU14&lt;0,QT14*-1,QT14)</f>
        <v>-1</v>
      </c>
      <c r="QX14">
        <v>-1</v>
      </c>
      <c r="QY14">
        <f>IF(QR14=QX14,1,0)</f>
        <v>0</v>
      </c>
      <c r="QZ14">
        <f t="shared" ref="QZ14:QZ22" si="82">IF(QX14=QT14,1,0)</f>
        <v>1</v>
      </c>
      <c r="RA14">
        <f>IF(QX14=QV14,1,0)</f>
        <v>0</v>
      </c>
      <c r="RB14">
        <f>IF(QX14=QW14,1,0)</f>
        <v>1</v>
      </c>
      <c r="RC14">
        <v>-3.05927342256E-2</v>
      </c>
      <c r="RD14" s="194">
        <v>42552</v>
      </c>
      <c r="RE14">
        <f>IF(QR14+QS14+QW14&gt;0,1,-1)</f>
        <v>1</v>
      </c>
      <c r="RF14" t="str">
        <f t="shared" ref="RF14:RF77" si="83">IF(QQ14="","FALSE","TRUE")</f>
        <v>TRUE</v>
      </c>
      <c r="RG14">
        <f>VLOOKUP($A14,'FuturesInfo (3)'!$A$2:$V$80,22)</f>
        <v>0</v>
      </c>
      <c r="RH14" s="240"/>
      <c r="RI14">
        <f>IF(RH14=1,ROUND(RG14*(1+RI$13),0),ROUND(RG14*(1-RI$13),0))</f>
        <v>0</v>
      </c>
      <c r="RJ14" s="137">
        <f>VLOOKUP($A14,'FuturesInfo (3)'!$A$2:$O$80,15)*RG14</f>
        <v>0</v>
      </c>
      <c r="RK14" s="137">
        <f>VLOOKUP($A14,'FuturesInfo (3)'!$A$2:$O$80,15)*RI14</f>
        <v>0</v>
      </c>
      <c r="RL14" s="188">
        <f>IF(IF(QQ14=QX14,1,0)=1,ABS(RJ14*RC14),-ABS(RJ14*RC14))</f>
        <v>0</v>
      </c>
      <c r="RM14" s="188">
        <f t="shared" ref="RM14:RM19" si="84">IF(IF(QP14=QX14,1,0)=1,ABS(RJ14*RC14),-ABS(RJ14*RC14))</f>
        <v>0</v>
      </c>
      <c r="RN14" s="188">
        <f>IF(QZ14=1,ABS(RJ14*RC14),-ABS(RJ14*RC14))</f>
        <v>0</v>
      </c>
      <c r="RO14" s="188">
        <f>IF(RA14=1,ABS(RJ14*RC14),-ABS(RJ14*RC14))</f>
        <v>0</v>
      </c>
      <c r="RP14" s="188">
        <f>IF(RB14=1,ABS(RJ14*RC14),-ABS(RJ14*RC14))</f>
        <v>0</v>
      </c>
      <c r="RQ14" s="188">
        <f>IF(IF(QR14=QX14,1,0)=1,ABS(RJ14*RC14),-ABS(RJ14*RC14))</f>
        <v>0</v>
      </c>
      <c r="RR14" s="188">
        <f>IF(IF(QS14=QX14,1,0)=1,ABS(RJ14*RC14),-ABS(RJ14*RC14))</f>
        <v>0</v>
      </c>
      <c r="RS14" s="188">
        <f>IF(IF(RE14=QX14,1,0)=1,ABS(RJ14*RC14),-ABS(RJ14*RC14))</f>
        <v>0</v>
      </c>
      <c r="RT14" s="188">
        <f>IF(IF(sym!$Q3=QX14,1,0)=1,ABS(RJ14*RC14),-ABS(RJ14*RC14))</f>
        <v>0</v>
      </c>
      <c r="RU14" s="188">
        <f>IF(IF(sym!$P3=QX14,1,0)=1,ABS(RJ14*RC14),-ABS(RJ14*RC14))</f>
        <v>0</v>
      </c>
      <c r="RV14" s="188">
        <f>IF(IF(QX14=QX14,0,1)=1,ABS(RJ14*RC14),-ABS(RJ14*RC14))</f>
        <v>0</v>
      </c>
      <c r="RW14" s="188">
        <f>ABS(RJ14*RC14)</f>
        <v>0</v>
      </c>
      <c r="RY14">
        <f>QX14</f>
        <v>-1</v>
      </c>
      <c r="RZ14" s="226"/>
      <c r="SA14" s="226"/>
      <c r="SB14" s="226"/>
      <c r="SC14" s="202"/>
      <c r="SD14" s="227"/>
      <c r="SE14">
        <f>IF(SC14=1,-1,1)</f>
        <v>1</v>
      </c>
      <c r="SF14">
        <f>IF(SD14&lt;0,SC14*-1,SC14)</f>
        <v>0</v>
      </c>
      <c r="SG14" s="202"/>
      <c r="SH14">
        <f>IF(SA14=SG14,1,0)</f>
        <v>1</v>
      </c>
      <c r="SI14">
        <f t="shared" ref="SI14:SI77" si="85">IF(SG14=SC14,1,0)</f>
        <v>1</v>
      </c>
      <c r="SJ14">
        <f>IF(SG14=SE14,1,0)</f>
        <v>0</v>
      </c>
      <c r="SK14">
        <f>IF(SG14=SF14,1,0)</f>
        <v>1</v>
      </c>
      <c r="SL14" s="236"/>
      <c r="SM14" s="194"/>
      <c r="SN14">
        <f>IF(SA14+SB14+SF14&gt;0,1,-1)</f>
        <v>-1</v>
      </c>
      <c r="SO14" t="str">
        <f t="shared" ref="SO14:SO77" si="86">IF(RZ14="","FALSE","TRUE")</f>
        <v>FALSE</v>
      </c>
      <c r="SP14">
        <f>VLOOKUP($A14,'FuturesInfo (3)'!$A$2:$V$80,22)</f>
        <v>0</v>
      </c>
      <c r="SQ14" s="240"/>
      <c r="SR14">
        <f>IF(SQ14=1,ROUND(SP14*(1+SR$13),0),ROUND(SP14*(1-SR$13),0))</f>
        <v>0</v>
      </c>
      <c r="SS14" s="137">
        <f>VLOOKUP($A14,'FuturesInfo (3)'!$A$2:$O$80,15)*SP14</f>
        <v>0</v>
      </c>
      <c r="ST14" s="137">
        <f>VLOOKUP($A14,'FuturesInfo (3)'!$A$2:$O$80,15)*SR14</f>
        <v>0</v>
      </c>
      <c r="SU14" s="188">
        <f>IF(IF(RZ14=SG14,1,0)=1,ABS(SS14*SL14),-ABS(SS14*SL14))</f>
        <v>0</v>
      </c>
      <c r="SV14" s="188">
        <f t="shared" ref="SV14:SV77" si="87">IF(IF(RY14=SG14,1,0)=1,ABS(SS14*SL14),-ABS(SS14*SL14))</f>
        <v>0</v>
      </c>
      <c r="SW14" s="188">
        <f>IF(SI14=1,ABS(SS14*SL14),-ABS(SS14*SL14))</f>
        <v>0</v>
      </c>
      <c r="SX14" s="188">
        <f>IF(SJ14=1,ABS(SS14*SL14),-ABS(SS14*SL14))</f>
        <v>0</v>
      </c>
      <c r="SY14" s="188">
        <f>IF(SK14=1,ABS(SS14*SL14),-ABS(SS14*SL14))</f>
        <v>0</v>
      </c>
      <c r="SZ14" s="188">
        <f>IF(IF(SA14=SG14,1,0)=1,ABS(SS14*SL14),-ABS(SS14*SL14))</f>
        <v>0</v>
      </c>
      <c r="TA14" s="188">
        <f>IF(IF(SB14=SG14,1,0)=1,ABS(SS14*SL14),-ABS(SS14*SL14))</f>
        <v>0</v>
      </c>
      <c r="TB14" s="188">
        <f>IF(IF(SN14=SG14,1,0)=1,ABS(SS14*SL14),-ABS(SS14*SL14))</f>
        <v>0</v>
      </c>
      <c r="TC14" s="188">
        <f>IF(IF(sym!$Q3=SG14,1,0)=1,ABS(SS14*SL14),-ABS(SS14*SL14))</f>
        <v>0</v>
      </c>
      <c r="TD14" s="188">
        <f>IF(IF(sym!$P3=SG14,1,0)=1,ABS(SS14*SL14),-ABS(SS14*SL14))</f>
        <v>0</v>
      </c>
      <c r="TE14" s="188">
        <f>IF(IF(SG14=SG14,0,1)=1,ABS(SS14*SL14),-ABS(SS14*SL14))</f>
        <v>0</v>
      </c>
      <c r="TF14" s="188">
        <f>ABS(SS14*SL14)</f>
        <v>0</v>
      </c>
      <c r="TH14">
        <f>SG14</f>
        <v>0</v>
      </c>
      <c r="TI14" s="226"/>
      <c r="TJ14" s="226"/>
      <c r="TK14" s="226"/>
      <c r="TL14" s="202"/>
      <c r="TM14" s="227"/>
      <c r="TN14">
        <f>IF(TL14=1,-1,1)</f>
        <v>1</v>
      </c>
      <c r="TO14">
        <f>IF(TM14&lt;0,TL14*-1,TL14)</f>
        <v>0</v>
      </c>
      <c r="TP14" s="202"/>
      <c r="TQ14">
        <f>IF(TJ14=TP14,1,0)</f>
        <v>1</v>
      </c>
      <c r="TR14">
        <f t="shared" ref="TR14:TR77" si="88">IF(TP14=TL14,1,0)</f>
        <v>1</v>
      </c>
      <c r="TS14">
        <f>IF(TP14=TN14,1,0)</f>
        <v>0</v>
      </c>
      <c r="TT14">
        <f>IF(TP14=TO14,1,0)</f>
        <v>1</v>
      </c>
      <c r="TU14" s="236"/>
      <c r="TV14" s="194"/>
      <c r="TW14">
        <f>IF(TJ14+TK14+TO14&gt;0,1,-1)</f>
        <v>-1</v>
      </c>
      <c r="TX14" t="str">
        <f t="shared" ref="TX14:TX77" si="89">IF(TI14="","FALSE","TRUE")</f>
        <v>FALSE</v>
      </c>
      <c r="TY14">
        <f>VLOOKUP($A14,'FuturesInfo (3)'!$A$2:$V$80,22)</f>
        <v>0</v>
      </c>
      <c r="TZ14" s="240"/>
      <c r="UA14">
        <f>IF(TZ14=1,ROUND(TY14*(1+UA$13),0),ROUND(TY14*(1-UA$13),0))</f>
        <v>0</v>
      </c>
      <c r="UB14" s="137">
        <f>VLOOKUP($A14,'FuturesInfo (3)'!$A$2:$O$80,15)*TY14</f>
        <v>0</v>
      </c>
      <c r="UC14" s="137">
        <f>VLOOKUP($A14,'FuturesInfo (3)'!$A$2:$O$80,15)*UA14</f>
        <v>0</v>
      </c>
      <c r="UD14" s="188">
        <f>IF(IF(TI14=TP14,1,0)=1,ABS(UB14*TU14),-ABS(UB14*TU14))</f>
        <v>0</v>
      </c>
      <c r="UE14" s="188">
        <f t="shared" ref="UE14:UE77" si="90">IF(IF(TH14=TP14,1,0)=1,ABS(UB14*TU14),-ABS(UB14*TU14))</f>
        <v>0</v>
      </c>
      <c r="UF14" s="188">
        <f>IF(TR14=1,ABS(UB14*TU14),-ABS(UB14*TU14))</f>
        <v>0</v>
      </c>
      <c r="UG14" s="188">
        <f>IF(TS14=1,ABS(UB14*TU14),-ABS(UB14*TU14))</f>
        <v>0</v>
      </c>
      <c r="UH14" s="188">
        <f>IF(TT14=1,ABS(UB14*TU14),-ABS(UB14*TU14))</f>
        <v>0</v>
      </c>
      <c r="UI14" s="188">
        <f>IF(IF(TJ14=TP14,1,0)=1,ABS(UB14*TU14),-ABS(UB14*TU14))</f>
        <v>0</v>
      </c>
      <c r="UJ14" s="188">
        <f>IF(IF(TK14=TP14,1,0)=1,ABS(UB14*TU14),-ABS(UB14*TU14))</f>
        <v>0</v>
      </c>
      <c r="UK14" s="188">
        <f>IF(IF(TW14=TP14,1,0)=1,ABS(UB14*TU14),-ABS(UB14*TU14))</f>
        <v>0</v>
      </c>
      <c r="UL14" s="188">
        <f>IF(IF(sym!$Q3=TP14,1,0)=1,ABS(UB14*TU14),-ABS(UB14*TU14))</f>
        <v>0</v>
      </c>
      <c r="UM14" s="188">
        <f>IF(IF(sym!$P3=TP14,1,0)=1,ABS(UB14*TU14),-ABS(UB14*TU14))</f>
        <v>0</v>
      </c>
      <c r="UN14" s="188">
        <f>IF(IF(TP14=TP14,0,1)=1,ABS(UB14*TU14),-ABS(UB14*TU14))</f>
        <v>0</v>
      </c>
      <c r="UO14" s="188">
        <f>ABS(UB14*TU14)</f>
        <v>0</v>
      </c>
    </row>
    <row r="15" spans="1:561" x14ac:dyDescent="0.25">
      <c r="A15" s="1" t="s">
        <v>292</v>
      </c>
      <c r="B15" s="149" t="str">
        <f>'FuturesInfo (3)'!M3</f>
        <v>@AD</v>
      </c>
      <c r="C15" s="192" t="str">
        <f>VLOOKUP(A15,'FuturesInfo (3)'!$A$2:$K$80,11)</f>
        <v>currency</v>
      </c>
      <c r="E15">
        <v>1</v>
      </c>
      <c r="F15" s="228">
        <v>1</v>
      </c>
      <c r="G15" s="228">
        <v>-1</v>
      </c>
      <c r="H15" s="203">
        <v>1</v>
      </c>
      <c r="I15" s="229">
        <v>4</v>
      </c>
      <c r="J15">
        <v>-1</v>
      </c>
      <c r="K15">
        <v>1</v>
      </c>
      <c r="L15" s="203">
        <v>1</v>
      </c>
      <c r="M15">
        <v>1</v>
      </c>
      <c r="N15">
        <v>1</v>
      </c>
      <c r="O15">
        <v>0</v>
      </c>
      <c r="P15">
        <v>1</v>
      </c>
      <c r="Q15" s="237">
        <v>8.08843354004E-4</v>
      </c>
      <c r="R15" s="194">
        <v>42544</v>
      </c>
      <c r="S15">
        <v>60</v>
      </c>
      <c r="T15" t="s">
        <v>1163</v>
      </c>
      <c r="U15">
        <v>2</v>
      </c>
      <c r="V15" s="241">
        <v>2</v>
      </c>
      <c r="W15">
        <v>2</v>
      </c>
      <c r="X15" s="137">
        <v>148480</v>
      </c>
      <c r="Y15" s="137">
        <v>148480</v>
      </c>
      <c r="Z15" s="188">
        <v>120.09706120251393</v>
      </c>
      <c r="AA15" s="188">
        <f t="shared" si="81"/>
        <v>120.09706120251393</v>
      </c>
      <c r="AB15" s="188">
        <v>120.09706120251393</v>
      </c>
      <c r="AC15" s="188">
        <v>-120.09706120251393</v>
      </c>
      <c r="AD15" s="188">
        <v>120.09706120251393</v>
      </c>
      <c r="AE15" s="188">
        <v>-120.09706120251393</v>
      </c>
      <c r="AF15" s="188">
        <f t="shared" ref="AF15:AF78" si="91">IF(IF(R15=K15,1,0)=1,ABS(W15*P15),-ABS(W15*P15))</f>
        <v>-2</v>
      </c>
      <c r="AG15" s="188">
        <v>120.09706120251393</v>
      </c>
      <c r="AH15" s="188">
        <v>-120.09706120251393</v>
      </c>
      <c r="AI15" s="188">
        <v>-120.09706120251393</v>
      </c>
      <c r="AJ15" s="188">
        <v>120.09706120251393</v>
      </c>
      <c r="AL15">
        <v>1</v>
      </c>
      <c r="AM15" s="228">
        <v>1</v>
      </c>
      <c r="AN15" s="228">
        <v>1</v>
      </c>
      <c r="AO15" s="228">
        <v>1</v>
      </c>
      <c r="AP15" s="203">
        <v>1</v>
      </c>
      <c r="AQ15" s="229">
        <v>5</v>
      </c>
      <c r="AR15">
        <v>-1</v>
      </c>
      <c r="AS15">
        <v>1</v>
      </c>
      <c r="AT15" s="203">
        <v>1</v>
      </c>
      <c r="AU15">
        <v>1</v>
      </c>
      <c r="AV15">
        <v>1</v>
      </c>
      <c r="AW15">
        <v>0</v>
      </c>
      <c r="AX15">
        <v>1</v>
      </c>
      <c r="AY15" s="237">
        <v>5.2532327586200002E-3</v>
      </c>
      <c r="AZ15" s="194">
        <v>42544</v>
      </c>
      <c r="BA15">
        <f t="shared" ref="BA15:BA78" si="92">IF(AN15+AO15+AS15&gt;0,1,-1)</f>
        <v>1</v>
      </c>
      <c r="BB15" t="s">
        <v>1163</v>
      </c>
      <c r="BC15">
        <v>2</v>
      </c>
      <c r="BD15" s="241">
        <v>2</v>
      </c>
      <c r="BE15">
        <v>2</v>
      </c>
      <c r="BF15" s="137">
        <v>149260</v>
      </c>
      <c r="BG15" s="137">
        <v>149260</v>
      </c>
      <c r="BH15" s="188">
        <v>784.09752155162118</v>
      </c>
      <c r="BI15" s="188">
        <f>IF(IF(AL15=AT15,1,0)=1,ABS(BF15*AY15),-ABS(BF15*AY15))</f>
        <v>784.09752155162118</v>
      </c>
      <c r="BJ15" s="188">
        <v>784.09752155162118</v>
      </c>
      <c r="BK15" s="188">
        <v>-784.09752155162118</v>
      </c>
      <c r="BL15" s="188">
        <v>784.09752155162118</v>
      </c>
      <c r="BM15" s="188">
        <v>784.09752155162118</v>
      </c>
      <c r="BN15" s="188">
        <v>784.09752155162118</v>
      </c>
      <c r="BO15" s="188">
        <f t="shared" ref="BO15:BO78" si="93">IF(IF(BA15=AT15,1,0)=1,ABS(BF15*AY15),-ABS(BF15*AY15))</f>
        <v>784.09752155162118</v>
      </c>
      <c r="BP15" s="188">
        <v>784.09752155162118</v>
      </c>
      <c r="BQ15" s="188">
        <v>-784.09752155162118</v>
      </c>
      <c r="BR15" s="188">
        <v>-784.09752155162118</v>
      </c>
      <c r="BS15" s="188">
        <v>784.09752155162118</v>
      </c>
      <c r="BU15">
        <v>1</v>
      </c>
      <c r="BV15" s="228">
        <v>1</v>
      </c>
      <c r="BW15" s="228">
        <v>-1</v>
      </c>
      <c r="BX15" s="228">
        <v>1</v>
      </c>
      <c r="BY15" s="203">
        <v>1</v>
      </c>
      <c r="BZ15" s="229">
        <v>-4</v>
      </c>
      <c r="CA15">
        <v>-1</v>
      </c>
      <c r="CB15">
        <v>-1</v>
      </c>
      <c r="CC15" s="203">
        <v>1</v>
      </c>
      <c r="CD15">
        <v>1</v>
      </c>
      <c r="CE15">
        <v>1</v>
      </c>
      <c r="CF15">
        <v>0</v>
      </c>
      <c r="CG15">
        <v>0</v>
      </c>
      <c r="CH15" s="237"/>
      <c r="CI15" s="194">
        <v>42548</v>
      </c>
      <c r="CJ15">
        <f t="shared" ref="CJ15:CJ78" si="94">IF(BW15+BX15+CB15&gt;0,1,-1)</f>
        <v>-1</v>
      </c>
      <c r="CK15" t="s">
        <v>1163</v>
      </c>
      <c r="CL15">
        <v>3</v>
      </c>
      <c r="CM15" s="241">
        <v>2</v>
      </c>
      <c r="CN15">
        <v>2</v>
      </c>
      <c r="CO15" s="137">
        <v>223890</v>
      </c>
      <c r="CP15" s="137">
        <v>149260</v>
      </c>
      <c r="CQ15" s="188">
        <v>0</v>
      </c>
      <c r="CR15" s="188">
        <f>IF(IF(BU15=CC15,1,0)=1,ABS(CO15*CH15),-ABS(CO15*CH15))</f>
        <v>0</v>
      </c>
      <c r="CS15" s="188">
        <v>0</v>
      </c>
      <c r="CT15" s="188">
        <v>0</v>
      </c>
      <c r="CU15" s="188">
        <v>0</v>
      </c>
      <c r="CV15" s="188">
        <v>0</v>
      </c>
      <c r="CW15" s="188">
        <v>0</v>
      </c>
      <c r="CX15" s="188">
        <f t="shared" ref="CX15:CX78" si="95">IF(IF(CJ15=CC15,1,0)=1,ABS(CO15*CH15),-ABS(CO15*CH15))</f>
        <v>0</v>
      </c>
      <c r="CY15" s="188">
        <v>0</v>
      </c>
      <c r="CZ15" s="188">
        <v>0</v>
      </c>
      <c r="DA15" s="188">
        <v>0</v>
      </c>
      <c r="DB15" s="188">
        <v>0</v>
      </c>
      <c r="DD15">
        <v>1</v>
      </c>
      <c r="DE15" s="228">
        <v>1</v>
      </c>
      <c r="DF15" s="228">
        <v>-1</v>
      </c>
      <c r="DG15" s="228">
        <v>1</v>
      </c>
      <c r="DH15" s="203">
        <v>1</v>
      </c>
      <c r="DI15" s="229">
        <v>-4</v>
      </c>
      <c r="DJ15">
        <v>-1</v>
      </c>
      <c r="DK15">
        <v>-1</v>
      </c>
      <c r="DL15" s="203">
        <v>-1</v>
      </c>
      <c r="DM15">
        <v>0</v>
      </c>
      <c r="DN15">
        <v>0</v>
      </c>
      <c r="DO15">
        <v>1</v>
      </c>
      <c r="DP15">
        <v>1</v>
      </c>
      <c r="DQ15" s="237">
        <v>-3.08187056144E-3</v>
      </c>
      <c r="DR15" s="194">
        <v>42548</v>
      </c>
      <c r="DS15">
        <f t="shared" ref="DS15:DS78" si="96">IF(DF15+DG15+DK15&gt;0,1,-1)</f>
        <v>-1</v>
      </c>
      <c r="DT15" t="s">
        <v>1163</v>
      </c>
      <c r="DU15">
        <v>3</v>
      </c>
      <c r="DV15" s="241">
        <v>2</v>
      </c>
      <c r="DW15">
        <v>2</v>
      </c>
      <c r="DX15" s="137">
        <v>223200</v>
      </c>
      <c r="DY15" s="137">
        <v>148800</v>
      </c>
      <c r="DZ15" s="188">
        <v>-687.87350931340802</v>
      </c>
      <c r="EA15" s="188">
        <f>IF(IF(DD15=DL15,1,0)=1,ABS(DX15*DQ15),-ABS(DX15*DQ15))</f>
        <v>-687.87350931340802</v>
      </c>
      <c r="EB15" s="188">
        <v>-687.87350931340802</v>
      </c>
      <c r="EC15" s="188">
        <v>687.87350931340802</v>
      </c>
      <c r="ED15" s="188">
        <v>687.87350931340802</v>
      </c>
      <c r="EE15" s="188">
        <v>687.87350931340802</v>
      </c>
      <c r="EF15" s="188">
        <v>-687.87350931340802</v>
      </c>
      <c r="EG15" s="188">
        <f t="shared" ref="EG15:EG78" si="97">IF(IF(DS15=DL15,1,0)=1,ABS(DX15*DQ15),-ABS(DX15*DQ15))</f>
        <v>687.87350931340802</v>
      </c>
      <c r="EH15" s="188">
        <v>-687.87350931340802</v>
      </c>
      <c r="EI15" s="188">
        <v>687.87350931340802</v>
      </c>
      <c r="EJ15" s="188">
        <v>-687.87350931340802</v>
      </c>
      <c r="EK15" s="188">
        <v>687.87350931340802</v>
      </c>
      <c r="EM15">
        <v>-1</v>
      </c>
      <c r="EN15" s="228">
        <v>1</v>
      </c>
      <c r="EO15" s="228">
        <v>-1</v>
      </c>
      <c r="EP15" s="228">
        <v>1</v>
      </c>
      <c r="EQ15" s="203">
        <v>1</v>
      </c>
      <c r="ER15" s="229">
        <v>-5</v>
      </c>
      <c r="ES15">
        <v>-1</v>
      </c>
      <c r="ET15">
        <v>-1</v>
      </c>
      <c r="EU15" s="203">
        <v>1</v>
      </c>
      <c r="EV15">
        <v>1</v>
      </c>
      <c r="EW15">
        <v>1</v>
      </c>
      <c r="EX15">
        <v>0</v>
      </c>
      <c r="EY15">
        <v>0</v>
      </c>
      <c r="EZ15" s="237">
        <v>7.9301075268800002E-3</v>
      </c>
      <c r="FA15" s="194">
        <v>42548</v>
      </c>
      <c r="FB15">
        <f t="shared" ref="FB15:FB78" si="98">IF(EO15+EP15+ET15&gt;0,1,-1)</f>
        <v>-1</v>
      </c>
      <c r="FC15" t="s">
        <v>1163</v>
      </c>
      <c r="FD15">
        <v>2</v>
      </c>
      <c r="FE15" s="241">
        <v>1</v>
      </c>
      <c r="FF15">
        <v>2</v>
      </c>
      <c r="FG15" s="137">
        <v>149980</v>
      </c>
      <c r="FH15" s="137">
        <v>149980</v>
      </c>
      <c r="FI15" s="188">
        <v>1189.3575268814625</v>
      </c>
      <c r="FJ15" s="188">
        <f>IF(IF(EM15=EU15,1,0)=1,ABS(FG15*EZ15),-ABS(FG15*EZ15))</f>
        <v>-1189.3575268814625</v>
      </c>
      <c r="FK15" s="188">
        <v>1189.3575268814625</v>
      </c>
      <c r="FL15" s="188">
        <v>-1189.3575268814625</v>
      </c>
      <c r="FM15" s="188">
        <v>-1189.3575268814625</v>
      </c>
      <c r="FN15" s="188">
        <v>-1189.3575268814625</v>
      </c>
      <c r="FO15" s="188">
        <v>1189.3575268814625</v>
      </c>
      <c r="FP15" s="188">
        <f t="shared" ref="FP15:FP78" si="99">IF(IF(FB15=EU15,1,0)=1,ABS(FG15*EZ15),-ABS(FG15*EZ15))</f>
        <v>-1189.3575268814625</v>
      </c>
      <c r="FQ15" s="188">
        <v>1189.3575268814625</v>
      </c>
      <c r="FR15" s="188">
        <v>-1189.3575268814625</v>
      </c>
      <c r="FS15" s="188">
        <v>-1189.3575268814625</v>
      </c>
      <c r="FT15" s="188">
        <v>1189.3575268814625</v>
      </c>
      <c r="FV15">
        <v>1</v>
      </c>
      <c r="FW15" s="228">
        <v>1</v>
      </c>
      <c r="FX15" s="228">
        <v>-1</v>
      </c>
      <c r="FY15" s="228">
        <v>1</v>
      </c>
      <c r="FZ15" s="203">
        <v>1</v>
      </c>
      <c r="GA15" s="229">
        <v>-6</v>
      </c>
      <c r="GB15">
        <v>-1</v>
      </c>
      <c r="GC15">
        <v>-1</v>
      </c>
      <c r="GD15">
        <v>-1</v>
      </c>
      <c r="GE15">
        <v>0</v>
      </c>
      <c r="GF15">
        <v>0</v>
      </c>
      <c r="GG15">
        <v>1</v>
      </c>
      <c r="GH15">
        <v>1</v>
      </c>
      <c r="GI15">
        <v>-5.7340978797199996E-3</v>
      </c>
      <c r="GJ15" s="194">
        <v>42548</v>
      </c>
      <c r="GK15">
        <f t="shared" ref="GK15:GK78" si="100">IF(FX15+FY15+GC15&gt;0,1,-1)</f>
        <v>-1</v>
      </c>
      <c r="GL15" t="s">
        <v>1163</v>
      </c>
      <c r="GM15">
        <v>2</v>
      </c>
      <c r="GN15" s="241">
        <v>1</v>
      </c>
      <c r="GO15">
        <v>3</v>
      </c>
      <c r="GP15" s="137">
        <v>149120</v>
      </c>
      <c r="GQ15" s="137">
        <v>223680</v>
      </c>
      <c r="GR15" s="188">
        <v>-855.06867582384632</v>
      </c>
      <c r="GS15" s="188">
        <f>IF(IF(FV15=GD15,1,0)=1,ABS(GP15*GI15),-ABS(GP15*GI15))</f>
        <v>-855.06867582384632</v>
      </c>
      <c r="GT15" s="188">
        <v>-855.06867582384632</v>
      </c>
      <c r="GU15" s="188">
        <v>855.06867582384632</v>
      </c>
      <c r="GV15" s="188">
        <v>855.06867582384632</v>
      </c>
      <c r="GW15" s="188">
        <v>855.06867582384632</v>
      </c>
      <c r="GX15" s="188">
        <v>-855.06867582384632</v>
      </c>
      <c r="GY15" s="188">
        <f t="shared" ref="GY15:GY78" si="101">IF(GK15=0,0,IF(IF(GK15=GD15,1,0)=1,ABS(GP15*GI15),-ABS(GP15*GI15)))</f>
        <v>855.06867582384632</v>
      </c>
      <c r="GZ15" s="188">
        <v>-855.06867582384632</v>
      </c>
      <c r="HA15" s="188">
        <v>855.06867582384632</v>
      </c>
      <c r="HB15" s="188">
        <v>-855.06867582384632</v>
      </c>
      <c r="HC15" s="188">
        <v>855.06867582384632</v>
      </c>
      <c r="HE15">
        <v>-1</v>
      </c>
      <c r="HF15">
        <v>1</v>
      </c>
      <c r="HG15">
        <v>-1</v>
      </c>
      <c r="HH15">
        <v>1</v>
      </c>
      <c r="HI15">
        <v>1</v>
      </c>
      <c r="HJ15">
        <v>-7</v>
      </c>
      <c r="HK15">
        <v>-1</v>
      </c>
      <c r="HL15">
        <v>-1</v>
      </c>
      <c r="HM15" s="203">
        <v>1</v>
      </c>
      <c r="HN15">
        <v>1</v>
      </c>
      <c r="HO15">
        <v>1</v>
      </c>
      <c r="HP15">
        <v>0</v>
      </c>
      <c r="HQ15">
        <v>0</v>
      </c>
      <c r="HR15" s="237">
        <v>1.2741416308999999E-2</v>
      </c>
      <c r="HS15" s="194">
        <v>42548</v>
      </c>
      <c r="HT15">
        <f t="shared" ref="HT15:HT78" si="102">IF(HG15+HH15+HL15&gt;0,1,-1)</f>
        <v>-1</v>
      </c>
      <c r="HU15" t="s">
        <v>1163</v>
      </c>
      <c r="HV15">
        <v>2</v>
      </c>
      <c r="HW15">
        <v>1</v>
      </c>
      <c r="HX15">
        <v>3</v>
      </c>
      <c r="HY15" s="137">
        <v>151020</v>
      </c>
      <c r="HZ15" s="137">
        <v>226530</v>
      </c>
      <c r="IA15" s="188">
        <v>1924.2086909851798</v>
      </c>
      <c r="IB15" s="188">
        <f>IF(IF(HE15=HM15,1,0)=1,ABS(HY15*HR15),-ABS(HY15*HR15))</f>
        <v>-1924.2086909851798</v>
      </c>
      <c r="IC15" s="188">
        <v>1924.2086909851798</v>
      </c>
      <c r="ID15" s="188">
        <v>-1924.2086909851798</v>
      </c>
      <c r="IE15" s="188">
        <v>-1924.2086909851798</v>
      </c>
      <c r="IF15" s="188">
        <v>-1924.2086909851798</v>
      </c>
      <c r="IG15" s="188">
        <v>1924.2086909851798</v>
      </c>
      <c r="IH15" s="188">
        <f t="shared" ref="IH15:IH78" si="103">IF(IF(HT15=HM15,1,0)=1,ABS(HY15*HR15),-ABS(HY15*HR15))</f>
        <v>-1924.2086909851798</v>
      </c>
      <c r="II15" s="188">
        <v>1924.2086909851798</v>
      </c>
      <c r="IJ15" s="188">
        <v>-1924.2086909851798</v>
      </c>
      <c r="IK15" s="188">
        <v>-1924.2086909851798</v>
      </c>
      <c r="IL15" s="188">
        <v>1924.2086909851798</v>
      </c>
      <c r="IN15">
        <v>1</v>
      </c>
      <c r="IO15" s="228">
        <v>1</v>
      </c>
      <c r="IP15" s="228">
        <v>1</v>
      </c>
      <c r="IQ15" s="228">
        <v>1</v>
      </c>
      <c r="IR15" s="203">
        <v>1</v>
      </c>
      <c r="IS15" s="229">
        <v>-8</v>
      </c>
      <c r="IT15">
        <v>-1</v>
      </c>
      <c r="IU15">
        <v>-1</v>
      </c>
      <c r="IV15" s="203">
        <v>-1</v>
      </c>
      <c r="IW15">
        <v>0</v>
      </c>
      <c r="IX15">
        <v>0</v>
      </c>
      <c r="IY15">
        <v>1</v>
      </c>
      <c r="IZ15">
        <v>1</v>
      </c>
      <c r="JA15" s="237">
        <v>-4.63514766256E-3</v>
      </c>
      <c r="JB15" s="194">
        <v>42548</v>
      </c>
      <c r="JC15">
        <f t="shared" ref="JC15:JC78" si="104">IF(IP15+IQ15+IU15&gt;0,1,-1)</f>
        <v>1</v>
      </c>
      <c r="JD15" t="s">
        <v>1163</v>
      </c>
      <c r="JE15">
        <v>2</v>
      </c>
      <c r="JF15" s="241">
        <v>2</v>
      </c>
      <c r="JG15">
        <v>2</v>
      </c>
      <c r="JH15" s="137">
        <v>150320</v>
      </c>
      <c r="JI15" s="137">
        <v>150320</v>
      </c>
      <c r="JJ15" s="188">
        <v>-696.75539663601921</v>
      </c>
      <c r="JK15" s="188">
        <f>IF(IF(IN15=IV15,1,0)=1,ABS(JH15*JA15),-ABS(JH15*JA15))</f>
        <v>-696.75539663601921</v>
      </c>
      <c r="JL15" s="188">
        <v>-696.75539663601921</v>
      </c>
      <c r="JM15" s="188">
        <v>696.75539663601921</v>
      </c>
      <c r="JN15" s="188">
        <v>696.75539663601921</v>
      </c>
      <c r="JO15" s="188">
        <v>-696.75539663601921</v>
      </c>
      <c r="JP15" s="188">
        <v>-696.75539663601921</v>
      </c>
      <c r="JQ15" s="188">
        <f t="shared" ref="JQ15:JQ78" si="105">IF(IF(JC15=IV15,1,0)=1,ABS(JH15*JA15),-ABS(JH15*JA15))</f>
        <v>-696.75539663601921</v>
      </c>
      <c r="JR15" s="188">
        <v>-696.75539663601921</v>
      </c>
      <c r="JS15" s="188">
        <v>696.75539663601921</v>
      </c>
      <c r="JT15" s="188">
        <v>-696.75539663601921</v>
      </c>
      <c r="JU15" s="188">
        <v>696.75539663601921</v>
      </c>
      <c r="JW15">
        <v>-1</v>
      </c>
      <c r="JX15" s="228">
        <v>1</v>
      </c>
      <c r="JY15" s="228">
        <v>-1</v>
      </c>
      <c r="JZ15" s="228">
        <v>1</v>
      </c>
      <c r="KA15" s="203">
        <v>1</v>
      </c>
      <c r="KB15" s="229">
        <v>-9</v>
      </c>
      <c r="KC15">
        <v>-1</v>
      </c>
      <c r="KD15">
        <v>-1</v>
      </c>
      <c r="KE15" s="203">
        <v>1</v>
      </c>
      <c r="KF15">
        <v>1</v>
      </c>
      <c r="KG15">
        <v>1</v>
      </c>
      <c r="KH15">
        <v>0</v>
      </c>
      <c r="KI15">
        <v>0</v>
      </c>
      <c r="KJ15" s="237">
        <v>1.3704097924399999E-2</v>
      </c>
      <c r="KK15" s="194">
        <v>42548</v>
      </c>
      <c r="KL15">
        <f t="shared" ref="KL15:KL78" si="106">IF(JY15+JZ15+KD15&gt;0,1,-1)</f>
        <v>-1</v>
      </c>
      <c r="KM15" t="s">
        <v>1163</v>
      </c>
      <c r="KN15">
        <v>2</v>
      </c>
      <c r="KO15" s="241">
        <v>1</v>
      </c>
      <c r="KP15">
        <v>3</v>
      </c>
      <c r="KQ15" s="137">
        <v>152380</v>
      </c>
      <c r="KR15" s="137">
        <v>228570</v>
      </c>
      <c r="KS15" s="188">
        <v>2088.2304417200721</v>
      </c>
      <c r="KT15" s="188">
        <v>-2088.2304417200721</v>
      </c>
      <c r="KU15" s="188">
        <v>2088.2304417200721</v>
      </c>
      <c r="KV15" s="188">
        <v>-2088.2304417200721</v>
      </c>
      <c r="KW15" s="188">
        <v>-2088.2304417200721</v>
      </c>
      <c r="KX15" s="188">
        <v>-2088.2304417200721</v>
      </c>
      <c r="KY15" s="188">
        <v>2088.2304417200721</v>
      </c>
      <c r="KZ15" s="188">
        <f t="shared" ref="KZ15:KZ78" si="107">IF(IF(KL15=KE15,1,0)=1,ABS(KQ15*KJ15),-ABS(KQ15*KJ15))</f>
        <v>-2088.2304417200721</v>
      </c>
      <c r="LA15" s="188">
        <v>2088.2304417200721</v>
      </c>
      <c r="LB15" s="188">
        <v>-2088.2304417200721</v>
      </c>
      <c r="LC15" s="188">
        <v>-2088.2304417200721</v>
      </c>
      <c r="LD15" s="188">
        <v>2088.2304417200721</v>
      </c>
      <c r="LF15">
        <v>1</v>
      </c>
      <c r="LG15" s="228">
        <v>1</v>
      </c>
      <c r="LH15" s="228">
        <v>1</v>
      </c>
      <c r="LI15" s="228">
        <v>1</v>
      </c>
      <c r="LJ15" s="203">
        <v>1</v>
      </c>
      <c r="LK15" s="229">
        <v>9</v>
      </c>
      <c r="LL15">
        <v>-1</v>
      </c>
      <c r="LM15">
        <v>1</v>
      </c>
      <c r="LN15" s="203">
        <v>-1</v>
      </c>
      <c r="LO15">
        <v>0</v>
      </c>
      <c r="LP15">
        <v>0</v>
      </c>
      <c r="LQ15">
        <v>1</v>
      </c>
      <c r="LR15">
        <v>0</v>
      </c>
      <c r="LS15" s="237">
        <v>-3.4125213282599999E-3</v>
      </c>
      <c r="LT15" s="194">
        <v>42549</v>
      </c>
      <c r="LU15">
        <f t="shared" ref="LU15:LU78" si="108">IF(LH15+LI15+LM15&gt;0,1,-1)</f>
        <v>1</v>
      </c>
      <c r="LV15" t="s">
        <v>1163</v>
      </c>
      <c r="LW15">
        <v>2</v>
      </c>
      <c r="LX15" s="241"/>
      <c r="LY15">
        <v>2</v>
      </c>
      <c r="LZ15" s="137">
        <v>151860</v>
      </c>
      <c r="MA15" s="137">
        <v>151860</v>
      </c>
      <c r="MB15" s="188">
        <v>-518.22548890956352</v>
      </c>
      <c r="MC15" s="188">
        <v>-518.22548890956352</v>
      </c>
      <c r="MD15" s="188">
        <v>-518.22548890956352</v>
      </c>
      <c r="ME15" s="188">
        <v>518.22548890956352</v>
      </c>
      <c r="MF15" s="188">
        <v>-518.22548890956352</v>
      </c>
      <c r="MG15" s="188">
        <v>-518.22548890956352</v>
      </c>
      <c r="MH15" s="188">
        <v>-518.22548890956352</v>
      </c>
      <c r="MI15" s="188">
        <f t="shared" ref="MI15:MI78" si="109">IF(IF(LU15=LN15,1,0)=1,ABS(LZ15*LS15),-ABS(LZ15*LS15))</f>
        <v>-518.22548890956352</v>
      </c>
      <c r="MJ15" s="188">
        <v>-518.22548890956352</v>
      </c>
      <c r="MK15" s="188">
        <v>518.22548890956352</v>
      </c>
      <c r="ML15" s="188">
        <v>-518.22548890956352</v>
      </c>
      <c r="MM15" s="188">
        <v>518.22548890956352</v>
      </c>
      <c r="MO15">
        <v>-1</v>
      </c>
      <c r="MP15" s="228">
        <v>1</v>
      </c>
      <c r="MQ15" s="228">
        <v>-1</v>
      </c>
      <c r="MR15" s="203">
        <v>1</v>
      </c>
      <c r="MS15" s="203">
        <v>1</v>
      </c>
      <c r="MT15" s="229">
        <v>10</v>
      </c>
      <c r="MU15">
        <v>-1</v>
      </c>
      <c r="MV15">
        <v>1</v>
      </c>
      <c r="MW15" s="203">
        <v>1</v>
      </c>
      <c r="MX15">
        <v>0</v>
      </c>
      <c r="MY15">
        <v>1</v>
      </c>
      <c r="MZ15">
        <v>0</v>
      </c>
      <c r="NA15">
        <v>1</v>
      </c>
      <c r="NB15" s="237">
        <v>3.6876070064500001E-3</v>
      </c>
      <c r="NC15" s="194">
        <v>42549</v>
      </c>
      <c r="ND15">
        <f t="shared" ref="ND15:ND78" si="110">IF(MQ15+MR15+MV15&gt;0,1,-1)</f>
        <v>1</v>
      </c>
      <c r="NE15" t="s">
        <v>1163</v>
      </c>
      <c r="NF15">
        <v>3</v>
      </c>
      <c r="NG15" s="241"/>
      <c r="NH15">
        <v>2</v>
      </c>
      <c r="NI15" s="137">
        <v>228630</v>
      </c>
      <c r="NJ15" s="137">
        <v>152420</v>
      </c>
      <c r="NK15" s="188">
        <v>843.09758988466353</v>
      </c>
      <c r="NL15" s="188">
        <v>-843.09758988466353</v>
      </c>
      <c r="NM15" s="188">
        <v>843.09758988466353</v>
      </c>
      <c r="NN15" s="188">
        <v>-843.09758988466353</v>
      </c>
      <c r="NO15" s="188">
        <v>843.09758988466353</v>
      </c>
      <c r="NP15" s="188">
        <v>-843.09758988466353</v>
      </c>
      <c r="NQ15" s="188">
        <v>843.09758988466353</v>
      </c>
      <c r="NR15" s="188">
        <f t="shared" ref="NR15:NR78" si="111">IF(IF(ND15=MW15,1,0)=1,ABS(NI15*NB15),-ABS(NI15*NB15))</f>
        <v>843.09758988466353</v>
      </c>
      <c r="NS15" s="188">
        <v>843.09758988466353</v>
      </c>
      <c r="NT15" s="188">
        <v>-843.09758988466353</v>
      </c>
      <c r="NU15" s="188">
        <v>-843.09758988466353</v>
      </c>
      <c r="NV15" s="188">
        <v>843.09758988466353</v>
      </c>
      <c r="NX15">
        <v>1</v>
      </c>
      <c r="NY15" s="228">
        <v>1</v>
      </c>
      <c r="NZ15" s="228">
        <v>1</v>
      </c>
      <c r="OA15" s="228">
        <v>1</v>
      </c>
      <c r="OB15" s="203">
        <v>1</v>
      </c>
      <c r="OC15" s="229">
        <v>11</v>
      </c>
      <c r="OD15">
        <v>-1</v>
      </c>
      <c r="OE15">
        <v>1</v>
      </c>
      <c r="OF15" s="203">
        <v>-1</v>
      </c>
      <c r="OG15">
        <v>0</v>
      </c>
      <c r="OH15">
        <v>0</v>
      </c>
      <c r="OI15">
        <v>1</v>
      </c>
      <c r="OJ15">
        <v>0</v>
      </c>
      <c r="OK15">
        <v>-5.3798714079499998E-3</v>
      </c>
      <c r="OL15" s="194">
        <v>42549</v>
      </c>
      <c r="OM15">
        <f t="shared" ref="OM15:OM78" si="112">IF(NZ15+OA15+OE15&gt;0,1,-1)</f>
        <v>1</v>
      </c>
      <c r="ON15" t="s">
        <v>1163</v>
      </c>
      <c r="OO15">
        <v>3</v>
      </c>
      <c r="OP15" s="241"/>
      <c r="OQ15">
        <v>2</v>
      </c>
      <c r="OR15" s="137">
        <v>227280</v>
      </c>
      <c r="OS15" s="137">
        <v>151520</v>
      </c>
      <c r="OT15" s="188">
        <v>-1222.7371735988759</v>
      </c>
      <c r="OU15" s="188">
        <v>-1222.7371735988759</v>
      </c>
      <c r="OV15" s="188">
        <v>-1222.7371735988759</v>
      </c>
      <c r="OW15" s="188">
        <v>1222.7371735988759</v>
      </c>
      <c r="OX15" s="188">
        <v>-1222.7371735988759</v>
      </c>
      <c r="OY15" s="188">
        <v>-1222.7371735988759</v>
      </c>
      <c r="OZ15" s="188">
        <v>-1222.7371735988759</v>
      </c>
      <c r="PA15" s="188">
        <f t="shared" ref="PA15:PA78" si="113">IF(IF(OM15=OF15,1,0)=1,ABS(OR15*OK15),-ABS(OR15*OK15))</f>
        <v>-1222.7371735988759</v>
      </c>
      <c r="PB15" s="188">
        <v>-1222.7371735988759</v>
      </c>
      <c r="PC15" s="188">
        <v>1222.7371735988759</v>
      </c>
      <c r="PD15" s="188">
        <v>-1222.7371735988759</v>
      </c>
      <c r="PE15" s="188">
        <v>1222.7371735988759</v>
      </c>
      <c r="PG15">
        <v>-1</v>
      </c>
      <c r="PH15" s="228">
        <v>1</v>
      </c>
      <c r="PI15" s="228">
        <v>-1</v>
      </c>
      <c r="PJ15" s="228">
        <v>1</v>
      </c>
      <c r="PK15" s="203">
        <v>1</v>
      </c>
      <c r="PL15" s="229">
        <v>12</v>
      </c>
      <c r="PM15">
        <v>-1</v>
      </c>
      <c r="PN15">
        <v>1</v>
      </c>
      <c r="PO15" s="203">
        <v>-1</v>
      </c>
      <c r="PP15">
        <v>1</v>
      </c>
      <c r="PQ15">
        <v>0</v>
      </c>
      <c r="PR15">
        <v>1</v>
      </c>
      <c r="PS15">
        <v>0</v>
      </c>
      <c r="PT15" s="237">
        <v>-5.27704485488E-4</v>
      </c>
      <c r="PU15" s="194">
        <v>42549</v>
      </c>
      <c r="PV15">
        <v>1</v>
      </c>
      <c r="PW15" t="s">
        <v>1163</v>
      </c>
      <c r="PX15">
        <v>2</v>
      </c>
      <c r="PY15" s="241"/>
      <c r="PZ15">
        <v>2</v>
      </c>
      <c r="QA15" s="137">
        <v>149860</v>
      </c>
      <c r="QB15" s="137">
        <v>149860</v>
      </c>
      <c r="QC15" s="188">
        <v>-79.08179419523168</v>
      </c>
      <c r="QD15" s="188">
        <v>79.08179419523168</v>
      </c>
      <c r="QE15" s="188">
        <v>-79.08179419523168</v>
      </c>
      <c r="QF15" s="188">
        <v>79.08179419523168</v>
      </c>
      <c r="QG15" s="188">
        <v>-79.08179419523168</v>
      </c>
      <c r="QH15" s="188">
        <v>79.08179419523168</v>
      </c>
      <c r="QI15" s="188">
        <v>-79.08179419523168</v>
      </c>
      <c r="QJ15" s="188">
        <v>-79.08179419523168</v>
      </c>
      <c r="QK15" s="188">
        <v>-79.08179419523168</v>
      </c>
      <c r="QL15" s="188">
        <v>79.08179419523168</v>
      </c>
      <c r="QM15" s="188">
        <v>-79.08179419523168</v>
      </c>
      <c r="QN15" s="188">
        <v>79.08179419523168</v>
      </c>
      <c r="QP15">
        <f t="shared" ref="QP15:QP78" si="114">PO15</f>
        <v>-1</v>
      </c>
      <c r="QQ15" s="228">
        <v>1</v>
      </c>
      <c r="QR15" s="228">
        <v>-1</v>
      </c>
      <c r="QS15" s="228">
        <v>1</v>
      </c>
      <c r="QT15" s="203">
        <v>1</v>
      </c>
      <c r="QU15" s="229">
        <v>13</v>
      </c>
      <c r="QV15">
        <f t="shared" ref="QV15:QV78" si="115">IF(QT15=1,-1,1)</f>
        <v>-1</v>
      </c>
      <c r="QW15">
        <f t="shared" ref="QW15:QW78" si="116">IF(QU15&lt;0,QT15*-1,QT15)</f>
        <v>1</v>
      </c>
      <c r="QX15">
        <v>-1</v>
      </c>
      <c r="QY15">
        <f t="shared" ref="QY15:QY78" si="117">IF(QR15=QX15,1,0)</f>
        <v>1</v>
      </c>
      <c r="QZ15">
        <f t="shared" si="82"/>
        <v>0</v>
      </c>
      <c r="RA15">
        <f>IF(QX15=QV15,1,0)</f>
        <v>1</v>
      </c>
      <c r="RB15">
        <f t="shared" ref="RB15:RB78" si="118">IF(QX15=QW15,1,0)</f>
        <v>0</v>
      </c>
      <c r="RC15">
        <v>-1.0955649419200001E-2</v>
      </c>
      <c r="RD15" s="194">
        <v>42549</v>
      </c>
      <c r="RE15">
        <f t="shared" ref="RE15:RE78" si="119">IF(QR15+QS15+QW15&gt;0,1,-1)</f>
        <v>1</v>
      </c>
      <c r="RF15" t="str">
        <f t="shared" si="83"/>
        <v>TRUE</v>
      </c>
      <c r="RG15">
        <f>VLOOKUP($A15,'FuturesInfo (3)'!$A$2:$V$80,22)</f>
        <v>2</v>
      </c>
      <c r="RH15" s="241"/>
      <c r="RI15">
        <f t="shared" ref="RI15:RI78" si="120">IF(RH15=1,ROUND(RG15*(1+RI$13),0),ROUND(RG15*(1-RI$13),0))</f>
        <v>2</v>
      </c>
      <c r="RJ15" s="137">
        <f>VLOOKUP($A15,'FuturesInfo (3)'!$A$2:$O$80,15)*RG15</f>
        <v>149860</v>
      </c>
      <c r="RK15" s="137">
        <f>VLOOKUP($A15,'FuturesInfo (3)'!$A$2:$O$80,15)*RI15</f>
        <v>149860</v>
      </c>
      <c r="RL15" s="188">
        <f t="shared" ref="RL15:RL78" si="121">IF(IF(QQ15=QX15,1,0)=1,ABS(RJ15*RC15),-ABS(RJ15*RC15))</f>
        <v>-1641.813621961312</v>
      </c>
      <c r="RM15" s="188">
        <f t="shared" si="84"/>
        <v>1641.813621961312</v>
      </c>
      <c r="RN15" s="188">
        <f t="shared" ref="RN15:RN78" si="122">IF(QZ15=1,ABS(RJ15*RC15),-ABS(RJ15*RC15))</f>
        <v>-1641.813621961312</v>
      </c>
      <c r="RO15" s="188">
        <f t="shared" ref="RO15:RO78" si="123">IF(RA15=1,ABS(RJ15*RC15),-ABS(RJ15*RC15))</f>
        <v>1641.813621961312</v>
      </c>
      <c r="RP15" s="188">
        <f t="shared" ref="RP15:RP20" si="124">IF(RB15=1,ABS(RJ15*RC15),-ABS(RJ15*RC15))</f>
        <v>-1641.813621961312</v>
      </c>
      <c r="RQ15" s="188">
        <f t="shared" ref="RQ15:RQ78" si="125">IF(IF(QR15=QX15,1,0)=1,ABS(RJ15*RC15),-ABS(RJ15*RC15))</f>
        <v>1641.813621961312</v>
      </c>
      <c r="RR15" s="188">
        <f>IF(IF(QS15=QX15,1,0)=1,ABS(RJ15*RC15),-ABS(RJ15*RC15))</f>
        <v>-1641.813621961312</v>
      </c>
      <c r="RS15" s="188">
        <f t="shared" ref="RS15:RS78" si="126">IF(IF(RE15=QX15,1,0)=1,ABS(RJ15*RC15),-ABS(RJ15*RC15))</f>
        <v>-1641.813621961312</v>
      </c>
      <c r="RT15" s="188">
        <f>IF(IF(sym!$Q4=QX15,1,0)=1,ABS(RJ15*RC15),-ABS(RJ15*RC15))</f>
        <v>-1641.813621961312</v>
      </c>
      <c r="RU15" s="188">
        <f>IF(IF(sym!$P4=QX15,1,0)=1,ABS(RJ15*RC15),-ABS(RJ15*RC15))</f>
        <v>1641.813621961312</v>
      </c>
      <c r="RV15" s="188">
        <f>IF(IF(QX15=QX15,0,1)=1,ABS(RJ15*RC15),-ABS(RJ15*RC15))</f>
        <v>-1641.813621961312</v>
      </c>
      <c r="RW15" s="188">
        <f t="shared" ref="RW15:RW78" si="127">ABS(RJ15*RC15)</f>
        <v>1641.813621961312</v>
      </c>
      <c r="RY15">
        <f t="shared" ref="RY15:RY78" si="128">QX15</f>
        <v>-1</v>
      </c>
      <c r="RZ15" s="228"/>
      <c r="SA15" s="228"/>
      <c r="SB15" s="228"/>
      <c r="SC15" s="203"/>
      <c r="SD15" s="229"/>
      <c r="SE15">
        <f t="shared" ref="SE15:SE78" si="129">IF(SC15=1,-1,1)</f>
        <v>1</v>
      </c>
      <c r="SF15">
        <f t="shared" ref="SF15:SF78" si="130">IF(SD15&lt;0,SC15*-1,SC15)</f>
        <v>0</v>
      </c>
      <c r="SG15" s="203"/>
      <c r="SH15">
        <f t="shared" ref="SH15:SH78" si="131">IF(SA15=SG15,1,0)</f>
        <v>1</v>
      </c>
      <c r="SI15">
        <f t="shared" si="85"/>
        <v>1</v>
      </c>
      <c r="SJ15">
        <f>IF(SG15=SE15,1,0)</f>
        <v>0</v>
      </c>
      <c r="SK15">
        <f t="shared" ref="SK15:SK78" si="132">IF(SG15=SF15,1,0)</f>
        <v>1</v>
      </c>
      <c r="SL15" s="237"/>
      <c r="SM15" s="194"/>
      <c r="SN15">
        <f t="shared" ref="SN15:SN78" si="133">IF(SA15+SB15+SF15&gt;0,1,-1)</f>
        <v>-1</v>
      </c>
      <c r="SO15" t="str">
        <f t="shared" si="86"/>
        <v>FALSE</v>
      </c>
      <c r="SP15">
        <f>VLOOKUP($A15,'FuturesInfo (3)'!$A$2:$V$80,22)</f>
        <v>2</v>
      </c>
      <c r="SQ15" s="241"/>
      <c r="SR15">
        <f t="shared" ref="SR15:SR78" si="134">IF(SQ15=1,ROUND(SP15*(1+SR$13),0),ROUND(SP15*(1-SR$13),0))</f>
        <v>2</v>
      </c>
      <c r="SS15" s="137">
        <f>VLOOKUP($A15,'FuturesInfo (3)'!$A$2:$O$80,15)*SP15</f>
        <v>149860</v>
      </c>
      <c r="ST15" s="137">
        <f>VLOOKUP($A15,'FuturesInfo (3)'!$A$2:$O$80,15)*SR15</f>
        <v>149860</v>
      </c>
      <c r="SU15" s="188">
        <f t="shared" ref="SU15:SU38" si="135">IF(IF(RZ15=SG15,1,0)=1,ABS(SS15*SL15),-ABS(SS15*SL15))</f>
        <v>0</v>
      </c>
      <c r="SV15" s="188">
        <f t="shared" si="87"/>
        <v>0</v>
      </c>
      <c r="SW15" s="188">
        <f t="shared" ref="SW15:SW78" si="136">IF(SI15=1,ABS(SS15*SL15),-ABS(SS15*SL15))</f>
        <v>0</v>
      </c>
      <c r="SX15" s="188">
        <f t="shared" ref="SX15:SX78" si="137">IF(SJ15=1,ABS(SS15*SL15),-ABS(SS15*SL15))</f>
        <v>0</v>
      </c>
      <c r="SY15" s="188">
        <f t="shared" ref="SY15:SY20" si="138">IF(SK15=1,ABS(SS15*SL15),-ABS(SS15*SL15))</f>
        <v>0</v>
      </c>
      <c r="SZ15" s="188">
        <f t="shared" ref="SZ15:SZ78" si="139">IF(IF(SA15=SG15,1,0)=1,ABS(SS15*SL15),-ABS(SS15*SL15))</f>
        <v>0</v>
      </c>
      <c r="TA15" s="188">
        <f>IF(IF(SB15=SG15,1,0)=1,ABS(SS15*SL15),-ABS(SS15*SL15))</f>
        <v>0</v>
      </c>
      <c r="TB15" s="188">
        <f t="shared" ref="TB15:TB78" si="140">IF(IF(SN15=SG15,1,0)=1,ABS(SS15*SL15),-ABS(SS15*SL15))</f>
        <v>0</v>
      </c>
      <c r="TC15" s="188">
        <f>IF(IF(sym!$Q4=SG15,1,0)=1,ABS(SS15*SL15),-ABS(SS15*SL15))</f>
        <v>0</v>
      </c>
      <c r="TD15" s="188">
        <f>IF(IF(sym!$P4=SG15,1,0)=1,ABS(SS15*SL15),-ABS(SS15*SL15))</f>
        <v>0</v>
      </c>
      <c r="TE15" s="188">
        <f>IF(IF(SG15=SG15,0,1)=1,ABS(SS15*SL15),-ABS(SS15*SL15))</f>
        <v>0</v>
      </c>
      <c r="TF15" s="188">
        <f t="shared" ref="TF15:TF78" si="141">ABS(SS15*SL15)</f>
        <v>0</v>
      </c>
      <c r="TH15">
        <f t="shared" ref="TH15:TH78" si="142">SG15</f>
        <v>0</v>
      </c>
      <c r="TI15" s="228"/>
      <c r="TJ15" s="228"/>
      <c r="TK15" s="228"/>
      <c r="TL15" s="203"/>
      <c r="TM15" s="229"/>
      <c r="TN15">
        <f t="shared" ref="TN15:TN78" si="143">IF(TL15=1,-1,1)</f>
        <v>1</v>
      </c>
      <c r="TO15">
        <f t="shared" ref="TO15:TO78" si="144">IF(TM15&lt;0,TL15*-1,TL15)</f>
        <v>0</v>
      </c>
      <c r="TP15" s="203"/>
      <c r="TQ15">
        <f t="shared" ref="TQ15:TQ78" si="145">IF(TJ15=TP15,1,0)</f>
        <v>1</v>
      </c>
      <c r="TR15">
        <f t="shared" si="88"/>
        <v>1</v>
      </c>
      <c r="TS15">
        <f>IF(TP15=TN15,1,0)</f>
        <v>0</v>
      </c>
      <c r="TT15">
        <f t="shared" ref="TT15:TT78" si="146">IF(TP15=TO15,1,0)</f>
        <v>1</v>
      </c>
      <c r="TU15" s="237"/>
      <c r="TV15" s="194"/>
      <c r="TW15">
        <f t="shared" ref="TW15:TW78" si="147">IF(TJ15+TK15+TO15&gt;0,1,-1)</f>
        <v>-1</v>
      </c>
      <c r="TX15" t="str">
        <f t="shared" si="89"/>
        <v>FALSE</v>
      </c>
      <c r="TY15">
        <f>VLOOKUP($A15,'FuturesInfo (3)'!$A$2:$V$80,22)</f>
        <v>2</v>
      </c>
      <c r="TZ15" s="241"/>
      <c r="UA15">
        <f t="shared" ref="UA15:UA78" si="148">IF(TZ15=1,ROUND(TY15*(1+UA$13),0),ROUND(TY15*(1-UA$13),0))</f>
        <v>2</v>
      </c>
      <c r="UB15" s="137">
        <f>VLOOKUP($A15,'FuturesInfo (3)'!$A$2:$O$80,15)*TY15</f>
        <v>149860</v>
      </c>
      <c r="UC15" s="137">
        <f>VLOOKUP($A15,'FuturesInfo (3)'!$A$2:$O$80,15)*UA15</f>
        <v>149860</v>
      </c>
      <c r="UD15" s="188">
        <f t="shared" ref="UD15:UD38" si="149">IF(IF(TI15=TP15,1,0)=1,ABS(UB15*TU15),-ABS(UB15*TU15))</f>
        <v>0</v>
      </c>
      <c r="UE15" s="188">
        <f t="shared" si="90"/>
        <v>0</v>
      </c>
      <c r="UF15" s="188">
        <f t="shared" ref="UF15:UF78" si="150">IF(TR15=1,ABS(UB15*TU15),-ABS(UB15*TU15))</f>
        <v>0</v>
      </c>
      <c r="UG15" s="188">
        <f t="shared" ref="UG15:UG78" si="151">IF(TS15=1,ABS(UB15*TU15),-ABS(UB15*TU15))</f>
        <v>0</v>
      </c>
      <c r="UH15" s="188">
        <f t="shared" ref="UH15:UH20" si="152">IF(TT15=1,ABS(UB15*TU15),-ABS(UB15*TU15))</f>
        <v>0</v>
      </c>
      <c r="UI15" s="188">
        <f t="shared" ref="UI15:UI78" si="153">IF(IF(TJ15=TP15,1,0)=1,ABS(UB15*TU15),-ABS(UB15*TU15))</f>
        <v>0</v>
      </c>
      <c r="UJ15" s="188">
        <f>IF(IF(TK15=TP15,1,0)=1,ABS(UB15*TU15),-ABS(UB15*TU15))</f>
        <v>0</v>
      </c>
      <c r="UK15" s="188">
        <f t="shared" ref="UK15:UK78" si="154">IF(IF(TW15=TP15,1,0)=1,ABS(UB15*TU15),-ABS(UB15*TU15))</f>
        <v>0</v>
      </c>
      <c r="UL15" s="188">
        <f>IF(IF(sym!$Q4=TP15,1,0)=1,ABS(UB15*TU15),-ABS(UB15*TU15))</f>
        <v>0</v>
      </c>
      <c r="UM15" s="188">
        <f>IF(IF(sym!$P4=TP15,1,0)=1,ABS(UB15*TU15),-ABS(UB15*TU15))</f>
        <v>0</v>
      </c>
      <c r="UN15" s="188">
        <f>IF(IF(TP15=TP15,0,1)=1,ABS(UB15*TU15),-ABS(UB15*TU15))</f>
        <v>0</v>
      </c>
      <c r="UO15" s="188">
        <f t="shared" ref="UO15:UO78" si="155">ABS(UB15*TU15)</f>
        <v>0</v>
      </c>
    </row>
    <row r="16" spans="1:561" x14ac:dyDescent="0.25">
      <c r="A16" s="1" t="s">
        <v>294</v>
      </c>
      <c r="B16" s="149" t="str">
        <f>'FuturesInfo (3)'!M4</f>
        <v>AEX</v>
      </c>
      <c r="C16" s="192" t="str">
        <f>VLOOKUP(A16,'FuturesInfo (3)'!$A$2:$K$80,11)</f>
        <v>index</v>
      </c>
      <c r="E16">
        <v>1</v>
      </c>
      <c r="F16" s="228">
        <v>1</v>
      </c>
      <c r="G16" s="228">
        <v>-1</v>
      </c>
      <c r="H16" s="203">
        <v>1</v>
      </c>
      <c r="I16" s="229">
        <v>4</v>
      </c>
      <c r="J16">
        <v>-1</v>
      </c>
      <c r="K16">
        <v>1</v>
      </c>
      <c r="L16" s="203">
        <v>1</v>
      </c>
      <c r="M16">
        <v>1</v>
      </c>
      <c r="N16">
        <v>1</v>
      </c>
      <c r="O16">
        <v>0</v>
      </c>
      <c r="P16">
        <v>1</v>
      </c>
      <c r="Q16" s="237">
        <v>1.36220747468E-2</v>
      </c>
      <c r="R16" s="194">
        <v>42544</v>
      </c>
      <c r="S16">
        <v>60</v>
      </c>
      <c r="T16" t="s">
        <v>1163</v>
      </c>
      <c r="U16">
        <v>1</v>
      </c>
      <c r="V16" s="241">
        <v>2</v>
      </c>
      <c r="W16">
        <v>1</v>
      </c>
      <c r="X16" s="137">
        <v>96396.314400000003</v>
      </c>
      <c r="Y16" s="137">
        <v>96396.314400000003</v>
      </c>
      <c r="Z16" s="188">
        <v>1313.1178000728332</v>
      </c>
      <c r="AA16" s="188">
        <f>IF(IF(E16=L16,1,0)=1,ABS(X16*Q16),-ABS(X16*Q16))</f>
        <v>1313.1178000728332</v>
      </c>
      <c r="AB16" s="188">
        <v>1313.1178000728332</v>
      </c>
      <c r="AC16" s="188">
        <v>-1313.1178000728332</v>
      </c>
      <c r="AD16" s="188">
        <v>1313.1178000728332</v>
      </c>
      <c r="AE16" s="188">
        <v>-1313.1178000728332</v>
      </c>
      <c r="AF16" s="188">
        <f t="shared" si="91"/>
        <v>-1</v>
      </c>
      <c r="AG16" s="188">
        <v>1313.1178000728332</v>
      </c>
      <c r="AH16" s="188">
        <v>-1313.1178000728332</v>
      </c>
      <c r="AI16" s="188">
        <v>-1313.1178000728332</v>
      </c>
      <c r="AJ16" s="188">
        <v>1313.1178000728332</v>
      </c>
      <c r="AL16">
        <v>1</v>
      </c>
      <c r="AM16" s="228">
        <v>1</v>
      </c>
      <c r="AN16" s="228">
        <v>1</v>
      </c>
      <c r="AO16" s="228">
        <v>1</v>
      </c>
      <c r="AP16" s="203">
        <v>-1</v>
      </c>
      <c r="AQ16" s="229">
        <v>5</v>
      </c>
      <c r="AR16">
        <v>1</v>
      </c>
      <c r="AS16">
        <v>-1</v>
      </c>
      <c r="AT16" s="203">
        <v>1</v>
      </c>
      <c r="AU16">
        <v>1</v>
      </c>
      <c r="AV16">
        <v>0</v>
      </c>
      <c r="AW16">
        <v>1</v>
      </c>
      <c r="AX16">
        <v>0</v>
      </c>
      <c r="AY16" s="237">
        <v>6.6620721341599997E-3</v>
      </c>
      <c r="AZ16" s="194">
        <v>42544</v>
      </c>
      <c r="BA16">
        <f t="shared" si="92"/>
        <v>1</v>
      </c>
      <c r="BB16" t="s">
        <v>1163</v>
      </c>
      <c r="BC16">
        <v>1</v>
      </c>
      <c r="BD16" s="241">
        <v>2</v>
      </c>
      <c r="BE16">
        <v>1</v>
      </c>
      <c r="BF16" s="137">
        <v>96988.306799999991</v>
      </c>
      <c r="BG16" s="137">
        <v>96988.306799999991</v>
      </c>
      <c r="BH16" s="188">
        <v>646.1430960716408</v>
      </c>
      <c r="BI16" s="188">
        <f t="shared" ref="BI16:BI78" si="156">IF(IF(AL16=AT16,1,0)=1,ABS(BF16*AY16),-ABS(BF16*AY16))</f>
        <v>646.1430960716408</v>
      </c>
      <c r="BJ16" s="188">
        <v>-646.1430960716408</v>
      </c>
      <c r="BK16" s="188">
        <v>646.1430960716408</v>
      </c>
      <c r="BL16" s="188">
        <v>-646.1430960716408</v>
      </c>
      <c r="BM16" s="188">
        <v>646.1430960716408</v>
      </c>
      <c r="BN16" s="188">
        <v>646.1430960716408</v>
      </c>
      <c r="BO16" s="188">
        <f t="shared" si="93"/>
        <v>646.1430960716408</v>
      </c>
      <c r="BP16" s="188">
        <v>646.1430960716408</v>
      </c>
      <c r="BQ16" s="188">
        <v>-646.1430960716408</v>
      </c>
      <c r="BR16" s="188">
        <v>-646.1430960716408</v>
      </c>
      <c r="BS16" s="188">
        <v>646.1430960716408</v>
      </c>
      <c r="BU16">
        <v>1</v>
      </c>
      <c r="BV16" s="228">
        <v>1</v>
      </c>
      <c r="BW16" s="228">
        <v>-1</v>
      </c>
      <c r="BX16" s="228">
        <v>1</v>
      </c>
      <c r="BY16" s="203">
        <v>1</v>
      </c>
      <c r="BZ16" s="229">
        <v>6</v>
      </c>
      <c r="CA16">
        <v>-1</v>
      </c>
      <c r="CB16">
        <v>1</v>
      </c>
      <c r="CC16" s="203">
        <v>-1</v>
      </c>
      <c r="CD16">
        <v>0</v>
      </c>
      <c r="CE16">
        <v>0</v>
      </c>
      <c r="CF16">
        <v>1</v>
      </c>
      <c r="CG16">
        <v>0</v>
      </c>
      <c r="CH16" s="237">
        <v>-7.1884984025599999E-3</v>
      </c>
      <c r="CI16" s="194">
        <v>42548</v>
      </c>
      <c r="CJ16">
        <f t="shared" si="94"/>
        <v>1</v>
      </c>
      <c r="CK16" t="s">
        <v>1163</v>
      </c>
      <c r="CL16">
        <v>1</v>
      </c>
      <c r="CM16" s="241">
        <v>2</v>
      </c>
      <c r="CN16">
        <v>1</v>
      </c>
      <c r="CO16" s="137">
        <v>97046.603500000012</v>
      </c>
      <c r="CP16" s="137">
        <v>97046.603500000012</v>
      </c>
      <c r="CQ16" s="188">
        <v>-697.61935423362377</v>
      </c>
      <c r="CR16" s="188">
        <f t="shared" ref="CR16:CR79" si="157">IF(IF(BU16=CC16,1,0)=1,ABS(CO16*CH16),-ABS(CO16*CH16))</f>
        <v>-697.61935423362377</v>
      </c>
      <c r="CS16" s="188">
        <v>-697.61935423362377</v>
      </c>
      <c r="CT16" s="188">
        <v>697.61935423362377</v>
      </c>
      <c r="CU16" s="188">
        <v>-697.61935423362377</v>
      </c>
      <c r="CV16" s="188">
        <v>697.61935423362377</v>
      </c>
      <c r="CW16" s="188">
        <v>-697.61935423362377</v>
      </c>
      <c r="CX16" s="188">
        <f t="shared" si="95"/>
        <v>-697.61935423362377</v>
      </c>
      <c r="CY16" s="188">
        <v>-697.61935423362377</v>
      </c>
      <c r="CZ16" s="188">
        <v>697.61935423362377</v>
      </c>
      <c r="DA16" s="188">
        <v>-697.61935423362377</v>
      </c>
      <c r="DB16" s="188">
        <v>697.61935423362377</v>
      </c>
      <c r="DD16">
        <v>-1</v>
      </c>
      <c r="DE16" s="228">
        <v>1</v>
      </c>
      <c r="DF16" s="228">
        <v>-1</v>
      </c>
      <c r="DG16" s="228">
        <v>1</v>
      </c>
      <c r="DH16" s="203">
        <v>1</v>
      </c>
      <c r="DI16" s="229">
        <v>7</v>
      </c>
      <c r="DJ16">
        <v>-1</v>
      </c>
      <c r="DK16">
        <v>1</v>
      </c>
      <c r="DL16" s="203">
        <v>-1</v>
      </c>
      <c r="DM16">
        <v>0</v>
      </c>
      <c r="DN16">
        <v>0</v>
      </c>
      <c r="DO16">
        <v>1</v>
      </c>
      <c r="DP16">
        <v>0</v>
      </c>
      <c r="DQ16" s="237">
        <v>-1.08033559361E-2</v>
      </c>
      <c r="DR16" s="194">
        <v>42548</v>
      </c>
      <c r="DS16">
        <f t="shared" si="96"/>
        <v>1</v>
      </c>
      <c r="DT16" t="s">
        <v>1163</v>
      </c>
      <c r="DU16">
        <v>1</v>
      </c>
      <c r="DV16" s="241">
        <v>1</v>
      </c>
      <c r="DW16">
        <v>1</v>
      </c>
      <c r="DX16" s="137">
        <v>95440.440900000001</v>
      </c>
      <c r="DY16" s="137">
        <v>95440.440900000001</v>
      </c>
      <c r="DZ16" s="188">
        <v>-1031.0770537410162</v>
      </c>
      <c r="EA16" s="188">
        <f t="shared" ref="EA16:EA79" si="158">IF(IF(DD16=DL16,1,0)=1,ABS(DX16*DQ16),-ABS(DX16*DQ16))</f>
        <v>1031.0770537410162</v>
      </c>
      <c r="EB16" s="188">
        <v>-1031.0770537410162</v>
      </c>
      <c r="EC16" s="188">
        <v>1031.0770537410162</v>
      </c>
      <c r="ED16" s="188">
        <v>-1031.0770537410162</v>
      </c>
      <c r="EE16" s="188">
        <v>1031.0770537410162</v>
      </c>
      <c r="EF16" s="188">
        <v>-1031.0770537410162</v>
      </c>
      <c r="EG16" s="188">
        <f t="shared" si="97"/>
        <v>-1031.0770537410162</v>
      </c>
      <c r="EH16" s="188">
        <v>-1031.0770537410162</v>
      </c>
      <c r="EI16" s="188">
        <v>1031.0770537410162</v>
      </c>
      <c r="EJ16" s="188">
        <v>-1031.0770537410162</v>
      </c>
      <c r="EK16" s="188">
        <v>1031.0770537410162</v>
      </c>
      <c r="EM16">
        <v>-1</v>
      </c>
      <c r="EN16" s="228">
        <v>1</v>
      </c>
      <c r="EO16" s="228">
        <v>-1</v>
      </c>
      <c r="EP16" s="228">
        <v>1</v>
      </c>
      <c r="EQ16" s="203">
        <v>1</v>
      </c>
      <c r="ER16" s="229">
        <v>8</v>
      </c>
      <c r="ES16">
        <v>-1</v>
      </c>
      <c r="ET16">
        <v>1</v>
      </c>
      <c r="EU16" s="203">
        <v>-1</v>
      </c>
      <c r="EV16">
        <v>0</v>
      </c>
      <c r="EW16">
        <v>0</v>
      </c>
      <c r="EX16">
        <v>1</v>
      </c>
      <c r="EY16">
        <v>0</v>
      </c>
      <c r="EZ16" s="237">
        <v>-1.9170442662900002E-2</v>
      </c>
      <c r="FA16" s="194">
        <v>42548</v>
      </c>
      <c r="FB16">
        <f t="shared" si="98"/>
        <v>1</v>
      </c>
      <c r="FC16" t="s">
        <v>1163</v>
      </c>
      <c r="FD16">
        <v>1</v>
      </c>
      <c r="FE16" s="241">
        <v>1</v>
      </c>
      <c r="FF16">
        <v>1</v>
      </c>
      <c r="FG16" s="137">
        <v>93402.288</v>
      </c>
      <c r="FH16" s="137">
        <v>93402.288</v>
      </c>
      <c r="FI16" s="188">
        <v>-1790.5632066876728</v>
      </c>
      <c r="FJ16" s="188">
        <f t="shared" ref="FJ16:FJ79" si="159">IF(IF(EM16=EU16,1,0)=1,ABS(FG16*EZ16),-ABS(FG16*EZ16))</f>
        <v>1790.5632066876728</v>
      </c>
      <c r="FK16" s="188">
        <v>-1790.5632066876728</v>
      </c>
      <c r="FL16" s="188">
        <v>1790.5632066876728</v>
      </c>
      <c r="FM16" s="188">
        <v>-1790.5632066876728</v>
      </c>
      <c r="FN16" s="188">
        <v>1790.5632066876728</v>
      </c>
      <c r="FO16" s="188">
        <v>-1790.5632066876728</v>
      </c>
      <c r="FP16" s="188">
        <f t="shared" si="99"/>
        <v>-1790.5632066876728</v>
      </c>
      <c r="FQ16" s="188">
        <v>-1790.5632066876728</v>
      </c>
      <c r="FR16" s="188">
        <v>1790.5632066876728</v>
      </c>
      <c r="FS16" s="188">
        <v>-1790.5632066876728</v>
      </c>
      <c r="FT16" s="188">
        <v>1790.5632066876728</v>
      </c>
      <c r="FV16">
        <v>-1</v>
      </c>
      <c r="FW16" s="228">
        <v>1</v>
      </c>
      <c r="FX16" s="228">
        <v>-1</v>
      </c>
      <c r="FY16" s="228">
        <v>1</v>
      </c>
      <c r="FZ16" s="203">
        <v>-1</v>
      </c>
      <c r="GA16" s="229">
        <v>-3</v>
      </c>
      <c r="GB16">
        <v>1</v>
      </c>
      <c r="GC16">
        <v>1</v>
      </c>
      <c r="GD16">
        <v>1</v>
      </c>
      <c r="GE16">
        <v>1</v>
      </c>
      <c r="GF16">
        <v>0</v>
      </c>
      <c r="GG16">
        <v>1</v>
      </c>
      <c r="GH16">
        <v>1</v>
      </c>
      <c r="GI16">
        <v>9.9502487562199999E-3</v>
      </c>
      <c r="GJ16" s="194">
        <v>42548</v>
      </c>
      <c r="GK16">
        <f t="shared" si="100"/>
        <v>1</v>
      </c>
      <c r="GL16" t="s">
        <v>1163</v>
      </c>
      <c r="GM16">
        <v>1</v>
      </c>
      <c r="GN16" s="241">
        <v>2</v>
      </c>
      <c r="GO16">
        <v>1</v>
      </c>
      <c r="GP16" s="137">
        <v>94331.664000000004</v>
      </c>
      <c r="GQ16" s="137">
        <v>94331.664000000004</v>
      </c>
      <c r="GR16" s="188">
        <v>938.623522388163</v>
      </c>
      <c r="GS16" s="188">
        <f t="shared" ref="GS16:GS79" si="160">IF(IF(FV16=GD16,1,0)=1,ABS(GP16*GI16),-ABS(GP16*GI16))</f>
        <v>-938.623522388163</v>
      </c>
      <c r="GT16" s="188">
        <v>-938.623522388163</v>
      </c>
      <c r="GU16" s="188">
        <v>938.623522388163</v>
      </c>
      <c r="GV16" s="188">
        <v>938.623522388163</v>
      </c>
      <c r="GW16" s="188">
        <v>-938.623522388163</v>
      </c>
      <c r="GX16" s="188">
        <v>938.623522388163</v>
      </c>
      <c r="GY16" s="188">
        <f t="shared" si="101"/>
        <v>938.623522388163</v>
      </c>
      <c r="GZ16" s="188">
        <v>938.623522388163</v>
      </c>
      <c r="HA16" s="188">
        <v>-938.623522388163</v>
      </c>
      <c r="HB16" s="188">
        <v>-938.623522388163</v>
      </c>
      <c r="HC16" s="188">
        <v>938.623522388163</v>
      </c>
      <c r="HE16">
        <v>1</v>
      </c>
      <c r="HF16">
        <v>1</v>
      </c>
      <c r="HG16">
        <v>1</v>
      </c>
      <c r="HH16">
        <v>1</v>
      </c>
      <c r="HI16">
        <v>-1</v>
      </c>
      <c r="HJ16">
        <v>-4</v>
      </c>
      <c r="HK16">
        <v>1</v>
      </c>
      <c r="HL16">
        <v>1</v>
      </c>
      <c r="HM16" s="203">
        <v>1</v>
      </c>
      <c r="HN16">
        <v>1</v>
      </c>
      <c r="HO16">
        <v>0</v>
      </c>
      <c r="HP16">
        <v>1</v>
      </c>
      <c r="HQ16">
        <v>1</v>
      </c>
      <c r="HR16" s="237">
        <v>1.74759558996E-2</v>
      </c>
      <c r="HS16" s="194">
        <v>42552</v>
      </c>
      <c r="HT16">
        <f t="shared" si="102"/>
        <v>1</v>
      </c>
      <c r="HU16" t="s">
        <v>1163</v>
      </c>
      <c r="HV16">
        <v>1</v>
      </c>
      <c r="HW16">
        <v>1</v>
      </c>
      <c r="HX16">
        <v>1</v>
      </c>
      <c r="HY16" s="137">
        <v>95893.45</v>
      </c>
      <c r="HZ16" s="137">
        <v>95893.45</v>
      </c>
      <c r="IA16" s="188">
        <v>1675.8297032604976</v>
      </c>
      <c r="IB16" s="188">
        <f t="shared" ref="IB16:IB79" si="161">IF(IF(HE16=HM16,1,0)=1,ABS(HY16*HR16),-ABS(HY16*HR16))</f>
        <v>1675.8297032604976</v>
      </c>
      <c r="IC16" s="188">
        <v>-1675.8297032604976</v>
      </c>
      <c r="ID16" s="188">
        <v>1675.8297032604976</v>
      </c>
      <c r="IE16" s="188">
        <v>1675.8297032604976</v>
      </c>
      <c r="IF16" s="188">
        <v>1675.8297032604976</v>
      </c>
      <c r="IG16" s="188">
        <v>1675.8297032604976</v>
      </c>
      <c r="IH16" s="188">
        <f t="shared" si="103"/>
        <v>1675.8297032604976</v>
      </c>
      <c r="II16" s="188">
        <v>1675.8297032604976</v>
      </c>
      <c r="IJ16" s="188">
        <v>-1675.8297032604976</v>
      </c>
      <c r="IK16" s="188">
        <v>-1675.8297032604976</v>
      </c>
      <c r="IL16" s="188">
        <v>1675.8297032604976</v>
      </c>
      <c r="IN16">
        <v>1</v>
      </c>
      <c r="IO16" s="228">
        <v>1</v>
      </c>
      <c r="IP16" s="228">
        <v>-1</v>
      </c>
      <c r="IQ16" s="228">
        <v>1</v>
      </c>
      <c r="IR16" s="203">
        <v>-1</v>
      </c>
      <c r="IS16" s="229">
        <v>1</v>
      </c>
      <c r="IT16">
        <v>1</v>
      </c>
      <c r="IU16">
        <v>-1</v>
      </c>
      <c r="IV16" s="203">
        <v>1</v>
      </c>
      <c r="IW16">
        <v>1</v>
      </c>
      <c r="IX16">
        <v>0</v>
      </c>
      <c r="IY16">
        <v>1</v>
      </c>
      <c r="IZ16">
        <v>0</v>
      </c>
      <c r="JA16" s="237">
        <v>1.5907780979800001E-2</v>
      </c>
      <c r="JB16" s="194">
        <v>42552</v>
      </c>
      <c r="JC16">
        <f t="shared" si="104"/>
        <v>-1</v>
      </c>
      <c r="JD16" t="s">
        <v>1163</v>
      </c>
      <c r="JE16">
        <v>1</v>
      </c>
      <c r="JF16" s="241">
        <v>2</v>
      </c>
      <c r="JG16">
        <v>1</v>
      </c>
      <c r="JH16" s="137">
        <v>97454.153999999995</v>
      </c>
      <c r="JI16" s="137">
        <v>97454.153999999995</v>
      </c>
      <c r="JJ16" s="188">
        <v>1550.2793374037001</v>
      </c>
      <c r="JK16" s="188">
        <f t="shared" ref="JK16:JK79" si="162">IF(IF(IN16=IV16,1,0)=1,ABS(JH16*JA16),-ABS(JH16*JA16))</f>
        <v>1550.2793374037001</v>
      </c>
      <c r="JL16" s="188">
        <v>-1550.2793374037001</v>
      </c>
      <c r="JM16" s="188">
        <v>1550.2793374037001</v>
      </c>
      <c r="JN16" s="188">
        <v>-1550.2793374037001</v>
      </c>
      <c r="JO16" s="188">
        <v>-1550.2793374037001</v>
      </c>
      <c r="JP16" s="188">
        <v>1550.2793374037001</v>
      </c>
      <c r="JQ16" s="188">
        <f t="shared" si="105"/>
        <v>-1550.2793374037001</v>
      </c>
      <c r="JR16" s="188">
        <v>1550.2793374037001</v>
      </c>
      <c r="JS16" s="188">
        <v>-1550.2793374037001</v>
      </c>
      <c r="JT16" s="188">
        <v>-1550.2793374037001</v>
      </c>
      <c r="JU16" s="188">
        <v>1550.2793374037001</v>
      </c>
      <c r="JW16">
        <v>1</v>
      </c>
      <c r="JX16" s="228">
        <v>1</v>
      </c>
      <c r="JY16" s="228">
        <v>-1</v>
      </c>
      <c r="JZ16" s="228">
        <v>1</v>
      </c>
      <c r="KA16" s="203">
        <v>-1</v>
      </c>
      <c r="KB16" s="229">
        <v>3</v>
      </c>
      <c r="KC16">
        <v>1</v>
      </c>
      <c r="KD16">
        <v>-1</v>
      </c>
      <c r="KE16" s="203">
        <v>1</v>
      </c>
      <c r="KF16">
        <v>1</v>
      </c>
      <c r="KG16">
        <v>0</v>
      </c>
      <c r="KH16">
        <v>1</v>
      </c>
      <c r="KI16">
        <v>0</v>
      </c>
      <c r="KJ16" s="237">
        <v>1.0779530239400001E-2</v>
      </c>
      <c r="KK16" s="194">
        <v>42552</v>
      </c>
      <c r="KL16">
        <f t="shared" si="106"/>
        <v>-1</v>
      </c>
      <c r="KM16" t="s">
        <v>1163</v>
      </c>
      <c r="KN16">
        <v>1</v>
      </c>
      <c r="KO16" s="241">
        <v>2</v>
      </c>
      <c r="KP16">
        <v>1</v>
      </c>
      <c r="KQ16" s="137">
        <v>98780.812000000005</v>
      </c>
      <c r="KR16" s="137">
        <v>98780.812000000005</v>
      </c>
      <c r="KS16" s="188">
        <v>1064.8107500264864</v>
      </c>
      <c r="KT16" s="188">
        <v>1064.8107500264864</v>
      </c>
      <c r="KU16" s="188">
        <v>-1064.8107500264864</v>
      </c>
      <c r="KV16" s="188">
        <v>1064.8107500264864</v>
      </c>
      <c r="KW16" s="188">
        <v>-1064.8107500264864</v>
      </c>
      <c r="KX16" s="188">
        <v>-1064.8107500264864</v>
      </c>
      <c r="KY16" s="188">
        <v>1064.8107500264864</v>
      </c>
      <c r="KZ16" s="188">
        <f t="shared" si="107"/>
        <v>-1064.8107500264864</v>
      </c>
      <c r="LA16" s="188">
        <v>1064.8107500264864</v>
      </c>
      <c r="LB16" s="188">
        <v>-1064.8107500264864</v>
      </c>
      <c r="LC16" s="188">
        <v>-1064.8107500264864</v>
      </c>
      <c r="LD16" s="188">
        <v>1064.8107500264864</v>
      </c>
      <c r="LF16">
        <v>1</v>
      </c>
      <c r="LG16" s="228">
        <v>1</v>
      </c>
      <c r="LH16" s="228">
        <v>-1</v>
      </c>
      <c r="LI16" s="228">
        <v>1</v>
      </c>
      <c r="LJ16" s="203">
        <v>-1</v>
      </c>
      <c r="LK16" s="229">
        <v>-3</v>
      </c>
      <c r="LL16">
        <v>1</v>
      </c>
      <c r="LM16">
        <v>1</v>
      </c>
      <c r="LN16" s="203">
        <v>-1</v>
      </c>
      <c r="LO16">
        <v>1</v>
      </c>
      <c r="LP16">
        <v>1</v>
      </c>
      <c r="LQ16">
        <v>0</v>
      </c>
      <c r="LR16">
        <v>0</v>
      </c>
      <c r="LS16" s="237">
        <v>-2.0206555904800001E-3</v>
      </c>
      <c r="LT16" s="194">
        <v>42557</v>
      </c>
      <c r="LU16">
        <f t="shared" si="108"/>
        <v>1</v>
      </c>
      <c r="LV16" t="s">
        <v>1163</v>
      </c>
      <c r="LW16">
        <v>1</v>
      </c>
      <c r="LX16" s="241"/>
      <c r="LY16">
        <v>1</v>
      </c>
      <c r="LZ16" s="137">
        <v>98590.099999999991</v>
      </c>
      <c r="MA16" s="137">
        <v>98590.099999999991</v>
      </c>
      <c r="MB16" s="188">
        <v>-199.21663673098223</v>
      </c>
      <c r="MC16" s="188">
        <v>-199.21663673098223</v>
      </c>
      <c r="MD16" s="188">
        <v>199.21663673098223</v>
      </c>
      <c r="ME16" s="188">
        <v>-199.21663673098223</v>
      </c>
      <c r="MF16" s="188">
        <v>-199.21663673098223</v>
      </c>
      <c r="MG16" s="188">
        <v>199.21663673098223</v>
      </c>
      <c r="MH16" s="188">
        <v>-199.21663673098223</v>
      </c>
      <c r="MI16" s="188">
        <f t="shared" si="109"/>
        <v>-199.21663673098223</v>
      </c>
      <c r="MJ16" s="188">
        <v>-199.21663673098223</v>
      </c>
      <c r="MK16" s="188">
        <v>199.21663673098223</v>
      </c>
      <c r="ML16" s="188">
        <v>-199.21663673098223</v>
      </c>
      <c r="MM16" s="188">
        <v>199.21663673098223</v>
      </c>
      <c r="MO16">
        <v>-1</v>
      </c>
      <c r="MP16" s="228">
        <v>1</v>
      </c>
      <c r="MQ16" s="228">
        <v>1</v>
      </c>
      <c r="MR16" s="203">
        <v>1</v>
      </c>
      <c r="MS16" s="203">
        <v>-1</v>
      </c>
      <c r="MT16" s="229">
        <v>5</v>
      </c>
      <c r="MU16">
        <v>1</v>
      </c>
      <c r="MV16">
        <v>-1</v>
      </c>
      <c r="MW16" s="203">
        <v>1</v>
      </c>
      <c r="MX16">
        <v>1</v>
      </c>
      <c r="MY16">
        <v>0</v>
      </c>
      <c r="MZ16">
        <v>1</v>
      </c>
      <c r="NA16">
        <v>0</v>
      </c>
      <c r="NB16" s="237">
        <v>8.3239595050599996E-3</v>
      </c>
      <c r="NC16" s="194">
        <v>42557</v>
      </c>
      <c r="ND16">
        <f t="shared" si="110"/>
        <v>1</v>
      </c>
      <c r="NE16" t="s">
        <v>1163</v>
      </c>
      <c r="NF16">
        <v>1</v>
      </c>
      <c r="NG16" s="241"/>
      <c r="NH16">
        <v>1</v>
      </c>
      <c r="NI16" s="137">
        <v>99652.787999999986</v>
      </c>
      <c r="NJ16" s="137">
        <v>99652.787999999986</v>
      </c>
      <c r="NK16" s="188">
        <v>829.50577187832891</v>
      </c>
      <c r="NL16" s="188">
        <v>-829.50577187832891</v>
      </c>
      <c r="NM16" s="188">
        <v>-829.50577187832891</v>
      </c>
      <c r="NN16" s="188">
        <v>829.50577187832891</v>
      </c>
      <c r="NO16" s="188">
        <v>-829.50577187832891</v>
      </c>
      <c r="NP16" s="188">
        <v>829.50577187832891</v>
      </c>
      <c r="NQ16" s="188">
        <v>829.50577187832891</v>
      </c>
      <c r="NR16" s="188">
        <f t="shared" si="111"/>
        <v>829.50577187832891</v>
      </c>
      <c r="NS16" s="188">
        <v>829.50577187832891</v>
      </c>
      <c r="NT16" s="188">
        <v>-829.50577187832891</v>
      </c>
      <c r="NU16" s="188">
        <v>-829.50577187832891</v>
      </c>
      <c r="NV16" s="188">
        <v>829.50577187832891</v>
      </c>
      <c r="NX16">
        <v>1</v>
      </c>
      <c r="NY16" s="228">
        <v>1</v>
      </c>
      <c r="NZ16" s="228">
        <v>-1</v>
      </c>
      <c r="OA16" s="228">
        <v>1</v>
      </c>
      <c r="OB16" s="203">
        <v>-1</v>
      </c>
      <c r="OC16" s="229">
        <v>6</v>
      </c>
      <c r="OD16">
        <v>1</v>
      </c>
      <c r="OE16">
        <v>-1</v>
      </c>
      <c r="OF16" s="203">
        <v>-1</v>
      </c>
      <c r="OG16">
        <v>1</v>
      </c>
      <c r="OH16">
        <v>1</v>
      </c>
      <c r="OI16">
        <v>0</v>
      </c>
      <c r="OJ16">
        <v>1</v>
      </c>
      <c r="OK16">
        <v>-2.36501561872E-3</v>
      </c>
      <c r="OL16" s="194">
        <v>42557</v>
      </c>
      <c r="OM16">
        <f t="shared" si="112"/>
        <v>-1</v>
      </c>
      <c r="ON16" t="s">
        <v>1163</v>
      </c>
      <c r="OO16">
        <v>1</v>
      </c>
      <c r="OP16" s="241"/>
      <c r="OQ16">
        <v>1</v>
      </c>
      <c r="OR16" s="137">
        <v>98158.099999999991</v>
      </c>
      <c r="OS16" s="137">
        <v>98158.099999999991</v>
      </c>
      <c r="OT16" s="188">
        <v>-232.14543960387959</v>
      </c>
      <c r="OU16" s="188">
        <v>-232.14543960387959</v>
      </c>
      <c r="OV16" s="188">
        <v>232.14543960387959</v>
      </c>
      <c r="OW16" s="188">
        <v>-232.14543960387959</v>
      </c>
      <c r="OX16" s="188">
        <v>232.14543960387959</v>
      </c>
      <c r="OY16" s="188">
        <v>232.14543960387959</v>
      </c>
      <c r="OZ16" s="188">
        <v>-232.14543960387959</v>
      </c>
      <c r="PA16" s="188">
        <f t="shared" si="113"/>
        <v>232.14543960387959</v>
      </c>
      <c r="PB16" s="188">
        <v>-232.14543960387959</v>
      </c>
      <c r="PC16" s="188">
        <v>232.14543960387959</v>
      </c>
      <c r="PD16" s="188">
        <v>-232.14543960387959</v>
      </c>
      <c r="PE16" s="188">
        <v>232.14543960387959</v>
      </c>
      <c r="PG16">
        <v>-1</v>
      </c>
      <c r="PH16" s="228">
        <v>1</v>
      </c>
      <c r="PI16" s="228">
        <v>-1</v>
      </c>
      <c r="PJ16" s="228">
        <v>1</v>
      </c>
      <c r="PK16" s="203">
        <v>-1</v>
      </c>
      <c r="PL16" s="229">
        <v>7</v>
      </c>
      <c r="PM16">
        <v>1</v>
      </c>
      <c r="PN16">
        <v>-1</v>
      </c>
      <c r="PO16" s="203">
        <v>1</v>
      </c>
      <c r="PP16">
        <v>0</v>
      </c>
      <c r="PQ16">
        <v>0</v>
      </c>
      <c r="PR16">
        <v>1</v>
      </c>
      <c r="PS16">
        <v>0</v>
      </c>
      <c r="PT16" s="237">
        <v>1.91376787121E-3</v>
      </c>
      <c r="PU16" s="194">
        <v>42557</v>
      </c>
      <c r="PV16">
        <v>-1</v>
      </c>
      <c r="PW16" t="s">
        <v>1163</v>
      </c>
      <c r="PX16">
        <v>1</v>
      </c>
      <c r="PY16" s="241"/>
      <c r="PZ16">
        <v>1</v>
      </c>
      <c r="QA16" s="137">
        <v>97983.447</v>
      </c>
      <c r="QB16" s="137">
        <v>97983.447</v>
      </c>
      <c r="QC16" s="188">
        <v>187.51757277900785</v>
      </c>
      <c r="QD16" s="188">
        <v>-187.51757277900785</v>
      </c>
      <c r="QE16" s="188">
        <v>-187.51757277900785</v>
      </c>
      <c r="QF16" s="188">
        <v>187.51757277900785</v>
      </c>
      <c r="QG16" s="188">
        <v>-187.51757277900785</v>
      </c>
      <c r="QH16" s="188">
        <v>-187.51757277900785</v>
      </c>
      <c r="QI16" s="188">
        <v>187.51757277900785</v>
      </c>
      <c r="QJ16" s="188">
        <v>-187.51757277900785</v>
      </c>
      <c r="QK16" s="188">
        <v>187.51757277900785</v>
      </c>
      <c r="QL16" s="188">
        <v>-187.51757277900785</v>
      </c>
      <c r="QM16" s="188">
        <v>-187.51757277900785</v>
      </c>
      <c r="QN16" s="188">
        <v>187.51757277900785</v>
      </c>
      <c r="QP16">
        <f t="shared" si="114"/>
        <v>1</v>
      </c>
      <c r="QQ16" s="228">
        <v>1</v>
      </c>
      <c r="QR16" s="228">
        <v>1</v>
      </c>
      <c r="QS16" s="228">
        <v>1</v>
      </c>
      <c r="QT16" s="203">
        <v>-1</v>
      </c>
      <c r="QU16" s="229">
        <v>-7</v>
      </c>
      <c r="QV16">
        <f t="shared" si="115"/>
        <v>1</v>
      </c>
      <c r="QW16">
        <f t="shared" si="116"/>
        <v>1</v>
      </c>
      <c r="QX16">
        <v>-1</v>
      </c>
      <c r="QY16">
        <f t="shared" si="117"/>
        <v>0</v>
      </c>
      <c r="QZ16">
        <f t="shared" si="82"/>
        <v>1</v>
      </c>
      <c r="RA16">
        <f t="shared" ref="RA16:RA79" si="163">IF(QX16=QV16,1,0)</f>
        <v>0</v>
      </c>
      <c r="RB16">
        <f t="shared" si="118"/>
        <v>0</v>
      </c>
      <c r="RC16">
        <v>-1.2359550561800001E-3</v>
      </c>
      <c r="RD16" s="194">
        <v>42558</v>
      </c>
      <c r="RE16">
        <f t="shared" si="119"/>
        <v>1</v>
      </c>
      <c r="RF16" t="str">
        <f t="shared" si="83"/>
        <v>TRUE</v>
      </c>
      <c r="RG16">
        <f>VLOOKUP($A16,'FuturesInfo (3)'!$A$2:$V$80,22)</f>
        <v>1</v>
      </c>
      <c r="RH16" s="241"/>
      <c r="RI16">
        <f t="shared" si="120"/>
        <v>1</v>
      </c>
      <c r="RJ16" s="137">
        <f>VLOOKUP($A16,'FuturesInfo (3)'!$A$2:$O$80,15)*RG16</f>
        <v>97983.447</v>
      </c>
      <c r="RK16" s="137">
        <f>VLOOKUP($A16,'FuturesInfo (3)'!$A$2:$O$80,15)*RI16</f>
        <v>97983.447</v>
      </c>
      <c r="RL16" s="188">
        <f t="shared" si="121"/>
        <v>-121.10313674159505</v>
      </c>
      <c r="RM16" s="188">
        <f t="shared" si="84"/>
        <v>-121.10313674159505</v>
      </c>
      <c r="RN16" s="188">
        <f t="shared" si="122"/>
        <v>121.10313674159505</v>
      </c>
      <c r="RO16" s="188">
        <f t="shared" si="123"/>
        <v>-121.10313674159505</v>
      </c>
      <c r="RP16" s="188">
        <f t="shared" si="124"/>
        <v>-121.10313674159505</v>
      </c>
      <c r="RQ16" s="188">
        <f t="shared" si="125"/>
        <v>-121.10313674159505</v>
      </c>
      <c r="RR16" s="188">
        <f t="shared" ref="RR16:RR79" si="164">IF(IF(QS16=QX16,1,0)=1,ABS(RJ16*RC16),-ABS(RJ16*RC16))</f>
        <v>-121.10313674159505</v>
      </c>
      <c r="RS16" s="188">
        <f t="shared" si="126"/>
        <v>-121.10313674159505</v>
      </c>
      <c r="RT16" s="188">
        <f>IF(IF(sym!$Q5=QX16,1,0)=1,ABS(RJ16*RC16),-ABS(RJ16*RC16))</f>
        <v>-121.10313674159505</v>
      </c>
      <c r="RU16" s="188">
        <f>IF(IF(sym!$P5=QX16,1,0)=1,ABS(RJ16*RC16),-ABS(RJ16*RC16))</f>
        <v>121.10313674159505</v>
      </c>
      <c r="RV16" s="188">
        <f>IF(IF(QX16=QX16,0,1)=1,ABS(RJ16*RC16),-ABS(RJ16*RC16))</f>
        <v>-121.10313674159505</v>
      </c>
      <c r="RW16" s="188">
        <f t="shared" si="127"/>
        <v>121.10313674159505</v>
      </c>
      <c r="RY16">
        <f t="shared" si="128"/>
        <v>-1</v>
      </c>
      <c r="RZ16" s="228"/>
      <c r="SA16" s="228"/>
      <c r="SB16" s="228"/>
      <c r="SC16" s="203"/>
      <c r="SD16" s="229"/>
      <c r="SE16">
        <f t="shared" si="129"/>
        <v>1</v>
      </c>
      <c r="SF16">
        <f t="shared" si="130"/>
        <v>0</v>
      </c>
      <c r="SG16" s="203"/>
      <c r="SH16">
        <f t="shared" si="131"/>
        <v>1</v>
      </c>
      <c r="SI16">
        <f t="shared" si="85"/>
        <v>1</v>
      </c>
      <c r="SJ16">
        <f t="shared" ref="SJ16:SJ79" si="165">IF(SG16=SE16,1,0)</f>
        <v>0</v>
      </c>
      <c r="SK16">
        <f t="shared" si="132"/>
        <v>1</v>
      </c>
      <c r="SL16" s="237"/>
      <c r="SM16" s="194"/>
      <c r="SN16">
        <f t="shared" si="133"/>
        <v>-1</v>
      </c>
      <c r="SO16" t="str">
        <f t="shared" si="86"/>
        <v>FALSE</v>
      </c>
      <c r="SP16">
        <f>VLOOKUP($A16,'FuturesInfo (3)'!$A$2:$V$80,22)</f>
        <v>1</v>
      </c>
      <c r="SQ16" s="241"/>
      <c r="SR16">
        <f t="shared" si="134"/>
        <v>1</v>
      </c>
      <c r="SS16" s="137">
        <f>VLOOKUP($A16,'FuturesInfo (3)'!$A$2:$O$80,15)*SP16</f>
        <v>97983.447</v>
      </c>
      <c r="ST16" s="137">
        <f>VLOOKUP($A16,'FuturesInfo (3)'!$A$2:$O$80,15)*SR16</f>
        <v>97983.447</v>
      </c>
      <c r="SU16" s="188">
        <f t="shared" si="135"/>
        <v>0</v>
      </c>
      <c r="SV16" s="188">
        <f t="shared" si="87"/>
        <v>0</v>
      </c>
      <c r="SW16" s="188">
        <f t="shared" si="136"/>
        <v>0</v>
      </c>
      <c r="SX16" s="188">
        <f t="shared" si="137"/>
        <v>0</v>
      </c>
      <c r="SY16" s="188">
        <f t="shared" si="138"/>
        <v>0</v>
      </c>
      <c r="SZ16" s="188">
        <f t="shared" si="139"/>
        <v>0</v>
      </c>
      <c r="TA16" s="188">
        <f t="shared" ref="TA16:TA79" si="166">IF(IF(SB16=SG16,1,0)=1,ABS(SS16*SL16),-ABS(SS16*SL16))</f>
        <v>0</v>
      </c>
      <c r="TB16" s="188">
        <f t="shared" si="140"/>
        <v>0</v>
      </c>
      <c r="TC16" s="188">
        <f>IF(IF(sym!$Q5=SG16,1,0)=1,ABS(SS16*SL16),-ABS(SS16*SL16))</f>
        <v>0</v>
      </c>
      <c r="TD16" s="188">
        <f>IF(IF(sym!$P5=SG16,1,0)=1,ABS(SS16*SL16),-ABS(SS16*SL16))</f>
        <v>0</v>
      </c>
      <c r="TE16" s="188">
        <f>IF(IF(SG16=SG16,0,1)=1,ABS(SS16*SL16),-ABS(SS16*SL16))</f>
        <v>0</v>
      </c>
      <c r="TF16" s="188">
        <f t="shared" si="141"/>
        <v>0</v>
      </c>
      <c r="TH16">
        <f t="shared" si="142"/>
        <v>0</v>
      </c>
      <c r="TI16" s="228"/>
      <c r="TJ16" s="228"/>
      <c r="TK16" s="228"/>
      <c r="TL16" s="203"/>
      <c r="TM16" s="229"/>
      <c r="TN16">
        <f t="shared" si="143"/>
        <v>1</v>
      </c>
      <c r="TO16">
        <f t="shared" si="144"/>
        <v>0</v>
      </c>
      <c r="TP16" s="203"/>
      <c r="TQ16">
        <f t="shared" si="145"/>
        <v>1</v>
      </c>
      <c r="TR16">
        <f t="shared" si="88"/>
        <v>1</v>
      </c>
      <c r="TS16">
        <f t="shared" ref="TS16:TS79" si="167">IF(TP16=TN16,1,0)</f>
        <v>0</v>
      </c>
      <c r="TT16">
        <f t="shared" si="146"/>
        <v>1</v>
      </c>
      <c r="TU16" s="237"/>
      <c r="TV16" s="194"/>
      <c r="TW16">
        <f t="shared" si="147"/>
        <v>-1</v>
      </c>
      <c r="TX16" t="str">
        <f t="shared" si="89"/>
        <v>FALSE</v>
      </c>
      <c r="TY16">
        <f>VLOOKUP($A16,'FuturesInfo (3)'!$A$2:$V$80,22)</f>
        <v>1</v>
      </c>
      <c r="TZ16" s="241"/>
      <c r="UA16">
        <f t="shared" si="148"/>
        <v>1</v>
      </c>
      <c r="UB16" s="137">
        <f>VLOOKUP($A16,'FuturesInfo (3)'!$A$2:$O$80,15)*TY16</f>
        <v>97983.447</v>
      </c>
      <c r="UC16" s="137">
        <f>VLOOKUP($A16,'FuturesInfo (3)'!$A$2:$O$80,15)*UA16</f>
        <v>97983.447</v>
      </c>
      <c r="UD16" s="188">
        <f t="shared" si="149"/>
        <v>0</v>
      </c>
      <c r="UE16" s="188">
        <f t="shared" si="90"/>
        <v>0</v>
      </c>
      <c r="UF16" s="188">
        <f t="shared" si="150"/>
        <v>0</v>
      </c>
      <c r="UG16" s="188">
        <f t="shared" si="151"/>
        <v>0</v>
      </c>
      <c r="UH16" s="188">
        <f t="shared" si="152"/>
        <v>0</v>
      </c>
      <c r="UI16" s="188">
        <f t="shared" si="153"/>
        <v>0</v>
      </c>
      <c r="UJ16" s="188">
        <f t="shared" ref="UJ16:UJ79" si="168">IF(IF(TK16=TP16,1,0)=1,ABS(UB16*TU16),-ABS(UB16*TU16))</f>
        <v>0</v>
      </c>
      <c r="UK16" s="188">
        <f t="shared" si="154"/>
        <v>0</v>
      </c>
      <c r="UL16" s="188">
        <f>IF(IF(sym!$Q5=TP16,1,0)=1,ABS(UB16*TU16),-ABS(UB16*TU16))</f>
        <v>0</v>
      </c>
      <c r="UM16" s="188">
        <f>IF(IF(sym!$P5=TP16,1,0)=1,ABS(UB16*TU16),-ABS(UB16*TU16))</f>
        <v>0</v>
      </c>
      <c r="UN16" s="188">
        <f>IF(IF(TP16=TP16,0,1)=1,ABS(UB16*TU16),-ABS(UB16*TU16))</f>
        <v>0</v>
      </c>
      <c r="UO16" s="188">
        <f t="shared" si="155"/>
        <v>0</v>
      </c>
    </row>
    <row r="17" spans="1:561" x14ac:dyDescent="0.25">
      <c r="A17" s="1" t="s">
        <v>297</v>
      </c>
      <c r="B17" s="149" t="str">
        <f>'FuturesInfo (3)'!M5</f>
        <v>@BO</v>
      </c>
      <c r="C17" s="192" t="str">
        <f>VLOOKUP(A17,'FuturesInfo (3)'!$A$2:$K$80,11)</f>
        <v>grain</v>
      </c>
      <c r="E17">
        <v>1</v>
      </c>
      <c r="F17" s="228">
        <v>-1</v>
      </c>
      <c r="G17" s="228">
        <v>1</v>
      </c>
      <c r="H17" s="203">
        <v>1</v>
      </c>
      <c r="I17" s="229">
        <v>7</v>
      </c>
      <c r="J17">
        <v>-1</v>
      </c>
      <c r="K17">
        <v>1</v>
      </c>
      <c r="L17" s="203">
        <v>1</v>
      </c>
      <c r="M17">
        <v>0</v>
      </c>
      <c r="N17">
        <v>1</v>
      </c>
      <c r="O17">
        <v>0</v>
      </c>
      <c r="P17">
        <v>1</v>
      </c>
      <c r="Q17" s="237">
        <v>2.0038167938899999E-2</v>
      </c>
      <c r="R17" s="194">
        <v>42541</v>
      </c>
      <c r="S17">
        <v>60</v>
      </c>
      <c r="T17" t="s">
        <v>1163</v>
      </c>
      <c r="U17">
        <v>5</v>
      </c>
      <c r="V17" s="241">
        <v>2</v>
      </c>
      <c r="W17">
        <v>4</v>
      </c>
      <c r="X17" s="137">
        <v>96210</v>
      </c>
      <c r="Y17" s="137">
        <v>76968</v>
      </c>
      <c r="Z17" s="188">
        <v>-1927.8721374015688</v>
      </c>
      <c r="AA17" s="188">
        <f t="shared" si="81"/>
        <v>1927.8721374015688</v>
      </c>
      <c r="AB17" s="188">
        <v>1927.8721374015688</v>
      </c>
      <c r="AC17" s="188">
        <v>-1927.8721374015688</v>
      </c>
      <c r="AD17" s="188">
        <v>1927.8721374015688</v>
      </c>
      <c r="AE17" s="188">
        <v>1927.8721374015688</v>
      </c>
      <c r="AF17" s="188">
        <f t="shared" si="91"/>
        <v>-4</v>
      </c>
      <c r="AG17" s="188">
        <v>1927.8721374015688</v>
      </c>
      <c r="AH17" s="188">
        <v>-1927.8721374015688</v>
      </c>
      <c r="AI17" s="188">
        <v>-1927.8721374015688</v>
      </c>
      <c r="AJ17" s="188">
        <v>1927.8721374015688</v>
      </c>
      <c r="AL17">
        <v>1</v>
      </c>
      <c r="AM17" s="228">
        <v>1</v>
      </c>
      <c r="AN17" s="228">
        <v>1</v>
      </c>
      <c r="AO17" s="228">
        <v>1</v>
      </c>
      <c r="AP17" s="203">
        <v>1</v>
      </c>
      <c r="AQ17" s="229">
        <v>8</v>
      </c>
      <c r="AR17">
        <v>-1</v>
      </c>
      <c r="AS17">
        <v>1</v>
      </c>
      <c r="AT17" s="203">
        <v>-1</v>
      </c>
      <c r="AU17">
        <v>0</v>
      </c>
      <c r="AV17">
        <v>0</v>
      </c>
      <c r="AW17">
        <v>1</v>
      </c>
      <c r="AX17">
        <v>0</v>
      </c>
      <c r="AY17" s="237">
        <v>-1.3408169628900001E-2</v>
      </c>
      <c r="AZ17" s="194">
        <v>42541</v>
      </c>
      <c r="BA17">
        <f t="shared" si="92"/>
        <v>1</v>
      </c>
      <c r="BB17" t="s">
        <v>1163</v>
      </c>
      <c r="BC17">
        <v>5</v>
      </c>
      <c r="BD17" s="241">
        <v>2</v>
      </c>
      <c r="BE17">
        <v>4</v>
      </c>
      <c r="BF17" s="137">
        <v>94920</v>
      </c>
      <c r="BG17" s="137">
        <v>75936</v>
      </c>
      <c r="BH17" s="188">
        <v>-1272.7034611751881</v>
      </c>
      <c r="BI17" s="188">
        <f t="shared" si="156"/>
        <v>-1272.7034611751881</v>
      </c>
      <c r="BJ17" s="188">
        <v>-1272.7034611751881</v>
      </c>
      <c r="BK17" s="188">
        <v>1272.7034611751881</v>
      </c>
      <c r="BL17" s="188">
        <v>-1272.7034611751881</v>
      </c>
      <c r="BM17" s="188">
        <v>-1272.7034611751881</v>
      </c>
      <c r="BN17" s="188">
        <v>-1272.7034611751881</v>
      </c>
      <c r="BO17" s="188">
        <f t="shared" si="93"/>
        <v>-1272.7034611751881</v>
      </c>
      <c r="BP17" s="188">
        <v>-1272.7034611751881</v>
      </c>
      <c r="BQ17" s="188">
        <v>1272.7034611751881</v>
      </c>
      <c r="BR17" s="188">
        <v>-1272.7034611751881</v>
      </c>
      <c r="BS17" s="188">
        <v>1272.7034611751881</v>
      </c>
      <c r="BU17">
        <v>-1</v>
      </c>
      <c r="BV17" s="228">
        <v>1</v>
      </c>
      <c r="BW17" s="228">
        <v>1</v>
      </c>
      <c r="BX17" s="228">
        <v>1</v>
      </c>
      <c r="BY17" s="203">
        <v>1</v>
      </c>
      <c r="BZ17" s="229">
        <v>9</v>
      </c>
      <c r="CA17">
        <v>-1</v>
      </c>
      <c r="CB17">
        <v>1</v>
      </c>
      <c r="CC17" s="203">
        <v>-1</v>
      </c>
      <c r="CD17">
        <v>0</v>
      </c>
      <c r="CE17">
        <v>0</v>
      </c>
      <c r="CF17">
        <v>1</v>
      </c>
      <c r="CG17">
        <v>0</v>
      </c>
      <c r="CH17" s="237"/>
      <c r="CI17" s="194">
        <v>42541</v>
      </c>
      <c r="CJ17">
        <f t="shared" si="94"/>
        <v>1</v>
      </c>
      <c r="CK17" t="s">
        <v>1163</v>
      </c>
      <c r="CL17">
        <v>5</v>
      </c>
      <c r="CM17" s="241">
        <v>2</v>
      </c>
      <c r="CN17">
        <v>4</v>
      </c>
      <c r="CO17" s="137">
        <v>94920</v>
      </c>
      <c r="CP17" s="137">
        <v>75936</v>
      </c>
      <c r="CQ17" s="188">
        <v>0</v>
      </c>
      <c r="CR17" s="188">
        <f t="shared" si="157"/>
        <v>0</v>
      </c>
      <c r="CS17" s="188">
        <v>0</v>
      </c>
      <c r="CT17" s="188">
        <v>0</v>
      </c>
      <c r="CU17" s="188">
        <v>0</v>
      </c>
      <c r="CV17" s="188">
        <v>0</v>
      </c>
      <c r="CW17" s="188">
        <v>0</v>
      </c>
      <c r="CX17" s="188">
        <f t="shared" si="95"/>
        <v>0</v>
      </c>
      <c r="CY17" s="188">
        <v>0</v>
      </c>
      <c r="CZ17" s="188">
        <v>0</v>
      </c>
      <c r="DA17" s="188">
        <v>0</v>
      </c>
      <c r="DB17" s="188">
        <v>0</v>
      </c>
      <c r="DD17">
        <v>-1</v>
      </c>
      <c r="DE17" s="228">
        <v>1</v>
      </c>
      <c r="DF17" s="228">
        <v>1</v>
      </c>
      <c r="DG17" s="228">
        <v>1</v>
      </c>
      <c r="DH17" s="203">
        <v>1</v>
      </c>
      <c r="DI17" s="229">
        <v>9</v>
      </c>
      <c r="DJ17">
        <v>-1</v>
      </c>
      <c r="DK17">
        <v>1</v>
      </c>
      <c r="DL17" s="203">
        <v>-1</v>
      </c>
      <c r="DM17">
        <v>0</v>
      </c>
      <c r="DN17">
        <v>0</v>
      </c>
      <c r="DO17">
        <v>1</v>
      </c>
      <c r="DP17">
        <v>0</v>
      </c>
      <c r="DQ17" s="237">
        <v>-1.0113780025299999E-2</v>
      </c>
      <c r="DR17" s="194">
        <v>42541</v>
      </c>
      <c r="DS17">
        <f t="shared" si="96"/>
        <v>1</v>
      </c>
      <c r="DT17" t="s">
        <v>1163</v>
      </c>
      <c r="DU17">
        <v>5</v>
      </c>
      <c r="DV17" s="241">
        <v>2</v>
      </c>
      <c r="DW17">
        <v>4</v>
      </c>
      <c r="DX17" s="137">
        <v>93960</v>
      </c>
      <c r="DY17" s="137">
        <v>75168</v>
      </c>
      <c r="DZ17" s="188">
        <v>-950.29077117718793</v>
      </c>
      <c r="EA17" s="188">
        <f t="shared" si="158"/>
        <v>950.29077117718793</v>
      </c>
      <c r="EB17" s="188">
        <v>-950.29077117718793</v>
      </c>
      <c r="EC17" s="188">
        <v>950.29077117718793</v>
      </c>
      <c r="ED17" s="188">
        <v>-950.29077117718793</v>
      </c>
      <c r="EE17" s="188">
        <v>-950.29077117718793</v>
      </c>
      <c r="EF17" s="188">
        <v>-950.29077117718793</v>
      </c>
      <c r="EG17" s="188">
        <f t="shared" si="97"/>
        <v>-950.29077117718793</v>
      </c>
      <c r="EH17" s="188">
        <v>-950.29077117718793</v>
      </c>
      <c r="EI17" s="188">
        <v>950.29077117718793</v>
      </c>
      <c r="EJ17" s="188">
        <v>-950.29077117718793</v>
      </c>
      <c r="EK17" s="188">
        <v>950.29077117718793</v>
      </c>
      <c r="EM17">
        <v>-1</v>
      </c>
      <c r="EN17" s="228">
        <v>-1</v>
      </c>
      <c r="EO17" s="228">
        <v>1</v>
      </c>
      <c r="EP17" s="228">
        <v>-1</v>
      </c>
      <c r="EQ17" s="203">
        <v>-1</v>
      </c>
      <c r="ER17" s="229">
        <v>10</v>
      </c>
      <c r="ES17">
        <v>1</v>
      </c>
      <c r="ET17">
        <v>-1</v>
      </c>
      <c r="EU17" s="203">
        <v>-1</v>
      </c>
      <c r="EV17">
        <v>1</v>
      </c>
      <c r="EW17">
        <v>1</v>
      </c>
      <c r="EX17">
        <v>0</v>
      </c>
      <c r="EY17">
        <v>1</v>
      </c>
      <c r="EZ17" s="237">
        <v>-1.6922094508300001E-2</v>
      </c>
      <c r="FA17" s="194">
        <v>42541</v>
      </c>
      <c r="FB17">
        <f t="shared" si="98"/>
        <v>-1</v>
      </c>
      <c r="FC17" t="s">
        <v>1163</v>
      </c>
      <c r="FD17">
        <v>5</v>
      </c>
      <c r="FE17" s="241">
        <v>2</v>
      </c>
      <c r="FF17">
        <v>5</v>
      </c>
      <c r="FG17" s="137">
        <v>92370</v>
      </c>
      <c r="FH17" s="137">
        <v>92370</v>
      </c>
      <c r="FI17" s="188">
        <v>1563.093869731671</v>
      </c>
      <c r="FJ17" s="188">
        <f>IF(IF(EM17=EU17,1,0)=1,ABS(FG17*EZ17),-ABS(FG17*EZ17))</f>
        <v>1563.093869731671</v>
      </c>
      <c r="FK17" s="188">
        <v>1563.093869731671</v>
      </c>
      <c r="FL17" s="188">
        <v>-1563.093869731671</v>
      </c>
      <c r="FM17" s="188">
        <v>1563.093869731671</v>
      </c>
      <c r="FN17" s="188">
        <v>-1563.093869731671</v>
      </c>
      <c r="FO17" s="188">
        <v>1563.093869731671</v>
      </c>
      <c r="FP17" s="188">
        <f t="shared" si="99"/>
        <v>1563.093869731671</v>
      </c>
      <c r="FQ17" s="188">
        <v>-1563.093869731671</v>
      </c>
      <c r="FR17" s="188">
        <v>1563.093869731671</v>
      </c>
      <c r="FS17" s="188">
        <v>-1563.093869731671</v>
      </c>
      <c r="FT17" s="188">
        <v>1563.093869731671</v>
      </c>
      <c r="FV17">
        <v>-1</v>
      </c>
      <c r="FW17" s="228">
        <v>-1</v>
      </c>
      <c r="FX17" s="228">
        <v>1</v>
      </c>
      <c r="FY17" s="228">
        <v>-1</v>
      </c>
      <c r="FZ17" s="203">
        <v>-1</v>
      </c>
      <c r="GA17" s="229">
        <v>11</v>
      </c>
      <c r="GB17">
        <v>1</v>
      </c>
      <c r="GC17">
        <v>-1</v>
      </c>
      <c r="GD17">
        <v>-1</v>
      </c>
      <c r="GE17">
        <v>1</v>
      </c>
      <c r="GF17">
        <v>1</v>
      </c>
      <c r="GG17">
        <v>0</v>
      </c>
      <c r="GH17">
        <v>1</v>
      </c>
      <c r="GI17">
        <v>-1.9811627151700002E-2</v>
      </c>
      <c r="GJ17" s="194">
        <v>42541</v>
      </c>
      <c r="GK17">
        <f t="shared" si="100"/>
        <v>-1</v>
      </c>
      <c r="GL17" t="s">
        <v>1163</v>
      </c>
      <c r="GM17">
        <v>5</v>
      </c>
      <c r="GN17" s="241">
        <v>1</v>
      </c>
      <c r="GO17">
        <v>6</v>
      </c>
      <c r="GP17" s="137">
        <v>90540</v>
      </c>
      <c r="GQ17" s="137">
        <v>108648</v>
      </c>
      <c r="GR17" s="188">
        <v>1793.7447223149181</v>
      </c>
      <c r="GS17" s="188">
        <f t="shared" si="160"/>
        <v>1793.7447223149181</v>
      </c>
      <c r="GT17" s="188">
        <v>1793.7447223149181</v>
      </c>
      <c r="GU17" s="188">
        <v>-1793.7447223149181</v>
      </c>
      <c r="GV17" s="188">
        <v>1793.7447223149181</v>
      </c>
      <c r="GW17" s="188">
        <v>-1793.7447223149181</v>
      </c>
      <c r="GX17" s="188">
        <v>1793.7447223149181</v>
      </c>
      <c r="GY17" s="188">
        <f t="shared" si="101"/>
        <v>1793.7447223149181</v>
      </c>
      <c r="GZ17" s="188">
        <v>-1793.7447223149181</v>
      </c>
      <c r="HA17" s="188">
        <v>1793.7447223149181</v>
      </c>
      <c r="HB17" s="188">
        <v>-1793.7447223149181</v>
      </c>
      <c r="HC17" s="188">
        <v>1793.7447223149181</v>
      </c>
      <c r="HE17">
        <v>-1</v>
      </c>
      <c r="HF17">
        <v>-1</v>
      </c>
      <c r="HG17">
        <v>-1</v>
      </c>
      <c r="HH17">
        <v>-1</v>
      </c>
      <c r="HI17">
        <v>-1</v>
      </c>
      <c r="HJ17">
        <v>-6</v>
      </c>
      <c r="HK17">
        <v>1</v>
      </c>
      <c r="HL17">
        <v>1</v>
      </c>
      <c r="HM17" s="203">
        <v>1</v>
      </c>
      <c r="HN17">
        <v>0</v>
      </c>
      <c r="HO17">
        <v>0</v>
      </c>
      <c r="HP17">
        <v>1</v>
      </c>
      <c r="HQ17">
        <v>1</v>
      </c>
      <c r="HR17" s="237">
        <v>1.9880715705799998E-2</v>
      </c>
      <c r="HS17" s="194">
        <v>42549</v>
      </c>
      <c r="HT17">
        <f t="shared" si="102"/>
        <v>-1</v>
      </c>
      <c r="HU17" t="s">
        <v>1163</v>
      </c>
      <c r="HV17">
        <v>5</v>
      </c>
      <c r="HW17">
        <v>1</v>
      </c>
      <c r="HX17">
        <v>6</v>
      </c>
      <c r="HY17" s="137">
        <v>92340</v>
      </c>
      <c r="HZ17" s="137">
        <v>110808</v>
      </c>
      <c r="IA17" s="188">
        <v>-1835.785288273572</v>
      </c>
      <c r="IB17" s="188">
        <f t="shared" si="161"/>
        <v>-1835.785288273572</v>
      </c>
      <c r="IC17" s="188">
        <v>-1835.785288273572</v>
      </c>
      <c r="ID17" s="188">
        <v>1835.785288273572</v>
      </c>
      <c r="IE17" s="188">
        <v>1835.785288273572</v>
      </c>
      <c r="IF17" s="188">
        <v>-1835.785288273572</v>
      </c>
      <c r="IG17" s="188">
        <v>-1835.785288273572</v>
      </c>
      <c r="IH17" s="188">
        <f t="shared" si="103"/>
        <v>-1835.785288273572</v>
      </c>
      <c r="II17" s="188">
        <v>1835.785288273572</v>
      </c>
      <c r="IJ17" s="188">
        <v>-1835.785288273572</v>
      </c>
      <c r="IK17" s="188">
        <v>-1835.785288273572</v>
      </c>
      <c r="IL17" s="188">
        <v>1835.785288273572</v>
      </c>
      <c r="IN17">
        <v>1</v>
      </c>
      <c r="IO17" s="228">
        <v>1</v>
      </c>
      <c r="IP17" s="228">
        <v>1</v>
      </c>
      <c r="IQ17" s="228">
        <v>1</v>
      </c>
      <c r="IR17" s="203">
        <v>-1</v>
      </c>
      <c r="IS17" s="229">
        <v>-7</v>
      </c>
      <c r="IT17">
        <v>1</v>
      </c>
      <c r="IU17">
        <v>1</v>
      </c>
      <c r="IV17" s="203">
        <v>-1</v>
      </c>
      <c r="IW17">
        <v>0</v>
      </c>
      <c r="IX17">
        <v>1</v>
      </c>
      <c r="IY17">
        <v>0</v>
      </c>
      <c r="IZ17">
        <v>0</v>
      </c>
      <c r="JA17" s="237">
        <v>-9.7465886939599995E-4</v>
      </c>
      <c r="JB17" s="194">
        <v>42549</v>
      </c>
      <c r="JC17">
        <f t="shared" si="104"/>
        <v>1</v>
      </c>
      <c r="JD17" t="s">
        <v>1163</v>
      </c>
      <c r="JE17">
        <v>5</v>
      </c>
      <c r="JF17" s="241">
        <v>1</v>
      </c>
      <c r="JG17">
        <v>6</v>
      </c>
      <c r="JH17" s="137">
        <v>92250</v>
      </c>
      <c r="JI17" s="137">
        <v>110700</v>
      </c>
      <c r="JJ17" s="188">
        <v>-89.912280701781</v>
      </c>
      <c r="JK17" s="188">
        <f t="shared" si="162"/>
        <v>-89.912280701781</v>
      </c>
      <c r="JL17" s="188">
        <v>89.912280701781</v>
      </c>
      <c r="JM17" s="188">
        <v>-89.912280701781</v>
      </c>
      <c r="JN17" s="188">
        <v>-89.912280701781</v>
      </c>
      <c r="JO17" s="188">
        <v>-89.912280701781</v>
      </c>
      <c r="JP17" s="188">
        <v>-89.912280701781</v>
      </c>
      <c r="JQ17" s="188">
        <f t="shared" si="105"/>
        <v>-89.912280701781</v>
      </c>
      <c r="JR17" s="188">
        <v>-89.912280701781</v>
      </c>
      <c r="JS17" s="188">
        <v>89.912280701781</v>
      </c>
      <c r="JT17" s="188">
        <v>-89.912280701781</v>
      </c>
      <c r="JU17" s="188">
        <v>89.912280701781</v>
      </c>
      <c r="JW17">
        <v>-1</v>
      </c>
      <c r="JX17" s="228">
        <v>-1</v>
      </c>
      <c r="JY17" s="228">
        <v>1</v>
      </c>
      <c r="JZ17" s="228">
        <v>-1</v>
      </c>
      <c r="KA17" s="203">
        <v>-1</v>
      </c>
      <c r="KB17" s="229">
        <v>3</v>
      </c>
      <c r="KC17">
        <v>1</v>
      </c>
      <c r="KD17">
        <v>-1</v>
      </c>
      <c r="KE17" s="203">
        <v>1</v>
      </c>
      <c r="KF17">
        <v>0</v>
      </c>
      <c r="KG17">
        <v>0</v>
      </c>
      <c r="KH17">
        <v>1</v>
      </c>
      <c r="KI17">
        <v>0</v>
      </c>
      <c r="KJ17" s="237">
        <v>1.8536585365899999E-2</v>
      </c>
      <c r="KK17" s="194">
        <v>42549</v>
      </c>
      <c r="KL17">
        <f t="shared" si="106"/>
        <v>-1</v>
      </c>
      <c r="KM17" t="s">
        <v>1163</v>
      </c>
      <c r="KN17">
        <v>5</v>
      </c>
      <c r="KO17" s="241">
        <v>1</v>
      </c>
      <c r="KP17">
        <v>6</v>
      </c>
      <c r="KQ17" s="137">
        <v>93960</v>
      </c>
      <c r="KR17" s="137">
        <v>112752</v>
      </c>
      <c r="KS17" s="188">
        <v>-1741.697560979964</v>
      </c>
      <c r="KT17" s="188">
        <v>-1741.697560979964</v>
      </c>
      <c r="KU17" s="188">
        <v>-1741.697560979964</v>
      </c>
      <c r="KV17" s="188">
        <v>1741.697560979964</v>
      </c>
      <c r="KW17" s="188">
        <v>-1741.697560979964</v>
      </c>
      <c r="KX17" s="188">
        <v>1741.697560979964</v>
      </c>
      <c r="KY17" s="188">
        <v>-1741.697560979964</v>
      </c>
      <c r="KZ17" s="188">
        <f t="shared" si="107"/>
        <v>-1741.697560979964</v>
      </c>
      <c r="LA17" s="188">
        <v>1741.697560979964</v>
      </c>
      <c r="LB17" s="188">
        <v>-1741.697560979964</v>
      </c>
      <c r="LC17" s="188">
        <v>-1741.697560979964</v>
      </c>
      <c r="LD17" s="188">
        <v>1741.697560979964</v>
      </c>
      <c r="LF17">
        <v>1</v>
      </c>
      <c r="LG17" s="228">
        <v>-1</v>
      </c>
      <c r="LH17" s="228">
        <v>1</v>
      </c>
      <c r="LI17" s="228">
        <v>-1</v>
      </c>
      <c r="LJ17" s="203">
        <v>-1</v>
      </c>
      <c r="LK17" s="229">
        <v>3</v>
      </c>
      <c r="LL17">
        <v>1</v>
      </c>
      <c r="LM17">
        <v>-1</v>
      </c>
      <c r="LN17" s="203">
        <v>-1</v>
      </c>
      <c r="LO17">
        <v>0</v>
      </c>
      <c r="LP17">
        <v>1</v>
      </c>
      <c r="LQ17">
        <v>0</v>
      </c>
      <c r="LR17">
        <v>1</v>
      </c>
      <c r="LS17" s="237">
        <v>-2.5542784163500002E-3</v>
      </c>
      <c r="LT17" s="194">
        <v>42549</v>
      </c>
      <c r="LU17">
        <f t="shared" si="108"/>
        <v>-1</v>
      </c>
      <c r="LV17" t="s">
        <v>1163</v>
      </c>
      <c r="LW17">
        <v>5</v>
      </c>
      <c r="LX17" s="241"/>
      <c r="LY17">
        <v>4</v>
      </c>
      <c r="LZ17" s="137">
        <v>93720</v>
      </c>
      <c r="MA17" s="137">
        <v>74976</v>
      </c>
      <c r="MB17" s="188">
        <v>239.386973180322</v>
      </c>
      <c r="MC17" s="188">
        <v>-239.386973180322</v>
      </c>
      <c r="MD17" s="188">
        <v>239.386973180322</v>
      </c>
      <c r="ME17" s="188">
        <v>-239.386973180322</v>
      </c>
      <c r="MF17" s="188">
        <v>239.386973180322</v>
      </c>
      <c r="MG17" s="188">
        <v>-239.386973180322</v>
      </c>
      <c r="MH17" s="188">
        <v>239.386973180322</v>
      </c>
      <c r="MI17" s="188">
        <f t="shared" si="109"/>
        <v>239.386973180322</v>
      </c>
      <c r="MJ17" s="188">
        <v>-239.386973180322</v>
      </c>
      <c r="MK17" s="188">
        <v>239.386973180322</v>
      </c>
      <c r="ML17" s="188">
        <v>-239.386973180322</v>
      </c>
      <c r="MM17" s="188">
        <v>239.386973180322</v>
      </c>
      <c r="MO17">
        <v>-1</v>
      </c>
      <c r="MP17" s="228">
        <v>-1</v>
      </c>
      <c r="MQ17" s="228">
        <v>1</v>
      </c>
      <c r="MR17" s="203">
        <v>-1</v>
      </c>
      <c r="MS17" s="203">
        <v>-1</v>
      </c>
      <c r="MT17" s="229">
        <v>-4</v>
      </c>
      <c r="MU17">
        <v>1</v>
      </c>
      <c r="MV17">
        <v>1</v>
      </c>
      <c r="MW17" s="203">
        <v>-1</v>
      </c>
      <c r="MX17">
        <v>0</v>
      </c>
      <c r="MY17">
        <v>1</v>
      </c>
      <c r="MZ17">
        <v>0</v>
      </c>
      <c r="NA17">
        <v>0</v>
      </c>
      <c r="NB17" s="237">
        <v>-1.60051216389E-3</v>
      </c>
      <c r="NC17" s="194">
        <v>42558</v>
      </c>
      <c r="ND17">
        <f t="shared" si="110"/>
        <v>1</v>
      </c>
      <c r="NE17" t="s">
        <v>1163</v>
      </c>
      <c r="NF17">
        <v>5</v>
      </c>
      <c r="NG17" s="241"/>
      <c r="NH17">
        <v>4</v>
      </c>
      <c r="NI17" s="137">
        <v>93570</v>
      </c>
      <c r="NJ17" s="137">
        <v>74856</v>
      </c>
      <c r="NK17" s="188">
        <v>149.75992317518731</v>
      </c>
      <c r="NL17" s="188">
        <v>149.75992317518731</v>
      </c>
      <c r="NM17" s="188">
        <v>149.75992317518731</v>
      </c>
      <c r="NN17" s="188">
        <v>-149.75992317518731</v>
      </c>
      <c r="NO17" s="188">
        <v>-149.75992317518731</v>
      </c>
      <c r="NP17" s="188">
        <v>-149.75992317518731</v>
      </c>
      <c r="NQ17" s="188">
        <v>149.75992317518731</v>
      </c>
      <c r="NR17" s="188">
        <f t="shared" si="111"/>
        <v>-149.75992317518731</v>
      </c>
      <c r="NS17" s="188">
        <v>-149.75992317518731</v>
      </c>
      <c r="NT17" s="188">
        <v>149.75992317518731</v>
      </c>
      <c r="NU17" s="188">
        <v>-149.75992317518731</v>
      </c>
      <c r="NV17" s="188">
        <v>149.75992317518731</v>
      </c>
      <c r="NX17">
        <v>-1</v>
      </c>
      <c r="NY17" s="228">
        <v>1</v>
      </c>
      <c r="NZ17" s="228">
        <v>1</v>
      </c>
      <c r="OA17" s="228">
        <v>1</v>
      </c>
      <c r="OB17" s="203">
        <v>-1</v>
      </c>
      <c r="OC17" s="229">
        <v>-5</v>
      </c>
      <c r="OD17">
        <v>1</v>
      </c>
      <c r="OE17">
        <v>1</v>
      </c>
      <c r="OF17" s="203">
        <v>1</v>
      </c>
      <c r="OG17">
        <v>1</v>
      </c>
      <c r="OH17">
        <v>0</v>
      </c>
      <c r="OI17">
        <v>1</v>
      </c>
      <c r="OJ17">
        <v>1</v>
      </c>
      <c r="OK17">
        <v>7.3741583840999997E-3</v>
      </c>
      <c r="OL17" s="194">
        <v>42558</v>
      </c>
      <c r="OM17">
        <f t="shared" si="112"/>
        <v>1</v>
      </c>
      <c r="ON17" t="s">
        <v>1163</v>
      </c>
      <c r="OO17">
        <v>5</v>
      </c>
      <c r="OP17" s="241"/>
      <c r="OQ17">
        <v>4</v>
      </c>
      <c r="OR17" s="137">
        <v>94410</v>
      </c>
      <c r="OS17" s="137">
        <v>75528</v>
      </c>
      <c r="OT17" s="188">
        <v>696.19429304288099</v>
      </c>
      <c r="OU17" s="188">
        <v>-696.19429304288099</v>
      </c>
      <c r="OV17" s="188">
        <v>-696.19429304288099</v>
      </c>
      <c r="OW17" s="188">
        <v>696.19429304288099</v>
      </c>
      <c r="OX17" s="188">
        <v>696.19429304288099</v>
      </c>
      <c r="OY17" s="188">
        <v>696.19429304288099</v>
      </c>
      <c r="OZ17" s="188">
        <v>696.19429304288099</v>
      </c>
      <c r="PA17" s="188">
        <f t="shared" si="113"/>
        <v>696.19429304288099</v>
      </c>
      <c r="PB17" s="188">
        <v>696.19429304288099</v>
      </c>
      <c r="PC17" s="188">
        <v>-696.19429304288099</v>
      </c>
      <c r="PD17" s="188">
        <v>-696.19429304288099</v>
      </c>
      <c r="PE17" s="188">
        <v>696.19429304288099</v>
      </c>
      <c r="PG17">
        <v>1</v>
      </c>
      <c r="PH17" s="228">
        <v>1</v>
      </c>
      <c r="PI17" s="228">
        <v>1</v>
      </c>
      <c r="PJ17" s="228">
        <v>1</v>
      </c>
      <c r="PK17" s="203">
        <v>-1</v>
      </c>
      <c r="PL17" s="229">
        <v>-6</v>
      </c>
      <c r="PM17">
        <v>1</v>
      </c>
      <c r="PN17">
        <v>1</v>
      </c>
      <c r="PO17" s="203">
        <v>1</v>
      </c>
      <c r="PP17">
        <v>1</v>
      </c>
      <c r="PQ17">
        <v>0</v>
      </c>
      <c r="PR17">
        <v>1</v>
      </c>
      <c r="PS17">
        <v>1</v>
      </c>
      <c r="PT17" s="237">
        <v>1.5913430935699999E-3</v>
      </c>
      <c r="PU17" s="194">
        <v>42558</v>
      </c>
      <c r="PV17">
        <v>1</v>
      </c>
      <c r="PW17" t="s">
        <v>1163</v>
      </c>
      <c r="PX17">
        <v>5</v>
      </c>
      <c r="PY17" s="241"/>
      <c r="PZ17">
        <v>4</v>
      </c>
      <c r="QA17" s="137">
        <v>93540</v>
      </c>
      <c r="QB17" s="137">
        <v>74832</v>
      </c>
      <c r="QC17" s="188">
        <v>148.8542329725378</v>
      </c>
      <c r="QD17" s="188">
        <v>148.8542329725378</v>
      </c>
      <c r="QE17" s="188">
        <v>-148.8542329725378</v>
      </c>
      <c r="QF17" s="188">
        <v>148.8542329725378</v>
      </c>
      <c r="QG17" s="188">
        <v>148.8542329725378</v>
      </c>
      <c r="QH17" s="188">
        <v>148.8542329725378</v>
      </c>
      <c r="QI17" s="188">
        <v>148.8542329725378</v>
      </c>
      <c r="QJ17" s="188">
        <v>148.8542329725378</v>
      </c>
      <c r="QK17" s="188">
        <v>148.8542329725378</v>
      </c>
      <c r="QL17" s="188">
        <v>-148.8542329725378</v>
      </c>
      <c r="QM17" s="188">
        <v>-148.8542329725378</v>
      </c>
      <c r="QN17" s="188">
        <v>148.8542329725378</v>
      </c>
      <c r="QP17">
        <f t="shared" si="114"/>
        <v>1</v>
      </c>
      <c r="QQ17" s="228">
        <v>-1</v>
      </c>
      <c r="QR17" s="228">
        <v>-1</v>
      </c>
      <c r="QS17" s="228">
        <v>-1</v>
      </c>
      <c r="QT17" s="203">
        <v>-1</v>
      </c>
      <c r="QU17" s="229">
        <v>-7</v>
      </c>
      <c r="QV17">
        <f t="shared" si="115"/>
        <v>1</v>
      </c>
      <c r="QW17">
        <f t="shared" si="116"/>
        <v>1</v>
      </c>
      <c r="QX17">
        <v>-1</v>
      </c>
      <c r="QY17">
        <f t="shared" si="117"/>
        <v>1</v>
      </c>
      <c r="QZ17">
        <f t="shared" si="82"/>
        <v>1</v>
      </c>
      <c r="RA17">
        <f t="shared" si="163"/>
        <v>0</v>
      </c>
      <c r="RB17">
        <f t="shared" si="118"/>
        <v>0</v>
      </c>
      <c r="RC17">
        <v>-9.2151255163599993E-3</v>
      </c>
      <c r="RD17" s="194">
        <v>42558</v>
      </c>
      <c r="RE17">
        <f t="shared" si="119"/>
        <v>-1</v>
      </c>
      <c r="RF17" t="str">
        <f t="shared" si="83"/>
        <v>TRUE</v>
      </c>
      <c r="RG17">
        <f>VLOOKUP($A17,'FuturesInfo (3)'!$A$2:$V$80,22)</f>
        <v>5</v>
      </c>
      <c r="RH17" s="241"/>
      <c r="RI17">
        <f t="shared" si="120"/>
        <v>4</v>
      </c>
      <c r="RJ17" s="137">
        <f>VLOOKUP($A17,'FuturesInfo (3)'!$A$2:$O$80,15)*RG17</f>
        <v>93540</v>
      </c>
      <c r="RK17" s="137">
        <f>VLOOKUP($A17,'FuturesInfo (3)'!$A$2:$O$80,15)*RI17</f>
        <v>74832</v>
      </c>
      <c r="RL17" s="188">
        <f t="shared" si="121"/>
        <v>861.98284080031431</v>
      </c>
      <c r="RM17" s="188">
        <f t="shared" si="84"/>
        <v>-861.98284080031431</v>
      </c>
      <c r="RN17" s="188">
        <f t="shared" si="122"/>
        <v>861.98284080031431</v>
      </c>
      <c r="RO17" s="188">
        <f t="shared" si="123"/>
        <v>-861.98284080031431</v>
      </c>
      <c r="RP17" s="188">
        <f t="shared" si="124"/>
        <v>-861.98284080031431</v>
      </c>
      <c r="RQ17" s="188">
        <f t="shared" si="125"/>
        <v>861.98284080031431</v>
      </c>
      <c r="RR17" s="188">
        <f t="shared" si="164"/>
        <v>861.98284080031431</v>
      </c>
      <c r="RS17" s="188">
        <f t="shared" si="126"/>
        <v>861.98284080031431</v>
      </c>
      <c r="RT17" s="188">
        <f>IF(IF(sym!$Q6=QX17,1,0)=1,ABS(RJ17*RC17),-ABS(RJ17*RC17))</f>
        <v>-861.98284080031431</v>
      </c>
      <c r="RU17" s="188">
        <f>IF(IF(sym!$P6=QX17,1,0)=1,ABS(RJ17*RC17),-ABS(RJ17*RC17))</f>
        <v>861.98284080031431</v>
      </c>
      <c r="RV17" s="188">
        <f t="shared" ref="RV17:RV80" si="169">IF(IF(QX17=QX17,0,1)=1,ABS(RJ17*RC17),-ABS(RJ17*RC17))</f>
        <v>-861.98284080031431</v>
      </c>
      <c r="RW17" s="188">
        <f t="shared" si="127"/>
        <v>861.98284080031431</v>
      </c>
      <c r="RY17">
        <f t="shared" si="128"/>
        <v>-1</v>
      </c>
      <c r="RZ17" s="228"/>
      <c r="SA17" s="228"/>
      <c r="SB17" s="228"/>
      <c r="SC17" s="203"/>
      <c r="SD17" s="229"/>
      <c r="SE17">
        <f t="shared" si="129"/>
        <v>1</v>
      </c>
      <c r="SF17">
        <f t="shared" si="130"/>
        <v>0</v>
      </c>
      <c r="SG17" s="203"/>
      <c r="SH17">
        <f t="shared" si="131"/>
        <v>1</v>
      </c>
      <c r="SI17">
        <f t="shared" si="85"/>
        <v>1</v>
      </c>
      <c r="SJ17">
        <f t="shared" si="165"/>
        <v>0</v>
      </c>
      <c r="SK17">
        <f t="shared" si="132"/>
        <v>1</v>
      </c>
      <c r="SL17" s="237"/>
      <c r="SM17" s="194"/>
      <c r="SN17">
        <f t="shared" si="133"/>
        <v>-1</v>
      </c>
      <c r="SO17" t="str">
        <f t="shared" si="86"/>
        <v>FALSE</v>
      </c>
      <c r="SP17">
        <f>VLOOKUP($A17,'FuturesInfo (3)'!$A$2:$V$80,22)</f>
        <v>5</v>
      </c>
      <c r="SQ17" s="241"/>
      <c r="SR17">
        <f t="shared" si="134"/>
        <v>4</v>
      </c>
      <c r="SS17" s="137">
        <f>VLOOKUP($A17,'FuturesInfo (3)'!$A$2:$O$80,15)*SP17</f>
        <v>93540</v>
      </c>
      <c r="ST17" s="137">
        <f>VLOOKUP($A17,'FuturesInfo (3)'!$A$2:$O$80,15)*SR17</f>
        <v>74832</v>
      </c>
      <c r="SU17" s="188">
        <f t="shared" si="135"/>
        <v>0</v>
      </c>
      <c r="SV17" s="188">
        <f t="shared" si="87"/>
        <v>0</v>
      </c>
      <c r="SW17" s="188">
        <f t="shared" si="136"/>
        <v>0</v>
      </c>
      <c r="SX17" s="188">
        <f t="shared" si="137"/>
        <v>0</v>
      </c>
      <c r="SY17" s="188">
        <f t="shared" si="138"/>
        <v>0</v>
      </c>
      <c r="SZ17" s="188">
        <f t="shared" si="139"/>
        <v>0</v>
      </c>
      <c r="TA17" s="188">
        <f t="shared" si="166"/>
        <v>0</v>
      </c>
      <c r="TB17" s="188">
        <f t="shared" si="140"/>
        <v>0</v>
      </c>
      <c r="TC17" s="188">
        <f>IF(IF(sym!$Q6=SG17,1,0)=1,ABS(SS17*SL17),-ABS(SS17*SL17))</f>
        <v>0</v>
      </c>
      <c r="TD17" s="188">
        <f>IF(IF(sym!$P6=SG17,1,0)=1,ABS(SS17*SL17),-ABS(SS17*SL17))</f>
        <v>0</v>
      </c>
      <c r="TE17" s="188">
        <f t="shared" ref="TE17:TE80" si="170">IF(IF(SG17=SG17,0,1)=1,ABS(SS17*SL17),-ABS(SS17*SL17))</f>
        <v>0</v>
      </c>
      <c r="TF17" s="188">
        <f t="shared" si="141"/>
        <v>0</v>
      </c>
      <c r="TH17">
        <f t="shared" si="142"/>
        <v>0</v>
      </c>
      <c r="TI17" s="228"/>
      <c r="TJ17" s="228"/>
      <c r="TK17" s="228"/>
      <c r="TL17" s="203"/>
      <c r="TM17" s="229"/>
      <c r="TN17">
        <f t="shared" si="143"/>
        <v>1</v>
      </c>
      <c r="TO17">
        <f t="shared" si="144"/>
        <v>0</v>
      </c>
      <c r="TP17" s="203"/>
      <c r="TQ17">
        <f t="shared" si="145"/>
        <v>1</v>
      </c>
      <c r="TR17">
        <f t="shared" si="88"/>
        <v>1</v>
      </c>
      <c r="TS17">
        <f t="shared" si="167"/>
        <v>0</v>
      </c>
      <c r="TT17">
        <f t="shared" si="146"/>
        <v>1</v>
      </c>
      <c r="TU17" s="237"/>
      <c r="TV17" s="194"/>
      <c r="TW17">
        <f t="shared" si="147"/>
        <v>-1</v>
      </c>
      <c r="TX17" t="str">
        <f t="shared" si="89"/>
        <v>FALSE</v>
      </c>
      <c r="TY17">
        <f>VLOOKUP($A17,'FuturesInfo (3)'!$A$2:$V$80,22)</f>
        <v>5</v>
      </c>
      <c r="TZ17" s="241"/>
      <c r="UA17">
        <f t="shared" si="148"/>
        <v>4</v>
      </c>
      <c r="UB17" s="137">
        <f>VLOOKUP($A17,'FuturesInfo (3)'!$A$2:$O$80,15)*TY17</f>
        <v>93540</v>
      </c>
      <c r="UC17" s="137">
        <f>VLOOKUP($A17,'FuturesInfo (3)'!$A$2:$O$80,15)*UA17</f>
        <v>74832</v>
      </c>
      <c r="UD17" s="188">
        <f t="shared" si="149"/>
        <v>0</v>
      </c>
      <c r="UE17" s="188">
        <f t="shared" si="90"/>
        <v>0</v>
      </c>
      <c r="UF17" s="188">
        <f t="shared" si="150"/>
        <v>0</v>
      </c>
      <c r="UG17" s="188">
        <f t="shared" si="151"/>
        <v>0</v>
      </c>
      <c r="UH17" s="188">
        <f t="shared" si="152"/>
        <v>0</v>
      </c>
      <c r="UI17" s="188">
        <f t="shared" si="153"/>
        <v>0</v>
      </c>
      <c r="UJ17" s="188">
        <f t="shared" si="168"/>
        <v>0</v>
      </c>
      <c r="UK17" s="188">
        <f t="shared" si="154"/>
        <v>0</v>
      </c>
      <c r="UL17" s="188">
        <f>IF(IF(sym!$Q6=TP17,1,0)=1,ABS(UB17*TU17),-ABS(UB17*TU17))</f>
        <v>0</v>
      </c>
      <c r="UM17" s="188">
        <f>IF(IF(sym!$P6=TP17,1,0)=1,ABS(UB17*TU17),-ABS(UB17*TU17))</f>
        <v>0</v>
      </c>
      <c r="UN17" s="188">
        <f t="shared" ref="UN17:UN80" si="171">IF(IF(TP17=TP17,0,1)=1,ABS(UB17*TU17),-ABS(UB17*TU17))</f>
        <v>0</v>
      </c>
      <c r="UO17" s="188">
        <f t="shared" si="155"/>
        <v>0</v>
      </c>
    </row>
    <row r="18" spans="1:561" x14ac:dyDescent="0.25">
      <c r="A18" s="1" t="s">
        <v>300</v>
      </c>
      <c r="B18" s="149" t="str">
        <f>'FuturesInfo (3)'!M6</f>
        <v>@BP</v>
      </c>
      <c r="C18" s="192" t="str">
        <f>VLOOKUP(A18,'FuturesInfo (3)'!$A$2:$K$80,11)</f>
        <v>currency</v>
      </c>
      <c r="E18">
        <v>1</v>
      </c>
      <c r="F18" s="228">
        <v>1</v>
      </c>
      <c r="G18" s="228">
        <v>1</v>
      </c>
      <c r="H18" s="203">
        <v>1</v>
      </c>
      <c r="I18" s="229">
        <v>4</v>
      </c>
      <c r="J18">
        <v>-1</v>
      </c>
      <c r="K18">
        <v>1</v>
      </c>
      <c r="L18" s="203">
        <v>-1</v>
      </c>
      <c r="M18">
        <v>0</v>
      </c>
      <c r="N18">
        <v>0</v>
      </c>
      <c r="O18">
        <v>1</v>
      </c>
      <c r="P18">
        <v>0</v>
      </c>
      <c r="Q18" s="237">
        <v>-1.3698630137E-2</v>
      </c>
      <c r="R18" s="194">
        <v>42544</v>
      </c>
      <c r="S18">
        <v>60</v>
      </c>
      <c r="T18" t="s">
        <v>1163</v>
      </c>
      <c r="U18">
        <v>1</v>
      </c>
      <c r="V18" s="241">
        <v>1</v>
      </c>
      <c r="W18">
        <v>1</v>
      </c>
      <c r="X18" s="137">
        <v>82800</v>
      </c>
      <c r="Y18" s="137">
        <v>82800</v>
      </c>
      <c r="Z18" s="188">
        <v>-1134.2465753435999</v>
      </c>
      <c r="AA18" s="188">
        <f t="shared" si="81"/>
        <v>-1134.2465753435999</v>
      </c>
      <c r="AB18" s="188">
        <v>-1134.2465753435999</v>
      </c>
      <c r="AC18" s="188">
        <v>1134.2465753435999</v>
      </c>
      <c r="AD18" s="188">
        <v>-1134.2465753435999</v>
      </c>
      <c r="AE18" s="188">
        <v>-1134.2465753435999</v>
      </c>
      <c r="AF18" s="188">
        <f t="shared" si="91"/>
        <v>0</v>
      </c>
      <c r="AG18" s="188">
        <v>-1134.2465753435999</v>
      </c>
      <c r="AH18" s="188">
        <v>1134.2465753435999</v>
      </c>
      <c r="AI18" s="188">
        <v>-1134.2465753435999</v>
      </c>
      <c r="AJ18" s="188">
        <v>1134.2465753435999</v>
      </c>
      <c r="AL18">
        <v>-1</v>
      </c>
      <c r="AM18" s="228">
        <v>1</v>
      </c>
      <c r="AN18" s="228">
        <v>1</v>
      </c>
      <c r="AO18" s="228">
        <v>-1</v>
      </c>
      <c r="AP18" s="203">
        <v>1</v>
      </c>
      <c r="AQ18" s="229">
        <v>5</v>
      </c>
      <c r="AR18">
        <v>-1</v>
      </c>
      <c r="AS18">
        <v>1</v>
      </c>
      <c r="AT18" s="203">
        <v>1</v>
      </c>
      <c r="AU18">
        <v>1</v>
      </c>
      <c r="AV18">
        <v>1</v>
      </c>
      <c r="AW18">
        <v>0</v>
      </c>
      <c r="AX18">
        <v>1</v>
      </c>
      <c r="AY18" s="237">
        <v>3.3967391304299999E-3</v>
      </c>
      <c r="AZ18" s="194">
        <v>42544</v>
      </c>
      <c r="BA18">
        <f t="shared" si="92"/>
        <v>1</v>
      </c>
      <c r="BB18" t="s">
        <v>1163</v>
      </c>
      <c r="BC18">
        <v>1</v>
      </c>
      <c r="BD18" s="241">
        <v>1</v>
      </c>
      <c r="BE18">
        <v>1</v>
      </c>
      <c r="BF18" s="137">
        <v>83081.25</v>
      </c>
      <c r="BG18" s="137">
        <v>83081.25</v>
      </c>
      <c r="BH18" s="188">
        <v>282.20533288003742</v>
      </c>
      <c r="BI18" s="188">
        <f t="shared" si="156"/>
        <v>-282.20533288003742</v>
      </c>
      <c r="BJ18" s="188">
        <v>282.20533288003742</v>
      </c>
      <c r="BK18" s="188">
        <v>-282.20533288003742</v>
      </c>
      <c r="BL18" s="188">
        <v>282.20533288003742</v>
      </c>
      <c r="BM18" s="188">
        <v>282.20533288003742</v>
      </c>
      <c r="BN18" s="188">
        <v>-282.20533288003742</v>
      </c>
      <c r="BO18" s="188">
        <f t="shared" si="93"/>
        <v>282.20533288003742</v>
      </c>
      <c r="BP18" s="188">
        <v>282.20533288003742</v>
      </c>
      <c r="BQ18" s="188">
        <v>-282.20533288003742</v>
      </c>
      <c r="BR18" s="188">
        <v>-282.20533288003742</v>
      </c>
      <c r="BS18" s="188">
        <v>282.20533288003742</v>
      </c>
      <c r="BU18">
        <v>1</v>
      </c>
      <c r="BV18" s="228">
        <v>-1</v>
      </c>
      <c r="BW18" s="228">
        <v>-1</v>
      </c>
      <c r="BX18" s="228">
        <v>1</v>
      </c>
      <c r="BY18" s="203">
        <v>1</v>
      </c>
      <c r="BZ18" s="229">
        <v>-4</v>
      </c>
      <c r="CA18">
        <v>-1</v>
      </c>
      <c r="CB18">
        <v>-1</v>
      </c>
      <c r="CC18" s="203">
        <v>1</v>
      </c>
      <c r="CD18">
        <v>0</v>
      </c>
      <c r="CE18">
        <v>1</v>
      </c>
      <c r="CF18">
        <v>0</v>
      </c>
      <c r="CG18">
        <v>0</v>
      </c>
      <c r="CH18" s="237"/>
      <c r="CI18" s="194">
        <v>42548</v>
      </c>
      <c r="CJ18">
        <f t="shared" si="94"/>
        <v>-1</v>
      </c>
      <c r="CK18" t="s">
        <v>1163</v>
      </c>
      <c r="CL18">
        <v>2</v>
      </c>
      <c r="CM18" s="241">
        <v>1</v>
      </c>
      <c r="CN18">
        <v>3</v>
      </c>
      <c r="CO18" s="137">
        <v>166162.5</v>
      </c>
      <c r="CP18" s="137">
        <v>249243.75</v>
      </c>
      <c r="CQ18" s="188">
        <v>0</v>
      </c>
      <c r="CR18" s="188">
        <f t="shared" si="157"/>
        <v>0</v>
      </c>
      <c r="CS18" s="188">
        <v>0</v>
      </c>
      <c r="CT18" s="188">
        <v>0</v>
      </c>
      <c r="CU18" s="188">
        <v>0</v>
      </c>
      <c r="CV18" s="188">
        <v>0</v>
      </c>
      <c r="CW18" s="188">
        <v>0</v>
      </c>
      <c r="CX18" s="188">
        <f t="shared" si="95"/>
        <v>0</v>
      </c>
      <c r="CY18" s="188">
        <v>0</v>
      </c>
      <c r="CZ18" s="188">
        <v>0</v>
      </c>
      <c r="DA18" s="188">
        <v>0</v>
      </c>
      <c r="DB18" s="188">
        <v>0</v>
      </c>
      <c r="DD18">
        <v>1</v>
      </c>
      <c r="DE18" s="228">
        <v>-1</v>
      </c>
      <c r="DF18" s="228">
        <v>-1</v>
      </c>
      <c r="DG18" s="228">
        <v>1</v>
      </c>
      <c r="DH18" s="203">
        <v>1</v>
      </c>
      <c r="DI18" s="229">
        <v>-4</v>
      </c>
      <c r="DJ18">
        <v>-1</v>
      </c>
      <c r="DK18">
        <v>-1</v>
      </c>
      <c r="DL18" s="203">
        <v>-1</v>
      </c>
      <c r="DM18">
        <v>1</v>
      </c>
      <c r="DN18">
        <v>0</v>
      </c>
      <c r="DO18">
        <v>1</v>
      </c>
      <c r="DP18">
        <v>1</v>
      </c>
      <c r="DQ18" s="237">
        <v>-1.9258256225099999E-2</v>
      </c>
      <c r="DR18" s="194">
        <v>42548</v>
      </c>
      <c r="DS18">
        <f t="shared" si="96"/>
        <v>-1</v>
      </c>
      <c r="DT18" t="s">
        <v>1163</v>
      </c>
      <c r="DU18">
        <v>2</v>
      </c>
      <c r="DV18" s="241">
        <v>1</v>
      </c>
      <c r="DW18">
        <v>3</v>
      </c>
      <c r="DX18" s="137">
        <v>162962.5</v>
      </c>
      <c r="DY18" s="137">
        <v>244443.75</v>
      </c>
      <c r="DZ18" s="188">
        <v>3138.3735800828586</v>
      </c>
      <c r="EA18" s="188">
        <f t="shared" si="158"/>
        <v>-3138.3735800828586</v>
      </c>
      <c r="EB18" s="188">
        <v>-3138.3735800828586</v>
      </c>
      <c r="EC18" s="188">
        <v>3138.3735800828586</v>
      </c>
      <c r="ED18" s="188">
        <v>3138.3735800828586</v>
      </c>
      <c r="EE18" s="188">
        <v>3138.3735800828586</v>
      </c>
      <c r="EF18" s="188">
        <v>-3138.3735800828586</v>
      </c>
      <c r="EG18" s="188">
        <f t="shared" si="97"/>
        <v>3138.3735800828586</v>
      </c>
      <c r="EH18" s="188">
        <v>-3138.3735800828586</v>
      </c>
      <c r="EI18" s="188">
        <v>3138.3735800828586</v>
      </c>
      <c r="EJ18" s="188">
        <v>-3138.3735800828586</v>
      </c>
      <c r="EK18" s="188">
        <v>3138.3735800828586</v>
      </c>
      <c r="EM18">
        <v>-1</v>
      </c>
      <c r="EN18" s="228">
        <v>-1</v>
      </c>
      <c r="EO18" s="228">
        <v>1</v>
      </c>
      <c r="EP18" s="228">
        <v>-1</v>
      </c>
      <c r="EQ18" s="203">
        <v>1</v>
      </c>
      <c r="ER18" s="229">
        <v>3</v>
      </c>
      <c r="ES18">
        <v>-1</v>
      </c>
      <c r="ET18">
        <v>1</v>
      </c>
      <c r="EU18" s="203">
        <v>-1</v>
      </c>
      <c r="EV18">
        <v>1</v>
      </c>
      <c r="EW18">
        <v>0</v>
      </c>
      <c r="EX18">
        <v>1</v>
      </c>
      <c r="EY18">
        <v>0</v>
      </c>
      <c r="EZ18" s="237">
        <v>-7.8238858633100008E-3</v>
      </c>
      <c r="FA18" s="194">
        <v>42548</v>
      </c>
      <c r="FB18">
        <f t="shared" si="98"/>
        <v>1</v>
      </c>
      <c r="FC18" t="s">
        <v>1163</v>
      </c>
      <c r="FD18">
        <v>2</v>
      </c>
      <c r="FE18" s="241">
        <v>2</v>
      </c>
      <c r="FF18">
        <v>2</v>
      </c>
      <c r="FG18" s="137">
        <v>161687.5</v>
      </c>
      <c r="FH18" s="137">
        <v>161687.5</v>
      </c>
      <c r="FI18" s="188">
        <v>1265.0245455239358</v>
      </c>
      <c r="FJ18" s="188">
        <f t="shared" si="159"/>
        <v>1265.0245455239358</v>
      </c>
      <c r="FK18" s="188">
        <v>-1265.0245455239358</v>
      </c>
      <c r="FL18" s="188">
        <v>1265.0245455239358</v>
      </c>
      <c r="FM18" s="188">
        <v>-1265.0245455239358</v>
      </c>
      <c r="FN18" s="188">
        <v>-1265.0245455239358</v>
      </c>
      <c r="FO18" s="188">
        <v>1265.0245455239358</v>
      </c>
      <c r="FP18" s="188">
        <f t="shared" si="99"/>
        <v>-1265.0245455239358</v>
      </c>
      <c r="FQ18" s="188">
        <v>-1265.0245455239358</v>
      </c>
      <c r="FR18" s="188">
        <v>1265.0245455239358</v>
      </c>
      <c r="FS18" s="188">
        <v>-1265.0245455239358</v>
      </c>
      <c r="FT18" s="188">
        <v>1265.0245455239358</v>
      </c>
      <c r="FV18">
        <v>-1</v>
      </c>
      <c r="FW18" s="228">
        <v>-1</v>
      </c>
      <c r="FX18" s="228">
        <v>1</v>
      </c>
      <c r="FY18" s="228">
        <v>-1</v>
      </c>
      <c r="FZ18" s="203">
        <v>1</v>
      </c>
      <c r="GA18" s="229">
        <v>4</v>
      </c>
      <c r="GB18">
        <v>-1</v>
      </c>
      <c r="GC18">
        <v>1</v>
      </c>
      <c r="GD18">
        <v>-1</v>
      </c>
      <c r="GE18">
        <v>1</v>
      </c>
      <c r="GF18">
        <v>0</v>
      </c>
      <c r="GG18">
        <v>1</v>
      </c>
      <c r="GH18">
        <v>0</v>
      </c>
      <c r="GI18">
        <v>-2.2419791264000001E-3</v>
      </c>
      <c r="GJ18" s="194">
        <v>42550</v>
      </c>
      <c r="GK18">
        <f t="shared" si="100"/>
        <v>1</v>
      </c>
      <c r="GL18" t="s">
        <v>1163</v>
      </c>
      <c r="GM18">
        <v>2</v>
      </c>
      <c r="GN18" s="241">
        <v>1</v>
      </c>
      <c r="GO18">
        <v>3</v>
      </c>
      <c r="GP18" s="137">
        <v>161325</v>
      </c>
      <c r="GQ18" s="137">
        <v>241987.5</v>
      </c>
      <c r="GR18" s="188">
        <v>361.68728256648001</v>
      </c>
      <c r="GS18" s="188">
        <f t="shared" si="160"/>
        <v>361.68728256648001</v>
      </c>
      <c r="GT18" s="188">
        <v>-361.68728256648001</v>
      </c>
      <c r="GU18" s="188">
        <v>361.68728256648001</v>
      </c>
      <c r="GV18" s="188">
        <v>-361.68728256648001</v>
      </c>
      <c r="GW18" s="188">
        <v>-361.68728256648001</v>
      </c>
      <c r="GX18" s="188">
        <v>361.68728256648001</v>
      </c>
      <c r="GY18" s="188">
        <f t="shared" si="101"/>
        <v>-361.68728256648001</v>
      </c>
      <c r="GZ18" s="188">
        <v>-361.68728256648001</v>
      </c>
      <c r="HA18" s="188">
        <v>361.68728256648001</v>
      </c>
      <c r="HB18" s="188">
        <v>-361.68728256648001</v>
      </c>
      <c r="HC18" s="188">
        <v>361.68728256648001</v>
      </c>
      <c r="HE18">
        <v>-1</v>
      </c>
      <c r="HF18">
        <v>1</v>
      </c>
      <c r="HG18">
        <v>1</v>
      </c>
      <c r="HH18">
        <v>-1</v>
      </c>
      <c r="HI18">
        <v>1</v>
      </c>
      <c r="HJ18">
        <v>5</v>
      </c>
      <c r="HK18">
        <v>-1</v>
      </c>
      <c r="HL18">
        <v>1</v>
      </c>
      <c r="HM18" s="203">
        <v>1</v>
      </c>
      <c r="HN18">
        <v>1</v>
      </c>
      <c r="HO18">
        <v>1</v>
      </c>
      <c r="HP18">
        <v>0</v>
      </c>
      <c r="HQ18">
        <v>1</v>
      </c>
      <c r="HR18" s="237">
        <v>4.1066170773299999E-3</v>
      </c>
      <c r="HS18" s="194">
        <v>42550</v>
      </c>
      <c r="HT18">
        <f t="shared" si="102"/>
        <v>1</v>
      </c>
      <c r="HU18" t="s">
        <v>1163</v>
      </c>
      <c r="HV18">
        <v>2</v>
      </c>
      <c r="HW18">
        <v>1</v>
      </c>
      <c r="HX18">
        <v>3</v>
      </c>
      <c r="HY18" s="137">
        <v>161987.5</v>
      </c>
      <c r="HZ18" s="137">
        <v>242981.25</v>
      </c>
      <c r="IA18" s="188">
        <v>665.22063381399335</v>
      </c>
      <c r="IB18" s="188">
        <f t="shared" si="161"/>
        <v>-665.22063381399335</v>
      </c>
      <c r="IC18" s="188">
        <v>665.22063381399335</v>
      </c>
      <c r="ID18" s="188">
        <v>-665.22063381399335</v>
      </c>
      <c r="IE18" s="188">
        <v>665.22063381399335</v>
      </c>
      <c r="IF18" s="188">
        <v>665.22063381399335</v>
      </c>
      <c r="IG18" s="188">
        <v>-665.22063381399335</v>
      </c>
      <c r="IH18" s="188">
        <f t="shared" si="103"/>
        <v>665.22063381399335</v>
      </c>
      <c r="II18" s="188">
        <v>665.22063381399335</v>
      </c>
      <c r="IJ18" s="188">
        <v>-665.22063381399335</v>
      </c>
      <c r="IK18" s="188">
        <v>-665.22063381399335</v>
      </c>
      <c r="IL18" s="188">
        <v>665.22063381399335</v>
      </c>
      <c r="IN18">
        <v>1</v>
      </c>
      <c r="IO18" s="228">
        <v>1</v>
      </c>
      <c r="IP18" s="228">
        <v>1</v>
      </c>
      <c r="IQ18" s="228">
        <v>1</v>
      </c>
      <c r="IR18" s="203">
        <v>1</v>
      </c>
      <c r="IS18" s="229">
        <v>6</v>
      </c>
      <c r="IT18">
        <v>-1</v>
      </c>
      <c r="IU18">
        <v>1</v>
      </c>
      <c r="IV18" s="203">
        <v>1</v>
      </c>
      <c r="IW18">
        <v>1</v>
      </c>
      <c r="IX18">
        <v>1</v>
      </c>
      <c r="IY18">
        <v>0</v>
      </c>
      <c r="IZ18">
        <v>1</v>
      </c>
      <c r="JA18" s="237">
        <v>4.2441546415600004E-3</v>
      </c>
      <c r="JB18" s="194">
        <v>42550</v>
      </c>
      <c r="JC18">
        <f t="shared" si="104"/>
        <v>1</v>
      </c>
      <c r="JD18" t="s">
        <v>1163</v>
      </c>
      <c r="JE18">
        <v>2</v>
      </c>
      <c r="JF18" s="241">
        <v>1</v>
      </c>
      <c r="JG18">
        <v>3</v>
      </c>
      <c r="JH18" s="137">
        <v>162675</v>
      </c>
      <c r="JI18" s="137">
        <v>244012.5</v>
      </c>
      <c r="JJ18" s="188">
        <v>690.41785631577307</v>
      </c>
      <c r="JK18" s="188">
        <f t="shared" si="162"/>
        <v>690.41785631577307</v>
      </c>
      <c r="JL18" s="188">
        <v>690.41785631577307</v>
      </c>
      <c r="JM18" s="188">
        <v>-690.41785631577307</v>
      </c>
      <c r="JN18" s="188">
        <v>690.41785631577307</v>
      </c>
      <c r="JO18" s="188">
        <v>690.41785631577307</v>
      </c>
      <c r="JP18" s="188">
        <v>690.41785631577307</v>
      </c>
      <c r="JQ18" s="188">
        <f t="shared" si="105"/>
        <v>690.41785631577307</v>
      </c>
      <c r="JR18" s="188">
        <v>690.41785631577307</v>
      </c>
      <c r="JS18" s="188">
        <v>-690.41785631577307</v>
      </c>
      <c r="JT18" s="188">
        <v>-690.41785631577307</v>
      </c>
      <c r="JU18" s="188">
        <v>690.41785631577307</v>
      </c>
      <c r="JW18">
        <v>1</v>
      </c>
      <c r="JX18" s="228">
        <v>1</v>
      </c>
      <c r="JY18" s="228">
        <v>1</v>
      </c>
      <c r="JZ18" s="228">
        <v>1</v>
      </c>
      <c r="KA18" s="203">
        <v>1</v>
      </c>
      <c r="KB18" s="229">
        <v>-1</v>
      </c>
      <c r="KC18">
        <v>-1</v>
      </c>
      <c r="KD18">
        <v>-1</v>
      </c>
      <c r="KE18" s="203">
        <v>1</v>
      </c>
      <c r="KF18">
        <v>1</v>
      </c>
      <c r="KG18">
        <v>1</v>
      </c>
      <c r="KH18">
        <v>0</v>
      </c>
      <c r="KI18">
        <v>0</v>
      </c>
      <c r="KJ18" s="237">
        <v>2.0285846012000001E-2</v>
      </c>
      <c r="KK18" s="194">
        <v>42550</v>
      </c>
      <c r="KL18">
        <f t="shared" si="106"/>
        <v>1</v>
      </c>
      <c r="KM18" t="s">
        <v>1163</v>
      </c>
      <c r="KN18">
        <v>2</v>
      </c>
      <c r="KO18" s="241">
        <v>1</v>
      </c>
      <c r="KP18">
        <v>3</v>
      </c>
      <c r="KQ18" s="137">
        <v>165975</v>
      </c>
      <c r="KR18" s="137">
        <v>248962.5</v>
      </c>
      <c r="KS18" s="188">
        <v>3366.9432918417001</v>
      </c>
      <c r="KT18" s="188">
        <v>3366.9432918417001</v>
      </c>
      <c r="KU18" s="188">
        <v>3366.9432918417001</v>
      </c>
      <c r="KV18" s="188">
        <v>-3366.9432918417001</v>
      </c>
      <c r="KW18" s="188">
        <v>-3366.9432918417001</v>
      </c>
      <c r="KX18" s="188">
        <v>3366.9432918417001</v>
      </c>
      <c r="KY18" s="188">
        <v>3366.9432918417001</v>
      </c>
      <c r="KZ18" s="188">
        <f t="shared" si="107"/>
        <v>3366.9432918417001</v>
      </c>
      <c r="LA18" s="188">
        <v>3366.9432918417001</v>
      </c>
      <c r="LB18" s="188">
        <v>-3366.9432918417001</v>
      </c>
      <c r="LC18" s="188">
        <v>-3366.9432918417001</v>
      </c>
      <c r="LD18" s="188">
        <v>3366.9432918417001</v>
      </c>
      <c r="LF18">
        <v>1</v>
      </c>
      <c r="LG18" s="228">
        <v>-1</v>
      </c>
      <c r="LH18" s="228">
        <v>-1</v>
      </c>
      <c r="LI18" s="228">
        <v>-1</v>
      </c>
      <c r="LJ18" s="203">
        <v>1</v>
      </c>
      <c r="LK18" s="229">
        <v>2</v>
      </c>
      <c r="LL18">
        <v>-1</v>
      </c>
      <c r="LM18">
        <v>1</v>
      </c>
      <c r="LN18" s="203">
        <v>-1</v>
      </c>
      <c r="LO18">
        <v>1</v>
      </c>
      <c r="LP18">
        <v>0</v>
      </c>
      <c r="LQ18">
        <v>1</v>
      </c>
      <c r="LR18">
        <v>0</v>
      </c>
      <c r="LS18" s="237">
        <v>-8.2090676306699993E-3</v>
      </c>
      <c r="LT18" s="194">
        <v>42550</v>
      </c>
      <c r="LU18">
        <f t="shared" si="108"/>
        <v>-1</v>
      </c>
      <c r="LV18" t="s">
        <v>1163</v>
      </c>
      <c r="LW18">
        <v>2</v>
      </c>
      <c r="LX18" s="241"/>
      <c r="LY18">
        <v>2</v>
      </c>
      <c r="LZ18" s="137">
        <v>164612.5</v>
      </c>
      <c r="MA18" s="137">
        <v>164612.5</v>
      </c>
      <c r="MB18" s="188">
        <v>1351.3151453536652</v>
      </c>
      <c r="MC18" s="188">
        <v>-1351.3151453536652</v>
      </c>
      <c r="MD18" s="188">
        <v>-1351.3151453536652</v>
      </c>
      <c r="ME18" s="188">
        <v>1351.3151453536652</v>
      </c>
      <c r="MF18" s="188">
        <v>-1351.3151453536652</v>
      </c>
      <c r="MG18" s="188">
        <v>1351.3151453536652</v>
      </c>
      <c r="MH18" s="188">
        <v>1351.3151453536652</v>
      </c>
      <c r="MI18" s="188">
        <f t="shared" si="109"/>
        <v>1351.3151453536652</v>
      </c>
      <c r="MJ18" s="188">
        <v>-1351.3151453536652</v>
      </c>
      <c r="MK18" s="188">
        <v>1351.3151453536652</v>
      </c>
      <c r="ML18" s="188">
        <v>-1351.3151453536652</v>
      </c>
      <c r="MM18" s="188">
        <v>1351.3151453536652</v>
      </c>
      <c r="MO18">
        <v>-1</v>
      </c>
      <c r="MP18" s="228">
        <v>-1</v>
      </c>
      <c r="MQ18" s="228">
        <v>1</v>
      </c>
      <c r="MR18" s="203">
        <v>-1</v>
      </c>
      <c r="MS18" s="203">
        <v>1</v>
      </c>
      <c r="MT18" s="229">
        <v>3</v>
      </c>
      <c r="MU18">
        <v>-1</v>
      </c>
      <c r="MV18">
        <v>1</v>
      </c>
      <c r="MW18" s="203">
        <v>1</v>
      </c>
      <c r="MX18">
        <v>1</v>
      </c>
      <c r="MY18">
        <v>1</v>
      </c>
      <c r="MZ18">
        <v>0</v>
      </c>
      <c r="NA18">
        <v>1</v>
      </c>
      <c r="NB18" s="237">
        <v>1.2833168805500001E-2</v>
      </c>
      <c r="NC18" s="194">
        <v>42558</v>
      </c>
      <c r="ND18">
        <f t="shared" si="110"/>
        <v>1</v>
      </c>
      <c r="NE18" t="s">
        <v>1163</v>
      </c>
      <c r="NF18">
        <v>2</v>
      </c>
      <c r="NG18" s="241"/>
      <c r="NH18">
        <v>2</v>
      </c>
      <c r="NI18" s="137">
        <v>166725</v>
      </c>
      <c r="NJ18" s="137">
        <v>166725</v>
      </c>
      <c r="NK18" s="188">
        <v>-2139.6100690969874</v>
      </c>
      <c r="NL18" s="188">
        <v>-2139.6100690969874</v>
      </c>
      <c r="NM18" s="188">
        <v>2139.6100690969874</v>
      </c>
      <c r="NN18" s="188">
        <v>-2139.6100690969874</v>
      </c>
      <c r="NO18" s="188">
        <v>2139.6100690969874</v>
      </c>
      <c r="NP18" s="188">
        <v>2139.6100690969874</v>
      </c>
      <c r="NQ18" s="188">
        <v>-2139.6100690969874</v>
      </c>
      <c r="NR18" s="188">
        <f t="shared" si="111"/>
        <v>2139.6100690969874</v>
      </c>
      <c r="NS18" s="188">
        <v>2139.6100690969874</v>
      </c>
      <c r="NT18" s="188">
        <v>-2139.6100690969874</v>
      </c>
      <c r="NU18" s="188">
        <v>-2139.6100690969874</v>
      </c>
      <c r="NV18" s="188">
        <v>2139.6100690969874</v>
      </c>
      <c r="NX18">
        <v>1</v>
      </c>
      <c r="NY18" s="228">
        <v>-1</v>
      </c>
      <c r="NZ18" s="228">
        <v>-1</v>
      </c>
      <c r="OA18" s="228">
        <v>1</v>
      </c>
      <c r="OB18" s="203">
        <v>1</v>
      </c>
      <c r="OC18" s="229">
        <v>4</v>
      </c>
      <c r="OD18">
        <v>-1</v>
      </c>
      <c r="OE18">
        <v>1</v>
      </c>
      <c r="OF18" s="203">
        <v>-1</v>
      </c>
      <c r="OG18">
        <v>1</v>
      </c>
      <c r="OH18">
        <v>0</v>
      </c>
      <c r="OI18">
        <v>1</v>
      </c>
      <c r="OJ18">
        <v>0</v>
      </c>
      <c r="OK18">
        <v>-9.5216674164000006E-3</v>
      </c>
      <c r="OL18" s="194">
        <v>42559</v>
      </c>
      <c r="OM18">
        <f t="shared" si="112"/>
        <v>1</v>
      </c>
      <c r="ON18" t="s">
        <v>1163</v>
      </c>
      <c r="OO18">
        <v>2</v>
      </c>
      <c r="OP18" s="241"/>
      <c r="OQ18">
        <v>2</v>
      </c>
      <c r="OR18" s="137">
        <v>165837.5</v>
      </c>
      <c r="OS18" s="137">
        <v>165837.5</v>
      </c>
      <c r="OT18" s="188">
        <v>1579.0495201672352</v>
      </c>
      <c r="OU18" s="188">
        <v>-1579.0495201672352</v>
      </c>
      <c r="OV18" s="188">
        <v>-1579.0495201672352</v>
      </c>
      <c r="OW18" s="188">
        <v>1579.0495201672352</v>
      </c>
      <c r="OX18" s="188">
        <v>-1579.0495201672352</v>
      </c>
      <c r="OY18" s="188">
        <v>1579.0495201672352</v>
      </c>
      <c r="OZ18" s="188">
        <v>-1579.0495201672352</v>
      </c>
      <c r="PA18" s="188">
        <f t="shared" si="113"/>
        <v>-1579.0495201672352</v>
      </c>
      <c r="PB18" s="188">
        <v>-1579.0495201672352</v>
      </c>
      <c r="PC18" s="188">
        <v>1579.0495201672352</v>
      </c>
      <c r="PD18" s="188">
        <v>-1579.0495201672352</v>
      </c>
      <c r="PE18" s="188">
        <v>1579.0495201672352</v>
      </c>
      <c r="PG18">
        <v>-1</v>
      </c>
      <c r="PH18" s="228">
        <v>1</v>
      </c>
      <c r="PI18" s="228">
        <v>1</v>
      </c>
      <c r="PJ18" s="228">
        <v>-1</v>
      </c>
      <c r="PK18" s="203">
        <v>1</v>
      </c>
      <c r="PL18" s="229">
        <v>5</v>
      </c>
      <c r="PM18">
        <v>-1</v>
      </c>
      <c r="PN18">
        <v>1</v>
      </c>
      <c r="PO18" s="203">
        <v>1</v>
      </c>
      <c r="PP18">
        <v>1</v>
      </c>
      <c r="PQ18">
        <v>1</v>
      </c>
      <c r="PR18">
        <v>0</v>
      </c>
      <c r="PS18">
        <v>1</v>
      </c>
      <c r="PT18" s="237">
        <v>4.2388918325599999E-3</v>
      </c>
      <c r="PU18" s="194">
        <v>42559</v>
      </c>
      <c r="PV18">
        <v>1</v>
      </c>
      <c r="PW18" t="s">
        <v>1163</v>
      </c>
      <c r="PX18">
        <v>2</v>
      </c>
      <c r="PY18" s="241"/>
      <c r="PZ18">
        <v>2</v>
      </c>
      <c r="QA18" s="137">
        <v>163725</v>
      </c>
      <c r="QB18" s="137">
        <v>163725</v>
      </c>
      <c r="QC18" s="188">
        <v>694.01256528588601</v>
      </c>
      <c r="QD18" s="188">
        <v>-694.01256528588601</v>
      </c>
      <c r="QE18" s="188">
        <v>694.01256528588601</v>
      </c>
      <c r="QF18" s="188">
        <v>-694.01256528588601</v>
      </c>
      <c r="QG18" s="188">
        <v>694.01256528588601</v>
      </c>
      <c r="QH18" s="188">
        <v>694.01256528588601</v>
      </c>
      <c r="QI18" s="188">
        <v>-694.01256528588601</v>
      </c>
      <c r="QJ18" s="188">
        <v>694.01256528588601</v>
      </c>
      <c r="QK18" s="188">
        <v>694.01256528588601</v>
      </c>
      <c r="QL18" s="188">
        <v>-694.01256528588601</v>
      </c>
      <c r="QM18" s="188">
        <v>-694.01256528588601</v>
      </c>
      <c r="QN18" s="188">
        <v>694.01256528588601</v>
      </c>
      <c r="QP18">
        <f t="shared" si="114"/>
        <v>1</v>
      </c>
      <c r="QQ18" s="228">
        <v>1</v>
      </c>
      <c r="QR18" s="228">
        <v>1</v>
      </c>
      <c r="QS18" s="228">
        <v>-1</v>
      </c>
      <c r="QT18" s="203">
        <v>-1</v>
      </c>
      <c r="QU18" s="229">
        <v>6</v>
      </c>
      <c r="QV18">
        <f t="shared" si="115"/>
        <v>1</v>
      </c>
      <c r="QW18">
        <f t="shared" si="116"/>
        <v>-1</v>
      </c>
      <c r="QX18">
        <v>-1</v>
      </c>
      <c r="QY18">
        <f t="shared" si="117"/>
        <v>0</v>
      </c>
      <c r="QZ18">
        <f t="shared" si="82"/>
        <v>1</v>
      </c>
      <c r="RA18">
        <f t="shared" si="163"/>
        <v>0</v>
      </c>
      <c r="RB18">
        <f t="shared" si="118"/>
        <v>1</v>
      </c>
      <c r="RC18">
        <v>-1.27383734077E-2</v>
      </c>
      <c r="RD18" s="194">
        <v>42559</v>
      </c>
      <c r="RE18">
        <f t="shared" si="119"/>
        <v>-1</v>
      </c>
      <c r="RF18" t="str">
        <f t="shared" si="83"/>
        <v>TRUE</v>
      </c>
      <c r="RG18">
        <f>VLOOKUP($A18,'FuturesInfo (3)'!$A$2:$V$80,22)</f>
        <v>2</v>
      </c>
      <c r="RH18" s="241"/>
      <c r="RI18">
        <f t="shared" si="120"/>
        <v>2</v>
      </c>
      <c r="RJ18" s="137">
        <f>VLOOKUP($A18,'FuturesInfo (3)'!$A$2:$O$80,15)*RG18</f>
        <v>163725</v>
      </c>
      <c r="RK18" s="137">
        <f>VLOOKUP($A18,'FuturesInfo (3)'!$A$2:$O$80,15)*RI18</f>
        <v>163725</v>
      </c>
      <c r="RL18" s="188">
        <f t="shared" si="121"/>
        <v>-2085.5901861756824</v>
      </c>
      <c r="RM18" s="188">
        <f t="shared" si="84"/>
        <v>-2085.5901861756824</v>
      </c>
      <c r="RN18" s="188">
        <f t="shared" si="122"/>
        <v>2085.5901861756824</v>
      </c>
      <c r="RO18" s="188">
        <f t="shared" si="123"/>
        <v>-2085.5901861756824</v>
      </c>
      <c r="RP18" s="188">
        <f t="shared" si="124"/>
        <v>2085.5901861756824</v>
      </c>
      <c r="RQ18" s="188">
        <f t="shared" si="125"/>
        <v>-2085.5901861756824</v>
      </c>
      <c r="RR18" s="188">
        <f t="shared" si="164"/>
        <v>2085.5901861756824</v>
      </c>
      <c r="RS18" s="188">
        <f t="shared" si="126"/>
        <v>2085.5901861756824</v>
      </c>
      <c r="RT18" s="188">
        <f>IF(IF(sym!$Q7=QX18,1,0)=1,ABS(RJ18*RC18),-ABS(RJ18*RC18))</f>
        <v>-2085.5901861756824</v>
      </c>
      <c r="RU18" s="188">
        <f>IF(IF(sym!$P7=QX18,1,0)=1,ABS(RJ18*RC18),-ABS(RJ18*RC18))</f>
        <v>2085.5901861756824</v>
      </c>
      <c r="RV18" s="188">
        <f t="shared" si="169"/>
        <v>-2085.5901861756824</v>
      </c>
      <c r="RW18" s="188">
        <f t="shared" si="127"/>
        <v>2085.5901861756824</v>
      </c>
      <c r="RY18">
        <f t="shared" si="128"/>
        <v>-1</v>
      </c>
      <c r="RZ18" s="228"/>
      <c r="SA18" s="228"/>
      <c r="SB18" s="228"/>
      <c r="SC18" s="203"/>
      <c r="SD18" s="229"/>
      <c r="SE18">
        <f t="shared" si="129"/>
        <v>1</v>
      </c>
      <c r="SF18">
        <f t="shared" si="130"/>
        <v>0</v>
      </c>
      <c r="SG18" s="203"/>
      <c r="SH18">
        <f t="shared" si="131"/>
        <v>1</v>
      </c>
      <c r="SI18">
        <f t="shared" si="85"/>
        <v>1</v>
      </c>
      <c r="SJ18">
        <f t="shared" si="165"/>
        <v>0</v>
      </c>
      <c r="SK18">
        <f t="shared" si="132"/>
        <v>1</v>
      </c>
      <c r="SL18" s="237"/>
      <c r="SM18" s="194"/>
      <c r="SN18">
        <f t="shared" si="133"/>
        <v>-1</v>
      </c>
      <c r="SO18" t="str">
        <f t="shared" si="86"/>
        <v>FALSE</v>
      </c>
      <c r="SP18">
        <f>VLOOKUP($A18,'FuturesInfo (3)'!$A$2:$V$80,22)</f>
        <v>2</v>
      </c>
      <c r="SQ18" s="241"/>
      <c r="SR18">
        <f t="shared" si="134"/>
        <v>2</v>
      </c>
      <c r="SS18" s="137">
        <f>VLOOKUP($A18,'FuturesInfo (3)'!$A$2:$O$80,15)*SP18</f>
        <v>163725</v>
      </c>
      <c r="ST18" s="137">
        <f>VLOOKUP($A18,'FuturesInfo (3)'!$A$2:$O$80,15)*SR18</f>
        <v>163725</v>
      </c>
      <c r="SU18" s="188">
        <f t="shared" si="135"/>
        <v>0</v>
      </c>
      <c r="SV18" s="188">
        <f t="shared" si="87"/>
        <v>0</v>
      </c>
      <c r="SW18" s="188">
        <f t="shared" si="136"/>
        <v>0</v>
      </c>
      <c r="SX18" s="188">
        <f t="shared" si="137"/>
        <v>0</v>
      </c>
      <c r="SY18" s="188">
        <f t="shared" si="138"/>
        <v>0</v>
      </c>
      <c r="SZ18" s="188">
        <f t="shared" si="139"/>
        <v>0</v>
      </c>
      <c r="TA18" s="188">
        <f t="shared" si="166"/>
        <v>0</v>
      </c>
      <c r="TB18" s="188">
        <f t="shared" si="140"/>
        <v>0</v>
      </c>
      <c r="TC18" s="188">
        <f>IF(IF(sym!$Q7=SG18,1,0)=1,ABS(SS18*SL18),-ABS(SS18*SL18))</f>
        <v>0</v>
      </c>
      <c r="TD18" s="188">
        <f>IF(IF(sym!$P7=SG18,1,0)=1,ABS(SS18*SL18),-ABS(SS18*SL18))</f>
        <v>0</v>
      </c>
      <c r="TE18" s="188">
        <f t="shared" si="170"/>
        <v>0</v>
      </c>
      <c r="TF18" s="188">
        <f t="shared" si="141"/>
        <v>0</v>
      </c>
      <c r="TH18">
        <f t="shared" si="142"/>
        <v>0</v>
      </c>
      <c r="TI18" s="228"/>
      <c r="TJ18" s="228"/>
      <c r="TK18" s="228"/>
      <c r="TL18" s="203"/>
      <c r="TM18" s="229"/>
      <c r="TN18">
        <f t="shared" si="143"/>
        <v>1</v>
      </c>
      <c r="TO18">
        <f t="shared" si="144"/>
        <v>0</v>
      </c>
      <c r="TP18" s="203"/>
      <c r="TQ18">
        <f t="shared" si="145"/>
        <v>1</v>
      </c>
      <c r="TR18">
        <f t="shared" si="88"/>
        <v>1</v>
      </c>
      <c r="TS18">
        <f t="shared" si="167"/>
        <v>0</v>
      </c>
      <c r="TT18">
        <f t="shared" si="146"/>
        <v>1</v>
      </c>
      <c r="TU18" s="237"/>
      <c r="TV18" s="194"/>
      <c r="TW18">
        <f t="shared" si="147"/>
        <v>-1</v>
      </c>
      <c r="TX18" t="str">
        <f t="shared" si="89"/>
        <v>FALSE</v>
      </c>
      <c r="TY18">
        <f>VLOOKUP($A18,'FuturesInfo (3)'!$A$2:$V$80,22)</f>
        <v>2</v>
      </c>
      <c r="TZ18" s="241"/>
      <c r="UA18">
        <f t="shared" si="148"/>
        <v>2</v>
      </c>
      <c r="UB18" s="137">
        <f>VLOOKUP($A18,'FuturesInfo (3)'!$A$2:$O$80,15)*TY18</f>
        <v>163725</v>
      </c>
      <c r="UC18" s="137">
        <f>VLOOKUP($A18,'FuturesInfo (3)'!$A$2:$O$80,15)*UA18</f>
        <v>163725</v>
      </c>
      <c r="UD18" s="188">
        <f t="shared" si="149"/>
        <v>0</v>
      </c>
      <c r="UE18" s="188">
        <f t="shared" si="90"/>
        <v>0</v>
      </c>
      <c r="UF18" s="188">
        <f t="shared" si="150"/>
        <v>0</v>
      </c>
      <c r="UG18" s="188">
        <f t="shared" si="151"/>
        <v>0</v>
      </c>
      <c r="UH18" s="188">
        <f t="shared" si="152"/>
        <v>0</v>
      </c>
      <c r="UI18" s="188">
        <f t="shared" si="153"/>
        <v>0</v>
      </c>
      <c r="UJ18" s="188">
        <f t="shared" si="168"/>
        <v>0</v>
      </c>
      <c r="UK18" s="188">
        <f t="shared" si="154"/>
        <v>0</v>
      </c>
      <c r="UL18" s="188">
        <f>IF(IF(sym!$Q7=TP18,1,0)=1,ABS(UB18*TU18),-ABS(UB18*TU18))</f>
        <v>0</v>
      </c>
      <c r="UM18" s="188">
        <f>IF(IF(sym!$P7=TP18,1,0)=1,ABS(UB18*TU18),-ABS(UB18*TU18))</f>
        <v>0</v>
      </c>
      <c r="UN18" s="188">
        <f t="shared" si="171"/>
        <v>0</v>
      </c>
      <c r="UO18" s="188">
        <f t="shared" si="155"/>
        <v>0</v>
      </c>
    </row>
    <row r="19" spans="1:561" x14ac:dyDescent="0.25">
      <c r="A19" s="1" t="s">
        <v>302</v>
      </c>
      <c r="B19" s="149" t="str">
        <f>'FuturesInfo (3)'!M7</f>
        <v>@C</v>
      </c>
      <c r="C19" s="192" t="str">
        <f>VLOOKUP(A19,'FuturesInfo (3)'!$A$2:$K$80,11)</f>
        <v>grain</v>
      </c>
      <c r="E19">
        <v>-1</v>
      </c>
      <c r="F19" s="228">
        <v>-1</v>
      </c>
      <c r="G19" s="228">
        <v>1</v>
      </c>
      <c r="H19" s="203">
        <v>-1</v>
      </c>
      <c r="I19" s="229">
        <v>7</v>
      </c>
      <c r="J19">
        <v>1</v>
      </c>
      <c r="K19">
        <v>-1</v>
      </c>
      <c r="L19" s="203">
        <v>-1</v>
      </c>
      <c r="M19">
        <v>1</v>
      </c>
      <c r="N19">
        <v>1</v>
      </c>
      <c r="O19">
        <v>0</v>
      </c>
      <c r="P19">
        <v>1</v>
      </c>
      <c r="Q19" s="237">
        <v>-3.2428855062899997E-2</v>
      </c>
      <c r="R19" s="194">
        <v>42541</v>
      </c>
      <c r="S19">
        <v>60</v>
      </c>
      <c r="T19" t="s">
        <v>1163</v>
      </c>
      <c r="U19">
        <v>3</v>
      </c>
      <c r="V19" s="241">
        <v>2</v>
      </c>
      <c r="W19">
        <v>2</v>
      </c>
      <c r="X19" s="137">
        <v>54825</v>
      </c>
      <c r="Y19" s="137">
        <v>36550</v>
      </c>
      <c r="Z19" s="188">
        <v>1777.9119788234923</v>
      </c>
      <c r="AA19" s="188">
        <f t="shared" si="81"/>
        <v>1777.9119788234923</v>
      </c>
      <c r="AB19" s="188">
        <v>1777.9119788234923</v>
      </c>
      <c r="AC19" s="188">
        <v>-1777.9119788234923</v>
      </c>
      <c r="AD19" s="188">
        <v>1777.9119788234923</v>
      </c>
      <c r="AE19" s="188">
        <v>-1777.9119788234923</v>
      </c>
      <c r="AF19" s="188">
        <f t="shared" si="91"/>
        <v>-2</v>
      </c>
      <c r="AG19" s="188">
        <v>-1777.9119788234923</v>
      </c>
      <c r="AH19" s="188">
        <v>1777.9119788234923</v>
      </c>
      <c r="AI19" s="188">
        <v>-1777.9119788234923</v>
      </c>
      <c r="AJ19" s="188">
        <v>1777.9119788234923</v>
      </c>
      <c r="AL19">
        <v>-1</v>
      </c>
      <c r="AM19" s="228">
        <v>-1</v>
      </c>
      <c r="AN19" s="228">
        <v>1</v>
      </c>
      <c r="AO19" s="228">
        <v>-1</v>
      </c>
      <c r="AP19" s="203">
        <v>-1</v>
      </c>
      <c r="AQ19" s="229">
        <v>8</v>
      </c>
      <c r="AR19">
        <v>1</v>
      </c>
      <c r="AS19">
        <v>-1</v>
      </c>
      <c r="AT19" s="203">
        <v>-1</v>
      </c>
      <c r="AU19">
        <v>1</v>
      </c>
      <c r="AV19">
        <v>1</v>
      </c>
      <c r="AW19">
        <v>0</v>
      </c>
      <c r="AX19">
        <v>1</v>
      </c>
      <c r="AY19" s="237">
        <v>-1.5047879617E-2</v>
      </c>
      <c r="AZ19" s="194">
        <v>42541</v>
      </c>
      <c r="BA19">
        <f t="shared" si="92"/>
        <v>-1</v>
      </c>
      <c r="BB19" t="s">
        <v>1163</v>
      </c>
      <c r="BC19">
        <v>3</v>
      </c>
      <c r="BD19" s="241">
        <v>2</v>
      </c>
      <c r="BE19">
        <v>2</v>
      </c>
      <c r="BF19" s="137">
        <v>54000</v>
      </c>
      <c r="BG19" s="137">
        <v>36000</v>
      </c>
      <c r="BH19" s="188">
        <v>812.58549931799996</v>
      </c>
      <c r="BI19" s="188">
        <f>IF(IF(AL19=AT19,1,0)=1,ABS(BF19*AY19),-ABS(BF19*AY19))</f>
        <v>812.58549931799996</v>
      </c>
      <c r="BJ19" s="188">
        <v>812.58549931799996</v>
      </c>
      <c r="BK19" s="188">
        <v>-812.58549931799996</v>
      </c>
      <c r="BL19" s="188">
        <v>812.58549931799996</v>
      </c>
      <c r="BM19" s="188">
        <v>-812.58549931799996</v>
      </c>
      <c r="BN19" s="188">
        <v>812.58549931799996</v>
      </c>
      <c r="BO19" s="188">
        <f t="shared" si="93"/>
        <v>812.58549931799996</v>
      </c>
      <c r="BP19" s="188">
        <v>-812.58549931799996</v>
      </c>
      <c r="BQ19" s="188">
        <v>812.58549931799996</v>
      </c>
      <c r="BR19" s="188">
        <v>-812.58549931799996</v>
      </c>
      <c r="BS19" s="188">
        <v>812.58549931799996</v>
      </c>
      <c r="BU19">
        <v>-1</v>
      </c>
      <c r="BV19" s="228">
        <v>-1</v>
      </c>
      <c r="BW19" s="228">
        <v>1</v>
      </c>
      <c r="BX19" s="228">
        <v>-1</v>
      </c>
      <c r="BY19" s="203">
        <v>-1</v>
      </c>
      <c r="BZ19" s="229">
        <v>9</v>
      </c>
      <c r="CA19">
        <v>1</v>
      </c>
      <c r="CB19">
        <v>-1</v>
      </c>
      <c r="CC19" s="203">
        <v>-1</v>
      </c>
      <c r="CD19">
        <v>1</v>
      </c>
      <c r="CE19">
        <v>1</v>
      </c>
      <c r="CF19">
        <v>0</v>
      </c>
      <c r="CG19">
        <v>1</v>
      </c>
      <c r="CH19" s="237"/>
      <c r="CI19" s="194">
        <v>42541</v>
      </c>
      <c r="CJ19">
        <f t="shared" si="94"/>
        <v>-1</v>
      </c>
      <c r="CK19" t="s">
        <v>1163</v>
      </c>
      <c r="CL19">
        <v>4</v>
      </c>
      <c r="CM19" s="241">
        <v>2</v>
      </c>
      <c r="CN19">
        <v>3</v>
      </c>
      <c r="CO19" s="137">
        <v>72000</v>
      </c>
      <c r="CP19" s="137">
        <v>54000</v>
      </c>
      <c r="CQ19" s="188">
        <v>0</v>
      </c>
      <c r="CR19" s="188">
        <f>IF(IF(BU19=CC19,1,0)=1,ABS(CO19*CH19),-ABS(CO19*CH19))</f>
        <v>0</v>
      </c>
      <c r="CS19" s="188">
        <v>0</v>
      </c>
      <c r="CT19" s="188">
        <v>0</v>
      </c>
      <c r="CU19" s="188">
        <v>0</v>
      </c>
      <c r="CV19" s="188">
        <v>0</v>
      </c>
      <c r="CW19" s="188">
        <v>0</v>
      </c>
      <c r="CX19" s="188">
        <f t="shared" si="95"/>
        <v>0</v>
      </c>
      <c r="CY19" s="188">
        <v>0</v>
      </c>
      <c r="CZ19" s="188">
        <v>0</v>
      </c>
      <c r="DA19" s="188">
        <v>0</v>
      </c>
      <c r="DB19" s="188">
        <v>0</v>
      </c>
      <c r="DD19">
        <v>-1</v>
      </c>
      <c r="DE19" s="228">
        <v>-1</v>
      </c>
      <c r="DF19" s="228">
        <v>1</v>
      </c>
      <c r="DG19" s="228">
        <v>-1</v>
      </c>
      <c r="DH19" s="203">
        <v>-1</v>
      </c>
      <c r="DI19" s="229">
        <v>9</v>
      </c>
      <c r="DJ19">
        <v>1</v>
      </c>
      <c r="DK19">
        <v>-1</v>
      </c>
      <c r="DL19" s="203">
        <v>-1</v>
      </c>
      <c r="DM19">
        <v>1</v>
      </c>
      <c r="DN19">
        <v>1</v>
      </c>
      <c r="DO19">
        <v>0</v>
      </c>
      <c r="DP19">
        <v>1</v>
      </c>
      <c r="DQ19" s="237">
        <v>-2.56944444444E-2</v>
      </c>
      <c r="DR19" s="194">
        <v>42541</v>
      </c>
      <c r="DS19">
        <f t="shared" si="96"/>
        <v>-1</v>
      </c>
      <c r="DT19" t="s">
        <v>1163</v>
      </c>
      <c r="DU19">
        <v>3</v>
      </c>
      <c r="DV19" s="241">
        <v>2</v>
      </c>
      <c r="DW19">
        <v>2</v>
      </c>
      <c r="DX19" s="137">
        <v>52612.5</v>
      </c>
      <c r="DY19" s="137">
        <v>35075</v>
      </c>
      <c r="DZ19" s="188">
        <v>1351.8489583309949</v>
      </c>
      <c r="EA19" s="188">
        <f>IF(IF(DD19=DL19,1,0)=1,ABS(DX19*DQ19),-ABS(DX19*DQ19))</f>
        <v>1351.8489583309949</v>
      </c>
      <c r="EB19" s="188">
        <v>1351.8489583309949</v>
      </c>
      <c r="EC19" s="188">
        <v>-1351.8489583309949</v>
      </c>
      <c r="ED19" s="188">
        <v>1351.8489583309949</v>
      </c>
      <c r="EE19" s="188">
        <v>-1351.8489583309949</v>
      </c>
      <c r="EF19" s="188">
        <v>1351.8489583309949</v>
      </c>
      <c r="EG19" s="188">
        <f t="shared" si="97"/>
        <v>1351.8489583309949</v>
      </c>
      <c r="EH19" s="188">
        <v>-1351.8489583309949</v>
      </c>
      <c r="EI19" s="188">
        <v>1351.8489583309949</v>
      </c>
      <c r="EJ19" s="188">
        <v>-1351.8489583309949</v>
      </c>
      <c r="EK19" s="188">
        <v>1351.8489583309949</v>
      </c>
      <c r="EM19">
        <v>-1</v>
      </c>
      <c r="EN19" s="228">
        <v>-1</v>
      </c>
      <c r="EO19" s="228">
        <v>1</v>
      </c>
      <c r="EP19" s="228">
        <v>-1</v>
      </c>
      <c r="EQ19" s="203">
        <v>-1</v>
      </c>
      <c r="ER19" s="229">
        <v>10</v>
      </c>
      <c r="ES19">
        <v>1</v>
      </c>
      <c r="ET19">
        <v>-1</v>
      </c>
      <c r="EU19" s="203">
        <v>-1</v>
      </c>
      <c r="EV19">
        <v>1</v>
      </c>
      <c r="EW19">
        <v>1</v>
      </c>
      <c r="EX19">
        <v>0</v>
      </c>
      <c r="EY19">
        <v>1</v>
      </c>
      <c r="EZ19" s="237">
        <v>-2.63720598717E-2</v>
      </c>
      <c r="FA19" s="194">
        <v>42541</v>
      </c>
      <c r="FB19">
        <f t="shared" si="98"/>
        <v>-1</v>
      </c>
      <c r="FC19" t="s">
        <v>1163</v>
      </c>
      <c r="FD19">
        <v>3</v>
      </c>
      <c r="FE19" s="241">
        <v>2</v>
      </c>
      <c r="FF19">
        <v>3</v>
      </c>
      <c r="FG19" s="137">
        <v>51225</v>
      </c>
      <c r="FH19" s="137">
        <v>51225</v>
      </c>
      <c r="FI19" s="188">
        <v>1350.9087669278324</v>
      </c>
      <c r="FJ19" s="188">
        <f>IF(IF(EM19=EU19,1,0)=1,ABS(FG19*EZ19),-ABS(FG19*EZ19))</f>
        <v>1350.9087669278324</v>
      </c>
      <c r="FK19" s="188">
        <v>1350.9087669278324</v>
      </c>
      <c r="FL19" s="188">
        <v>-1350.9087669278324</v>
      </c>
      <c r="FM19" s="188">
        <v>1350.9087669278324</v>
      </c>
      <c r="FN19" s="188">
        <v>-1350.9087669278324</v>
      </c>
      <c r="FO19" s="188">
        <v>1350.9087669278324</v>
      </c>
      <c r="FP19" s="188">
        <f t="shared" si="99"/>
        <v>1350.9087669278324</v>
      </c>
      <c r="FQ19" s="188">
        <v>-1350.9087669278324</v>
      </c>
      <c r="FR19" s="188">
        <v>1350.9087669278324</v>
      </c>
      <c r="FS19" s="188">
        <v>-1350.9087669278324</v>
      </c>
      <c r="FT19" s="188">
        <v>1350.9087669278324</v>
      </c>
      <c r="FV19">
        <v>-1</v>
      </c>
      <c r="FW19" s="228">
        <v>-1</v>
      </c>
      <c r="FX19" s="228">
        <v>1</v>
      </c>
      <c r="FY19" s="228">
        <v>-1</v>
      </c>
      <c r="FZ19" s="203">
        <v>-1</v>
      </c>
      <c r="GA19" s="229">
        <v>11</v>
      </c>
      <c r="GB19">
        <v>1</v>
      </c>
      <c r="GC19">
        <v>-1</v>
      </c>
      <c r="GD19">
        <v>1</v>
      </c>
      <c r="GE19">
        <v>0</v>
      </c>
      <c r="GF19">
        <v>0</v>
      </c>
      <c r="GG19">
        <v>1</v>
      </c>
      <c r="GH19">
        <v>0</v>
      </c>
      <c r="GI19">
        <v>7.32064421669E-4</v>
      </c>
      <c r="GJ19" s="194">
        <v>42541</v>
      </c>
      <c r="GK19">
        <f t="shared" si="100"/>
        <v>-1</v>
      </c>
      <c r="GL19" t="s">
        <v>1163</v>
      </c>
      <c r="GM19">
        <v>3</v>
      </c>
      <c r="GN19" s="241">
        <v>1</v>
      </c>
      <c r="GO19">
        <v>4</v>
      </c>
      <c r="GP19" s="137">
        <v>51262.5</v>
      </c>
      <c r="GQ19" s="137">
        <v>68350</v>
      </c>
      <c r="GR19" s="188">
        <v>-37.527452415807112</v>
      </c>
      <c r="GS19" s="188">
        <f>IF(IF(FV19=GD19,1,0)=1,ABS(GP19*GI19),-ABS(GP19*GI19))</f>
        <v>-37.527452415807112</v>
      </c>
      <c r="GT19" s="188">
        <v>-37.527452415807112</v>
      </c>
      <c r="GU19" s="188">
        <v>37.527452415807112</v>
      </c>
      <c r="GV19" s="188">
        <v>-37.527452415807112</v>
      </c>
      <c r="GW19" s="188">
        <v>37.527452415807112</v>
      </c>
      <c r="GX19" s="188">
        <v>-37.527452415807112</v>
      </c>
      <c r="GY19" s="188">
        <f t="shared" si="101"/>
        <v>-37.527452415807112</v>
      </c>
      <c r="GZ19" s="188">
        <v>37.527452415807112</v>
      </c>
      <c r="HA19" s="188">
        <v>-37.527452415807112</v>
      </c>
      <c r="HB19" s="188">
        <v>-37.527452415807112</v>
      </c>
      <c r="HC19" s="188">
        <v>37.527452415807112</v>
      </c>
      <c r="HE19">
        <v>1</v>
      </c>
      <c r="HF19">
        <v>1</v>
      </c>
      <c r="HG19">
        <v>1</v>
      </c>
      <c r="HH19">
        <v>-1</v>
      </c>
      <c r="HI19">
        <v>-1</v>
      </c>
      <c r="HJ19">
        <v>12</v>
      </c>
      <c r="HK19">
        <v>1</v>
      </c>
      <c r="HL19">
        <v>-1</v>
      </c>
      <c r="HM19" s="203">
        <v>1</v>
      </c>
      <c r="HN19">
        <v>1</v>
      </c>
      <c r="HO19">
        <v>0</v>
      </c>
      <c r="HP19">
        <v>1</v>
      </c>
      <c r="HQ19">
        <v>0</v>
      </c>
      <c r="HR19" s="237">
        <v>3.8771031455700003E-2</v>
      </c>
      <c r="HS19" s="194">
        <v>42541</v>
      </c>
      <c r="HT19">
        <f t="shared" si="102"/>
        <v>-1</v>
      </c>
      <c r="HU19" t="s">
        <v>1163</v>
      </c>
      <c r="HV19">
        <v>3</v>
      </c>
      <c r="HW19">
        <v>1</v>
      </c>
      <c r="HX19">
        <v>4</v>
      </c>
      <c r="HY19" s="137">
        <v>53250</v>
      </c>
      <c r="HZ19" s="137">
        <v>71000</v>
      </c>
      <c r="IA19" s="188">
        <v>2064.5574250160253</v>
      </c>
      <c r="IB19" s="188">
        <f>IF(IF(HE19=HM19,1,0)=1,ABS(HY19*HR19),-ABS(HY19*HR19))</f>
        <v>2064.5574250160253</v>
      </c>
      <c r="IC19" s="188">
        <v>-2064.5574250160253</v>
      </c>
      <c r="ID19" s="188">
        <v>2064.5574250160253</v>
      </c>
      <c r="IE19" s="188">
        <v>-2064.5574250160253</v>
      </c>
      <c r="IF19" s="188">
        <v>2064.5574250160253</v>
      </c>
      <c r="IG19" s="188">
        <v>-2064.5574250160253</v>
      </c>
      <c r="IH19" s="188">
        <f t="shared" si="103"/>
        <v>-2064.5574250160253</v>
      </c>
      <c r="II19" s="188">
        <v>2064.5574250160253</v>
      </c>
      <c r="IJ19" s="188">
        <v>-2064.5574250160253</v>
      </c>
      <c r="IK19" s="188">
        <v>-2064.5574250160253</v>
      </c>
      <c r="IL19" s="188">
        <v>2064.5574250160253</v>
      </c>
      <c r="IN19">
        <v>1</v>
      </c>
      <c r="IO19" s="228">
        <v>1</v>
      </c>
      <c r="IP19" s="228">
        <v>1</v>
      </c>
      <c r="IQ19" s="228">
        <v>-1</v>
      </c>
      <c r="IR19" s="203">
        <v>-1</v>
      </c>
      <c r="IS19" s="229">
        <v>-2</v>
      </c>
      <c r="IT19">
        <v>1</v>
      </c>
      <c r="IU19">
        <v>1</v>
      </c>
      <c r="IV19" s="203">
        <v>-1</v>
      </c>
      <c r="IW19">
        <v>0</v>
      </c>
      <c r="IX19">
        <v>1</v>
      </c>
      <c r="IY19">
        <v>0</v>
      </c>
      <c r="IZ19">
        <v>0</v>
      </c>
      <c r="JA19" s="237">
        <v>-1.9014084507000002E-2</v>
      </c>
      <c r="JB19" s="194">
        <v>42541</v>
      </c>
      <c r="JC19">
        <f t="shared" si="104"/>
        <v>1</v>
      </c>
      <c r="JD19" t="s">
        <v>1163</v>
      </c>
      <c r="JE19">
        <v>3</v>
      </c>
      <c r="JF19" s="241">
        <v>1</v>
      </c>
      <c r="JG19">
        <v>4</v>
      </c>
      <c r="JH19" s="137">
        <v>52237.5</v>
      </c>
      <c r="JI19" s="137">
        <v>69650</v>
      </c>
      <c r="JJ19" s="188">
        <v>-993.24823943441254</v>
      </c>
      <c r="JK19" s="188">
        <f>IF(IF(IN19=IV19,1,0)=1,ABS(JH19*JA19),-ABS(JH19*JA19))</f>
        <v>-993.24823943441254</v>
      </c>
      <c r="JL19" s="188">
        <v>993.24823943441254</v>
      </c>
      <c r="JM19" s="188">
        <v>-993.24823943441254</v>
      </c>
      <c r="JN19" s="188">
        <v>-993.24823943441254</v>
      </c>
      <c r="JO19" s="188">
        <v>-993.24823943441254</v>
      </c>
      <c r="JP19" s="188">
        <v>993.24823943441254</v>
      </c>
      <c r="JQ19" s="188">
        <f t="shared" si="105"/>
        <v>-993.24823943441254</v>
      </c>
      <c r="JR19" s="188">
        <v>-993.24823943441254</v>
      </c>
      <c r="JS19" s="188">
        <v>993.24823943441254</v>
      </c>
      <c r="JT19" s="188">
        <v>-993.24823943441254</v>
      </c>
      <c r="JU19" s="188">
        <v>993.24823943441254</v>
      </c>
      <c r="JW19">
        <v>-1</v>
      </c>
      <c r="JX19" s="228">
        <v>1</v>
      </c>
      <c r="JY19" s="228">
        <v>1</v>
      </c>
      <c r="JZ19" s="228">
        <v>-1</v>
      </c>
      <c r="KA19" s="203">
        <v>-1</v>
      </c>
      <c r="KB19" s="229">
        <v>-3</v>
      </c>
      <c r="KC19">
        <v>1</v>
      </c>
      <c r="KD19">
        <v>1</v>
      </c>
      <c r="KE19" s="203">
        <v>1</v>
      </c>
      <c r="KF19">
        <v>1</v>
      </c>
      <c r="KG19">
        <v>0</v>
      </c>
      <c r="KH19">
        <v>1</v>
      </c>
      <c r="KI19">
        <v>1</v>
      </c>
      <c r="KJ19" s="237">
        <v>1.1486001435799999E-2</v>
      </c>
      <c r="KK19" s="194">
        <v>42541</v>
      </c>
      <c r="KL19">
        <f t="shared" si="106"/>
        <v>1</v>
      </c>
      <c r="KM19" t="s">
        <v>1163</v>
      </c>
      <c r="KN19">
        <v>3</v>
      </c>
      <c r="KO19" s="241">
        <v>1</v>
      </c>
      <c r="KP19">
        <v>4</v>
      </c>
      <c r="KQ19" s="137">
        <v>52837.5</v>
      </c>
      <c r="KR19" s="137">
        <v>70450</v>
      </c>
      <c r="KS19" s="188">
        <v>606.89160086408242</v>
      </c>
      <c r="KT19" s="188">
        <v>-606.89160086408242</v>
      </c>
      <c r="KU19" s="188">
        <v>-606.89160086408242</v>
      </c>
      <c r="KV19" s="188">
        <v>606.89160086408242</v>
      </c>
      <c r="KW19" s="188">
        <v>606.89160086408242</v>
      </c>
      <c r="KX19" s="188">
        <v>606.89160086408242</v>
      </c>
      <c r="KY19" s="188">
        <v>-606.89160086408242</v>
      </c>
      <c r="KZ19" s="188">
        <f t="shared" si="107"/>
        <v>606.89160086408242</v>
      </c>
      <c r="LA19" s="188">
        <v>606.89160086408242</v>
      </c>
      <c r="LB19" s="188">
        <v>-606.89160086408242</v>
      </c>
      <c r="LC19" s="188">
        <v>-606.89160086408242</v>
      </c>
      <c r="LD19" s="188">
        <v>606.89160086408242</v>
      </c>
      <c r="LF19">
        <v>1</v>
      </c>
      <c r="LG19" s="228">
        <v>1</v>
      </c>
      <c r="LH19" s="228">
        <v>1</v>
      </c>
      <c r="LI19" s="228">
        <v>-1</v>
      </c>
      <c r="LJ19" s="203">
        <v>-1</v>
      </c>
      <c r="LK19" s="229">
        <v>-4</v>
      </c>
      <c r="LL19">
        <v>1</v>
      </c>
      <c r="LM19">
        <v>1</v>
      </c>
      <c r="LN19" s="203">
        <v>1</v>
      </c>
      <c r="LO19">
        <v>1</v>
      </c>
      <c r="LP19">
        <v>0</v>
      </c>
      <c r="LQ19">
        <v>1</v>
      </c>
      <c r="LR19">
        <v>1</v>
      </c>
      <c r="LS19" s="237">
        <v>2.7679205110000001E-2</v>
      </c>
      <c r="LT19" s="194">
        <v>42557</v>
      </c>
      <c r="LU19">
        <f t="shared" si="108"/>
        <v>1</v>
      </c>
      <c r="LV19" t="s">
        <v>1163</v>
      </c>
      <c r="LW19">
        <v>3</v>
      </c>
      <c r="LX19" s="241"/>
      <c r="LY19">
        <v>2</v>
      </c>
      <c r="LZ19" s="137">
        <v>54300</v>
      </c>
      <c r="MA19" s="137">
        <v>36200</v>
      </c>
      <c r="MB19" s="188">
        <v>1502.9808374730001</v>
      </c>
      <c r="MC19" s="188">
        <v>1502.9808374730001</v>
      </c>
      <c r="MD19" s="188">
        <v>-1502.9808374730001</v>
      </c>
      <c r="ME19" s="188">
        <v>1502.9808374730001</v>
      </c>
      <c r="MF19" s="188">
        <v>1502.9808374730001</v>
      </c>
      <c r="MG19" s="188">
        <v>1502.9808374730001</v>
      </c>
      <c r="MH19" s="188">
        <v>-1502.9808374730001</v>
      </c>
      <c r="MI19" s="188">
        <f t="shared" si="109"/>
        <v>1502.9808374730001</v>
      </c>
      <c r="MJ19" s="188">
        <v>1502.9808374730001</v>
      </c>
      <c r="MK19" s="188">
        <v>-1502.9808374730001</v>
      </c>
      <c r="ML19" s="188">
        <v>-1502.9808374730001</v>
      </c>
      <c r="MM19" s="188">
        <v>1502.9808374730001</v>
      </c>
      <c r="MO19">
        <v>1</v>
      </c>
      <c r="MP19" s="228">
        <v>1</v>
      </c>
      <c r="MQ19" s="228">
        <v>1</v>
      </c>
      <c r="MR19" s="203">
        <v>1</v>
      </c>
      <c r="MS19" s="203">
        <v>-1</v>
      </c>
      <c r="MT19" s="229">
        <v>-5</v>
      </c>
      <c r="MU19">
        <v>1</v>
      </c>
      <c r="MV19">
        <v>1</v>
      </c>
      <c r="MW19" s="203">
        <v>-1</v>
      </c>
      <c r="MX19">
        <v>0</v>
      </c>
      <c r="MY19">
        <v>1</v>
      </c>
      <c r="MZ19">
        <v>0</v>
      </c>
      <c r="NA19">
        <v>0</v>
      </c>
      <c r="NB19" s="237">
        <v>-1.17403314917E-2</v>
      </c>
      <c r="NC19" s="194">
        <v>42557</v>
      </c>
      <c r="ND19">
        <f t="shared" si="110"/>
        <v>1</v>
      </c>
      <c r="NE19" t="s">
        <v>1163</v>
      </c>
      <c r="NF19">
        <v>3</v>
      </c>
      <c r="NG19" s="241"/>
      <c r="NH19">
        <v>2</v>
      </c>
      <c r="NI19" s="137">
        <v>53662.5</v>
      </c>
      <c r="NJ19" s="137">
        <v>35775</v>
      </c>
      <c r="NK19" s="188">
        <v>-630.01553867335122</v>
      </c>
      <c r="NL19" s="188">
        <v>-630.01553867335122</v>
      </c>
      <c r="NM19" s="188">
        <v>630.01553867335122</v>
      </c>
      <c r="NN19" s="188">
        <v>-630.01553867335122</v>
      </c>
      <c r="NO19" s="188">
        <v>-630.01553867335122</v>
      </c>
      <c r="NP19" s="188">
        <v>-630.01553867335122</v>
      </c>
      <c r="NQ19" s="188">
        <v>-630.01553867335122</v>
      </c>
      <c r="NR19" s="188">
        <f t="shared" si="111"/>
        <v>-630.01553867335122</v>
      </c>
      <c r="NS19" s="188">
        <v>-630.01553867335122</v>
      </c>
      <c r="NT19" s="188">
        <v>630.01553867335122</v>
      </c>
      <c r="NU19" s="188">
        <v>-630.01553867335122</v>
      </c>
      <c r="NV19" s="188">
        <v>630.01553867335122</v>
      </c>
      <c r="NX19">
        <v>-1</v>
      </c>
      <c r="NY19" s="228">
        <v>-1</v>
      </c>
      <c r="NZ19" s="228">
        <v>1</v>
      </c>
      <c r="OA19" s="228">
        <v>-1</v>
      </c>
      <c r="OB19" s="203">
        <v>-1</v>
      </c>
      <c r="OC19" s="229">
        <v>-6</v>
      </c>
      <c r="OD19">
        <v>1</v>
      </c>
      <c r="OE19">
        <v>1</v>
      </c>
      <c r="OF19" s="203">
        <v>-1</v>
      </c>
      <c r="OG19">
        <v>0</v>
      </c>
      <c r="OH19">
        <v>1</v>
      </c>
      <c r="OI19">
        <v>0</v>
      </c>
      <c r="OJ19">
        <v>0</v>
      </c>
      <c r="OK19">
        <v>-1.53738644211E-2</v>
      </c>
      <c r="OL19" s="194">
        <v>42557</v>
      </c>
      <c r="OM19">
        <f t="shared" si="112"/>
        <v>1</v>
      </c>
      <c r="ON19" t="s">
        <v>1163</v>
      </c>
      <c r="OO19">
        <v>3</v>
      </c>
      <c r="OP19" s="241"/>
      <c r="OQ19">
        <v>2</v>
      </c>
      <c r="OR19" s="137">
        <v>54487.5</v>
      </c>
      <c r="OS19" s="137">
        <v>36325</v>
      </c>
      <c r="OT19" s="188">
        <v>837.68343764468625</v>
      </c>
      <c r="OU19" s="188">
        <v>837.68343764468625</v>
      </c>
      <c r="OV19" s="188">
        <v>837.68343764468625</v>
      </c>
      <c r="OW19" s="188">
        <v>-837.68343764468625</v>
      </c>
      <c r="OX19" s="188">
        <v>-837.68343764468625</v>
      </c>
      <c r="OY19" s="188">
        <v>-837.68343764468625</v>
      </c>
      <c r="OZ19" s="188">
        <v>837.68343764468625</v>
      </c>
      <c r="PA19" s="188">
        <f t="shared" si="113"/>
        <v>-837.68343764468625</v>
      </c>
      <c r="PB19" s="188">
        <v>-837.68343764468625</v>
      </c>
      <c r="PC19" s="188">
        <v>837.68343764468625</v>
      </c>
      <c r="PD19" s="188">
        <v>-837.68343764468625</v>
      </c>
      <c r="PE19" s="188">
        <v>837.68343764468625</v>
      </c>
      <c r="PG19">
        <v>-1</v>
      </c>
      <c r="PH19" s="228">
        <v>-1</v>
      </c>
      <c r="PI19" s="228">
        <v>1</v>
      </c>
      <c r="PJ19" s="228">
        <v>-1</v>
      </c>
      <c r="PK19" s="203">
        <v>-1</v>
      </c>
      <c r="PL19" s="229">
        <v>-7</v>
      </c>
      <c r="PM19">
        <v>1</v>
      </c>
      <c r="PN19">
        <v>1</v>
      </c>
      <c r="PO19" s="203">
        <v>1</v>
      </c>
      <c r="PP19">
        <v>1</v>
      </c>
      <c r="PQ19">
        <v>0</v>
      </c>
      <c r="PR19">
        <v>1</v>
      </c>
      <c r="PS19">
        <v>1</v>
      </c>
      <c r="PT19" s="237">
        <v>1.3956734124199999E-2</v>
      </c>
      <c r="PU19" s="194">
        <v>42557</v>
      </c>
      <c r="PV19">
        <v>1</v>
      </c>
      <c r="PW19" t="s">
        <v>1163</v>
      </c>
      <c r="PX19">
        <v>3</v>
      </c>
      <c r="PY19" s="241"/>
      <c r="PZ19">
        <v>2</v>
      </c>
      <c r="QA19" s="137">
        <v>52275</v>
      </c>
      <c r="QB19" s="137">
        <v>34850</v>
      </c>
      <c r="QC19" s="188">
        <v>-729.58827634255499</v>
      </c>
      <c r="QD19" s="188">
        <v>-729.58827634255499</v>
      </c>
      <c r="QE19" s="188">
        <v>-729.58827634255499</v>
      </c>
      <c r="QF19" s="188">
        <v>729.58827634255499</v>
      </c>
      <c r="QG19" s="188">
        <v>729.58827634255499</v>
      </c>
      <c r="QH19" s="188">
        <v>729.58827634255499</v>
      </c>
      <c r="QI19" s="188">
        <v>-729.58827634255499</v>
      </c>
      <c r="QJ19" s="188">
        <v>729.58827634255499</v>
      </c>
      <c r="QK19" s="188">
        <v>729.58827634255499</v>
      </c>
      <c r="QL19" s="188">
        <v>-729.58827634255499</v>
      </c>
      <c r="QM19" s="188">
        <v>-729.58827634255499</v>
      </c>
      <c r="QN19" s="188">
        <v>729.58827634255499</v>
      </c>
      <c r="QP19">
        <f t="shared" si="114"/>
        <v>1</v>
      </c>
      <c r="QQ19" s="228">
        <v>-1</v>
      </c>
      <c r="QR19" s="228">
        <v>1</v>
      </c>
      <c r="QS19" s="228">
        <v>-1</v>
      </c>
      <c r="QT19" s="203">
        <v>-1</v>
      </c>
      <c r="QU19" s="229">
        <v>-8</v>
      </c>
      <c r="QV19">
        <f t="shared" si="115"/>
        <v>1</v>
      </c>
      <c r="QW19">
        <f t="shared" si="116"/>
        <v>1</v>
      </c>
      <c r="QX19">
        <v>-1</v>
      </c>
      <c r="QY19">
        <f t="shared" si="117"/>
        <v>0</v>
      </c>
      <c r="QZ19">
        <f t="shared" si="82"/>
        <v>1</v>
      </c>
      <c r="RA19">
        <f t="shared" si="163"/>
        <v>0</v>
      </c>
      <c r="RB19">
        <f t="shared" si="118"/>
        <v>0</v>
      </c>
      <c r="RC19">
        <v>-4.0605643496200002E-2</v>
      </c>
      <c r="RD19" s="194">
        <v>42557</v>
      </c>
      <c r="RE19">
        <f t="shared" si="119"/>
        <v>1</v>
      </c>
      <c r="RF19" t="str">
        <f t="shared" si="83"/>
        <v>TRUE</v>
      </c>
      <c r="RG19">
        <f>VLOOKUP($A19,'FuturesInfo (3)'!$A$2:$V$80,22)</f>
        <v>3</v>
      </c>
      <c r="RH19" s="241"/>
      <c r="RI19">
        <f t="shared" si="120"/>
        <v>2</v>
      </c>
      <c r="RJ19" s="137">
        <f>VLOOKUP($A19,'FuturesInfo (3)'!$A$2:$O$80,15)*RG19</f>
        <v>52275</v>
      </c>
      <c r="RK19" s="137">
        <f>VLOOKUP($A19,'FuturesInfo (3)'!$A$2:$O$80,15)*RI19</f>
        <v>34850</v>
      </c>
      <c r="RL19" s="188">
        <f t="shared" si="121"/>
        <v>2122.6600137638552</v>
      </c>
      <c r="RM19" s="188">
        <f t="shared" si="84"/>
        <v>-2122.6600137638552</v>
      </c>
      <c r="RN19" s="188">
        <f t="shared" si="122"/>
        <v>2122.6600137638552</v>
      </c>
      <c r="RO19" s="188">
        <f t="shared" si="123"/>
        <v>-2122.6600137638552</v>
      </c>
      <c r="RP19" s="188">
        <f t="shared" si="124"/>
        <v>-2122.6600137638552</v>
      </c>
      <c r="RQ19" s="188">
        <f t="shared" si="125"/>
        <v>-2122.6600137638552</v>
      </c>
      <c r="RR19" s="188">
        <f t="shared" si="164"/>
        <v>2122.6600137638552</v>
      </c>
      <c r="RS19" s="188">
        <f t="shared" si="126"/>
        <v>-2122.6600137638552</v>
      </c>
      <c r="RT19" s="188">
        <f>IF(IF(sym!$Q8=QX19,1,0)=1,ABS(RJ19*RC19),-ABS(RJ19*RC19))</f>
        <v>-2122.6600137638552</v>
      </c>
      <c r="RU19" s="188">
        <f>IF(IF(sym!$P8=QX19,1,0)=1,ABS(RJ19*RC19),-ABS(RJ19*RC19))</f>
        <v>2122.6600137638552</v>
      </c>
      <c r="RV19" s="188">
        <f t="shared" si="169"/>
        <v>-2122.6600137638552</v>
      </c>
      <c r="RW19" s="188">
        <f t="shared" si="127"/>
        <v>2122.6600137638552</v>
      </c>
      <c r="RY19">
        <f t="shared" si="128"/>
        <v>-1</v>
      </c>
      <c r="RZ19" s="228"/>
      <c r="SA19" s="228"/>
      <c r="SB19" s="228"/>
      <c r="SC19" s="203"/>
      <c r="SD19" s="229"/>
      <c r="SE19">
        <f t="shared" si="129"/>
        <v>1</v>
      </c>
      <c r="SF19">
        <f t="shared" si="130"/>
        <v>0</v>
      </c>
      <c r="SG19" s="203"/>
      <c r="SH19">
        <f t="shared" si="131"/>
        <v>1</v>
      </c>
      <c r="SI19">
        <f t="shared" si="85"/>
        <v>1</v>
      </c>
      <c r="SJ19">
        <f t="shared" si="165"/>
        <v>0</v>
      </c>
      <c r="SK19">
        <f t="shared" si="132"/>
        <v>1</v>
      </c>
      <c r="SL19" s="237"/>
      <c r="SM19" s="194"/>
      <c r="SN19">
        <f t="shared" si="133"/>
        <v>-1</v>
      </c>
      <c r="SO19" t="str">
        <f t="shared" si="86"/>
        <v>FALSE</v>
      </c>
      <c r="SP19">
        <f>VLOOKUP($A19,'FuturesInfo (3)'!$A$2:$V$80,22)</f>
        <v>3</v>
      </c>
      <c r="SQ19" s="241"/>
      <c r="SR19">
        <f t="shared" si="134"/>
        <v>2</v>
      </c>
      <c r="SS19" s="137">
        <f>VLOOKUP($A19,'FuturesInfo (3)'!$A$2:$O$80,15)*SP19</f>
        <v>52275</v>
      </c>
      <c r="ST19" s="137">
        <f>VLOOKUP($A19,'FuturesInfo (3)'!$A$2:$O$80,15)*SR19</f>
        <v>34850</v>
      </c>
      <c r="SU19" s="188">
        <f t="shared" si="135"/>
        <v>0</v>
      </c>
      <c r="SV19" s="188">
        <f t="shared" si="87"/>
        <v>0</v>
      </c>
      <c r="SW19" s="188">
        <f t="shared" si="136"/>
        <v>0</v>
      </c>
      <c r="SX19" s="188">
        <f t="shared" si="137"/>
        <v>0</v>
      </c>
      <c r="SY19" s="188">
        <f t="shared" si="138"/>
        <v>0</v>
      </c>
      <c r="SZ19" s="188">
        <f t="shared" si="139"/>
        <v>0</v>
      </c>
      <c r="TA19" s="188">
        <f t="shared" si="166"/>
        <v>0</v>
      </c>
      <c r="TB19" s="188">
        <f t="shared" si="140"/>
        <v>0</v>
      </c>
      <c r="TC19" s="188">
        <f>IF(IF(sym!$Q8=SG19,1,0)=1,ABS(SS19*SL19),-ABS(SS19*SL19))</f>
        <v>0</v>
      </c>
      <c r="TD19" s="188">
        <f>IF(IF(sym!$P8=SG19,1,0)=1,ABS(SS19*SL19),-ABS(SS19*SL19))</f>
        <v>0</v>
      </c>
      <c r="TE19" s="188">
        <f t="shared" si="170"/>
        <v>0</v>
      </c>
      <c r="TF19" s="188">
        <f t="shared" si="141"/>
        <v>0</v>
      </c>
      <c r="TH19">
        <f t="shared" si="142"/>
        <v>0</v>
      </c>
      <c r="TI19" s="228"/>
      <c r="TJ19" s="228"/>
      <c r="TK19" s="228"/>
      <c r="TL19" s="203"/>
      <c r="TM19" s="229"/>
      <c r="TN19">
        <f t="shared" si="143"/>
        <v>1</v>
      </c>
      <c r="TO19">
        <f t="shared" si="144"/>
        <v>0</v>
      </c>
      <c r="TP19" s="203"/>
      <c r="TQ19">
        <f t="shared" si="145"/>
        <v>1</v>
      </c>
      <c r="TR19">
        <f t="shared" si="88"/>
        <v>1</v>
      </c>
      <c r="TS19">
        <f t="shared" si="167"/>
        <v>0</v>
      </c>
      <c r="TT19">
        <f t="shared" si="146"/>
        <v>1</v>
      </c>
      <c r="TU19" s="237"/>
      <c r="TV19" s="194"/>
      <c r="TW19">
        <f t="shared" si="147"/>
        <v>-1</v>
      </c>
      <c r="TX19" t="str">
        <f t="shared" si="89"/>
        <v>FALSE</v>
      </c>
      <c r="TY19">
        <f>VLOOKUP($A19,'FuturesInfo (3)'!$A$2:$V$80,22)</f>
        <v>3</v>
      </c>
      <c r="TZ19" s="241"/>
      <c r="UA19">
        <f t="shared" si="148"/>
        <v>2</v>
      </c>
      <c r="UB19" s="137">
        <f>VLOOKUP($A19,'FuturesInfo (3)'!$A$2:$O$80,15)*TY19</f>
        <v>52275</v>
      </c>
      <c r="UC19" s="137">
        <f>VLOOKUP($A19,'FuturesInfo (3)'!$A$2:$O$80,15)*UA19</f>
        <v>34850</v>
      </c>
      <c r="UD19" s="188">
        <f t="shared" si="149"/>
        <v>0</v>
      </c>
      <c r="UE19" s="188">
        <f t="shared" si="90"/>
        <v>0</v>
      </c>
      <c r="UF19" s="188">
        <f t="shared" si="150"/>
        <v>0</v>
      </c>
      <c r="UG19" s="188">
        <f t="shared" si="151"/>
        <v>0</v>
      </c>
      <c r="UH19" s="188">
        <f t="shared" si="152"/>
        <v>0</v>
      </c>
      <c r="UI19" s="188">
        <f t="shared" si="153"/>
        <v>0</v>
      </c>
      <c r="UJ19" s="188">
        <f t="shared" si="168"/>
        <v>0</v>
      </c>
      <c r="UK19" s="188">
        <f t="shared" si="154"/>
        <v>0</v>
      </c>
      <c r="UL19" s="188">
        <f>IF(IF(sym!$Q8=TP19,1,0)=1,ABS(UB19*TU19),-ABS(UB19*TU19))</f>
        <v>0</v>
      </c>
      <c r="UM19" s="188">
        <f>IF(IF(sym!$P8=TP19,1,0)=1,ABS(UB19*TU19),-ABS(UB19*TU19))</f>
        <v>0</v>
      </c>
      <c r="UN19" s="188">
        <f t="shared" si="171"/>
        <v>0</v>
      </c>
      <c r="UO19" s="188">
        <f t="shared" si="155"/>
        <v>0</v>
      </c>
    </row>
    <row r="20" spans="1:561" x14ac:dyDescent="0.25">
      <c r="A20" s="1" t="s">
        <v>304</v>
      </c>
      <c r="B20" s="149" t="str">
        <f>'FuturesInfo (3)'!M8</f>
        <v>@CC</v>
      </c>
      <c r="C20" s="192" t="str">
        <f>VLOOKUP(A20,'FuturesInfo (3)'!$A$2:$K$80,11)</f>
        <v>soft</v>
      </c>
      <c r="E20">
        <v>1</v>
      </c>
      <c r="F20" s="228">
        <v>1</v>
      </c>
      <c r="G20" s="228">
        <v>1</v>
      </c>
      <c r="H20" s="203">
        <v>1</v>
      </c>
      <c r="I20" s="229">
        <v>-4</v>
      </c>
      <c r="J20">
        <v>-1</v>
      </c>
      <c r="K20">
        <v>-1</v>
      </c>
      <c r="L20" s="203">
        <v>-1</v>
      </c>
      <c r="M20">
        <v>0</v>
      </c>
      <c r="N20">
        <v>0</v>
      </c>
      <c r="O20">
        <v>1</v>
      </c>
      <c r="P20">
        <v>1</v>
      </c>
      <c r="Q20" s="237">
        <v>-2.3401450230700001E-2</v>
      </c>
      <c r="R20" s="194">
        <v>42544</v>
      </c>
      <c r="S20">
        <v>60</v>
      </c>
      <c r="T20" t="s">
        <v>1163</v>
      </c>
      <c r="U20">
        <v>3</v>
      </c>
      <c r="V20" s="241">
        <v>2</v>
      </c>
      <c r="W20">
        <v>2</v>
      </c>
      <c r="X20" s="137">
        <v>88890</v>
      </c>
      <c r="Y20" s="137">
        <v>59260</v>
      </c>
      <c r="Z20" s="188">
        <v>-2080.1549110069232</v>
      </c>
      <c r="AA20" s="188">
        <f t="shared" si="81"/>
        <v>-2080.1549110069232</v>
      </c>
      <c r="AB20" s="188">
        <v>-2080.1549110069232</v>
      </c>
      <c r="AC20" s="188">
        <v>2080.1549110069232</v>
      </c>
      <c r="AD20" s="188">
        <v>2080.1549110069232</v>
      </c>
      <c r="AE20" s="188">
        <v>-2080.1549110069232</v>
      </c>
      <c r="AF20" s="188">
        <f t="shared" si="91"/>
        <v>-2</v>
      </c>
      <c r="AG20" s="188">
        <v>-2080.1549110069232</v>
      </c>
      <c r="AH20" s="188">
        <v>2080.1549110069232</v>
      </c>
      <c r="AI20" s="188">
        <v>-2080.1549110069232</v>
      </c>
      <c r="AJ20" s="188">
        <v>2080.1549110069232</v>
      </c>
      <c r="AL20">
        <v>-1</v>
      </c>
      <c r="AM20" s="228">
        <v>1</v>
      </c>
      <c r="AN20" s="228">
        <v>-1</v>
      </c>
      <c r="AO20" s="228">
        <v>1</v>
      </c>
      <c r="AP20" s="203">
        <v>1</v>
      </c>
      <c r="AQ20" s="229">
        <v>-5</v>
      </c>
      <c r="AR20">
        <v>-1</v>
      </c>
      <c r="AS20">
        <v>-1</v>
      </c>
      <c r="AT20" s="203">
        <v>1</v>
      </c>
      <c r="AU20">
        <v>1</v>
      </c>
      <c r="AV20">
        <v>1</v>
      </c>
      <c r="AW20">
        <v>0</v>
      </c>
      <c r="AX20">
        <v>0</v>
      </c>
      <c r="AY20" s="237">
        <v>1.07998650017E-2</v>
      </c>
      <c r="AZ20" s="194">
        <v>42544</v>
      </c>
      <c r="BA20">
        <f t="shared" si="92"/>
        <v>-1</v>
      </c>
      <c r="BB20" t="s">
        <v>1163</v>
      </c>
      <c r="BC20">
        <v>4</v>
      </c>
      <c r="BD20" s="241">
        <v>2</v>
      </c>
      <c r="BE20">
        <v>3</v>
      </c>
      <c r="BF20" s="137">
        <v>119800</v>
      </c>
      <c r="BG20" s="137">
        <v>89850</v>
      </c>
      <c r="BH20" s="188">
        <v>1293.8238272036599</v>
      </c>
      <c r="BI20" s="188">
        <f t="shared" si="156"/>
        <v>-1293.8238272036599</v>
      </c>
      <c r="BJ20" s="188">
        <v>1293.8238272036599</v>
      </c>
      <c r="BK20" s="188">
        <v>-1293.8238272036599</v>
      </c>
      <c r="BL20" s="188">
        <v>-1293.8238272036599</v>
      </c>
      <c r="BM20" s="188">
        <v>-1293.8238272036599</v>
      </c>
      <c r="BN20" s="188">
        <v>1293.8238272036599</v>
      </c>
      <c r="BO20" s="188">
        <f t="shared" si="93"/>
        <v>-1293.8238272036599</v>
      </c>
      <c r="BP20" s="188">
        <v>1293.8238272036599</v>
      </c>
      <c r="BQ20" s="188">
        <v>-1293.8238272036599</v>
      </c>
      <c r="BR20" s="188">
        <v>-1293.8238272036599</v>
      </c>
      <c r="BS20" s="188">
        <v>1293.8238272036599</v>
      </c>
      <c r="BU20">
        <v>1</v>
      </c>
      <c r="BV20" s="228">
        <v>-1</v>
      </c>
      <c r="BW20" s="228">
        <v>-1</v>
      </c>
      <c r="BX20" s="228">
        <v>-1</v>
      </c>
      <c r="BY20" s="203">
        <v>-1</v>
      </c>
      <c r="BZ20" s="229">
        <v>-6</v>
      </c>
      <c r="CA20">
        <v>1</v>
      </c>
      <c r="CB20">
        <v>1</v>
      </c>
      <c r="CC20" s="203">
        <v>1</v>
      </c>
      <c r="CD20">
        <v>0</v>
      </c>
      <c r="CE20">
        <v>0</v>
      </c>
      <c r="CF20">
        <v>1</v>
      </c>
      <c r="CG20">
        <v>1</v>
      </c>
      <c r="CH20" s="237"/>
      <c r="CI20" s="194">
        <v>42544</v>
      </c>
      <c r="CJ20">
        <f t="shared" si="94"/>
        <v>-1</v>
      </c>
      <c r="CK20" t="s">
        <v>1163</v>
      </c>
      <c r="CL20">
        <v>4</v>
      </c>
      <c r="CM20" s="241">
        <v>2</v>
      </c>
      <c r="CN20">
        <v>3</v>
      </c>
      <c r="CO20" s="137">
        <v>119800</v>
      </c>
      <c r="CP20" s="137">
        <v>89850</v>
      </c>
      <c r="CQ20" s="188">
        <v>0</v>
      </c>
      <c r="CR20" s="188">
        <f t="shared" si="157"/>
        <v>0</v>
      </c>
      <c r="CS20" s="188">
        <v>0</v>
      </c>
      <c r="CT20" s="188">
        <v>0</v>
      </c>
      <c r="CU20" s="188">
        <v>0</v>
      </c>
      <c r="CV20" s="188">
        <v>0</v>
      </c>
      <c r="CW20" s="188">
        <v>0</v>
      </c>
      <c r="CX20" s="188">
        <f t="shared" si="95"/>
        <v>0</v>
      </c>
      <c r="CY20" s="188">
        <v>0</v>
      </c>
      <c r="CZ20" s="188">
        <v>0</v>
      </c>
      <c r="DA20" s="188">
        <v>0</v>
      </c>
      <c r="DB20" s="188">
        <v>0</v>
      </c>
      <c r="DD20">
        <v>1</v>
      </c>
      <c r="DE20" s="228">
        <v>-1</v>
      </c>
      <c r="DF20" s="228">
        <v>-1</v>
      </c>
      <c r="DG20" s="228">
        <v>-1</v>
      </c>
      <c r="DH20" s="203">
        <v>-1</v>
      </c>
      <c r="DI20" s="229">
        <v>-6</v>
      </c>
      <c r="DJ20">
        <v>1</v>
      </c>
      <c r="DK20">
        <v>1</v>
      </c>
      <c r="DL20" s="203">
        <v>1</v>
      </c>
      <c r="DM20">
        <v>0</v>
      </c>
      <c r="DN20">
        <v>0</v>
      </c>
      <c r="DO20">
        <v>1</v>
      </c>
      <c r="DP20">
        <v>1</v>
      </c>
      <c r="DQ20" s="237">
        <v>2.33722871452E-2</v>
      </c>
      <c r="DR20" s="194">
        <v>42544</v>
      </c>
      <c r="DS20">
        <f t="shared" si="96"/>
        <v>-1</v>
      </c>
      <c r="DT20" t="s">
        <v>1163</v>
      </c>
      <c r="DU20">
        <v>4</v>
      </c>
      <c r="DV20" s="241">
        <v>2</v>
      </c>
      <c r="DW20">
        <v>3</v>
      </c>
      <c r="DX20" s="137">
        <v>122600</v>
      </c>
      <c r="DY20" s="137">
        <v>91950</v>
      </c>
      <c r="DZ20" s="188">
        <v>-2865.4424040015201</v>
      </c>
      <c r="EA20" s="188">
        <f t="shared" si="158"/>
        <v>2865.4424040015201</v>
      </c>
      <c r="EB20" s="188">
        <v>-2865.4424040015201</v>
      </c>
      <c r="EC20" s="188">
        <v>2865.4424040015201</v>
      </c>
      <c r="ED20" s="188">
        <v>2865.4424040015201</v>
      </c>
      <c r="EE20" s="188">
        <v>-2865.4424040015201</v>
      </c>
      <c r="EF20" s="188">
        <v>-2865.4424040015201</v>
      </c>
      <c r="EG20" s="188">
        <f t="shared" si="97"/>
        <v>-2865.4424040015201</v>
      </c>
      <c r="EH20" s="188">
        <v>2865.4424040015201</v>
      </c>
      <c r="EI20" s="188">
        <v>-2865.4424040015201</v>
      </c>
      <c r="EJ20" s="188">
        <v>-2865.4424040015201</v>
      </c>
      <c r="EK20" s="188">
        <v>2865.4424040015201</v>
      </c>
      <c r="EM20">
        <v>1</v>
      </c>
      <c r="EN20" s="228">
        <v>-1</v>
      </c>
      <c r="EO20" s="228">
        <v>-1</v>
      </c>
      <c r="EP20" s="228">
        <v>-1</v>
      </c>
      <c r="EQ20" s="203">
        <v>1</v>
      </c>
      <c r="ER20" s="229">
        <v>2</v>
      </c>
      <c r="ES20">
        <v>-1</v>
      </c>
      <c r="ET20">
        <v>1</v>
      </c>
      <c r="EU20" s="203">
        <v>1</v>
      </c>
      <c r="EV20">
        <v>0</v>
      </c>
      <c r="EW20">
        <v>1</v>
      </c>
      <c r="EX20">
        <v>0</v>
      </c>
      <c r="EY20">
        <v>1</v>
      </c>
      <c r="EZ20" s="237">
        <v>4.8939641109300002E-3</v>
      </c>
      <c r="FA20" s="194">
        <v>42544</v>
      </c>
      <c r="FB20">
        <f t="shared" si="98"/>
        <v>-1</v>
      </c>
      <c r="FC20" t="s">
        <v>1163</v>
      </c>
      <c r="FD20">
        <v>4</v>
      </c>
      <c r="FE20" s="241">
        <v>1</v>
      </c>
      <c r="FF20">
        <v>4</v>
      </c>
      <c r="FG20" s="137">
        <v>123200</v>
      </c>
      <c r="FH20" s="137">
        <v>123200</v>
      </c>
      <c r="FI20" s="188">
        <v>-602.936378466576</v>
      </c>
      <c r="FJ20" s="188">
        <f t="shared" si="159"/>
        <v>602.936378466576</v>
      </c>
      <c r="FK20" s="188">
        <v>602.936378466576</v>
      </c>
      <c r="FL20" s="188">
        <v>-602.936378466576</v>
      </c>
      <c r="FM20" s="188">
        <v>602.936378466576</v>
      </c>
      <c r="FN20" s="188">
        <v>-602.936378466576</v>
      </c>
      <c r="FO20" s="188">
        <v>-602.936378466576</v>
      </c>
      <c r="FP20" s="188">
        <f t="shared" si="99"/>
        <v>-602.936378466576</v>
      </c>
      <c r="FQ20" s="188">
        <v>602.936378466576</v>
      </c>
      <c r="FR20" s="188">
        <v>-602.936378466576</v>
      </c>
      <c r="FS20" s="188">
        <v>-602.936378466576</v>
      </c>
      <c r="FT20" s="188">
        <v>602.936378466576</v>
      </c>
      <c r="FV20">
        <v>1</v>
      </c>
      <c r="FW20" s="228">
        <v>-1</v>
      </c>
      <c r="FX20" s="228">
        <v>-1</v>
      </c>
      <c r="FY20" s="228">
        <v>-1</v>
      </c>
      <c r="FZ20" s="203">
        <v>1</v>
      </c>
      <c r="GA20" s="229">
        <v>-1</v>
      </c>
      <c r="GB20">
        <v>-1</v>
      </c>
      <c r="GC20">
        <v>-1</v>
      </c>
      <c r="GD20">
        <v>1</v>
      </c>
      <c r="GE20">
        <v>0</v>
      </c>
      <c r="GF20">
        <v>1</v>
      </c>
      <c r="GG20">
        <v>0</v>
      </c>
      <c r="GH20">
        <v>0</v>
      </c>
      <c r="GI20">
        <v>9.7402597402600002E-3</v>
      </c>
      <c r="GJ20" s="194">
        <v>42544</v>
      </c>
      <c r="GK20">
        <f t="shared" si="100"/>
        <v>-1</v>
      </c>
      <c r="GL20" t="s">
        <v>1163</v>
      </c>
      <c r="GM20">
        <v>4</v>
      </c>
      <c r="GN20" s="241">
        <v>1</v>
      </c>
      <c r="GO20">
        <v>5</v>
      </c>
      <c r="GP20" s="137">
        <v>124400</v>
      </c>
      <c r="GQ20" s="137">
        <v>155500</v>
      </c>
      <c r="GR20" s="188">
        <v>-1211.6883116883441</v>
      </c>
      <c r="GS20" s="188">
        <f t="shared" si="160"/>
        <v>1211.6883116883441</v>
      </c>
      <c r="GT20" s="188">
        <v>1211.6883116883441</v>
      </c>
      <c r="GU20" s="188">
        <v>-1211.6883116883441</v>
      </c>
      <c r="GV20" s="188">
        <v>-1211.6883116883441</v>
      </c>
      <c r="GW20" s="188">
        <v>-1211.6883116883441</v>
      </c>
      <c r="GX20" s="188">
        <v>-1211.6883116883441</v>
      </c>
      <c r="GY20" s="188">
        <f t="shared" si="101"/>
        <v>-1211.6883116883441</v>
      </c>
      <c r="GZ20" s="188">
        <v>1211.6883116883441</v>
      </c>
      <c r="HA20" s="188">
        <v>-1211.6883116883441</v>
      </c>
      <c r="HB20" s="188">
        <v>-1211.6883116883441</v>
      </c>
      <c r="HC20" s="188">
        <v>1211.6883116883441</v>
      </c>
      <c r="HE20">
        <v>1</v>
      </c>
      <c r="HF20">
        <v>1</v>
      </c>
      <c r="HG20">
        <v>1</v>
      </c>
      <c r="HH20">
        <v>1</v>
      </c>
      <c r="HI20">
        <v>1</v>
      </c>
      <c r="HJ20">
        <v>-2</v>
      </c>
      <c r="HK20">
        <v>-1</v>
      </c>
      <c r="HL20">
        <v>-1</v>
      </c>
      <c r="HM20" s="203">
        <v>-1</v>
      </c>
      <c r="HN20">
        <v>0</v>
      </c>
      <c r="HO20">
        <v>0</v>
      </c>
      <c r="HP20">
        <v>1</v>
      </c>
      <c r="HQ20">
        <v>1</v>
      </c>
      <c r="HR20" s="237">
        <v>-4.1800643086799998E-3</v>
      </c>
      <c r="HS20" s="194">
        <v>42551</v>
      </c>
      <c r="HT20">
        <f t="shared" si="102"/>
        <v>1</v>
      </c>
      <c r="HU20" t="s">
        <v>1163</v>
      </c>
      <c r="HV20">
        <v>4</v>
      </c>
      <c r="HW20">
        <v>1</v>
      </c>
      <c r="HX20">
        <v>5</v>
      </c>
      <c r="HY20" s="137">
        <v>123880</v>
      </c>
      <c r="HZ20" s="137">
        <v>154850</v>
      </c>
      <c r="IA20" s="188">
        <v>-517.82636655927843</v>
      </c>
      <c r="IB20" s="188">
        <f t="shared" si="161"/>
        <v>-517.82636655927843</v>
      </c>
      <c r="IC20" s="188">
        <v>-517.82636655927843</v>
      </c>
      <c r="ID20" s="188">
        <v>517.82636655927843</v>
      </c>
      <c r="IE20" s="188">
        <v>517.82636655927843</v>
      </c>
      <c r="IF20" s="188">
        <v>-517.82636655927843</v>
      </c>
      <c r="IG20" s="188">
        <v>-517.82636655927843</v>
      </c>
      <c r="IH20" s="188">
        <f t="shared" si="103"/>
        <v>-517.82636655927843</v>
      </c>
      <c r="II20" s="188">
        <v>-517.82636655927843</v>
      </c>
      <c r="IJ20" s="188">
        <v>517.82636655927843</v>
      </c>
      <c r="IK20" s="188">
        <v>-517.82636655927843</v>
      </c>
      <c r="IL20" s="188">
        <v>517.82636655927843</v>
      </c>
      <c r="IN20">
        <v>-1</v>
      </c>
      <c r="IO20" s="228">
        <v>1</v>
      </c>
      <c r="IP20" s="228">
        <v>-1</v>
      </c>
      <c r="IQ20" s="228">
        <v>1</v>
      </c>
      <c r="IR20" s="203">
        <v>1</v>
      </c>
      <c r="IS20" s="229">
        <v>5</v>
      </c>
      <c r="IT20">
        <v>-1</v>
      </c>
      <c r="IU20">
        <v>1</v>
      </c>
      <c r="IV20" s="203">
        <v>1</v>
      </c>
      <c r="IW20">
        <v>1</v>
      </c>
      <c r="IX20">
        <v>1</v>
      </c>
      <c r="IY20">
        <v>0</v>
      </c>
      <c r="IZ20">
        <v>1</v>
      </c>
      <c r="JA20" s="237">
        <v>1.29157248951E-3</v>
      </c>
      <c r="JB20" s="194">
        <v>42551</v>
      </c>
      <c r="JC20">
        <f t="shared" si="104"/>
        <v>1</v>
      </c>
      <c r="JD20" t="s">
        <v>1163</v>
      </c>
      <c r="JE20">
        <v>4</v>
      </c>
      <c r="JF20" s="241">
        <v>2</v>
      </c>
      <c r="JG20">
        <v>3</v>
      </c>
      <c r="JH20" s="137">
        <v>124040</v>
      </c>
      <c r="JI20" s="137">
        <v>93030</v>
      </c>
      <c r="JJ20" s="188">
        <v>160.2066515988204</v>
      </c>
      <c r="JK20" s="188">
        <f t="shared" si="162"/>
        <v>-160.2066515988204</v>
      </c>
      <c r="JL20" s="188">
        <v>160.2066515988204</v>
      </c>
      <c r="JM20" s="188">
        <v>-160.2066515988204</v>
      </c>
      <c r="JN20" s="188">
        <v>160.2066515988204</v>
      </c>
      <c r="JO20" s="188">
        <v>-160.2066515988204</v>
      </c>
      <c r="JP20" s="188">
        <v>160.2066515988204</v>
      </c>
      <c r="JQ20" s="188">
        <f t="shared" si="105"/>
        <v>160.2066515988204</v>
      </c>
      <c r="JR20" s="188">
        <v>160.2066515988204</v>
      </c>
      <c r="JS20" s="188">
        <v>-160.2066515988204</v>
      </c>
      <c r="JT20" s="188">
        <v>-160.2066515988204</v>
      </c>
      <c r="JU20" s="188">
        <v>160.2066515988204</v>
      </c>
      <c r="JW20">
        <v>1</v>
      </c>
      <c r="JX20" s="228">
        <v>1</v>
      </c>
      <c r="JY20" s="228">
        <v>1</v>
      </c>
      <c r="JZ20" s="228">
        <v>-1</v>
      </c>
      <c r="KA20" s="203">
        <v>1</v>
      </c>
      <c r="KB20" s="229">
        <v>6</v>
      </c>
      <c r="KC20">
        <v>-1</v>
      </c>
      <c r="KD20">
        <v>1</v>
      </c>
      <c r="KE20" s="203">
        <v>1</v>
      </c>
      <c r="KF20">
        <v>1</v>
      </c>
      <c r="KG20">
        <v>1</v>
      </c>
      <c r="KH20">
        <v>0</v>
      </c>
      <c r="KI20">
        <v>1</v>
      </c>
      <c r="KJ20" s="237">
        <v>4.1921960657899998E-3</v>
      </c>
      <c r="KK20" s="194">
        <v>42551</v>
      </c>
      <c r="KL20">
        <f t="shared" si="106"/>
        <v>1</v>
      </c>
      <c r="KM20" t="s">
        <v>1163</v>
      </c>
      <c r="KN20">
        <v>4</v>
      </c>
      <c r="KO20" s="241">
        <v>1</v>
      </c>
      <c r="KP20">
        <v>5</v>
      </c>
      <c r="KQ20" s="137">
        <v>124560</v>
      </c>
      <c r="KR20" s="137">
        <v>155700</v>
      </c>
      <c r="KS20" s="188">
        <v>522.17994195480242</v>
      </c>
      <c r="KT20" s="188">
        <v>522.17994195480242</v>
      </c>
      <c r="KU20" s="188">
        <v>522.17994195480242</v>
      </c>
      <c r="KV20" s="188">
        <v>-522.17994195480242</v>
      </c>
      <c r="KW20" s="188">
        <v>522.17994195480242</v>
      </c>
      <c r="KX20" s="188">
        <v>522.17994195480242</v>
      </c>
      <c r="KY20" s="188">
        <v>-522.17994195480242</v>
      </c>
      <c r="KZ20" s="188">
        <f t="shared" si="107"/>
        <v>522.17994195480242</v>
      </c>
      <c r="LA20" s="188">
        <v>522.17994195480242</v>
      </c>
      <c r="LB20" s="188">
        <v>-522.17994195480242</v>
      </c>
      <c r="LC20" s="188">
        <v>-522.17994195480242</v>
      </c>
      <c r="LD20" s="188">
        <v>522.17994195480242</v>
      </c>
      <c r="LF20">
        <v>1</v>
      </c>
      <c r="LG20" s="228">
        <v>1</v>
      </c>
      <c r="LH20" s="228">
        <v>1</v>
      </c>
      <c r="LI20" s="228">
        <v>1</v>
      </c>
      <c r="LJ20" s="203">
        <v>-1</v>
      </c>
      <c r="LK20" s="229">
        <v>7</v>
      </c>
      <c r="LL20">
        <v>1</v>
      </c>
      <c r="LM20">
        <v>-1</v>
      </c>
      <c r="LN20" s="203">
        <v>1</v>
      </c>
      <c r="LO20">
        <v>1</v>
      </c>
      <c r="LP20">
        <v>0</v>
      </c>
      <c r="LQ20">
        <v>1</v>
      </c>
      <c r="LR20">
        <v>0</v>
      </c>
      <c r="LS20" s="237">
        <v>9.3127809890799999E-3</v>
      </c>
      <c r="LT20" s="194">
        <v>42551</v>
      </c>
      <c r="LU20">
        <f t="shared" si="108"/>
        <v>1</v>
      </c>
      <c r="LV20" t="s">
        <v>1163</v>
      </c>
      <c r="LW20">
        <v>4</v>
      </c>
      <c r="LX20" s="241"/>
      <c r="LY20">
        <v>3</v>
      </c>
      <c r="LZ20" s="137">
        <v>125720</v>
      </c>
      <c r="MA20" s="137">
        <v>94290</v>
      </c>
      <c r="MB20" s="188">
        <v>1170.8028259471375</v>
      </c>
      <c r="MC20" s="188">
        <v>1170.8028259471375</v>
      </c>
      <c r="MD20" s="188">
        <v>-1170.8028259471375</v>
      </c>
      <c r="ME20" s="188">
        <v>1170.8028259471375</v>
      </c>
      <c r="MF20" s="188">
        <v>-1170.8028259471375</v>
      </c>
      <c r="MG20" s="188">
        <v>1170.8028259471375</v>
      </c>
      <c r="MH20" s="188">
        <v>1170.8028259471375</v>
      </c>
      <c r="MI20" s="188">
        <f t="shared" si="109"/>
        <v>1170.8028259471375</v>
      </c>
      <c r="MJ20" s="188">
        <v>1170.8028259471375</v>
      </c>
      <c r="MK20" s="188">
        <v>-1170.8028259471375</v>
      </c>
      <c r="ML20" s="188">
        <v>-1170.8028259471375</v>
      </c>
      <c r="MM20" s="188">
        <v>1170.8028259471375</v>
      </c>
      <c r="MO20">
        <v>1</v>
      </c>
      <c r="MP20" s="228">
        <v>-1</v>
      </c>
      <c r="MQ20" s="228">
        <v>-1</v>
      </c>
      <c r="MR20" s="203">
        <v>1</v>
      </c>
      <c r="MS20" s="203">
        <v>-1</v>
      </c>
      <c r="MT20" s="229">
        <v>8</v>
      </c>
      <c r="MU20">
        <v>1</v>
      </c>
      <c r="MV20">
        <v>-1</v>
      </c>
      <c r="MW20" s="203">
        <v>1</v>
      </c>
      <c r="MX20">
        <v>0</v>
      </c>
      <c r="MY20">
        <v>0</v>
      </c>
      <c r="MZ20">
        <v>1</v>
      </c>
      <c r="NA20">
        <v>0</v>
      </c>
      <c r="NB20" s="237">
        <v>4.4543429844099997E-3</v>
      </c>
      <c r="NC20" s="194">
        <v>42551</v>
      </c>
      <c r="ND20">
        <f t="shared" si="110"/>
        <v>-1</v>
      </c>
      <c r="NE20" t="s">
        <v>1163</v>
      </c>
      <c r="NF20">
        <v>4</v>
      </c>
      <c r="NG20" s="241"/>
      <c r="NH20">
        <v>3</v>
      </c>
      <c r="NI20" s="137">
        <v>126280</v>
      </c>
      <c r="NJ20" s="137">
        <v>94710</v>
      </c>
      <c r="NK20" s="188">
        <v>-562.4944320712948</v>
      </c>
      <c r="NL20" s="188">
        <v>562.4944320712948</v>
      </c>
      <c r="NM20" s="188">
        <v>-562.4944320712948</v>
      </c>
      <c r="NN20" s="188">
        <v>562.4944320712948</v>
      </c>
      <c r="NO20" s="188">
        <v>-562.4944320712948</v>
      </c>
      <c r="NP20" s="188">
        <v>-562.4944320712948</v>
      </c>
      <c r="NQ20" s="188">
        <v>562.4944320712948</v>
      </c>
      <c r="NR20" s="188">
        <f t="shared" si="111"/>
        <v>-562.4944320712948</v>
      </c>
      <c r="NS20" s="188">
        <v>562.4944320712948</v>
      </c>
      <c r="NT20" s="188">
        <v>-562.4944320712948</v>
      </c>
      <c r="NU20" s="188">
        <v>-562.4944320712948</v>
      </c>
      <c r="NV20" s="188">
        <v>562.4944320712948</v>
      </c>
      <c r="NX20">
        <v>1</v>
      </c>
      <c r="NY20" s="228">
        <v>-1</v>
      </c>
      <c r="NZ20" s="228">
        <v>-1</v>
      </c>
      <c r="OA20" s="228">
        <v>1</v>
      </c>
      <c r="OB20" s="203">
        <v>-1</v>
      </c>
      <c r="OC20" s="229">
        <v>9</v>
      </c>
      <c r="OD20">
        <v>1</v>
      </c>
      <c r="OE20">
        <v>-1</v>
      </c>
      <c r="OF20" s="203">
        <v>-1</v>
      </c>
      <c r="OG20">
        <v>1</v>
      </c>
      <c r="OH20">
        <v>1</v>
      </c>
      <c r="OI20">
        <v>0</v>
      </c>
      <c r="OJ20">
        <v>1</v>
      </c>
      <c r="OK20">
        <v>-2.9141590117200002E-2</v>
      </c>
      <c r="OL20" s="194">
        <v>42551</v>
      </c>
      <c r="OM20">
        <f t="shared" si="112"/>
        <v>-1</v>
      </c>
      <c r="ON20" t="s">
        <v>1163</v>
      </c>
      <c r="OO20">
        <v>4</v>
      </c>
      <c r="OP20" s="241"/>
      <c r="OQ20">
        <v>3</v>
      </c>
      <c r="OR20" s="137">
        <v>123400</v>
      </c>
      <c r="OS20" s="137">
        <v>92550</v>
      </c>
      <c r="OT20" s="188">
        <v>3596.0722204624803</v>
      </c>
      <c r="OU20" s="188">
        <v>-3596.0722204624803</v>
      </c>
      <c r="OV20" s="188">
        <v>3596.0722204624803</v>
      </c>
      <c r="OW20" s="188">
        <v>-3596.0722204624803</v>
      </c>
      <c r="OX20" s="188">
        <v>3596.0722204624803</v>
      </c>
      <c r="OY20" s="188">
        <v>3596.0722204624803</v>
      </c>
      <c r="OZ20" s="188">
        <v>-3596.0722204624803</v>
      </c>
      <c r="PA20" s="188">
        <f t="shared" si="113"/>
        <v>3596.0722204624803</v>
      </c>
      <c r="PB20" s="188">
        <v>-3596.0722204624803</v>
      </c>
      <c r="PC20" s="188">
        <v>3596.0722204624803</v>
      </c>
      <c r="PD20" s="188">
        <v>-3596.0722204624803</v>
      </c>
      <c r="PE20" s="188">
        <v>3596.0722204624803</v>
      </c>
      <c r="PG20">
        <v>-1</v>
      </c>
      <c r="PH20" s="228">
        <v>1</v>
      </c>
      <c r="PI20" s="228">
        <v>1</v>
      </c>
      <c r="PJ20" s="228">
        <v>-1</v>
      </c>
      <c r="PK20" s="203">
        <v>-1</v>
      </c>
      <c r="PL20" s="229">
        <v>-1</v>
      </c>
      <c r="PM20">
        <v>1</v>
      </c>
      <c r="PN20">
        <v>1</v>
      </c>
      <c r="PO20" s="203">
        <v>1</v>
      </c>
      <c r="PP20">
        <v>1</v>
      </c>
      <c r="PQ20">
        <v>0</v>
      </c>
      <c r="PR20">
        <v>1</v>
      </c>
      <c r="PS20">
        <v>1</v>
      </c>
      <c r="PT20" s="237">
        <v>6.5252854812399997E-3</v>
      </c>
      <c r="PU20" s="194">
        <v>42551</v>
      </c>
      <c r="PV20">
        <v>1</v>
      </c>
      <c r="PW20" t="s">
        <v>1163</v>
      </c>
      <c r="PX20">
        <v>4</v>
      </c>
      <c r="PY20" s="241"/>
      <c r="PZ20">
        <v>3</v>
      </c>
      <c r="QA20" s="137">
        <v>119920</v>
      </c>
      <c r="QB20" s="137">
        <v>89940</v>
      </c>
      <c r="QC20" s="188">
        <v>782.51223491030078</v>
      </c>
      <c r="QD20" s="188">
        <v>-782.51223491030078</v>
      </c>
      <c r="QE20" s="188">
        <v>-782.51223491030078</v>
      </c>
      <c r="QF20" s="188">
        <v>782.51223491030078</v>
      </c>
      <c r="QG20" s="188">
        <v>782.51223491030078</v>
      </c>
      <c r="QH20" s="188">
        <v>782.51223491030078</v>
      </c>
      <c r="QI20" s="188">
        <v>-782.51223491030078</v>
      </c>
      <c r="QJ20" s="188">
        <v>782.51223491030078</v>
      </c>
      <c r="QK20" s="188">
        <v>782.51223491030078</v>
      </c>
      <c r="QL20" s="188">
        <v>-782.51223491030078</v>
      </c>
      <c r="QM20" s="188">
        <v>-782.51223491030078</v>
      </c>
      <c r="QN20" s="188">
        <v>782.51223491030078</v>
      </c>
      <c r="QP20">
        <f t="shared" si="114"/>
        <v>1</v>
      </c>
      <c r="QQ20" s="228">
        <v>1</v>
      </c>
      <c r="QR20" s="228">
        <v>1</v>
      </c>
      <c r="QS20" s="228">
        <v>1</v>
      </c>
      <c r="QT20" s="203">
        <v>-1</v>
      </c>
      <c r="QU20" s="229">
        <v>-2</v>
      </c>
      <c r="QV20">
        <f t="shared" si="115"/>
        <v>1</v>
      </c>
      <c r="QW20">
        <f t="shared" si="116"/>
        <v>1</v>
      </c>
      <c r="QX20">
        <v>-1</v>
      </c>
      <c r="QY20">
        <f t="shared" si="117"/>
        <v>0</v>
      </c>
      <c r="QZ20">
        <f t="shared" si="82"/>
        <v>1</v>
      </c>
      <c r="RA20">
        <f t="shared" si="163"/>
        <v>0</v>
      </c>
      <c r="RB20">
        <f t="shared" si="118"/>
        <v>0</v>
      </c>
      <c r="RC20">
        <v>-2.82009724473E-2</v>
      </c>
      <c r="RD20" s="194">
        <v>42551</v>
      </c>
      <c r="RE20">
        <f t="shared" si="119"/>
        <v>1</v>
      </c>
      <c r="RF20" t="str">
        <f t="shared" si="83"/>
        <v>TRUE</v>
      </c>
      <c r="RG20">
        <f>VLOOKUP($A20,'FuturesInfo (3)'!$A$2:$V$80,22)</f>
        <v>4</v>
      </c>
      <c r="RH20" s="241"/>
      <c r="RI20">
        <f t="shared" si="120"/>
        <v>3</v>
      </c>
      <c r="RJ20" s="137">
        <f>VLOOKUP($A20,'FuturesInfo (3)'!$A$2:$O$80,15)*RG20</f>
        <v>119920</v>
      </c>
      <c r="RK20" s="137">
        <f>VLOOKUP($A20,'FuturesInfo (3)'!$A$2:$O$80,15)*RI20</f>
        <v>89940</v>
      </c>
      <c r="RL20" s="188">
        <f t="shared" si="121"/>
        <v>-3381.8606158802158</v>
      </c>
      <c r="RM20" s="188">
        <f t="shared" ref="RM20:RM83" si="172">IF(IF(QP20=QX20,1,0)=1,ABS(RJ20*RC20),-ABS(RJ20*RC20))</f>
        <v>-3381.8606158802158</v>
      </c>
      <c r="RN20" s="188">
        <f t="shared" si="122"/>
        <v>3381.8606158802158</v>
      </c>
      <c r="RO20" s="188">
        <f t="shared" si="123"/>
        <v>-3381.8606158802158</v>
      </c>
      <c r="RP20" s="188">
        <f t="shared" si="124"/>
        <v>-3381.8606158802158</v>
      </c>
      <c r="RQ20" s="188">
        <f t="shared" si="125"/>
        <v>-3381.8606158802158</v>
      </c>
      <c r="RR20" s="188">
        <f t="shared" si="164"/>
        <v>-3381.8606158802158</v>
      </c>
      <c r="RS20" s="188">
        <f t="shared" si="126"/>
        <v>-3381.8606158802158</v>
      </c>
      <c r="RT20" s="188">
        <f>IF(IF(sym!$Q9=QX20,1,0)=1,ABS(RJ20*RC20),-ABS(RJ20*RC20))</f>
        <v>-3381.8606158802158</v>
      </c>
      <c r="RU20" s="188">
        <f>IF(IF(sym!$P9=QX20,1,0)=1,ABS(RJ20*RC20),-ABS(RJ20*RC20))</f>
        <v>3381.8606158802158</v>
      </c>
      <c r="RV20" s="188">
        <f t="shared" si="169"/>
        <v>-3381.8606158802158</v>
      </c>
      <c r="RW20" s="188">
        <f t="shared" si="127"/>
        <v>3381.8606158802158</v>
      </c>
      <c r="RY20">
        <f t="shared" si="128"/>
        <v>-1</v>
      </c>
      <c r="RZ20" s="228"/>
      <c r="SA20" s="228"/>
      <c r="SB20" s="228"/>
      <c r="SC20" s="203"/>
      <c r="SD20" s="229"/>
      <c r="SE20">
        <f t="shared" si="129"/>
        <v>1</v>
      </c>
      <c r="SF20">
        <f t="shared" si="130"/>
        <v>0</v>
      </c>
      <c r="SG20" s="203"/>
      <c r="SH20">
        <f t="shared" si="131"/>
        <v>1</v>
      </c>
      <c r="SI20">
        <f t="shared" si="85"/>
        <v>1</v>
      </c>
      <c r="SJ20">
        <f t="shared" si="165"/>
        <v>0</v>
      </c>
      <c r="SK20">
        <f t="shared" si="132"/>
        <v>1</v>
      </c>
      <c r="SL20" s="237"/>
      <c r="SM20" s="194"/>
      <c r="SN20">
        <f t="shared" si="133"/>
        <v>-1</v>
      </c>
      <c r="SO20" t="str">
        <f t="shared" si="86"/>
        <v>FALSE</v>
      </c>
      <c r="SP20">
        <f>VLOOKUP($A20,'FuturesInfo (3)'!$A$2:$V$80,22)</f>
        <v>4</v>
      </c>
      <c r="SQ20" s="241"/>
      <c r="SR20">
        <f t="shared" si="134"/>
        <v>3</v>
      </c>
      <c r="SS20" s="137">
        <f>VLOOKUP($A20,'FuturesInfo (3)'!$A$2:$O$80,15)*SP20</f>
        <v>119920</v>
      </c>
      <c r="ST20" s="137">
        <f>VLOOKUP($A20,'FuturesInfo (3)'!$A$2:$O$80,15)*SR20</f>
        <v>89940</v>
      </c>
      <c r="SU20" s="188">
        <f t="shared" si="135"/>
        <v>0</v>
      </c>
      <c r="SV20" s="188">
        <f t="shared" si="87"/>
        <v>0</v>
      </c>
      <c r="SW20" s="188">
        <f t="shared" si="136"/>
        <v>0</v>
      </c>
      <c r="SX20" s="188">
        <f t="shared" si="137"/>
        <v>0</v>
      </c>
      <c r="SY20" s="188">
        <f t="shared" si="138"/>
        <v>0</v>
      </c>
      <c r="SZ20" s="188">
        <f t="shared" si="139"/>
        <v>0</v>
      </c>
      <c r="TA20" s="188">
        <f t="shared" si="166"/>
        <v>0</v>
      </c>
      <c r="TB20" s="188">
        <f t="shared" si="140"/>
        <v>0</v>
      </c>
      <c r="TC20" s="188">
        <f>IF(IF(sym!$Q9=SG20,1,0)=1,ABS(SS20*SL20),-ABS(SS20*SL20))</f>
        <v>0</v>
      </c>
      <c r="TD20" s="188">
        <f>IF(IF(sym!$P9=SG20,1,0)=1,ABS(SS20*SL20),-ABS(SS20*SL20))</f>
        <v>0</v>
      </c>
      <c r="TE20" s="188">
        <f t="shared" si="170"/>
        <v>0</v>
      </c>
      <c r="TF20" s="188">
        <f t="shared" si="141"/>
        <v>0</v>
      </c>
      <c r="TH20">
        <f t="shared" si="142"/>
        <v>0</v>
      </c>
      <c r="TI20" s="228"/>
      <c r="TJ20" s="228"/>
      <c r="TK20" s="228"/>
      <c r="TL20" s="203"/>
      <c r="TM20" s="229"/>
      <c r="TN20">
        <f t="shared" si="143"/>
        <v>1</v>
      </c>
      <c r="TO20">
        <f t="shared" si="144"/>
        <v>0</v>
      </c>
      <c r="TP20" s="203"/>
      <c r="TQ20">
        <f t="shared" si="145"/>
        <v>1</v>
      </c>
      <c r="TR20">
        <f t="shared" si="88"/>
        <v>1</v>
      </c>
      <c r="TS20">
        <f t="shared" si="167"/>
        <v>0</v>
      </c>
      <c r="TT20">
        <f t="shared" si="146"/>
        <v>1</v>
      </c>
      <c r="TU20" s="237"/>
      <c r="TV20" s="194"/>
      <c r="TW20">
        <f t="shared" si="147"/>
        <v>-1</v>
      </c>
      <c r="TX20" t="str">
        <f t="shared" si="89"/>
        <v>FALSE</v>
      </c>
      <c r="TY20">
        <f>VLOOKUP($A20,'FuturesInfo (3)'!$A$2:$V$80,22)</f>
        <v>4</v>
      </c>
      <c r="TZ20" s="241"/>
      <c r="UA20">
        <f t="shared" si="148"/>
        <v>3</v>
      </c>
      <c r="UB20" s="137">
        <f>VLOOKUP($A20,'FuturesInfo (3)'!$A$2:$O$80,15)*TY20</f>
        <v>119920</v>
      </c>
      <c r="UC20" s="137">
        <f>VLOOKUP($A20,'FuturesInfo (3)'!$A$2:$O$80,15)*UA20</f>
        <v>89940</v>
      </c>
      <c r="UD20" s="188">
        <f t="shared" si="149"/>
        <v>0</v>
      </c>
      <c r="UE20" s="188">
        <f t="shared" si="90"/>
        <v>0</v>
      </c>
      <c r="UF20" s="188">
        <f t="shared" si="150"/>
        <v>0</v>
      </c>
      <c r="UG20" s="188">
        <f t="shared" si="151"/>
        <v>0</v>
      </c>
      <c r="UH20" s="188">
        <f t="shared" si="152"/>
        <v>0</v>
      </c>
      <c r="UI20" s="188">
        <f t="shared" si="153"/>
        <v>0</v>
      </c>
      <c r="UJ20" s="188">
        <f t="shared" si="168"/>
        <v>0</v>
      </c>
      <c r="UK20" s="188">
        <f t="shared" si="154"/>
        <v>0</v>
      </c>
      <c r="UL20" s="188">
        <f>IF(IF(sym!$Q9=TP20,1,0)=1,ABS(UB20*TU20),-ABS(UB20*TU20))</f>
        <v>0</v>
      </c>
      <c r="UM20" s="188">
        <f>IF(IF(sym!$P9=TP20,1,0)=1,ABS(UB20*TU20),-ABS(UB20*TU20))</f>
        <v>0</v>
      </c>
      <c r="UN20" s="188">
        <f t="shared" si="171"/>
        <v>0</v>
      </c>
      <c r="UO20" s="188">
        <f t="shared" si="155"/>
        <v>0</v>
      </c>
    </row>
    <row r="21" spans="1:561" x14ac:dyDescent="0.25">
      <c r="A21" s="1" t="s">
        <v>307</v>
      </c>
      <c r="B21" s="149" t="str">
        <f>'FuturesInfo (3)'!M9</f>
        <v>@CD</v>
      </c>
      <c r="C21" s="192" t="str">
        <f>VLOOKUP(A21,'FuturesInfo (3)'!$A$2:$K$80,11)</f>
        <v>currency</v>
      </c>
      <c r="E21">
        <v>-1</v>
      </c>
      <c r="F21" s="228">
        <v>-1</v>
      </c>
      <c r="G21" s="228">
        <v>-1</v>
      </c>
      <c r="H21" s="203">
        <v>-1</v>
      </c>
      <c r="I21" s="229">
        <v>-7</v>
      </c>
      <c r="J21">
        <v>1</v>
      </c>
      <c r="K21">
        <v>1</v>
      </c>
      <c r="L21" s="203">
        <v>1</v>
      </c>
      <c r="M21">
        <v>0</v>
      </c>
      <c r="N21">
        <v>0</v>
      </c>
      <c r="O21">
        <v>1</v>
      </c>
      <c r="P21">
        <v>1</v>
      </c>
      <c r="Q21" s="237">
        <v>1.0384215991699999E-3</v>
      </c>
      <c r="R21" s="194">
        <v>42541</v>
      </c>
      <c r="S21">
        <v>60</v>
      </c>
      <c r="T21" t="s">
        <v>1163</v>
      </c>
      <c r="U21">
        <v>3</v>
      </c>
      <c r="V21" s="241">
        <v>2</v>
      </c>
      <c r="W21">
        <v>2</v>
      </c>
      <c r="X21" s="137">
        <v>231360</v>
      </c>
      <c r="Y21" s="137">
        <v>154240</v>
      </c>
      <c r="Z21" s="188">
        <v>-240.2492211839712</v>
      </c>
      <c r="AA21" s="188">
        <f t="shared" si="81"/>
        <v>-240.2492211839712</v>
      </c>
      <c r="AB21" s="188">
        <v>-240.2492211839712</v>
      </c>
      <c r="AC21" s="188">
        <v>240.2492211839712</v>
      </c>
      <c r="AD21" s="188">
        <v>240.2492211839712</v>
      </c>
      <c r="AE21" s="188">
        <v>-240.2492211839712</v>
      </c>
      <c r="AF21" s="188">
        <f t="shared" si="91"/>
        <v>-2</v>
      </c>
      <c r="AG21" s="188">
        <v>240.2492211839712</v>
      </c>
      <c r="AH21" s="188">
        <v>-240.2492211839712</v>
      </c>
      <c r="AI21" s="188">
        <v>-240.2492211839712</v>
      </c>
      <c r="AJ21" s="188">
        <v>240.2492211839712</v>
      </c>
      <c r="AL21">
        <v>1</v>
      </c>
      <c r="AM21" s="228">
        <v>1</v>
      </c>
      <c r="AN21" s="228">
        <v>-1</v>
      </c>
      <c r="AO21" s="228">
        <v>1</v>
      </c>
      <c r="AP21" s="203">
        <v>-1</v>
      </c>
      <c r="AQ21" s="229">
        <v>-8</v>
      </c>
      <c r="AR21">
        <v>1</v>
      </c>
      <c r="AS21">
        <v>1</v>
      </c>
      <c r="AT21" s="203">
        <v>1</v>
      </c>
      <c r="AU21">
        <v>1</v>
      </c>
      <c r="AV21">
        <v>0</v>
      </c>
      <c r="AW21">
        <v>1</v>
      </c>
      <c r="AX21">
        <v>1</v>
      </c>
      <c r="AY21" s="237">
        <v>4.1493775933600001E-3</v>
      </c>
      <c r="AZ21" s="194">
        <v>42541</v>
      </c>
      <c r="BA21">
        <f t="shared" si="92"/>
        <v>1</v>
      </c>
      <c r="BB21" t="s">
        <v>1163</v>
      </c>
      <c r="BC21">
        <v>3</v>
      </c>
      <c r="BD21" s="241">
        <v>1</v>
      </c>
      <c r="BE21">
        <v>4</v>
      </c>
      <c r="BF21" s="137">
        <v>232320</v>
      </c>
      <c r="BG21" s="137">
        <v>309760</v>
      </c>
      <c r="BH21" s="188">
        <v>963.98340248939519</v>
      </c>
      <c r="BI21" s="188">
        <f t="shared" si="156"/>
        <v>963.98340248939519</v>
      </c>
      <c r="BJ21" s="188">
        <v>-963.98340248939519</v>
      </c>
      <c r="BK21" s="188">
        <v>963.98340248939519</v>
      </c>
      <c r="BL21" s="188">
        <v>963.98340248939519</v>
      </c>
      <c r="BM21" s="188">
        <v>-963.98340248939519</v>
      </c>
      <c r="BN21" s="188">
        <v>963.98340248939519</v>
      </c>
      <c r="BO21" s="188">
        <f t="shared" si="93"/>
        <v>963.98340248939519</v>
      </c>
      <c r="BP21" s="188">
        <v>963.98340248939519</v>
      </c>
      <c r="BQ21" s="188">
        <v>-963.98340248939519</v>
      </c>
      <c r="BR21" s="188">
        <v>-963.98340248939519</v>
      </c>
      <c r="BS21" s="188">
        <v>963.98340248939519</v>
      </c>
      <c r="BU21">
        <v>1</v>
      </c>
      <c r="BV21" s="228">
        <v>1</v>
      </c>
      <c r="BW21" s="228">
        <v>1</v>
      </c>
      <c r="BX21" s="228">
        <v>1</v>
      </c>
      <c r="BY21" s="203">
        <v>-1</v>
      </c>
      <c r="BZ21" s="229">
        <v>4</v>
      </c>
      <c r="CA21">
        <v>1</v>
      </c>
      <c r="CB21">
        <v>-1</v>
      </c>
      <c r="CC21" s="203">
        <v>1</v>
      </c>
      <c r="CD21">
        <v>1</v>
      </c>
      <c r="CE21">
        <v>0</v>
      </c>
      <c r="CF21">
        <v>1</v>
      </c>
      <c r="CG21">
        <v>0</v>
      </c>
      <c r="CH21" s="237"/>
      <c r="CI21" s="194">
        <v>42548</v>
      </c>
      <c r="CJ21">
        <f t="shared" si="94"/>
        <v>1</v>
      </c>
      <c r="CK21" t="s">
        <v>1163</v>
      </c>
      <c r="CL21">
        <v>3</v>
      </c>
      <c r="CM21" s="241">
        <v>2</v>
      </c>
      <c r="CN21">
        <v>2</v>
      </c>
      <c r="CO21" s="137">
        <v>232320</v>
      </c>
      <c r="CP21" s="137">
        <v>154880</v>
      </c>
      <c r="CQ21" s="188">
        <v>0</v>
      </c>
      <c r="CR21" s="188">
        <f t="shared" si="157"/>
        <v>0</v>
      </c>
      <c r="CS21" s="188">
        <v>0</v>
      </c>
      <c r="CT21" s="188">
        <v>0</v>
      </c>
      <c r="CU21" s="188">
        <v>0</v>
      </c>
      <c r="CV21" s="188">
        <v>0</v>
      </c>
      <c r="CW21" s="188">
        <v>0</v>
      </c>
      <c r="CX21" s="188">
        <f t="shared" si="95"/>
        <v>0</v>
      </c>
      <c r="CY21" s="188">
        <v>0</v>
      </c>
      <c r="CZ21" s="188">
        <v>0</v>
      </c>
      <c r="DA21" s="188">
        <v>0</v>
      </c>
      <c r="DB21" s="188">
        <v>0</v>
      </c>
      <c r="DD21">
        <v>1</v>
      </c>
      <c r="DE21" s="228">
        <v>1</v>
      </c>
      <c r="DF21" s="228">
        <v>1</v>
      </c>
      <c r="DG21" s="228">
        <v>1</v>
      </c>
      <c r="DH21" s="203">
        <v>-1</v>
      </c>
      <c r="DI21" s="229">
        <v>4</v>
      </c>
      <c r="DJ21">
        <v>1</v>
      </c>
      <c r="DK21">
        <v>-1</v>
      </c>
      <c r="DL21" s="203">
        <v>-1</v>
      </c>
      <c r="DM21">
        <v>0</v>
      </c>
      <c r="DN21">
        <v>1</v>
      </c>
      <c r="DO21">
        <v>0</v>
      </c>
      <c r="DP21">
        <v>1</v>
      </c>
      <c r="DQ21" s="237">
        <v>-5.5526859504099997E-3</v>
      </c>
      <c r="DR21" s="194">
        <v>42548</v>
      </c>
      <c r="DS21">
        <f t="shared" si="96"/>
        <v>1</v>
      </c>
      <c r="DT21" t="s">
        <v>1163</v>
      </c>
      <c r="DU21">
        <v>3</v>
      </c>
      <c r="DV21" s="241">
        <v>2</v>
      </c>
      <c r="DW21">
        <v>2</v>
      </c>
      <c r="DX21" s="137">
        <v>231030</v>
      </c>
      <c r="DY21" s="137">
        <v>154020</v>
      </c>
      <c r="DZ21" s="188">
        <v>-1282.8370351232222</v>
      </c>
      <c r="EA21" s="188">
        <f t="shared" si="158"/>
        <v>-1282.8370351232222</v>
      </c>
      <c r="EB21" s="188">
        <v>1282.8370351232222</v>
      </c>
      <c r="EC21" s="188">
        <v>-1282.8370351232222</v>
      </c>
      <c r="ED21" s="188">
        <v>1282.8370351232222</v>
      </c>
      <c r="EE21" s="188">
        <v>-1282.8370351232222</v>
      </c>
      <c r="EF21" s="188">
        <v>-1282.8370351232222</v>
      </c>
      <c r="EG21" s="188">
        <f t="shared" si="97"/>
        <v>-1282.8370351232222</v>
      </c>
      <c r="EH21" s="188">
        <v>-1282.8370351232222</v>
      </c>
      <c r="EI21" s="188">
        <v>1282.8370351232222</v>
      </c>
      <c r="EJ21" s="188">
        <v>-1282.8370351232222</v>
      </c>
      <c r="EK21" s="188">
        <v>1282.8370351232222</v>
      </c>
      <c r="EM21">
        <v>-1</v>
      </c>
      <c r="EN21" s="228">
        <v>-1</v>
      </c>
      <c r="EO21" s="228">
        <v>1</v>
      </c>
      <c r="EP21" s="228">
        <v>-1</v>
      </c>
      <c r="EQ21" s="203">
        <v>-1</v>
      </c>
      <c r="ER21" s="229">
        <v>5</v>
      </c>
      <c r="ES21">
        <v>1</v>
      </c>
      <c r="ET21">
        <v>-1</v>
      </c>
      <c r="EU21" s="203">
        <v>1</v>
      </c>
      <c r="EV21">
        <v>0</v>
      </c>
      <c r="EW21">
        <v>0</v>
      </c>
      <c r="EX21">
        <v>1</v>
      </c>
      <c r="EY21">
        <v>0</v>
      </c>
      <c r="EZ21" s="237">
        <v>2.33735878457E-3</v>
      </c>
      <c r="FA21" s="194">
        <v>42548</v>
      </c>
      <c r="FB21">
        <f t="shared" si="98"/>
        <v>-1</v>
      </c>
      <c r="FC21" t="s">
        <v>1163</v>
      </c>
      <c r="FD21">
        <v>3</v>
      </c>
      <c r="FE21" s="241">
        <v>2</v>
      </c>
      <c r="FF21">
        <v>3</v>
      </c>
      <c r="FG21" s="137">
        <v>231570</v>
      </c>
      <c r="FH21" s="137">
        <v>231570</v>
      </c>
      <c r="FI21" s="188">
        <v>-541.26217374287489</v>
      </c>
      <c r="FJ21" s="188">
        <f t="shared" si="159"/>
        <v>-541.26217374287489</v>
      </c>
      <c r="FK21" s="188">
        <v>-541.26217374287489</v>
      </c>
      <c r="FL21" s="188">
        <v>541.26217374287489</v>
      </c>
      <c r="FM21" s="188">
        <v>-541.26217374287489</v>
      </c>
      <c r="FN21" s="188">
        <v>541.26217374287489</v>
      </c>
      <c r="FO21" s="188">
        <v>-541.26217374287489</v>
      </c>
      <c r="FP21" s="188">
        <f t="shared" si="99"/>
        <v>-541.26217374287489</v>
      </c>
      <c r="FQ21" s="188">
        <v>541.26217374287489</v>
      </c>
      <c r="FR21" s="188">
        <v>-541.26217374287489</v>
      </c>
      <c r="FS21" s="188">
        <v>-541.26217374287489</v>
      </c>
      <c r="FT21" s="188">
        <v>541.26217374287489</v>
      </c>
      <c r="FV21">
        <v>1</v>
      </c>
      <c r="FW21" s="228">
        <v>-1</v>
      </c>
      <c r="FX21" s="228">
        <v>1</v>
      </c>
      <c r="FY21" s="228">
        <v>-1</v>
      </c>
      <c r="FZ21" s="203">
        <v>-1</v>
      </c>
      <c r="GA21" s="229">
        <v>6</v>
      </c>
      <c r="GB21">
        <v>1</v>
      </c>
      <c r="GC21">
        <v>-1</v>
      </c>
      <c r="GD21">
        <v>-1</v>
      </c>
      <c r="GE21">
        <v>1</v>
      </c>
      <c r="GF21">
        <v>1</v>
      </c>
      <c r="GG21">
        <v>0</v>
      </c>
      <c r="GH21">
        <v>1</v>
      </c>
      <c r="GI21">
        <v>-5.0524679362599998E-3</v>
      </c>
      <c r="GJ21" s="194">
        <v>42548</v>
      </c>
      <c r="GK21">
        <f t="shared" si="100"/>
        <v>-1</v>
      </c>
      <c r="GL21" t="s">
        <v>1163</v>
      </c>
      <c r="GM21">
        <v>3</v>
      </c>
      <c r="GN21" s="241">
        <v>1</v>
      </c>
      <c r="GO21">
        <v>4</v>
      </c>
      <c r="GP21" s="137">
        <v>230400</v>
      </c>
      <c r="GQ21" s="137">
        <v>307200</v>
      </c>
      <c r="GR21" s="188">
        <v>1164.088612514304</v>
      </c>
      <c r="GS21" s="188">
        <f t="shared" si="160"/>
        <v>-1164.088612514304</v>
      </c>
      <c r="GT21" s="188">
        <v>1164.088612514304</v>
      </c>
      <c r="GU21" s="188">
        <v>-1164.088612514304</v>
      </c>
      <c r="GV21" s="188">
        <v>1164.088612514304</v>
      </c>
      <c r="GW21" s="188">
        <v>-1164.088612514304</v>
      </c>
      <c r="GX21" s="188">
        <v>1164.088612514304</v>
      </c>
      <c r="GY21" s="188">
        <f t="shared" si="101"/>
        <v>1164.088612514304</v>
      </c>
      <c r="GZ21" s="188">
        <v>-1164.088612514304</v>
      </c>
      <c r="HA21" s="188">
        <v>1164.088612514304</v>
      </c>
      <c r="HB21" s="188">
        <v>-1164.088612514304</v>
      </c>
      <c r="HC21" s="188">
        <v>1164.088612514304</v>
      </c>
      <c r="HE21">
        <v>-1</v>
      </c>
      <c r="HF21">
        <v>-1</v>
      </c>
      <c r="HG21">
        <v>-1</v>
      </c>
      <c r="HH21">
        <v>-1</v>
      </c>
      <c r="HI21">
        <v>-1</v>
      </c>
      <c r="HJ21">
        <v>7</v>
      </c>
      <c r="HK21">
        <v>1</v>
      </c>
      <c r="HL21">
        <v>-1</v>
      </c>
      <c r="HM21" s="203">
        <v>-1</v>
      </c>
      <c r="HN21">
        <v>1</v>
      </c>
      <c r="HO21">
        <v>1</v>
      </c>
      <c r="HP21">
        <v>0</v>
      </c>
      <c r="HQ21">
        <v>1</v>
      </c>
      <c r="HR21" s="237">
        <v>-1.82291666667E-3</v>
      </c>
      <c r="HS21" s="194">
        <v>42548</v>
      </c>
      <c r="HT21">
        <f t="shared" si="102"/>
        <v>-1</v>
      </c>
      <c r="HU21" t="s">
        <v>1163</v>
      </c>
      <c r="HV21">
        <v>3</v>
      </c>
      <c r="HW21">
        <v>1</v>
      </c>
      <c r="HX21">
        <v>4</v>
      </c>
      <c r="HY21" s="137">
        <v>229980</v>
      </c>
      <c r="HZ21" s="137">
        <v>306640</v>
      </c>
      <c r="IA21" s="188">
        <v>419.23437500076659</v>
      </c>
      <c r="IB21" s="188">
        <f t="shared" si="161"/>
        <v>419.23437500076659</v>
      </c>
      <c r="IC21" s="188">
        <v>419.23437500076659</v>
      </c>
      <c r="ID21" s="188">
        <v>-419.23437500076659</v>
      </c>
      <c r="IE21" s="188">
        <v>419.23437500076659</v>
      </c>
      <c r="IF21" s="188">
        <v>419.23437500076659</v>
      </c>
      <c r="IG21" s="188">
        <v>419.23437500076659</v>
      </c>
      <c r="IH21" s="188">
        <f t="shared" si="103"/>
        <v>419.23437500076659</v>
      </c>
      <c r="II21" s="188">
        <v>-419.23437500076659</v>
      </c>
      <c r="IJ21" s="188">
        <v>419.23437500076659</v>
      </c>
      <c r="IK21" s="188">
        <v>-419.23437500076659</v>
      </c>
      <c r="IL21" s="188">
        <v>419.23437500076659</v>
      </c>
      <c r="IN21">
        <v>-1</v>
      </c>
      <c r="IO21" s="228">
        <v>-1</v>
      </c>
      <c r="IP21" s="228">
        <v>-1</v>
      </c>
      <c r="IQ21" s="228">
        <v>-1</v>
      </c>
      <c r="IR21" s="203">
        <v>-1</v>
      </c>
      <c r="IS21" s="229">
        <v>8</v>
      </c>
      <c r="IT21">
        <v>1</v>
      </c>
      <c r="IU21">
        <v>-1</v>
      </c>
      <c r="IV21" s="203">
        <v>-1</v>
      </c>
      <c r="IW21">
        <v>1</v>
      </c>
      <c r="IX21">
        <v>1</v>
      </c>
      <c r="IY21">
        <v>0</v>
      </c>
      <c r="IZ21">
        <v>1</v>
      </c>
      <c r="JA21" s="237">
        <v>-6.5875293503800001E-3</v>
      </c>
      <c r="JB21" s="194">
        <v>42548</v>
      </c>
      <c r="JC21">
        <f t="shared" si="104"/>
        <v>-1</v>
      </c>
      <c r="JD21" t="s">
        <v>1163</v>
      </c>
      <c r="JE21">
        <v>3</v>
      </c>
      <c r="JF21" s="241">
        <v>2</v>
      </c>
      <c r="JG21">
        <v>2</v>
      </c>
      <c r="JH21" s="137">
        <v>228465</v>
      </c>
      <c r="JI21" s="137">
        <v>152310</v>
      </c>
      <c r="JJ21" s="188">
        <v>1505.0198930345666</v>
      </c>
      <c r="JK21" s="188">
        <f t="shared" si="162"/>
        <v>1505.0198930345666</v>
      </c>
      <c r="JL21" s="188">
        <v>1505.0198930345666</v>
      </c>
      <c r="JM21" s="188">
        <v>-1505.0198930345666</v>
      </c>
      <c r="JN21" s="188">
        <v>1505.0198930345666</v>
      </c>
      <c r="JO21" s="188">
        <v>1505.0198930345666</v>
      </c>
      <c r="JP21" s="188">
        <v>1505.0198930345666</v>
      </c>
      <c r="JQ21" s="188">
        <f t="shared" si="105"/>
        <v>1505.0198930345666</v>
      </c>
      <c r="JR21" s="188">
        <v>-1505.0198930345666</v>
      </c>
      <c r="JS21" s="188">
        <v>1505.0198930345666</v>
      </c>
      <c r="JT21" s="188">
        <v>-1505.0198930345666</v>
      </c>
      <c r="JU21" s="188">
        <v>1505.0198930345666</v>
      </c>
      <c r="JW21">
        <v>-1</v>
      </c>
      <c r="JX21" s="228">
        <v>1</v>
      </c>
      <c r="JY21" s="228">
        <v>1</v>
      </c>
      <c r="JZ21" s="228">
        <v>-1</v>
      </c>
      <c r="KA21" s="203">
        <v>-1</v>
      </c>
      <c r="KB21" s="229">
        <v>-5</v>
      </c>
      <c r="KC21">
        <v>1</v>
      </c>
      <c r="KD21">
        <v>1</v>
      </c>
      <c r="KE21" s="203">
        <v>1</v>
      </c>
      <c r="KF21">
        <v>1</v>
      </c>
      <c r="KG21">
        <v>0</v>
      </c>
      <c r="KH21">
        <v>1</v>
      </c>
      <c r="KI21">
        <v>1</v>
      </c>
      <c r="KJ21" s="237">
        <v>8.5352242137699992E-3</v>
      </c>
      <c r="KK21" s="194">
        <v>42552</v>
      </c>
      <c r="KL21">
        <f t="shared" si="106"/>
        <v>1</v>
      </c>
      <c r="KM21" t="s">
        <v>1163</v>
      </c>
      <c r="KN21">
        <v>3</v>
      </c>
      <c r="KO21" s="241">
        <v>1</v>
      </c>
      <c r="KP21">
        <v>4</v>
      </c>
      <c r="KQ21" s="137">
        <v>230415</v>
      </c>
      <c r="KR21" s="137">
        <v>307220</v>
      </c>
      <c r="KS21" s="188">
        <v>1966.6436872158145</v>
      </c>
      <c r="KT21" s="188">
        <v>-1966.6436872158145</v>
      </c>
      <c r="KU21" s="188">
        <v>-1966.6436872158145</v>
      </c>
      <c r="KV21" s="188">
        <v>1966.6436872158145</v>
      </c>
      <c r="KW21" s="188">
        <v>1966.6436872158145</v>
      </c>
      <c r="KX21" s="188">
        <v>1966.6436872158145</v>
      </c>
      <c r="KY21" s="188">
        <v>-1966.6436872158145</v>
      </c>
      <c r="KZ21" s="188">
        <f t="shared" si="107"/>
        <v>1966.6436872158145</v>
      </c>
      <c r="LA21" s="188">
        <v>1966.6436872158145</v>
      </c>
      <c r="LB21" s="188">
        <v>-1966.6436872158145</v>
      </c>
      <c r="LC21" s="188">
        <v>-1966.6436872158145</v>
      </c>
      <c r="LD21" s="188">
        <v>1966.6436872158145</v>
      </c>
      <c r="LF21">
        <v>1</v>
      </c>
      <c r="LG21" s="228">
        <v>-1</v>
      </c>
      <c r="LH21" s="228">
        <v>-1</v>
      </c>
      <c r="LI21" s="228">
        <v>1</v>
      </c>
      <c r="LJ21" s="203">
        <v>-1</v>
      </c>
      <c r="LK21" s="229">
        <v>-6</v>
      </c>
      <c r="LL21">
        <v>1</v>
      </c>
      <c r="LM21">
        <v>1</v>
      </c>
      <c r="LN21" s="203">
        <v>1</v>
      </c>
      <c r="LO21">
        <v>0</v>
      </c>
      <c r="LP21">
        <v>0</v>
      </c>
      <c r="LQ21">
        <v>1</v>
      </c>
      <c r="LR21">
        <v>1</v>
      </c>
      <c r="LS21" s="237">
        <v>4.49189505892E-3</v>
      </c>
      <c r="LT21" s="194">
        <v>42552</v>
      </c>
      <c r="LU21">
        <f t="shared" si="108"/>
        <v>1</v>
      </c>
      <c r="LV21" t="s">
        <v>1163</v>
      </c>
      <c r="LW21">
        <v>3</v>
      </c>
      <c r="LX21" s="241"/>
      <c r="LY21">
        <v>2</v>
      </c>
      <c r="LZ21" s="137">
        <v>231450</v>
      </c>
      <c r="MA21" s="137">
        <v>154300</v>
      </c>
      <c r="MB21" s="188">
        <v>-1039.6491113870341</v>
      </c>
      <c r="MC21" s="188">
        <v>1039.6491113870341</v>
      </c>
      <c r="MD21" s="188">
        <v>-1039.6491113870341</v>
      </c>
      <c r="ME21" s="188">
        <v>1039.6491113870341</v>
      </c>
      <c r="MF21" s="188">
        <v>1039.6491113870341</v>
      </c>
      <c r="MG21" s="188">
        <v>-1039.6491113870341</v>
      </c>
      <c r="MH21" s="188">
        <v>1039.6491113870341</v>
      </c>
      <c r="MI21" s="188">
        <f t="shared" si="109"/>
        <v>1039.6491113870341</v>
      </c>
      <c r="MJ21" s="188">
        <v>1039.6491113870341</v>
      </c>
      <c r="MK21" s="188">
        <v>-1039.6491113870341</v>
      </c>
      <c r="ML21" s="188">
        <v>-1039.6491113870341</v>
      </c>
      <c r="MM21" s="188">
        <v>1039.6491113870341</v>
      </c>
      <c r="MO21">
        <v>1</v>
      </c>
      <c r="MP21" s="228">
        <v>1</v>
      </c>
      <c r="MQ21" s="228">
        <v>1</v>
      </c>
      <c r="MR21" s="203">
        <v>1</v>
      </c>
      <c r="MS21" s="203">
        <v>-1</v>
      </c>
      <c r="MT21" s="229">
        <v>2</v>
      </c>
      <c r="MU21">
        <v>1</v>
      </c>
      <c r="MV21">
        <v>-1</v>
      </c>
      <c r="MW21" s="203">
        <v>1</v>
      </c>
      <c r="MX21">
        <v>1</v>
      </c>
      <c r="MY21">
        <v>0</v>
      </c>
      <c r="MZ21">
        <v>1</v>
      </c>
      <c r="NA21">
        <v>0</v>
      </c>
      <c r="NB21" s="237">
        <v>5.8976020738800003E-3</v>
      </c>
      <c r="NC21" s="194">
        <v>42552</v>
      </c>
      <c r="ND21">
        <f t="shared" si="110"/>
        <v>1</v>
      </c>
      <c r="NE21" t="s">
        <v>1163</v>
      </c>
      <c r="NF21">
        <v>3</v>
      </c>
      <c r="NG21" s="241"/>
      <c r="NH21">
        <v>2</v>
      </c>
      <c r="NI21" s="137">
        <v>232815</v>
      </c>
      <c r="NJ21" s="137">
        <v>155210</v>
      </c>
      <c r="NK21" s="188">
        <v>1373.0502268303724</v>
      </c>
      <c r="NL21" s="188">
        <v>1373.0502268303724</v>
      </c>
      <c r="NM21" s="188">
        <v>-1373.0502268303724</v>
      </c>
      <c r="NN21" s="188">
        <v>1373.0502268303724</v>
      </c>
      <c r="NO21" s="188">
        <v>-1373.0502268303724</v>
      </c>
      <c r="NP21" s="188">
        <v>1373.0502268303724</v>
      </c>
      <c r="NQ21" s="188">
        <v>1373.0502268303724</v>
      </c>
      <c r="NR21" s="188">
        <f t="shared" si="111"/>
        <v>1373.0502268303724</v>
      </c>
      <c r="NS21" s="188">
        <v>1373.0502268303724</v>
      </c>
      <c r="NT21" s="188">
        <v>-1373.0502268303724</v>
      </c>
      <c r="NU21" s="188">
        <v>-1373.0502268303724</v>
      </c>
      <c r="NV21" s="188">
        <v>1373.0502268303724</v>
      </c>
      <c r="NX21">
        <v>1</v>
      </c>
      <c r="NY21" s="228">
        <v>1</v>
      </c>
      <c r="NZ21" s="228">
        <v>1</v>
      </c>
      <c r="OA21" s="228">
        <v>-1</v>
      </c>
      <c r="OB21" s="203">
        <v>-1</v>
      </c>
      <c r="OC21" s="229">
        <v>-3</v>
      </c>
      <c r="OD21">
        <v>1</v>
      </c>
      <c r="OE21">
        <v>1</v>
      </c>
      <c r="OF21" s="203">
        <v>-1</v>
      </c>
      <c r="OG21">
        <v>0</v>
      </c>
      <c r="OH21">
        <v>1</v>
      </c>
      <c r="OI21">
        <v>0</v>
      </c>
      <c r="OJ21">
        <v>0</v>
      </c>
      <c r="OK21">
        <v>-4.2523033309700004E-3</v>
      </c>
      <c r="OL21" s="194">
        <v>42552</v>
      </c>
      <c r="OM21">
        <f t="shared" si="112"/>
        <v>1</v>
      </c>
      <c r="ON21" t="s">
        <v>1163</v>
      </c>
      <c r="OO21">
        <v>3</v>
      </c>
      <c r="OP21" s="241"/>
      <c r="OQ21">
        <v>2</v>
      </c>
      <c r="OR21" s="137">
        <v>231720</v>
      </c>
      <c r="OS21" s="137">
        <v>154480</v>
      </c>
      <c r="OT21" s="188">
        <v>-985.34372785236849</v>
      </c>
      <c r="OU21" s="188">
        <v>-985.34372785236849</v>
      </c>
      <c r="OV21" s="188">
        <v>985.34372785236849</v>
      </c>
      <c r="OW21" s="188">
        <v>-985.34372785236849</v>
      </c>
      <c r="OX21" s="188">
        <v>-985.34372785236849</v>
      </c>
      <c r="OY21" s="188">
        <v>-985.34372785236849</v>
      </c>
      <c r="OZ21" s="188">
        <v>985.34372785236849</v>
      </c>
      <c r="PA21" s="188">
        <f t="shared" si="113"/>
        <v>-985.34372785236849</v>
      </c>
      <c r="PB21" s="188">
        <v>-985.34372785236849</v>
      </c>
      <c r="PC21" s="188">
        <v>985.34372785236849</v>
      </c>
      <c r="PD21" s="188">
        <v>-985.34372785236849</v>
      </c>
      <c r="PE21" s="188">
        <v>985.34372785236849</v>
      </c>
      <c r="PG21">
        <v>-1</v>
      </c>
      <c r="PH21" s="228">
        <v>1</v>
      </c>
      <c r="PI21" s="228">
        <v>1</v>
      </c>
      <c r="PJ21" s="228">
        <v>1</v>
      </c>
      <c r="PK21" s="203">
        <v>-1</v>
      </c>
      <c r="PL21" s="229">
        <v>-4</v>
      </c>
      <c r="PM21">
        <v>1</v>
      </c>
      <c r="PN21">
        <v>1</v>
      </c>
      <c r="PO21" s="203">
        <v>-1</v>
      </c>
      <c r="PP21">
        <v>0</v>
      </c>
      <c r="PQ21">
        <v>1</v>
      </c>
      <c r="PR21">
        <v>0</v>
      </c>
      <c r="PS21">
        <v>0</v>
      </c>
      <c r="PT21" s="237">
        <v>-4.52927855063E-4</v>
      </c>
      <c r="PU21" s="194">
        <v>42562</v>
      </c>
      <c r="PV21">
        <v>1</v>
      </c>
      <c r="PW21" t="s">
        <v>1163</v>
      </c>
      <c r="PX21">
        <v>3</v>
      </c>
      <c r="PY21" s="241"/>
      <c r="PZ21">
        <v>2</v>
      </c>
      <c r="QA21" s="137">
        <v>230385</v>
      </c>
      <c r="QB21" s="137">
        <v>153590</v>
      </c>
      <c r="QC21" s="188">
        <v>-104.34778388868925</v>
      </c>
      <c r="QD21" s="188">
        <v>104.34778388868925</v>
      </c>
      <c r="QE21" s="188">
        <v>104.34778388868925</v>
      </c>
      <c r="QF21" s="188">
        <v>-104.34778388868925</v>
      </c>
      <c r="QG21" s="188">
        <v>-104.34778388868925</v>
      </c>
      <c r="QH21" s="188">
        <v>-104.34778388868925</v>
      </c>
      <c r="QI21" s="188">
        <v>-104.34778388868925</v>
      </c>
      <c r="QJ21" s="188">
        <v>-104.34778388868925</v>
      </c>
      <c r="QK21" s="188">
        <v>-104.34778388868925</v>
      </c>
      <c r="QL21" s="188">
        <v>104.34778388868925</v>
      </c>
      <c r="QM21" s="188">
        <v>-104.34778388868925</v>
      </c>
      <c r="QN21" s="188">
        <v>104.34778388868925</v>
      </c>
      <c r="QP21">
        <f t="shared" si="114"/>
        <v>-1</v>
      </c>
      <c r="QQ21" s="228">
        <v>-1</v>
      </c>
      <c r="QR21" s="228">
        <v>1</v>
      </c>
      <c r="QS21" s="228">
        <v>-1</v>
      </c>
      <c r="QT21" s="203">
        <v>-1</v>
      </c>
      <c r="QU21" s="229">
        <v>-5</v>
      </c>
      <c r="QV21">
        <f t="shared" si="115"/>
        <v>1</v>
      </c>
      <c r="QW21">
        <f t="shared" si="116"/>
        <v>1</v>
      </c>
      <c r="QX21">
        <v>-1</v>
      </c>
      <c r="QY21">
        <f t="shared" si="117"/>
        <v>0</v>
      </c>
      <c r="QZ21">
        <f t="shared" si="82"/>
        <v>1</v>
      </c>
      <c r="RA21">
        <f t="shared" si="163"/>
        <v>0</v>
      </c>
      <c r="RB21">
        <f t="shared" si="118"/>
        <v>0</v>
      </c>
      <c r="RC21">
        <v>-5.7612635939900004E-3</v>
      </c>
      <c r="RD21" s="194">
        <v>42562</v>
      </c>
      <c r="RE21">
        <f t="shared" si="119"/>
        <v>1</v>
      </c>
      <c r="RF21" t="str">
        <f t="shared" si="83"/>
        <v>TRUE</v>
      </c>
      <c r="RG21">
        <f>VLOOKUP($A21,'FuturesInfo (3)'!$A$2:$V$80,22)</f>
        <v>3</v>
      </c>
      <c r="RH21" s="241"/>
      <c r="RI21">
        <f t="shared" si="120"/>
        <v>2</v>
      </c>
      <c r="RJ21" s="137">
        <f>VLOOKUP($A21,'FuturesInfo (3)'!$A$2:$O$80,15)*RG21</f>
        <v>230385</v>
      </c>
      <c r="RK21" s="137">
        <f>VLOOKUP($A21,'FuturesInfo (3)'!$A$2:$O$80,15)*RI21</f>
        <v>153590</v>
      </c>
      <c r="RL21" s="188">
        <f t="shared" si="121"/>
        <v>1327.3087131013863</v>
      </c>
      <c r="RM21" s="188">
        <f t="shared" si="172"/>
        <v>1327.3087131013863</v>
      </c>
      <c r="RN21" s="188">
        <f t="shared" si="122"/>
        <v>1327.3087131013863</v>
      </c>
      <c r="RO21" s="188">
        <f t="shared" si="123"/>
        <v>-1327.3087131013863</v>
      </c>
      <c r="RP21" s="188">
        <f>IF(RB21=1,ABS(RJ21*RC21),-ABS(RJ21*RC21))</f>
        <v>-1327.3087131013863</v>
      </c>
      <c r="RQ21" s="188">
        <f t="shared" si="125"/>
        <v>-1327.3087131013863</v>
      </c>
      <c r="RR21" s="188">
        <f t="shared" si="164"/>
        <v>1327.3087131013863</v>
      </c>
      <c r="RS21" s="188">
        <f t="shared" si="126"/>
        <v>-1327.3087131013863</v>
      </c>
      <c r="RT21" s="188">
        <f>IF(IF(sym!$Q10=QX21,1,0)=1,ABS(RJ21*RC21),-ABS(RJ21*RC21))</f>
        <v>-1327.3087131013863</v>
      </c>
      <c r="RU21" s="188">
        <f>IF(IF(sym!$P10=QX21,1,0)=1,ABS(RJ21*RC21),-ABS(RJ21*RC21))</f>
        <v>1327.3087131013863</v>
      </c>
      <c r="RV21" s="188">
        <f t="shared" si="169"/>
        <v>-1327.3087131013863</v>
      </c>
      <c r="RW21" s="188">
        <f t="shared" si="127"/>
        <v>1327.3087131013863</v>
      </c>
      <c r="RY21">
        <f t="shared" si="128"/>
        <v>-1</v>
      </c>
      <c r="RZ21" s="228"/>
      <c r="SA21" s="228"/>
      <c r="SB21" s="228"/>
      <c r="SC21" s="203"/>
      <c r="SD21" s="229"/>
      <c r="SE21">
        <f t="shared" si="129"/>
        <v>1</v>
      </c>
      <c r="SF21">
        <f t="shared" si="130"/>
        <v>0</v>
      </c>
      <c r="SG21" s="203"/>
      <c r="SH21">
        <f t="shared" si="131"/>
        <v>1</v>
      </c>
      <c r="SI21">
        <f t="shared" si="85"/>
        <v>1</v>
      </c>
      <c r="SJ21">
        <f t="shared" si="165"/>
        <v>0</v>
      </c>
      <c r="SK21">
        <f t="shared" si="132"/>
        <v>1</v>
      </c>
      <c r="SL21" s="237"/>
      <c r="SM21" s="194"/>
      <c r="SN21">
        <f t="shared" si="133"/>
        <v>-1</v>
      </c>
      <c r="SO21" t="str">
        <f t="shared" si="86"/>
        <v>FALSE</v>
      </c>
      <c r="SP21">
        <f>VLOOKUP($A21,'FuturesInfo (3)'!$A$2:$V$80,22)</f>
        <v>3</v>
      </c>
      <c r="SQ21" s="241"/>
      <c r="SR21">
        <f t="shared" si="134"/>
        <v>2</v>
      </c>
      <c r="SS21" s="137">
        <f>VLOOKUP($A21,'FuturesInfo (3)'!$A$2:$O$80,15)*SP21</f>
        <v>230385</v>
      </c>
      <c r="ST21" s="137">
        <f>VLOOKUP($A21,'FuturesInfo (3)'!$A$2:$O$80,15)*SR21</f>
        <v>153590</v>
      </c>
      <c r="SU21" s="188">
        <f t="shared" si="135"/>
        <v>0</v>
      </c>
      <c r="SV21" s="188">
        <f t="shared" si="87"/>
        <v>0</v>
      </c>
      <c r="SW21" s="188">
        <f t="shared" si="136"/>
        <v>0</v>
      </c>
      <c r="SX21" s="188">
        <f t="shared" si="137"/>
        <v>0</v>
      </c>
      <c r="SY21" s="188">
        <f>IF(SK21=1,ABS(SS21*SL21),-ABS(SS21*SL21))</f>
        <v>0</v>
      </c>
      <c r="SZ21" s="188">
        <f t="shared" si="139"/>
        <v>0</v>
      </c>
      <c r="TA21" s="188">
        <f t="shared" si="166"/>
        <v>0</v>
      </c>
      <c r="TB21" s="188">
        <f t="shared" si="140"/>
        <v>0</v>
      </c>
      <c r="TC21" s="188">
        <f>IF(IF(sym!$Q10=SG21,1,0)=1,ABS(SS21*SL21),-ABS(SS21*SL21))</f>
        <v>0</v>
      </c>
      <c r="TD21" s="188">
        <f>IF(IF(sym!$P10=SG21,1,0)=1,ABS(SS21*SL21),-ABS(SS21*SL21))</f>
        <v>0</v>
      </c>
      <c r="TE21" s="188">
        <f t="shared" si="170"/>
        <v>0</v>
      </c>
      <c r="TF21" s="188">
        <f t="shared" si="141"/>
        <v>0</v>
      </c>
      <c r="TH21">
        <f t="shared" si="142"/>
        <v>0</v>
      </c>
      <c r="TI21" s="228"/>
      <c r="TJ21" s="228"/>
      <c r="TK21" s="228"/>
      <c r="TL21" s="203"/>
      <c r="TM21" s="229"/>
      <c r="TN21">
        <f t="shared" si="143"/>
        <v>1</v>
      </c>
      <c r="TO21">
        <f t="shared" si="144"/>
        <v>0</v>
      </c>
      <c r="TP21" s="203"/>
      <c r="TQ21">
        <f t="shared" si="145"/>
        <v>1</v>
      </c>
      <c r="TR21">
        <f t="shared" si="88"/>
        <v>1</v>
      </c>
      <c r="TS21">
        <f t="shared" si="167"/>
        <v>0</v>
      </c>
      <c r="TT21">
        <f t="shared" si="146"/>
        <v>1</v>
      </c>
      <c r="TU21" s="237"/>
      <c r="TV21" s="194"/>
      <c r="TW21">
        <f t="shared" si="147"/>
        <v>-1</v>
      </c>
      <c r="TX21" t="str">
        <f t="shared" si="89"/>
        <v>FALSE</v>
      </c>
      <c r="TY21">
        <f>VLOOKUP($A21,'FuturesInfo (3)'!$A$2:$V$80,22)</f>
        <v>3</v>
      </c>
      <c r="TZ21" s="241"/>
      <c r="UA21">
        <f t="shared" si="148"/>
        <v>2</v>
      </c>
      <c r="UB21" s="137">
        <f>VLOOKUP($A21,'FuturesInfo (3)'!$A$2:$O$80,15)*TY21</f>
        <v>230385</v>
      </c>
      <c r="UC21" s="137">
        <f>VLOOKUP($A21,'FuturesInfo (3)'!$A$2:$O$80,15)*UA21</f>
        <v>153590</v>
      </c>
      <c r="UD21" s="188">
        <f t="shared" si="149"/>
        <v>0</v>
      </c>
      <c r="UE21" s="188">
        <f t="shared" si="90"/>
        <v>0</v>
      </c>
      <c r="UF21" s="188">
        <f t="shared" si="150"/>
        <v>0</v>
      </c>
      <c r="UG21" s="188">
        <f t="shared" si="151"/>
        <v>0</v>
      </c>
      <c r="UH21" s="188">
        <f>IF(TT21=1,ABS(UB21*TU21),-ABS(UB21*TU21))</f>
        <v>0</v>
      </c>
      <c r="UI21" s="188">
        <f t="shared" si="153"/>
        <v>0</v>
      </c>
      <c r="UJ21" s="188">
        <f t="shared" si="168"/>
        <v>0</v>
      </c>
      <c r="UK21" s="188">
        <f t="shared" si="154"/>
        <v>0</v>
      </c>
      <c r="UL21" s="188">
        <f>IF(IF(sym!$Q10=TP21,1,0)=1,ABS(UB21*TU21),-ABS(UB21*TU21))</f>
        <v>0</v>
      </c>
      <c r="UM21" s="188">
        <f>IF(IF(sym!$P10=TP21,1,0)=1,ABS(UB21*TU21),-ABS(UB21*TU21))</f>
        <v>0</v>
      </c>
      <c r="UN21" s="188">
        <f t="shared" si="171"/>
        <v>0</v>
      </c>
      <c r="UO21" s="188">
        <f t="shared" si="155"/>
        <v>0</v>
      </c>
    </row>
    <row r="22" spans="1:561" x14ac:dyDescent="0.25">
      <c r="A22" s="1" t="s">
        <v>309</v>
      </c>
      <c r="B22" s="149" t="str">
        <f>'FuturesInfo (3)'!M10</f>
        <v>CB</v>
      </c>
      <c r="C22" s="192" t="str">
        <f>VLOOKUP(A22,'FuturesInfo (3)'!$A$2:$K$80,11)</f>
        <v>rates</v>
      </c>
      <c r="E22">
        <v>1</v>
      </c>
      <c r="F22" s="228">
        <v>-1</v>
      </c>
      <c r="G22" s="228">
        <v>1</v>
      </c>
      <c r="H22" s="203">
        <v>1</v>
      </c>
      <c r="I22" s="229">
        <v>4</v>
      </c>
      <c r="J22">
        <v>-1</v>
      </c>
      <c r="K22">
        <v>1</v>
      </c>
      <c r="L22" s="203">
        <v>1</v>
      </c>
      <c r="M22">
        <v>0</v>
      </c>
      <c r="N22">
        <v>1</v>
      </c>
      <c r="O22">
        <v>0</v>
      </c>
      <c r="P22">
        <v>1</v>
      </c>
      <c r="Q22" s="237">
        <v>3.1849291861499999E-3</v>
      </c>
      <c r="R22" s="194">
        <v>42544</v>
      </c>
      <c r="S22">
        <v>60</v>
      </c>
      <c r="T22" t="s">
        <v>1163</v>
      </c>
      <c r="U22">
        <v>0</v>
      </c>
      <c r="V22" s="241">
        <v>2</v>
      </c>
      <c r="W22">
        <v>0</v>
      </c>
      <c r="X22" s="137">
        <v>0</v>
      </c>
      <c r="Y22" s="137">
        <v>0</v>
      </c>
      <c r="Z22" s="188">
        <v>0</v>
      </c>
      <c r="AA22" s="188">
        <f t="shared" si="81"/>
        <v>0</v>
      </c>
      <c r="AB22" s="188">
        <v>0</v>
      </c>
      <c r="AC22" s="188">
        <v>0</v>
      </c>
      <c r="AD22" s="188">
        <v>0</v>
      </c>
      <c r="AE22" s="188">
        <v>0</v>
      </c>
      <c r="AF22" s="188">
        <f t="shared" si="91"/>
        <v>0</v>
      </c>
      <c r="AG22" s="188">
        <v>0</v>
      </c>
      <c r="AH22" s="188">
        <v>0</v>
      </c>
      <c r="AI22" s="188">
        <v>0</v>
      </c>
      <c r="AJ22" s="188">
        <v>0</v>
      </c>
      <c r="AL22">
        <v>1</v>
      </c>
      <c r="AM22" s="228">
        <v>-1</v>
      </c>
      <c r="AN22" s="228">
        <v>-1</v>
      </c>
      <c r="AO22" s="228">
        <v>-1</v>
      </c>
      <c r="AP22" s="203">
        <v>1</v>
      </c>
      <c r="AQ22" s="229">
        <v>5</v>
      </c>
      <c r="AR22">
        <v>-1</v>
      </c>
      <c r="AS22">
        <v>1</v>
      </c>
      <c r="AT22" s="203">
        <v>1</v>
      </c>
      <c r="AU22">
        <v>0</v>
      </c>
      <c r="AV22">
        <v>1</v>
      </c>
      <c r="AW22">
        <v>0</v>
      </c>
      <c r="AX22">
        <v>1</v>
      </c>
      <c r="AY22" s="237"/>
      <c r="AZ22" s="194">
        <v>42544</v>
      </c>
      <c r="BA22">
        <f t="shared" si="92"/>
        <v>-1</v>
      </c>
      <c r="BB22" t="s">
        <v>1163</v>
      </c>
      <c r="BC22">
        <v>0</v>
      </c>
      <c r="BD22" s="241">
        <v>2</v>
      </c>
      <c r="BE22">
        <v>0</v>
      </c>
      <c r="BF22" s="137">
        <v>0</v>
      </c>
      <c r="BG22" s="137">
        <v>0</v>
      </c>
      <c r="BH22" s="188">
        <v>0</v>
      </c>
      <c r="BI22" s="188">
        <f t="shared" si="156"/>
        <v>0</v>
      </c>
      <c r="BJ22" s="188">
        <v>0</v>
      </c>
      <c r="BK22" s="188">
        <v>0</v>
      </c>
      <c r="BL22" s="188">
        <v>0</v>
      </c>
      <c r="BM22" s="188">
        <v>0</v>
      </c>
      <c r="BN22" s="188">
        <v>0</v>
      </c>
      <c r="BO22" s="188">
        <f t="shared" si="93"/>
        <v>0</v>
      </c>
      <c r="BP22" s="188">
        <v>0</v>
      </c>
      <c r="BQ22" s="188">
        <v>0</v>
      </c>
      <c r="BR22" s="188">
        <v>0</v>
      </c>
      <c r="BS22" s="188">
        <v>0</v>
      </c>
      <c r="BU22">
        <v>1</v>
      </c>
      <c r="BV22" s="228">
        <v>-1</v>
      </c>
      <c r="BW22" s="228">
        <v>-1</v>
      </c>
      <c r="BX22" s="228">
        <v>-1</v>
      </c>
      <c r="BY22" s="203">
        <v>1</v>
      </c>
      <c r="BZ22" s="229">
        <v>5</v>
      </c>
      <c r="CA22">
        <v>-1</v>
      </c>
      <c r="CB22">
        <v>1</v>
      </c>
      <c r="CC22" s="203">
        <v>1</v>
      </c>
      <c r="CD22">
        <v>0</v>
      </c>
      <c r="CE22">
        <v>1</v>
      </c>
      <c r="CF22">
        <v>0</v>
      </c>
      <c r="CG22">
        <v>1</v>
      </c>
      <c r="CH22" s="237">
        <v>6.0794379897299996E-4</v>
      </c>
      <c r="CI22" s="194">
        <v>42544</v>
      </c>
      <c r="CJ22">
        <f t="shared" si="94"/>
        <v>-1</v>
      </c>
      <c r="CK22" t="s">
        <v>1163</v>
      </c>
      <c r="CL22">
        <v>0</v>
      </c>
      <c r="CM22" s="241">
        <v>2</v>
      </c>
      <c r="CN22">
        <v>0</v>
      </c>
      <c r="CO22" s="137">
        <v>0</v>
      </c>
      <c r="CP22" s="137">
        <v>0</v>
      </c>
      <c r="CQ22" s="188">
        <v>0</v>
      </c>
      <c r="CR22" s="188">
        <f t="shared" si="157"/>
        <v>0</v>
      </c>
      <c r="CS22" s="188">
        <v>0</v>
      </c>
      <c r="CT22" s="188">
        <v>0</v>
      </c>
      <c r="CU22" s="188">
        <v>0</v>
      </c>
      <c r="CV22" s="188">
        <v>0</v>
      </c>
      <c r="CW22" s="188">
        <v>0</v>
      </c>
      <c r="CX22" s="188">
        <f t="shared" si="95"/>
        <v>0</v>
      </c>
      <c r="CY22" s="188">
        <v>0</v>
      </c>
      <c r="CZ22" s="188">
        <v>0</v>
      </c>
      <c r="DA22" s="188">
        <v>0</v>
      </c>
      <c r="DB22" s="188">
        <v>0</v>
      </c>
      <c r="DD22">
        <v>1</v>
      </c>
      <c r="DE22" s="228">
        <v>1</v>
      </c>
      <c r="DF22" s="228">
        <v>-1</v>
      </c>
      <c r="DG22" s="228">
        <v>1</v>
      </c>
      <c r="DH22" s="203">
        <v>1</v>
      </c>
      <c r="DI22" s="229">
        <v>6</v>
      </c>
      <c r="DJ22">
        <v>-1</v>
      </c>
      <c r="DK22">
        <v>1</v>
      </c>
      <c r="DL22" s="203">
        <v>1</v>
      </c>
      <c r="DM22">
        <v>1</v>
      </c>
      <c r="DN22">
        <v>1</v>
      </c>
      <c r="DO22">
        <v>0</v>
      </c>
      <c r="DP22">
        <v>1</v>
      </c>
      <c r="DQ22" s="237">
        <v>4.65807061365E-3</v>
      </c>
      <c r="DR22" s="194">
        <v>42544</v>
      </c>
      <c r="DS22">
        <f t="shared" si="96"/>
        <v>1</v>
      </c>
      <c r="DT22" t="s">
        <v>1163</v>
      </c>
      <c r="DU22">
        <v>0</v>
      </c>
      <c r="DV22" s="241">
        <v>2</v>
      </c>
      <c r="DW22">
        <v>0</v>
      </c>
      <c r="DX22" s="137">
        <v>0</v>
      </c>
      <c r="DY22" s="137">
        <v>0</v>
      </c>
      <c r="DZ22" s="188">
        <v>0</v>
      </c>
      <c r="EA22" s="188">
        <f t="shared" si="158"/>
        <v>0</v>
      </c>
      <c r="EB22" s="188">
        <v>0</v>
      </c>
      <c r="EC22" s="188">
        <v>0</v>
      </c>
      <c r="ED22" s="188">
        <v>0</v>
      </c>
      <c r="EE22" s="188">
        <v>0</v>
      </c>
      <c r="EF22" s="188">
        <v>0</v>
      </c>
      <c r="EG22" s="188">
        <f t="shared" si="97"/>
        <v>0</v>
      </c>
      <c r="EH22" s="188">
        <v>0</v>
      </c>
      <c r="EI22" s="188">
        <v>0</v>
      </c>
      <c r="EJ22" s="188">
        <v>0</v>
      </c>
      <c r="EK22" s="188">
        <v>0</v>
      </c>
      <c r="EM22">
        <v>1</v>
      </c>
      <c r="EN22" s="228">
        <v>-1</v>
      </c>
      <c r="EO22" s="228">
        <v>-1</v>
      </c>
      <c r="EP22" s="228">
        <v>1</v>
      </c>
      <c r="EQ22" s="203">
        <v>1</v>
      </c>
      <c r="ER22" s="229">
        <v>7</v>
      </c>
      <c r="ES22">
        <v>-1</v>
      </c>
      <c r="ET22">
        <v>1</v>
      </c>
      <c r="EU22" s="203">
        <v>-1</v>
      </c>
      <c r="EV22">
        <v>1</v>
      </c>
      <c r="EW22">
        <v>0</v>
      </c>
      <c r="EX22">
        <v>1</v>
      </c>
      <c r="EY22">
        <v>0</v>
      </c>
      <c r="EZ22" s="237">
        <v>-2.0158580835899999E-4</v>
      </c>
      <c r="FA22" s="194">
        <v>42544</v>
      </c>
      <c r="FB22">
        <f t="shared" si="98"/>
        <v>1</v>
      </c>
      <c r="FC22" t="s">
        <v>1163</v>
      </c>
      <c r="FD22">
        <v>0</v>
      </c>
      <c r="FE22" s="241">
        <v>1</v>
      </c>
      <c r="FF22">
        <v>0</v>
      </c>
      <c r="FG22" s="137">
        <v>0</v>
      </c>
      <c r="FH22" s="137">
        <v>0</v>
      </c>
      <c r="FI22" s="188">
        <v>0</v>
      </c>
      <c r="FJ22" s="188">
        <f t="shared" si="159"/>
        <v>0</v>
      </c>
      <c r="FK22" s="188">
        <v>0</v>
      </c>
      <c r="FL22" s="188">
        <v>0</v>
      </c>
      <c r="FM22" s="188">
        <v>0</v>
      </c>
      <c r="FN22" s="188">
        <v>0</v>
      </c>
      <c r="FO22" s="188">
        <v>0</v>
      </c>
      <c r="FP22" s="188">
        <f t="shared" si="99"/>
        <v>0</v>
      </c>
      <c r="FQ22" s="188">
        <v>0</v>
      </c>
      <c r="FR22" s="188">
        <v>0</v>
      </c>
      <c r="FS22" s="188">
        <v>0</v>
      </c>
      <c r="FT22" s="188">
        <v>0</v>
      </c>
      <c r="FV22">
        <v>-1</v>
      </c>
      <c r="FW22" s="228">
        <v>-1</v>
      </c>
      <c r="FX22" s="228">
        <v>-1</v>
      </c>
      <c r="FY22" s="228">
        <v>1</v>
      </c>
      <c r="FZ22" s="203">
        <v>1</v>
      </c>
      <c r="GA22" s="229">
        <v>8</v>
      </c>
      <c r="GB22">
        <v>-1</v>
      </c>
      <c r="GC22">
        <v>1</v>
      </c>
      <c r="GD22">
        <v>1</v>
      </c>
      <c r="GE22">
        <v>0</v>
      </c>
      <c r="GF22">
        <v>1</v>
      </c>
      <c r="GG22">
        <v>0</v>
      </c>
      <c r="GH22">
        <v>1</v>
      </c>
      <c r="GI22">
        <v>7.39296995766E-4</v>
      </c>
      <c r="GJ22" s="194">
        <v>42544</v>
      </c>
      <c r="GK22">
        <f t="shared" si="100"/>
        <v>1</v>
      </c>
      <c r="GL22" t="s">
        <v>1163</v>
      </c>
      <c r="GM22">
        <v>0</v>
      </c>
      <c r="GN22" s="241">
        <v>1</v>
      </c>
      <c r="GO22">
        <v>0</v>
      </c>
      <c r="GP22" s="137">
        <v>0</v>
      </c>
      <c r="GQ22" s="137">
        <v>0</v>
      </c>
      <c r="GR22" s="188">
        <v>0</v>
      </c>
      <c r="GS22" s="188">
        <f t="shared" si="160"/>
        <v>0</v>
      </c>
      <c r="GT22" s="188">
        <v>0</v>
      </c>
      <c r="GU22" s="188">
        <v>0</v>
      </c>
      <c r="GV22" s="188">
        <v>0</v>
      </c>
      <c r="GW22" s="188">
        <v>0</v>
      </c>
      <c r="GX22" s="188">
        <v>0</v>
      </c>
      <c r="GY22" s="188">
        <f t="shared" si="101"/>
        <v>0</v>
      </c>
      <c r="GZ22" s="188">
        <v>0</v>
      </c>
      <c r="HA22" s="188">
        <v>0</v>
      </c>
      <c r="HB22" s="188">
        <v>0</v>
      </c>
      <c r="HC22" s="188">
        <v>0</v>
      </c>
      <c r="HE22">
        <v>1</v>
      </c>
      <c r="HF22">
        <v>-1</v>
      </c>
      <c r="HG22">
        <v>-1</v>
      </c>
      <c r="HH22">
        <v>1</v>
      </c>
      <c r="HI22">
        <v>1</v>
      </c>
      <c r="HJ22">
        <v>9</v>
      </c>
      <c r="HK22">
        <v>-1</v>
      </c>
      <c r="HL22">
        <v>1</v>
      </c>
      <c r="HM22" s="203">
        <v>1</v>
      </c>
      <c r="HN22">
        <v>0</v>
      </c>
      <c r="HO22">
        <v>1</v>
      </c>
      <c r="HP22">
        <v>0</v>
      </c>
      <c r="HQ22">
        <v>1</v>
      </c>
      <c r="HR22" s="237">
        <v>2.6192075218299999E-3</v>
      </c>
      <c r="HS22" s="194">
        <v>42544</v>
      </c>
      <c r="HT22">
        <f t="shared" si="102"/>
        <v>1</v>
      </c>
      <c r="HU22" t="s">
        <v>1163</v>
      </c>
      <c r="HV22">
        <v>0</v>
      </c>
      <c r="HW22">
        <v>1</v>
      </c>
      <c r="HX22">
        <v>0</v>
      </c>
      <c r="HY22" s="137">
        <v>0</v>
      </c>
      <c r="HZ22" s="137">
        <v>0</v>
      </c>
      <c r="IA22" s="188">
        <v>0</v>
      </c>
      <c r="IB22" s="188">
        <f t="shared" si="161"/>
        <v>0</v>
      </c>
      <c r="IC22" s="188">
        <v>0</v>
      </c>
      <c r="ID22" s="188">
        <v>0</v>
      </c>
      <c r="IE22" s="188">
        <v>0</v>
      </c>
      <c r="IF22" s="188">
        <v>0</v>
      </c>
      <c r="IG22" s="188">
        <v>0</v>
      </c>
      <c r="IH22" s="188">
        <f t="shared" si="103"/>
        <v>0</v>
      </c>
      <c r="II22" s="188">
        <v>0</v>
      </c>
      <c r="IJ22" s="188">
        <v>0</v>
      </c>
      <c r="IK22" s="188">
        <v>0</v>
      </c>
      <c r="IL22" s="188">
        <v>0</v>
      </c>
      <c r="IN22">
        <v>1</v>
      </c>
      <c r="IO22" s="228">
        <v>-1</v>
      </c>
      <c r="IP22" s="228">
        <v>-1</v>
      </c>
      <c r="IQ22" s="228">
        <v>-1</v>
      </c>
      <c r="IR22" s="203">
        <v>1</v>
      </c>
      <c r="IS22" s="229">
        <v>10</v>
      </c>
      <c r="IT22">
        <v>-1</v>
      </c>
      <c r="IU22">
        <v>1</v>
      </c>
      <c r="IV22" s="203">
        <v>-1</v>
      </c>
      <c r="IW22">
        <v>1</v>
      </c>
      <c r="IX22">
        <v>0</v>
      </c>
      <c r="IY22">
        <v>1</v>
      </c>
      <c r="IZ22">
        <v>0</v>
      </c>
      <c r="JA22" s="237">
        <v>-1.60760935093E-3</v>
      </c>
      <c r="JB22" s="194">
        <v>42544</v>
      </c>
      <c r="JC22">
        <f t="shared" si="104"/>
        <v>-1</v>
      </c>
      <c r="JD22" t="s">
        <v>1163</v>
      </c>
      <c r="JE22">
        <v>0</v>
      </c>
      <c r="JF22" s="241">
        <v>2</v>
      </c>
      <c r="JG22">
        <v>0</v>
      </c>
      <c r="JH22" s="137">
        <v>0</v>
      </c>
      <c r="JI22" s="137">
        <v>0</v>
      </c>
      <c r="JJ22" s="188">
        <v>0</v>
      </c>
      <c r="JK22" s="188">
        <f t="shared" si="162"/>
        <v>0</v>
      </c>
      <c r="JL22" s="188">
        <v>0</v>
      </c>
      <c r="JM22" s="188">
        <v>0</v>
      </c>
      <c r="JN22" s="188">
        <v>0</v>
      </c>
      <c r="JO22" s="188">
        <v>0</v>
      </c>
      <c r="JP22" s="188">
        <v>0</v>
      </c>
      <c r="JQ22" s="188">
        <f t="shared" si="105"/>
        <v>0</v>
      </c>
      <c r="JR22" s="188">
        <v>0</v>
      </c>
      <c r="JS22" s="188">
        <v>0</v>
      </c>
      <c r="JT22" s="188">
        <v>0</v>
      </c>
      <c r="JU22" s="188">
        <v>0</v>
      </c>
      <c r="JW22">
        <v>-1</v>
      </c>
      <c r="JX22" s="228">
        <v>-1</v>
      </c>
      <c r="JY22" s="228">
        <v>-1</v>
      </c>
      <c r="JZ22" s="228">
        <v>-1</v>
      </c>
      <c r="KA22" s="203">
        <v>1</v>
      </c>
      <c r="KB22" s="229">
        <v>11</v>
      </c>
      <c r="KC22">
        <v>-1</v>
      </c>
      <c r="KD22">
        <v>1</v>
      </c>
      <c r="KE22" s="203">
        <v>-1</v>
      </c>
      <c r="KF22">
        <v>1</v>
      </c>
      <c r="KG22">
        <v>0</v>
      </c>
      <c r="KH22">
        <v>1</v>
      </c>
      <c r="KI22">
        <v>0</v>
      </c>
      <c r="KJ22" s="237">
        <v>-6.2395169406199999E-3</v>
      </c>
      <c r="KK22" s="194">
        <v>42544</v>
      </c>
      <c r="KL22">
        <f t="shared" si="106"/>
        <v>-1</v>
      </c>
      <c r="KM22" t="s">
        <v>1163</v>
      </c>
      <c r="KN22">
        <v>0</v>
      </c>
      <c r="KO22" s="241">
        <v>2</v>
      </c>
      <c r="KP22">
        <v>0</v>
      </c>
      <c r="KQ22" s="137">
        <v>0</v>
      </c>
      <c r="KR22" s="137">
        <v>0</v>
      </c>
      <c r="KS22" s="188">
        <v>0</v>
      </c>
      <c r="KT22" s="188">
        <v>0</v>
      </c>
      <c r="KU22" s="188">
        <v>0</v>
      </c>
      <c r="KV22" s="188">
        <v>0</v>
      </c>
      <c r="KW22" s="188">
        <v>0</v>
      </c>
      <c r="KX22" s="188">
        <v>0</v>
      </c>
      <c r="KY22" s="188">
        <v>0</v>
      </c>
      <c r="KZ22" s="188">
        <f t="shared" si="107"/>
        <v>0</v>
      </c>
      <c r="LA22" s="188">
        <v>0</v>
      </c>
      <c r="LB22" s="188">
        <v>0</v>
      </c>
      <c r="LC22" s="188">
        <v>0</v>
      </c>
      <c r="LD22" s="188">
        <v>0</v>
      </c>
      <c r="LF22">
        <v>-1</v>
      </c>
      <c r="LG22" s="228">
        <v>-1</v>
      </c>
      <c r="LH22" s="228">
        <v>-1</v>
      </c>
      <c r="LI22" s="228">
        <v>-1</v>
      </c>
      <c r="LJ22" s="203">
        <v>1</v>
      </c>
      <c r="LK22" s="229">
        <v>-2</v>
      </c>
      <c r="LL22">
        <v>-1</v>
      </c>
      <c r="LM22">
        <v>-1</v>
      </c>
      <c r="LN22" s="203">
        <v>1</v>
      </c>
      <c r="LO22">
        <v>0</v>
      </c>
      <c r="LP22">
        <v>1</v>
      </c>
      <c r="LQ22">
        <v>0</v>
      </c>
      <c r="LR22">
        <v>0</v>
      </c>
      <c r="LS22" s="237">
        <v>5.1309748852300004E-3</v>
      </c>
      <c r="LT22" s="194">
        <v>42544</v>
      </c>
      <c r="LU22">
        <f t="shared" si="108"/>
        <v>-1</v>
      </c>
      <c r="LV22" t="s">
        <v>1163</v>
      </c>
      <c r="LW22">
        <v>0</v>
      </c>
      <c r="LX22" s="241"/>
      <c r="LY22">
        <v>0</v>
      </c>
      <c r="LZ22" s="137">
        <v>0</v>
      </c>
      <c r="MA22" s="137">
        <v>0</v>
      </c>
      <c r="MB22" s="188">
        <v>0</v>
      </c>
      <c r="MC22" s="188">
        <v>0</v>
      </c>
      <c r="MD22" s="188">
        <v>0</v>
      </c>
      <c r="ME22" s="188">
        <v>0</v>
      </c>
      <c r="MF22" s="188">
        <v>0</v>
      </c>
      <c r="MG22" s="188">
        <v>0</v>
      </c>
      <c r="MH22" s="188">
        <v>0</v>
      </c>
      <c r="MI22" s="188">
        <f t="shared" si="109"/>
        <v>0</v>
      </c>
      <c r="MJ22" s="188">
        <v>0</v>
      </c>
      <c r="MK22" s="188">
        <v>0</v>
      </c>
      <c r="ML22" s="188">
        <v>0</v>
      </c>
      <c r="MM22" s="188">
        <v>0</v>
      </c>
      <c r="MO22">
        <v>1</v>
      </c>
      <c r="MP22" s="228">
        <v>-1</v>
      </c>
      <c r="MQ22" s="228">
        <v>-1</v>
      </c>
      <c r="MR22" s="203">
        <v>-1</v>
      </c>
      <c r="MS22" s="203">
        <v>1</v>
      </c>
      <c r="MT22" s="229">
        <v>-3</v>
      </c>
      <c r="MU22">
        <v>-1</v>
      </c>
      <c r="MV22">
        <v>-1</v>
      </c>
      <c r="MW22" s="203">
        <v>-1</v>
      </c>
      <c r="MX22">
        <v>1</v>
      </c>
      <c r="MY22">
        <v>0</v>
      </c>
      <c r="MZ22">
        <v>1</v>
      </c>
      <c r="NA22">
        <v>1</v>
      </c>
      <c r="NB22" s="237">
        <v>-4.7017732401900001E-3</v>
      </c>
      <c r="NC22" s="194">
        <v>42544</v>
      </c>
      <c r="ND22">
        <f t="shared" si="110"/>
        <v>-1</v>
      </c>
      <c r="NE22" t="s">
        <v>1163</v>
      </c>
      <c r="NF22">
        <v>0</v>
      </c>
      <c r="NG22" s="241"/>
      <c r="NH22">
        <v>0</v>
      </c>
      <c r="NI22" s="137">
        <v>0</v>
      </c>
      <c r="NJ22" s="137">
        <v>0</v>
      </c>
      <c r="NK22" s="188">
        <v>0</v>
      </c>
      <c r="NL22" s="188">
        <v>0</v>
      </c>
      <c r="NM22" s="188">
        <v>0</v>
      </c>
      <c r="NN22" s="188">
        <v>0</v>
      </c>
      <c r="NO22" s="188">
        <v>0</v>
      </c>
      <c r="NP22" s="188">
        <v>0</v>
      </c>
      <c r="NQ22" s="188">
        <v>0</v>
      </c>
      <c r="NR22" s="188">
        <f t="shared" si="111"/>
        <v>0</v>
      </c>
      <c r="NS22" s="188">
        <v>0</v>
      </c>
      <c r="NT22" s="188">
        <v>0</v>
      </c>
      <c r="NU22" s="188">
        <v>0</v>
      </c>
      <c r="NV22" s="188">
        <v>0</v>
      </c>
      <c r="NX22">
        <v>-1</v>
      </c>
      <c r="NY22" s="228">
        <v>-1</v>
      </c>
      <c r="NZ22" s="228">
        <v>1</v>
      </c>
      <c r="OA22" s="228">
        <v>-1</v>
      </c>
      <c r="OB22" s="203">
        <v>1</v>
      </c>
      <c r="OC22" s="229">
        <v>-4</v>
      </c>
      <c r="OD22">
        <v>-1</v>
      </c>
      <c r="OE22">
        <v>-1</v>
      </c>
      <c r="OF22" s="203">
        <v>-1</v>
      </c>
      <c r="OG22">
        <v>0</v>
      </c>
      <c r="OH22">
        <v>0</v>
      </c>
      <c r="OI22">
        <v>1</v>
      </c>
      <c r="OJ22">
        <v>1</v>
      </c>
      <c r="OK22">
        <v>-6.0062086651400002E-3</v>
      </c>
      <c r="OL22" s="194">
        <v>42559</v>
      </c>
      <c r="OM22">
        <f t="shared" si="112"/>
        <v>-1</v>
      </c>
      <c r="ON22" t="s">
        <v>1163</v>
      </c>
      <c r="OO22">
        <v>0</v>
      </c>
      <c r="OP22" s="241"/>
      <c r="OQ22">
        <v>0</v>
      </c>
      <c r="OR22" s="137">
        <v>0</v>
      </c>
      <c r="OS22" s="137">
        <v>0</v>
      </c>
      <c r="OT22" s="188">
        <v>0</v>
      </c>
      <c r="OU22" s="188">
        <v>0</v>
      </c>
      <c r="OV22" s="188">
        <v>0</v>
      </c>
      <c r="OW22" s="188">
        <v>0</v>
      </c>
      <c r="OX22" s="188">
        <v>0</v>
      </c>
      <c r="OY22" s="188">
        <v>0</v>
      </c>
      <c r="OZ22" s="188">
        <v>0</v>
      </c>
      <c r="PA22" s="188">
        <f t="shared" si="113"/>
        <v>0</v>
      </c>
      <c r="PB22" s="188">
        <v>0</v>
      </c>
      <c r="PC22" s="188">
        <v>0</v>
      </c>
      <c r="PD22" s="188">
        <v>0</v>
      </c>
      <c r="PE22" s="188">
        <v>0</v>
      </c>
      <c r="PG22">
        <v>-1</v>
      </c>
      <c r="PH22" s="228">
        <v>-1</v>
      </c>
      <c r="PI22" s="228">
        <v>1</v>
      </c>
      <c r="PJ22" s="228">
        <v>-1</v>
      </c>
      <c r="PK22" s="203">
        <v>1</v>
      </c>
      <c r="PL22" s="229">
        <v>-5</v>
      </c>
      <c r="PM22">
        <v>-1</v>
      </c>
      <c r="PN22">
        <v>-1</v>
      </c>
      <c r="PO22" s="203">
        <v>1</v>
      </c>
      <c r="PP22">
        <v>1</v>
      </c>
      <c r="PQ22">
        <v>1</v>
      </c>
      <c r="PR22">
        <v>0</v>
      </c>
      <c r="PS22">
        <v>0</v>
      </c>
      <c r="PT22" s="237">
        <v>1.56154525087E-3</v>
      </c>
      <c r="PU22" s="194">
        <v>42559</v>
      </c>
      <c r="PV22">
        <v>-1</v>
      </c>
      <c r="PW22" t="s">
        <v>1163</v>
      </c>
      <c r="PX22">
        <v>0</v>
      </c>
      <c r="PY22" s="241"/>
      <c r="PZ22">
        <v>0</v>
      </c>
      <c r="QA22" s="137">
        <v>0</v>
      </c>
      <c r="QB22" s="137">
        <v>0</v>
      </c>
      <c r="QC22" s="188">
        <v>0</v>
      </c>
      <c r="QD22" s="188">
        <v>0</v>
      </c>
      <c r="QE22" s="188">
        <v>0</v>
      </c>
      <c r="QF22" s="188">
        <v>0</v>
      </c>
      <c r="QG22" s="188">
        <v>0</v>
      </c>
      <c r="QH22" s="188">
        <v>0</v>
      </c>
      <c r="QI22" s="188">
        <v>0</v>
      </c>
      <c r="QJ22" s="188">
        <v>0</v>
      </c>
      <c r="QK22" s="188">
        <v>0</v>
      </c>
      <c r="QL22" s="188">
        <v>0</v>
      </c>
      <c r="QM22" s="188">
        <v>0</v>
      </c>
      <c r="QN22" s="188">
        <v>0</v>
      </c>
      <c r="QP22">
        <f t="shared" si="114"/>
        <v>1</v>
      </c>
      <c r="QQ22" s="228">
        <v>1</v>
      </c>
      <c r="QR22" s="228">
        <v>1</v>
      </c>
      <c r="QS22" s="228">
        <v>1</v>
      </c>
      <c r="QT22" s="203">
        <v>1</v>
      </c>
      <c r="QU22" s="229">
        <v>-6</v>
      </c>
      <c r="QV22">
        <f t="shared" si="115"/>
        <v>-1</v>
      </c>
      <c r="QW22">
        <f t="shared" si="116"/>
        <v>-1</v>
      </c>
      <c r="QX22">
        <v>1</v>
      </c>
      <c r="QY22">
        <f t="shared" si="117"/>
        <v>1</v>
      </c>
      <c r="QZ22">
        <f t="shared" si="82"/>
        <v>1</v>
      </c>
      <c r="RA22">
        <f t="shared" si="163"/>
        <v>0</v>
      </c>
      <c r="RB22">
        <f t="shared" si="118"/>
        <v>0</v>
      </c>
      <c r="RC22">
        <v>1.6268980477199999E-3</v>
      </c>
      <c r="RD22" s="194">
        <v>42559</v>
      </c>
      <c r="RE22">
        <f t="shared" si="119"/>
        <v>1</v>
      </c>
      <c r="RF22" t="str">
        <f t="shared" si="83"/>
        <v>TRUE</v>
      </c>
      <c r="RG22">
        <f>VLOOKUP($A22,'FuturesInfo (3)'!$A$2:$V$80,22)</f>
        <v>0</v>
      </c>
      <c r="RH22" s="241"/>
      <c r="RI22">
        <f t="shared" si="120"/>
        <v>0</v>
      </c>
      <c r="RJ22" s="137">
        <f>VLOOKUP($A22,'FuturesInfo (3)'!$A$2:$O$80,15)*RG22</f>
        <v>0</v>
      </c>
      <c r="RK22" s="137">
        <f>VLOOKUP($A22,'FuturesInfo (3)'!$A$2:$O$80,15)*RI22</f>
        <v>0</v>
      </c>
      <c r="RL22" s="188">
        <f t="shared" si="121"/>
        <v>0</v>
      </c>
      <c r="RM22" s="188">
        <f t="shared" si="172"/>
        <v>0</v>
      </c>
      <c r="RN22" s="188">
        <f t="shared" si="122"/>
        <v>0</v>
      </c>
      <c r="RO22" s="188">
        <f t="shared" si="123"/>
        <v>0</v>
      </c>
      <c r="RP22" s="188">
        <f t="shared" ref="RP22:RP85" si="173">IF(RB22=1,ABS(RJ22*RC22),-ABS(RJ22*RC22))</f>
        <v>0</v>
      </c>
      <c r="RQ22" s="188">
        <f t="shared" si="125"/>
        <v>0</v>
      </c>
      <c r="RR22" s="188">
        <f t="shared" si="164"/>
        <v>0</v>
      </c>
      <c r="RS22" s="188">
        <f t="shared" si="126"/>
        <v>0</v>
      </c>
      <c r="RT22" s="188">
        <f>IF(IF(sym!$Q11=QX22,1,0)=1,ABS(RJ22*RC22),-ABS(RJ22*RC22))</f>
        <v>0</v>
      </c>
      <c r="RU22" s="188">
        <f>IF(IF(sym!$P11=QX22,1,0)=1,ABS(RJ22*RC22),-ABS(RJ22*RC22))</f>
        <v>0</v>
      </c>
      <c r="RV22" s="188">
        <f t="shared" si="169"/>
        <v>0</v>
      </c>
      <c r="RW22" s="188">
        <f t="shared" si="127"/>
        <v>0</v>
      </c>
      <c r="RY22">
        <f t="shared" si="128"/>
        <v>1</v>
      </c>
      <c r="RZ22" s="228"/>
      <c r="SA22" s="228"/>
      <c r="SB22" s="228"/>
      <c r="SC22" s="203"/>
      <c r="SD22" s="229"/>
      <c r="SE22">
        <f t="shared" si="129"/>
        <v>1</v>
      </c>
      <c r="SF22">
        <f t="shared" si="130"/>
        <v>0</v>
      </c>
      <c r="SG22" s="203"/>
      <c r="SH22">
        <f t="shared" si="131"/>
        <v>1</v>
      </c>
      <c r="SI22">
        <f t="shared" si="85"/>
        <v>1</v>
      </c>
      <c r="SJ22">
        <f t="shared" si="165"/>
        <v>0</v>
      </c>
      <c r="SK22">
        <f t="shared" si="132"/>
        <v>1</v>
      </c>
      <c r="SL22" s="237"/>
      <c r="SM22" s="194"/>
      <c r="SN22">
        <f t="shared" si="133"/>
        <v>-1</v>
      </c>
      <c r="SO22" t="str">
        <f t="shared" si="86"/>
        <v>FALSE</v>
      </c>
      <c r="SP22">
        <f>VLOOKUP($A22,'FuturesInfo (3)'!$A$2:$V$80,22)</f>
        <v>0</v>
      </c>
      <c r="SQ22" s="241"/>
      <c r="SR22">
        <f t="shared" si="134"/>
        <v>0</v>
      </c>
      <c r="SS22" s="137">
        <f>VLOOKUP($A22,'FuturesInfo (3)'!$A$2:$O$80,15)*SP22</f>
        <v>0</v>
      </c>
      <c r="ST22" s="137">
        <f>VLOOKUP($A22,'FuturesInfo (3)'!$A$2:$O$80,15)*SR22</f>
        <v>0</v>
      </c>
      <c r="SU22" s="188">
        <f t="shared" si="135"/>
        <v>0</v>
      </c>
      <c r="SV22" s="188">
        <f t="shared" si="87"/>
        <v>0</v>
      </c>
      <c r="SW22" s="188">
        <f t="shared" si="136"/>
        <v>0</v>
      </c>
      <c r="SX22" s="188">
        <f t="shared" si="137"/>
        <v>0</v>
      </c>
      <c r="SY22" s="188">
        <f t="shared" ref="SY22:SY85" si="174">IF(SK22=1,ABS(SS22*SL22),-ABS(SS22*SL22))</f>
        <v>0</v>
      </c>
      <c r="SZ22" s="188">
        <f t="shared" si="139"/>
        <v>0</v>
      </c>
      <c r="TA22" s="188">
        <f t="shared" si="166"/>
        <v>0</v>
      </c>
      <c r="TB22" s="188">
        <f t="shared" si="140"/>
        <v>0</v>
      </c>
      <c r="TC22" s="188">
        <f>IF(IF(sym!$Q11=SG22,1,0)=1,ABS(SS22*SL22),-ABS(SS22*SL22))</f>
        <v>0</v>
      </c>
      <c r="TD22" s="188">
        <f>IF(IF(sym!$P11=SG22,1,0)=1,ABS(SS22*SL22),-ABS(SS22*SL22))</f>
        <v>0</v>
      </c>
      <c r="TE22" s="188">
        <f t="shared" si="170"/>
        <v>0</v>
      </c>
      <c r="TF22" s="188">
        <f t="shared" si="141"/>
        <v>0</v>
      </c>
      <c r="TH22">
        <f t="shared" si="142"/>
        <v>0</v>
      </c>
      <c r="TI22" s="228"/>
      <c r="TJ22" s="228"/>
      <c r="TK22" s="228"/>
      <c r="TL22" s="203"/>
      <c r="TM22" s="229"/>
      <c r="TN22">
        <f t="shared" si="143"/>
        <v>1</v>
      </c>
      <c r="TO22">
        <f t="shared" si="144"/>
        <v>0</v>
      </c>
      <c r="TP22" s="203"/>
      <c r="TQ22">
        <f t="shared" si="145"/>
        <v>1</v>
      </c>
      <c r="TR22">
        <f t="shared" si="88"/>
        <v>1</v>
      </c>
      <c r="TS22">
        <f t="shared" si="167"/>
        <v>0</v>
      </c>
      <c r="TT22">
        <f t="shared" si="146"/>
        <v>1</v>
      </c>
      <c r="TU22" s="237"/>
      <c r="TV22" s="194"/>
      <c r="TW22">
        <f t="shared" si="147"/>
        <v>-1</v>
      </c>
      <c r="TX22" t="str">
        <f t="shared" si="89"/>
        <v>FALSE</v>
      </c>
      <c r="TY22">
        <f>VLOOKUP($A22,'FuturesInfo (3)'!$A$2:$V$80,22)</f>
        <v>0</v>
      </c>
      <c r="TZ22" s="241"/>
      <c r="UA22">
        <f t="shared" si="148"/>
        <v>0</v>
      </c>
      <c r="UB22" s="137">
        <f>VLOOKUP($A22,'FuturesInfo (3)'!$A$2:$O$80,15)*TY22</f>
        <v>0</v>
      </c>
      <c r="UC22" s="137">
        <f>VLOOKUP($A22,'FuturesInfo (3)'!$A$2:$O$80,15)*UA22</f>
        <v>0</v>
      </c>
      <c r="UD22" s="188">
        <f t="shared" si="149"/>
        <v>0</v>
      </c>
      <c r="UE22" s="188">
        <f t="shared" si="90"/>
        <v>0</v>
      </c>
      <c r="UF22" s="188">
        <f t="shared" si="150"/>
        <v>0</v>
      </c>
      <c r="UG22" s="188">
        <f t="shared" si="151"/>
        <v>0</v>
      </c>
      <c r="UH22" s="188">
        <f t="shared" ref="UH22:UH85" si="175">IF(TT22=1,ABS(UB22*TU22),-ABS(UB22*TU22))</f>
        <v>0</v>
      </c>
      <c r="UI22" s="188">
        <f t="shared" si="153"/>
        <v>0</v>
      </c>
      <c r="UJ22" s="188">
        <f t="shared" si="168"/>
        <v>0</v>
      </c>
      <c r="UK22" s="188">
        <f t="shared" si="154"/>
        <v>0</v>
      </c>
      <c r="UL22" s="188">
        <f>IF(IF(sym!$Q11=TP22,1,0)=1,ABS(UB22*TU22),-ABS(UB22*TU22))</f>
        <v>0</v>
      </c>
      <c r="UM22" s="188">
        <f>IF(IF(sym!$P11=TP22,1,0)=1,ABS(UB22*TU22),-ABS(UB22*TU22))</f>
        <v>0</v>
      </c>
      <c r="UN22" s="188">
        <f t="shared" si="171"/>
        <v>0</v>
      </c>
      <c r="UO22" s="188">
        <f t="shared" si="155"/>
        <v>0</v>
      </c>
    </row>
    <row r="23" spans="1:561" x14ac:dyDescent="0.25">
      <c r="A23" s="1" t="s">
        <v>311</v>
      </c>
      <c r="B23" s="149" t="str">
        <f>'FuturesInfo (3)'!M11</f>
        <v>QCL</v>
      </c>
      <c r="C23" s="192" t="str">
        <f>VLOOKUP(A23,'FuturesInfo (3)'!$A$2:$K$80,11)</f>
        <v>energy</v>
      </c>
      <c r="E23">
        <v>1</v>
      </c>
      <c r="F23" s="228">
        <v>-1</v>
      </c>
      <c r="G23" s="228">
        <v>1</v>
      </c>
      <c r="H23" s="203">
        <v>1</v>
      </c>
      <c r="I23" s="229">
        <v>-2</v>
      </c>
      <c r="J23">
        <v>-1</v>
      </c>
      <c r="K23">
        <v>-1</v>
      </c>
      <c r="L23" s="203">
        <v>-1</v>
      </c>
      <c r="M23">
        <v>1</v>
      </c>
      <c r="N23">
        <v>0</v>
      </c>
      <c r="O23">
        <v>1</v>
      </c>
      <c r="P23">
        <v>1</v>
      </c>
      <c r="Q23" s="237">
        <v>-3.1074578989600001E-2</v>
      </c>
      <c r="R23" s="194">
        <v>42544</v>
      </c>
      <c r="S23">
        <v>60</v>
      </c>
      <c r="T23" t="s">
        <v>1163</v>
      </c>
      <c r="U23">
        <v>1</v>
      </c>
      <c r="V23" s="241">
        <v>2</v>
      </c>
      <c r="W23">
        <v>1</v>
      </c>
      <c r="X23" s="137">
        <v>48330</v>
      </c>
      <c r="Y23" s="137">
        <v>48330</v>
      </c>
      <c r="Z23" s="188">
        <v>1501.834402567368</v>
      </c>
      <c r="AA23" s="188">
        <f t="shared" si="81"/>
        <v>-1501.834402567368</v>
      </c>
      <c r="AB23" s="188">
        <v>-1501.834402567368</v>
      </c>
      <c r="AC23" s="188">
        <v>1501.834402567368</v>
      </c>
      <c r="AD23" s="188">
        <v>1501.834402567368</v>
      </c>
      <c r="AE23" s="188">
        <v>-1501.834402567368</v>
      </c>
      <c r="AF23" s="188">
        <f t="shared" si="91"/>
        <v>-1</v>
      </c>
      <c r="AG23" s="188">
        <v>-1501.834402567368</v>
      </c>
      <c r="AH23" s="188">
        <v>1501.834402567368</v>
      </c>
      <c r="AI23" s="188">
        <v>-1501.834402567368</v>
      </c>
      <c r="AJ23" s="188">
        <v>1501.834402567368</v>
      </c>
      <c r="AL23">
        <v>-1</v>
      </c>
      <c r="AM23" s="228">
        <v>-1</v>
      </c>
      <c r="AN23" s="228">
        <v>1</v>
      </c>
      <c r="AO23" s="228">
        <v>-1</v>
      </c>
      <c r="AP23" s="203">
        <v>1</v>
      </c>
      <c r="AQ23" s="229">
        <v>-3</v>
      </c>
      <c r="AR23">
        <v>-1</v>
      </c>
      <c r="AS23">
        <v>-1</v>
      </c>
      <c r="AT23" s="203">
        <v>1</v>
      </c>
      <c r="AU23">
        <v>0</v>
      </c>
      <c r="AV23">
        <v>1</v>
      </c>
      <c r="AW23">
        <v>0</v>
      </c>
      <c r="AX23">
        <v>0</v>
      </c>
      <c r="AY23" s="237">
        <v>1.3656114214799999E-2</v>
      </c>
      <c r="AZ23" s="194">
        <v>42544</v>
      </c>
      <c r="BA23">
        <f t="shared" si="92"/>
        <v>-1</v>
      </c>
      <c r="BB23" t="s">
        <v>1163</v>
      </c>
      <c r="BC23">
        <v>1</v>
      </c>
      <c r="BD23" s="241">
        <v>2</v>
      </c>
      <c r="BE23">
        <v>1</v>
      </c>
      <c r="BF23" s="137">
        <v>48990</v>
      </c>
      <c r="BG23" s="137">
        <v>48990</v>
      </c>
      <c r="BH23" s="188">
        <v>-669.01303538305194</v>
      </c>
      <c r="BI23" s="188">
        <f t="shared" si="156"/>
        <v>-669.01303538305194</v>
      </c>
      <c r="BJ23" s="188">
        <v>669.01303538305194</v>
      </c>
      <c r="BK23" s="188">
        <v>-669.01303538305194</v>
      </c>
      <c r="BL23" s="188">
        <v>-669.01303538305194</v>
      </c>
      <c r="BM23" s="188">
        <v>669.01303538305194</v>
      </c>
      <c r="BN23" s="188">
        <v>-669.01303538305194</v>
      </c>
      <c r="BO23" s="188">
        <f t="shared" si="93"/>
        <v>-669.01303538305194</v>
      </c>
      <c r="BP23" s="188">
        <v>669.01303538305194</v>
      </c>
      <c r="BQ23" s="188">
        <v>-669.01303538305194</v>
      </c>
      <c r="BR23" s="188">
        <v>-669.01303538305194</v>
      </c>
      <c r="BS23" s="188">
        <v>669.01303538305194</v>
      </c>
      <c r="BU23">
        <v>1</v>
      </c>
      <c r="BV23" s="228">
        <v>1</v>
      </c>
      <c r="BW23" s="228">
        <v>1</v>
      </c>
      <c r="BX23" s="228">
        <v>1</v>
      </c>
      <c r="BY23" s="203">
        <v>1</v>
      </c>
      <c r="BZ23" s="229">
        <v>-4</v>
      </c>
      <c r="CA23">
        <v>-1</v>
      </c>
      <c r="CB23">
        <v>-1</v>
      </c>
      <c r="CC23" s="203">
        <v>1</v>
      </c>
      <c r="CD23">
        <v>1</v>
      </c>
      <c r="CE23">
        <v>1</v>
      </c>
      <c r="CF23">
        <v>0</v>
      </c>
      <c r="CG23">
        <v>0</v>
      </c>
      <c r="CH23" s="237"/>
      <c r="CI23" s="194">
        <v>42548</v>
      </c>
      <c r="CJ23">
        <f t="shared" si="94"/>
        <v>1</v>
      </c>
      <c r="CK23" t="s">
        <v>1163</v>
      </c>
      <c r="CL23">
        <v>2</v>
      </c>
      <c r="CM23" s="241">
        <v>1</v>
      </c>
      <c r="CN23">
        <v>3</v>
      </c>
      <c r="CO23" s="137">
        <v>97980</v>
      </c>
      <c r="CP23" s="137">
        <v>146970</v>
      </c>
      <c r="CQ23" s="188">
        <v>0</v>
      </c>
      <c r="CR23" s="188">
        <f t="shared" si="157"/>
        <v>0</v>
      </c>
      <c r="CS23" s="188">
        <v>0</v>
      </c>
      <c r="CT23" s="188">
        <v>0</v>
      </c>
      <c r="CU23" s="188">
        <v>0</v>
      </c>
      <c r="CV23" s="188">
        <v>0</v>
      </c>
      <c r="CW23" s="188">
        <v>0</v>
      </c>
      <c r="CX23" s="188">
        <f t="shared" si="95"/>
        <v>0</v>
      </c>
      <c r="CY23" s="188">
        <v>0</v>
      </c>
      <c r="CZ23" s="188">
        <v>0</v>
      </c>
      <c r="DA23" s="188">
        <v>0</v>
      </c>
      <c r="DB23" s="188">
        <v>0</v>
      </c>
      <c r="DD23">
        <v>1</v>
      </c>
      <c r="DE23" s="228">
        <v>1</v>
      </c>
      <c r="DF23" s="228">
        <v>1</v>
      </c>
      <c r="DG23" s="228">
        <v>1</v>
      </c>
      <c r="DH23" s="203">
        <v>1</v>
      </c>
      <c r="DI23" s="229">
        <v>-4</v>
      </c>
      <c r="DJ23">
        <v>-1</v>
      </c>
      <c r="DK23">
        <v>-1</v>
      </c>
      <c r="DL23" s="203">
        <v>-1</v>
      </c>
      <c r="DM23">
        <v>0</v>
      </c>
      <c r="DN23">
        <v>0</v>
      </c>
      <c r="DO23">
        <v>1</v>
      </c>
      <c r="DP23">
        <v>1</v>
      </c>
      <c r="DQ23" s="237">
        <v>-4.8785466421700001E-2</v>
      </c>
      <c r="DR23" s="194">
        <v>42548</v>
      </c>
      <c r="DS23">
        <f t="shared" si="96"/>
        <v>1</v>
      </c>
      <c r="DT23" t="s">
        <v>1163</v>
      </c>
      <c r="DU23">
        <v>2</v>
      </c>
      <c r="DV23" s="241">
        <v>1</v>
      </c>
      <c r="DW23">
        <v>3</v>
      </c>
      <c r="DX23" s="137">
        <v>93200</v>
      </c>
      <c r="DY23" s="137">
        <v>139800</v>
      </c>
      <c r="DZ23" s="188">
        <v>-4546.8054705024397</v>
      </c>
      <c r="EA23" s="188">
        <f t="shared" si="158"/>
        <v>-4546.8054705024397</v>
      </c>
      <c r="EB23" s="188">
        <v>-4546.8054705024397</v>
      </c>
      <c r="EC23" s="188">
        <v>4546.8054705024397</v>
      </c>
      <c r="ED23" s="188">
        <v>4546.8054705024397</v>
      </c>
      <c r="EE23" s="188">
        <v>-4546.8054705024397</v>
      </c>
      <c r="EF23" s="188">
        <v>-4546.8054705024397</v>
      </c>
      <c r="EG23" s="188">
        <f t="shared" si="97"/>
        <v>-4546.8054705024397</v>
      </c>
      <c r="EH23" s="188">
        <v>-4546.8054705024397</v>
      </c>
      <c r="EI23" s="188">
        <v>4546.8054705024397</v>
      </c>
      <c r="EJ23" s="188">
        <v>-4546.8054705024397</v>
      </c>
      <c r="EK23" s="188">
        <v>4546.8054705024397</v>
      </c>
      <c r="EM23">
        <v>-1</v>
      </c>
      <c r="EN23" s="228">
        <v>-1</v>
      </c>
      <c r="EO23" s="228">
        <v>-1</v>
      </c>
      <c r="EP23" s="228">
        <v>-1</v>
      </c>
      <c r="EQ23" s="203">
        <v>1</v>
      </c>
      <c r="ER23" s="229">
        <v>3</v>
      </c>
      <c r="ES23">
        <v>-1</v>
      </c>
      <c r="ET23">
        <v>1</v>
      </c>
      <c r="EU23" s="203">
        <v>1</v>
      </c>
      <c r="EV23">
        <v>0</v>
      </c>
      <c r="EW23">
        <v>1</v>
      </c>
      <c r="EX23">
        <v>0</v>
      </c>
      <c r="EY23">
        <v>1</v>
      </c>
      <c r="EZ23" s="237">
        <v>1.78111587983E-2</v>
      </c>
      <c r="FA23" s="194">
        <v>42548</v>
      </c>
      <c r="FB23">
        <f t="shared" si="98"/>
        <v>-1</v>
      </c>
      <c r="FC23" t="s">
        <v>1163</v>
      </c>
      <c r="FD23">
        <v>2</v>
      </c>
      <c r="FE23" s="241">
        <v>2</v>
      </c>
      <c r="FF23">
        <v>2</v>
      </c>
      <c r="FG23" s="137">
        <v>94860</v>
      </c>
      <c r="FH23" s="137">
        <v>94860</v>
      </c>
      <c r="FI23" s="188">
        <v>-1689.566523606738</v>
      </c>
      <c r="FJ23" s="188">
        <f t="shared" si="159"/>
        <v>-1689.566523606738</v>
      </c>
      <c r="FK23" s="188">
        <v>1689.566523606738</v>
      </c>
      <c r="FL23" s="188">
        <v>-1689.566523606738</v>
      </c>
      <c r="FM23" s="188">
        <v>1689.566523606738</v>
      </c>
      <c r="FN23" s="188">
        <v>-1689.566523606738</v>
      </c>
      <c r="FO23" s="188">
        <v>-1689.566523606738</v>
      </c>
      <c r="FP23" s="188">
        <f t="shared" si="99"/>
        <v>-1689.566523606738</v>
      </c>
      <c r="FQ23" s="188">
        <v>1689.566523606738</v>
      </c>
      <c r="FR23" s="188">
        <v>-1689.566523606738</v>
      </c>
      <c r="FS23" s="188">
        <v>-1689.566523606738</v>
      </c>
      <c r="FT23" s="188">
        <v>1689.566523606738</v>
      </c>
      <c r="FV23">
        <v>1</v>
      </c>
      <c r="FW23" s="228">
        <v>-1</v>
      </c>
      <c r="FX23" s="228">
        <v>-1</v>
      </c>
      <c r="FY23" s="228">
        <v>-1</v>
      </c>
      <c r="FZ23" s="203">
        <v>1</v>
      </c>
      <c r="GA23" s="229">
        <v>4</v>
      </c>
      <c r="GB23">
        <v>-1</v>
      </c>
      <c r="GC23">
        <v>1</v>
      </c>
      <c r="GD23">
        <v>-1</v>
      </c>
      <c r="GE23">
        <v>1</v>
      </c>
      <c r="GF23">
        <v>0</v>
      </c>
      <c r="GG23">
        <v>1</v>
      </c>
      <c r="GH23">
        <v>0</v>
      </c>
      <c r="GI23">
        <v>-4.8281678262700002E-2</v>
      </c>
      <c r="GJ23" s="194">
        <v>42550</v>
      </c>
      <c r="GK23">
        <f t="shared" si="100"/>
        <v>-1</v>
      </c>
      <c r="GL23" t="s">
        <v>1163</v>
      </c>
      <c r="GM23">
        <v>2</v>
      </c>
      <c r="GN23" s="241">
        <v>1</v>
      </c>
      <c r="GO23">
        <v>3</v>
      </c>
      <c r="GP23" s="137">
        <v>90280</v>
      </c>
      <c r="GQ23" s="137">
        <v>135420</v>
      </c>
      <c r="GR23" s="188">
        <v>4358.8699135565566</v>
      </c>
      <c r="GS23" s="188">
        <f t="shared" si="160"/>
        <v>-4358.8699135565566</v>
      </c>
      <c r="GT23" s="188">
        <v>-4358.8699135565566</v>
      </c>
      <c r="GU23" s="188">
        <v>4358.8699135565566</v>
      </c>
      <c r="GV23" s="188">
        <v>-4358.8699135565566</v>
      </c>
      <c r="GW23" s="188">
        <v>4358.8699135565566</v>
      </c>
      <c r="GX23" s="188">
        <v>4358.8699135565566</v>
      </c>
      <c r="GY23" s="188">
        <f t="shared" si="101"/>
        <v>4358.8699135565566</v>
      </c>
      <c r="GZ23" s="188">
        <v>-4358.8699135565566</v>
      </c>
      <c r="HA23" s="188">
        <v>4358.8699135565566</v>
      </c>
      <c r="HB23" s="188">
        <v>-4358.8699135565566</v>
      </c>
      <c r="HC23" s="188">
        <v>4358.8699135565566</v>
      </c>
      <c r="HE23">
        <v>-1</v>
      </c>
      <c r="HF23">
        <v>-1</v>
      </c>
      <c r="HG23">
        <v>-1</v>
      </c>
      <c r="HH23">
        <v>-1</v>
      </c>
      <c r="HI23">
        <v>1</v>
      </c>
      <c r="HJ23">
        <v>5</v>
      </c>
      <c r="HK23">
        <v>-1</v>
      </c>
      <c r="HL23">
        <v>1</v>
      </c>
      <c r="HM23" s="203">
        <v>1</v>
      </c>
      <c r="HN23">
        <v>0</v>
      </c>
      <c r="HO23">
        <v>1</v>
      </c>
      <c r="HP23">
        <v>0</v>
      </c>
      <c r="HQ23">
        <v>1</v>
      </c>
      <c r="HR23" s="237">
        <v>5.9813912272900002E-3</v>
      </c>
      <c r="HS23" s="194">
        <v>42550</v>
      </c>
      <c r="HT23">
        <f t="shared" si="102"/>
        <v>-1</v>
      </c>
      <c r="HU23" t="s">
        <v>1163</v>
      </c>
      <c r="HV23">
        <v>2</v>
      </c>
      <c r="HW23">
        <v>1</v>
      </c>
      <c r="HX23">
        <v>3</v>
      </c>
      <c r="HY23" s="137">
        <v>90820</v>
      </c>
      <c r="HZ23" s="137">
        <v>136230</v>
      </c>
      <c r="IA23" s="188">
        <v>-543.22995126247781</v>
      </c>
      <c r="IB23" s="188">
        <f t="shared" si="161"/>
        <v>-543.22995126247781</v>
      </c>
      <c r="IC23" s="188">
        <v>543.22995126247781</v>
      </c>
      <c r="ID23" s="188">
        <v>-543.22995126247781</v>
      </c>
      <c r="IE23" s="188">
        <v>543.22995126247781</v>
      </c>
      <c r="IF23" s="188">
        <v>-543.22995126247781</v>
      </c>
      <c r="IG23" s="188">
        <v>-543.22995126247781</v>
      </c>
      <c r="IH23" s="188">
        <f t="shared" si="103"/>
        <v>-543.22995126247781</v>
      </c>
      <c r="II23" s="188">
        <v>543.22995126247781</v>
      </c>
      <c r="IJ23" s="188">
        <v>-543.22995126247781</v>
      </c>
      <c r="IK23" s="188">
        <v>-543.22995126247781</v>
      </c>
      <c r="IL23" s="188">
        <v>543.22995126247781</v>
      </c>
      <c r="IN23">
        <v>1</v>
      </c>
      <c r="IO23" s="228">
        <v>1</v>
      </c>
      <c r="IP23" s="228">
        <v>1</v>
      </c>
      <c r="IQ23" s="228">
        <v>-1</v>
      </c>
      <c r="IR23" s="203">
        <v>1</v>
      </c>
      <c r="IS23" s="229">
        <v>6</v>
      </c>
      <c r="IT23">
        <v>-1</v>
      </c>
      <c r="IU23">
        <v>1</v>
      </c>
      <c r="IV23" s="203">
        <v>-1</v>
      </c>
      <c r="IW23">
        <v>0</v>
      </c>
      <c r="IX23">
        <v>0</v>
      </c>
      <c r="IY23">
        <v>1</v>
      </c>
      <c r="IZ23">
        <v>0</v>
      </c>
      <c r="JA23" s="237">
        <v>-1.43140277472E-2</v>
      </c>
      <c r="JB23" s="194">
        <v>42550</v>
      </c>
      <c r="JC23">
        <f t="shared" si="104"/>
        <v>1</v>
      </c>
      <c r="JD23" t="s">
        <v>1163</v>
      </c>
      <c r="JE23">
        <v>2</v>
      </c>
      <c r="JF23" s="241">
        <v>1</v>
      </c>
      <c r="JG23">
        <v>3</v>
      </c>
      <c r="JH23" s="137">
        <v>89520</v>
      </c>
      <c r="JI23" s="137">
        <v>134280</v>
      </c>
      <c r="JJ23" s="188">
        <v>-1281.3917639293441</v>
      </c>
      <c r="JK23" s="188">
        <f t="shared" si="162"/>
        <v>-1281.3917639293441</v>
      </c>
      <c r="JL23" s="188">
        <v>-1281.3917639293441</v>
      </c>
      <c r="JM23" s="188">
        <v>1281.3917639293441</v>
      </c>
      <c r="JN23" s="188">
        <v>-1281.3917639293441</v>
      </c>
      <c r="JO23" s="188">
        <v>-1281.3917639293441</v>
      </c>
      <c r="JP23" s="188">
        <v>1281.3917639293441</v>
      </c>
      <c r="JQ23" s="188">
        <f t="shared" si="105"/>
        <v>-1281.3917639293441</v>
      </c>
      <c r="JR23" s="188">
        <v>-1281.3917639293441</v>
      </c>
      <c r="JS23" s="188">
        <v>1281.3917639293441</v>
      </c>
      <c r="JT23" s="188">
        <v>-1281.3917639293441</v>
      </c>
      <c r="JU23" s="188">
        <v>1281.3917639293441</v>
      </c>
      <c r="JW23">
        <v>-1</v>
      </c>
      <c r="JX23" s="228">
        <v>1</v>
      </c>
      <c r="JY23" s="228">
        <v>1</v>
      </c>
      <c r="JZ23" s="228">
        <v>-1</v>
      </c>
      <c r="KA23" s="203">
        <v>-1</v>
      </c>
      <c r="KB23" s="229">
        <v>-7</v>
      </c>
      <c r="KC23">
        <v>1</v>
      </c>
      <c r="KD23">
        <v>1</v>
      </c>
      <c r="KE23" s="203">
        <v>1</v>
      </c>
      <c r="KF23">
        <v>1</v>
      </c>
      <c r="KG23">
        <v>0</v>
      </c>
      <c r="KH23">
        <v>1</v>
      </c>
      <c r="KI23">
        <v>1</v>
      </c>
      <c r="KJ23" s="237">
        <v>4.5576407447799998E-2</v>
      </c>
      <c r="KK23" s="194">
        <v>42550</v>
      </c>
      <c r="KL23">
        <f t="shared" si="106"/>
        <v>1</v>
      </c>
      <c r="KM23" t="s">
        <v>1163</v>
      </c>
      <c r="KN23">
        <v>2</v>
      </c>
      <c r="KO23" s="241">
        <v>1</v>
      </c>
      <c r="KP23">
        <v>3</v>
      </c>
      <c r="KQ23" s="137">
        <v>95140</v>
      </c>
      <c r="KR23" s="137">
        <v>142710</v>
      </c>
      <c r="KS23" s="188">
        <v>4336.1394045836914</v>
      </c>
      <c r="KT23" s="188">
        <v>-4336.1394045836914</v>
      </c>
      <c r="KU23" s="188">
        <v>-4336.1394045836914</v>
      </c>
      <c r="KV23" s="188">
        <v>4336.1394045836914</v>
      </c>
      <c r="KW23" s="188">
        <v>4336.1394045836914</v>
      </c>
      <c r="KX23" s="188">
        <v>4336.1394045836914</v>
      </c>
      <c r="KY23" s="188">
        <v>-4336.1394045836914</v>
      </c>
      <c r="KZ23" s="188">
        <f t="shared" si="107"/>
        <v>4336.1394045836914</v>
      </c>
      <c r="LA23" s="188">
        <v>4336.1394045836914</v>
      </c>
      <c r="LB23" s="188">
        <v>-4336.1394045836914</v>
      </c>
      <c r="LC23" s="188">
        <v>-4336.1394045836914</v>
      </c>
      <c r="LD23" s="188">
        <v>4336.1394045836914</v>
      </c>
      <c r="LF23">
        <v>1</v>
      </c>
      <c r="LG23" s="228">
        <v>1</v>
      </c>
      <c r="LH23" s="228">
        <v>1</v>
      </c>
      <c r="LI23" s="228">
        <v>-1</v>
      </c>
      <c r="LJ23" s="203">
        <v>-1</v>
      </c>
      <c r="LK23" s="229">
        <v>-8</v>
      </c>
      <c r="LL23">
        <v>1</v>
      </c>
      <c r="LM23">
        <v>1</v>
      </c>
      <c r="LN23" s="203">
        <v>-1</v>
      </c>
      <c r="LO23">
        <v>0</v>
      </c>
      <c r="LP23">
        <v>1</v>
      </c>
      <c r="LQ23">
        <v>0</v>
      </c>
      <c r="LR23">
        <v>0</v>
      </c>
      <c r="LS23" s="237">
        <v>-4.4776119402999998E-2</v>
      </c>
      <c r="LT23" s="194">
        <v>42550</v>
      </c>
      <c r="LU23">
        <f t="shared" si="108"/>
        <v>1</v>
      </c>
      <c r="LV23" t="s">
        <v>1163</v>
      </c>
      <c r="LW23">
        <v>1</v>
      </c>
      <c r="LX23" s="241"/>
      <c r="LY23">
        <v>1</v>
      </c>
      <c r="LZ23" s="137">
        <v>45440</v>
      </c>
      <c r="MA23" s="137">
        <v>45440</v>
      </c>
      <c r="MB23" s="188">
        <v>-2034.6268656723198</v>
      </c>
      <c r="MC23" s="188">
        <v>-2034.6268656723198</v>
      </c>
      <c r="MD23" s="188">
        <v>2034.6268656723198</v>
      </c>
      <c r="ME23" s="188">
        <v>-2034.6268656723198</v>
      </c>
      <c r="MF23" s="188">
        <v>-2034.6268656723198</v>
      </c>
      <c r="MG23" s="188">
        <v>-2034.6268656723198</v>
      </c>
      <c r="MH23" s="188">
        <v>2034.6268656723198</v>
      </c>
      <c r="MI23" s="188">
        <f t="shared" si="109"/>
        <v>-2034.6268656723198</v>
      </c>
      <c r="MJ23" s="188">
        <v>-2034.6268656723198</v>
      </c>
      <c r="MK23" s="188">
        <v>2034.6268656723198</v>
      </c>
      <c r="ML23" s="188">
        <v>-2034.6268656723198</v>
      </c>
      <c r="MM23" s="188">
        <v>2034.6268656723198</v>
      </c>
      <c r="MO23">
        <v>-1</v>
      </c>
      <c r="MP23" s="228">
        <v>-1</v>
      </c>
      <c r="MQ23" s="228">
        <v>-1</v>
      </c>
      <c r="MR23" s="203">
        <v>-1</v>
      </c>
      <c r="MS23" s="203">
        <v>-1</v>
      </c>
      <c r="MT23" s="229">
        <v>-9</v>
      </c>
      <c r="MU23">
        <v>1</v>
      </c>
      <c r="MV23">
        <v>1</v>
      </c>
      <c r="MW23" s="203">
        <v>1</v>
      </c>
      <c r="MX23">
        <v>0</v>
      </c>
      <c r="MY23">
        <v>0</v>
      </c>
      <c r="MZ23">
        <v>1</v>
      </c>
      <c r="NA23">
        <v>1</v>
      </c>
      <c r="NB23" s="237">
        <v>2.1566901408500001E-2</v>
      </c>
      <c r="NC23" s="194">
        <v>42550</v>
      </c>
      <c r="ND23">
        <f t="shared" si="110"/>
        <v>-1</v>
      </c>
      <c r="NE23" t="s">
        <v>1163</v>
      </c>
      <c r="NF23">
        <v>2</v>
      </c>
      <c r="NG23" s="241"/>
      <c r="NH23">
        <v>2</v>
      </c>
      <c r="NI23" s="137">
        <v>92840</v>
      </c>
      <c r="NJ23" s="137">
        <v>92840</v>
      </c>
      <c r="NK23" s="188">
        <v>-2002.27112676514</v>
      </c>
      <c r="NL23" s="188">
        <v>-2002.27112676514</v>
      </c>
      <c r="NM23" s="188">
        <v>-2002.27112676514</v>
      </c>
      <c r="NN23" s="188">
        <v>2002.27112676514</v>
      </c>
      <c r="NO23" s="188">
        <v>2002.27112676514</v>
      </c>
      <c r="NP23" s="188">
        <v>-2002.27112676514</v>
      </c>
      <c r="NQ23" s="188">
        <v>-2002.27112676514</v>
      </c>
      <c r="NR23" s="188">
        <f t="shared" si="111"/>
        <v>-2002.27112676514</v>
      </c>
      <c r="NS23" s="188">
        <v>2002.27112676514</v>
      </c>
      <c r="NT23" s="188">
        <v>-2002.27112676514</v>
      </c>
      <c r="NU23" s="188">
        <v>-2002.27112676514</v>
      </c>
      <c r="NV23" s="188">
        <v>2002.27112676514</v>
      </c>
      <c r="NX23">
        <v>1</v>
      </c>
      <c r="NY23" s="228">
        <v>1</v>
      </c>
      <c r="NZ23" s="228">
        <v>1</v>
      </c>
      <c r="OA23" s="228">
        <v>1</v>
      </c>
      <c r="OB23" s="203">
        <v>-1</v>
      </c>
      <c r="OC23" s="229">
        <v>-10</v>
      </c>
      <c r="OD23">
        <v>1</v>
      </c>
      <c r="OE23">
        <v>1</v>
      </c>
      <c r="OF23" s="203">
        <v>1</v>
      </c>
      <c r="OG23">
        <v>1</v>
      </c>
      <c r="OH23">
        <v>0</v>
      </c>
      <c r="OI23">
        <v>1</v>
      </c>
      <c r="OJ23">
        <v>1</v>
      </c>
      <c r="OK23">
        <v>4.9547608789299999E-3</v>
      </c>
      <c r="OL23" s="194">
        <v>42550</v>
      </c>
      <c r="OM23">
        <f t="shared" si="112"/>
        <v>1</v>
      </c>
      <c r="ON23" t="s">
        <v>1163</v>
      </c>
      <c r="OO23">
        <v>2</v>
      </c>
      <c r="OP23" s="241"/>
      <c r="OQ23">
        <v>2</v>
      </c>
      <c r="OR23" s="137">
        <v>91880</v>
      </c>
      <c r="OS23" s="137">
        <v>91880</v>
      </c>
      <c r="OT23" s="188">
        <v>455.24342955608836</v>
      </c>
      <c r="OU23" s="188">
        <v>455.24342955608836</v>
      </c>
      <c r="OV23" s="188">
        <v>-455.24342955608836</v>
      </c>
      <c r="OW23" s="188">
        <v>455.24342955608836</v>
      </c>
      <c r="OX23" s="188">
        <v>455.24342955608836</v>
      </c>
      <c r="OY23" s="188">
        <v>455.24342955608836</v>
      </c>
      <c r="OZ23" s="188">
        <v>455.24342955608836</v>
      </c>
      <c r="PA23" s="188">
        <f t="shared" si="113"/>
        <v>455.24342955608836</v>
      </c>
      <c r="PB23" s="188">
        <v>455.24342955608836</v>
      </c>
      <c r="PC23" s="188">
        <v>-455.24342955608836</v>
      </c>
      <c r="PD23" s="188">
        <v>-455.24342955608836</v>
      </c>
      <c r="PE23" s="188">
        <v>455.24342955608836</v>
      </c>
      <c r="PG23">
        <v>1</v>
      </c>
      <c r="PH23" s="228">
        <v>1</v>
      </c>
      <c r="PI23" s="228">
        <v>1</v>
      </c>
      <c r="PJ23" s="228">
        <v>1</v>
      </c>
      <c r="PK23" s="203">
        <v>-1</v>
      </c>
      <c r="PL23" s="229">
        <v>-11</v>
      </c>
      <c r="PM23">
        <v>1</v>
      </c>
      <c r="PN23">
        <v>1</v>
      </c>
      <c r="PO23" s="203">
        <v>-1</v>
      </c>
      <c r="PP23">
        <v>0</v>
      </c>
      <c r="PQ23">
        <v>1</v>
      </c>
      <c r="PR23">
        <v>0</v>
      </c>
      <c r="PS23">
        <v>0</v>
      </c>
      <c r="PT23" s="237">
        <v>-1.5219721328999999E-2</v>
      </c>
      <c r="PU23" s="194">
        <v>42550</v>
      </c>
      <c r="PV23">
        <v>1</v>
      </c>
      <c r="PW23" t="s">
        <v>1163</v>
      </c>
      <c r="PX23">
        <v>2</v>
      </c>
      <c r="PY23" s="241"/>
      <c r="PZ23">
        <v>2</v>
      </c>
      <c r="QA23" s="137">
        <v>90900</v>
      </c>
      <c r="QB23" s="137">
        <v>90900</v>
      </c>
      <c r="QC23" s="188">
        <v>-1383.4726688061</v>
      </c>
      <c r="QD23" s="188">
        <v>-1383.4726688061</v>
      </c>
      <c r="QE23" s="188">
        <v>1383.4726688061</v>
      </c>
      <c r="QF23" s="188">
        <v>-1383.4726688061</v>
      </c>
      <c r="QG23" s="188">
        <v>-1383.4726688061</v>
      </c>
      <c r="QH23" s="188">
        <v>-1383.4726688061</v>
      </c>
      <c r="QI23" s="188">
        <v>-1383.4726688061</v>
      </c>
      <c r="QJ23" s="188">
        <v>-1383.4726688061</v>
      </c>
      <c r="QK23" s="188">
        <v>-1383.4726688061</v>
      </c>
      <c r="QL23" s="188">
        <v>1383.4726688061</v>
      </c>
      <c r="QM23" s="188">
        <v>-1383.4726688061</v>
      </c>
      <c r="QN23" s="188">
        <v>1383.4726688061</v>
      </c>
      <c r="QP23">
        <f t="shared" si="114"/>
        <v>-1</v>
      </c>
      <c r="QQ23" s="228">
        <v>-1</v>
      </c>
      <c r="QR23" s="228">
        <v>-1</v>
      </c>
      <c r="QS23" s="228">
        <v>-1</v>
      </c>
      <c r="QT23" s="203">
        <v>-1</v>
      </c>
      <c r="QU23" s="229">
        <v>-12</v>
      </c>
      <c r="QV23">
        <f t="shared" si="115"/>
        <v>1</v>
      </c>
      <c r="QW23">
        <f t="shared" si="116"/>
        <v>1</v>
      </c>
      <c r="QX23">
        <v>-1</v>
      </c>
      <c r="QY23">
        <f t="shared" si="117"/>
        <v>1</v>
      </c>
      <c r="QZ23">
        <f t="shared" ref="QZ23:QZ86" si="176">IF(QX23=QT23,1,0)</f>
        <v>1</v>
      </c>
      <c r="RA23">
        <f t="shared" si="163"/>
        <v>0</v>
      </c>
      <c r="RB23">
        <f t="shared" si="118"/>
        <v>0</v>
      </c>
      <c r="RC23">
        <v>-1.06660861994E-2</v>
      </c>
      <c r="RD23" s="194">
        <v>42550</v>
      </c>
      <c r="RE23">
        <f t="shared" si="119"/>
        <v>-1</v>
      </c>
      <c r="RF23" t="str">
        <f t="shared" si="83"/>
        <v>TRUE</v>
      </c>
      <c r="RG23">
        <f>VLOOKUP($A23,'FuturesInfo (3)'!$A$2:$V$80,22)</f>
        <v>2</v>
      </c>
      <c r="RH23" s="241"/>
      <c r="RI23">
        <f t="shared" si="120"/>
        <v>2</v>
      </c>
      <c r="RJ23" s="137">
        <f>VLOOKUP($A23,'FuturesInfo (3)'!$A$2:$O$80,15)*RG23</f>
        <v>90900</v>
      </c>
      <c r="RK23" s="137">
        <f>VLOOKUP($A23,'FuturesInfo (3)'!$A$2:$O$80,15)*RI23</f>
        <v>90900</v>
      </c>
      <c r="RL23" s="188">
        <f t="shared" si="121"/>
        <v>969.54723552546</v>
      </c>
      <c r="RM23" s="188">
        <f t="shared" si="172"/>
        <v>969.54723552546</v>
      </c>
      <c r="RN23" s="188">
        <f t="shared" si="122"/>
        <v>969.54723552546</v>
      </c>
      <c r="RO23" s="188">
        <f t="shared" si="123"/>
        <v>-969.54723552546</v>
      </c>
      <c r="RP23" s="188">
        <f t="shared" si="173"/>
        <v>-969.54723552546</v>
      </c>
      <c r="RQ23" s="188">
        <f t="shared" si="125"/>
        <v>969.54723552546</v>
      </c>
      <c r="RR23" s="188">
        <f t="shared" si="164"/>
        <v>969.54723552546</v>
      </c>
      <c r="RS23" s="188">
        <f t="shared" si="126"/>
        <v>969.54723552546</v>
      </c>
      <c r="RT23" s="188">
        <f>IF(IF(sym!$Q12=QX23,1,0)=1,ABS(RJ23*RC23),-ABS(RJ23*RC23))</f>
        <v>-969.54723552546</v>
      </c>
      <c r="RU23" s="188">
        <f>IF(IF(sym!$P12=QX23,1,0)=1,ABS(RJ23*RC23),-ABS(RJ23*RC23))</f>
        <v>969.54723552546</v>
      </c>
      <c r="RV23" s="188">
        <f t="shared" si="169"/>
        <v>-969.54723552546</v>
      </c>
      <c r="RW23" s="188">
        <f t="shared" si="127"/>
        <v>969.54723552546</v>
      </c>
      <c r="RY23">
        <f t="shared" si="128"/>
        <v>-1</v>
      </c>
      <c r="RZ23" s="228"/>
      <c r="SA23" s="228"/>
      <c r="SB23" s="228"/>
      <c r="SC23" s="203"/>
      <c r="SD23" s="229"/>
      <c r="SE23">
        <f t="shared" si="129"/>
        <v>1</v>
      </c>
      <c r="SF23">
        <f t="shared" si="130"/>
        <v>0</v>
      </c>
      <c r="SG23" s="203"/>
      <c r="SH23">
        <f t="shared" si="131"/>
        <v>1</v>
      </c>
      <c r="SI23">
        <f t="shared" si="85"/>
        <v>1</v>
      </c>
      <c r="SJ23">
        <f t="shared" si="165"/>
        <v>0</v>
      </c>
      <c r="SK23">
        <f t="shared" si="132"/>
        <v>1</v>
      </c>
      <c r="SL23" s="237"/>
      <c r="SM23" s="194"/>
      <c r="SN23">
        <f t="shared" si="133"/>
        <v>-1</v>
      </c>
      <c r="SO23" t="str">
        <f t="shared" si="86"/>
        <v>FALSE</v>
      </c>
      <c r="SP23">
        <f>VLOOKUP($A23,'FuturesInfo (3)'!$A$2:$V$80,22)</f>
        <v>2</v>
      </c>
      <c r="SQ23" s="241"/>
      <c r="SR23">
        <f t="shared" si="134"/>
        <v>2</v>
      </c>
      <c r="SS23" s="137">
        <f>VLOOKUP($A23,'FuturesInfo (3)'!$A$2:$O$80,15)*SP23</f>
        <v>90900</v>
      </c>
      <c r="ST23" s="137">
        <f>VLOOKUP($A23,'FuturesInfo (3)'!$A$2:$O$80,15)*SR23</f>
        <v>90900</v>
      </c>
      <c r="SU23" s="188">
        <f t="shared" si="135"/>
        <v>0</v>
      </c>
      <c r="SV23" s="188">
        <f t="shared" si="87"/>
        <v>0</v>
      </c>
      <c r="SW23" s="188">
        <f t="shared" si="136"/>
        <v>0</v>
      </c>
      <c r="SX23" s="188">
        <f t="shared" si="137"/>
        <v>0</v>
      </c>
      <c r="SY23" s="188">
        <f t="shared" si="174"/>
        <v>0</v>
      </c>
      <c r="SZ23" s="188">
        <f t="shared" si="139"/>
        <v>0</v>
      </c>
      <c r="TA23" s="188">
        <f t="shared" si="166"/>
        <v>0</v>
      </c>
      <c r="TB23" s="188">
        <f t="shared" si="140"/>
        <v>0</v>
      </c>
      <c r="TC23" s="188">
        <f>IF(IF(sym!$Q12=SG23,1,0)=1,ABS(SS23*SL23),-ABS(SS23*SL23))</f>
        <v>0</v>
      </c>
      <c r="TD23" s="188">
        <f>IF(IF(sym!$P12=SG23,1,0)=1,ABS(SS23*SL23),-ABS(SS23*SL23))</f>
        <v>0</v>
      </c>
      <c r="TE23" s="188">
        <f t="shared" si="170"/>
        <v>0</v>
      </c>
      <c r="TF23" s="188">
        <f t="shared" si="141"/>
        <v>0</v>
      </c>
      <c r="TH23">
        <f t="shared" si="142"/>
        <v>0</v>
      </c>
      <c r="TI23" s="228"/>
      <c r="TJ23" s="228"/>
      <c r="TK23" s="228"/>
      <c r="TL23" s="203"/>
      <c r="TM23" s="229"/>
      <c r="TN23">
        <f t="shared" si="143"/>
        <v>1</v>
      </c>
      <c r="TO23">
        <f t="shared" si="144"/>
        <v>0</v>
      </c>
      <c r="TP23" s="203"/>
      <c r="TQ23">
        <f t="shared" si="145"/>
        <v>1</v>
      </c>
      <c r="TR23">
        <f t="shared" si="88"/>
        <v>1</v>
      </c>
      <c r="TS23">
        <f t="shared" si="167"/>
        <v>0</v>
      </c>
      <c r="TT23">
        <f t="shared" si="146"/>
        <v>1</v>
      </c>
      <c r="TU23" s="237"/>
      <c r="TV23" s="194"/>
      <c r="TW23">
        <f t="shared" si="147"/>
        <v>-1</v>
      </c>
      <c r="TX23" t="str">
        <f t="shared" si="89"/>
        <v>FALSE</v>
      </c>
      <c r="TY23">
        <f>VLOOKUP($A23,'FuturesInfo (3)'!$A$2:$V$80,22)</f>
        <v>2</v>
      </c>
      <c r="TZ23" s="241"/>
      <c r="UA23">
        <f t="shared" si="148"/>
        <v>2</v>
      </c>
      <c r="UB23" s="137">
        <f>VLOOKUP($A23,'FuturesInfo (3)'!$A$2:$O$80,15)*TY23</f>
        <v>90900</v>
      </c>
      <c r="UC23" s="137">
        <f>VLOOKUP($A23,'FuturesInfo (3)'!$A$2:$O$80,15)*UA23</f>
        <v>90900</v>
      </c>
      <c r="UD23" s="188">
        <f t="shared" si="149"/>
        <v>0</v>
      </c>
      <c r="UE23" s="188">
        <f t="shared" si="90"/>
        <v>0</v>
      </c>
      <c r="UF23" s="188">
        <f t="shared" si="150"/>
        <v>0</v>
      </c>
      <c r="UG23" s="188">
        <f t="shared" si="151"/>
        <v>0</v>
      </c>
      <c r="UH23" s="188">
        <f t="shared" si="175"/>
        <v>0</v>
      </c>
      <c r="UI23" s="188">
        <f t="shared" si="153"/>
        <v>0</v>
      </c>
      <c r="UJ23" s="188">
        <f t="shared" si="168"/>
        <v>0</v>
      </c>
      <c r="UK23" s="188">
        <f t="shared" si="154"/>
        <v>0</v>
      </c>
      <c r="UL23" s="188">
        <f>IF(IF(sym!$Q12=TP23,1,0)=1,ABS(UB23*TU23),-ABS(UB23*TU23))</f>
        <v>0</v>
      </c>
      <c r="UM23" s="188">
        <f>IF(IF(sym!$P12=TP23,1,0)=1,ABS(UB23*TU23),-ABS(UB23*TU23))</f>
        <v>0</v>
      </c>
      <c r="UN23" s="188">
        <f t="shared" si="171"/>
        <v>0</v>
      </c>
      <c r="UO23" s="188">
        <f t="shared" si="155"/>
        <v>0</v>
      </c>
    </row>
    <row r="24" spans="1:561" x14ac:dyDescent="0.25">
      <c r="A24" s="1" t="s">
        <v>313</v>
      </c>
      <c r="B24" s="149" t="str">
        <f>'FuturesInfo (3)'!M12</f>
        <v>@CT</v>
      </c>
      <c r="C24" s="192" t="str">
        <f>VLOOKUP(A24,'FuturesInfo (3)'!$A$2:$K$80,11)</f>
        <v>soft</v>
      </c>
      <c r="E24">
        <v>-1</v>
      </c>
      <c r="F24" s="230">
        <v>-1</v>
      </c>
      <c r="G24" s="230">
        <v>1</v>
      </c>
      <c r="H24" s="203">
        <v>-1</v>
      </c>
      <c r="I24" s="229">
        <v>-2</v>
      </c>
      <c r="J24">
        <v>1</v>
      </c>
      <c r="K24">
        <v>1</v>
      </c>
      <c r="L24" s="234">
        <v>-1</v>
      </c>
      <c r="M24">
        <v>1</v>
      </c>
      <c r="N24">
        <v>1</v>
      </c>
      <c r="O24">
        <v>0</v>
      </c>
      <c r="P24">
        <v>0</v>
      </c>
      <c r="Q24" s="235">
        <v>-2.5512528473799999E-2</v>
      </c>
      <c r="R24" s="194">
        <v>42541</v>
      </c>
      <c r="S24">
        <v>60</v>
      </c>
      <c r="T24" t="s">
        <v>1163</v>
      </c>
      <c r="U24">
        <v>3</v>
      </c>
      <c r="V24" s="241">
        <v>1</v>
      </c>
      <c r="W24">
        <v>4</v>
      </c>
      <c r="X24" s="137">
        <v>96255.000000000015</v>
      </c>
      <c r="Y24" s="137">
        <v>128340.00000000001</v>
      </c>
      <c r="Z24" s="188">
        <v>2455.7084282456194</v>
      </c>
      <c r="AA24" s="188">
        <f t="shared" si="81"/>
        <v>2455.7084282456194</v>
      </c>
      <c r="AB24" s="188">
        <v>2455.7084282456194</v>
      </c>
      <c r="AC24" s="188">
        <v>-2455.7084282456194</v>
      </c>
      <c r="AD24" s="188">
        <v>-2455.7084282456194</v>
      </c>
      <c r="AE24" s="188">
        <v>-2455.7084282456194</v>
      </c>
      <c r="AF24" s="188">
        <f t="shared" si="91"/>
        <v>0</v>
      </c>
      <c r="AG24" s="188">
        <v>-2455.7084282456194</v>
      </c>
      <c r="AH24" s="188">
        <v>2455.7084282456194</v>
      </c>
      <c r="AI24" s="188">
        <v>-2455.7084282456194</v>
      </c>
      <c r="AJ24" s="188">
        <v>2455.7084282456194</v>
      </c>
      <c r="AL24">
        <v>-1</v>
      </c>
      <c r="AM24" s="230">
        <v>1</v>
      </c>
      <c r="AN24" s="230">
        <v>-1</v>
      </c>
      <c r="AO24" s="230">
        <v>1</v>
      </c>
      <c r="AP24" s="203">
        <v>-1</v>
      </c>
      <c r="AQ24" s="229">
        <v>2</v>
      </c>
      <c r="AR24">
        <v>1</v>
      </c>
      <c r="AS24">
        <v>-1</v>
      </c>
      <c r="AT24" s="234">
        <v>1</v>
      </c>
      <c r="AU24">
        <v>1</v>
      </c>
      <c r="AV24">
        <v>0</v>
      </c>
      <c r="AW24">
        <v>1</v>
      </c>
      <c r="AX24">
        <v>0</v>
      </c>
      <c r="AY24" s="235">
        <v>1.27785569581E-2</v>
      </c>
      <c r="AZ24" s="194">
        <v>42541</v>
      </c>
      <c r="BA24">
        <f t="shared" si="92"/>
        <v>-1</v>
      </c>
      <c r="BB24" t="s">
        <v>1163</v>
      </c>
      <c r="BC24">
        <v>3</v>
      </c>
      <c r="BD24" s="241">
        <v>2</v>
      </c>
      <c r="BE24">
        <v>2</v>
      </c>
      <c r="BF24" s="137">
        <v>97485</v>
      </c>
      <c r="BG24" s="137">
        <v>64990</v>
      </c>
      <c r="BH24" s="188">
        <v>1245.7176250603786</v>
      </c>
      <c r="BI24" s="188">
        <f t="shared" si="156"/>
        <v>-1245.7176250603786</v>
      </c>
      <c r="BJ24" s="188">
        <v>-1245.7176250603786</v>
      </c>
      <c r="BK24" s="188">
        <v>1245.7176250603786</v>
      </c>
      <c r="BL24" s="188">
        <v>-1245.7176250603786</v>
      </c>
      <c r="BM24" s="188">
        <v>-1245.7176250603786</v>
      </c>
      <c r="BN24" s="188">
        <v>1245.7176250603786</v>
      </c>
      <c r="BO24" s="188">
        <f t="shared" si="93"/>
        <v>-1245.7176250603786</v>
      </c>
      <c r="BP24" s="188">
        <v>1245.7176250603786</v>
      </c>
      <c r="BQ24" s="188">
        <v>-1245.7176250603786</v>
      </c>
      <c r="BR24" s="188">
        <v>-1245.7176250603786</v>
      </c>
      <c r="BS24" s="188">
        <v>1245.7176250603786</v>
      </c>
      <c r="BU24">
        <v>1</v>
      </c>
      <c r="BV24" s="230">
        <v>-1</v>
      </c>
      <c r="BW24" s="230">
        <v>1</v>
      </c>
      <c r="BX24" s="230">
        <v>-1</v>
      </c>
      <c r="BY24" s="203">
        <v>-1</v>
      </c>
      <c r="BZ24" s="229">
        <v>3</v>
      </c>
      <c r="CA24">
        <v>1</v>
      </c>
      <c r="CB24">
        <v>-1</v>
      </c>
      <c r="CC24" s="234">
        <v>1</v>
      </c>
      <c r="CD24">
        <v>0</v>
      </c>
      <c r="CE24">
        <v>0</v>
      </c>
      <c r="CF24">
        <v>1</v>
      </c>
      <c r="CG24">
        <v>0</v>
      </c>
      <c r="CH24" s="235"/>
      <c r="CI24" s="194">
        <v>42548</v>
      </c>
      <c r="CJ24">
        <f t="shared" si="94"/>
        <v>-1</v>
      </c>
      <c r="CK24" t="s">
        <v>1163</v>
      </c>
      <c r="CL24">
        <v>3</v>
      </c>
      <c r="CM24" s="241">
        <v>2</v>
      </c>
      <c r="CN24">
        <v>2</v>
      </c>
      <c r="CO24" s="137">
        <v>97485</v>
      </c>
      <c r="CP24" s="137">
        <v>64990</v>
      </c>
      <c r="CQ24" s="188">
        <v>0</v>
      </c>
      <c r="CR24" s="188">
        <f t="shared" si="157"/>
        <v>0</v>
      </c>
      <c r="CS24" s="188">
        <v>0</v>
      </c>
      <c r="CT24" s="188">
        <v>0</v>
      </c>
      <c r="CU24" s="188">
        <v>0</v>
      </c>
      <c r="CV24" s="188">
        <v>0</v>
      </c>
      <c r="CW24" s="188">
        <v>0</v>
      </c>
      <c r="CX24" s="188">
        <f t="shared" si="95"/>
        <v>0</v>
      </c>
      <c r="CY24" s="188">
        <v>0</v>
      </c>
      <c r="CZ24" s="188">
        <v>0</v>
      </c>
      <c r="DA24" s="188">
        <v>0</v>
      </c>
      <c r="DB24" s="188">
        <v>0</v>
      </c>
      <c r="DD24">
        <v>1</v>
      </c>
      <c r="DE24" s="230">
        <v>-1</v>
      </c>
      <c r="DF24" s="230">
        <v>1</v>
      </c>
      <c r="DG24" s="230">
        <v>-1</v>
      </c>
      <c r="DH24" s="203">
        <v>-1</v>
      </c>
      <c r="DI24" s="229">
        <v>3</v>
      </c>
      <c r="DJ24">
        <v>1</v>
      </c>
      <c r="DK24">
        <v>-1</v>
      </c>
      <c r="DL24" s="234">
        <v>1</v>
      </c>
      <c r="DM24">
        <v>0</v>
      </c>
      <c r="DN24">
        <v>0</v>
      </c>
      <c r="DO24">
        <v>1</v>
      </c>
      <c r="DP24">
        <v>0</v>
      </c>
      <c r="DQ24" s="235">
        <v>3.3851361748E-3</v>
      </c>
      <c r="DR24" s="194">
        <v>42548</v>
      </c>
      <c r="DS24">
        <f t="shared" si="96"/>
        <v>-1</v>
      </c>
      <c r="DT24" t="s">
        <v>1163</v>
      </c>
      <c r="DU24">
        <v>3</v>
      </c>
      <c r="DV24" s="241">
        <v>2</v>
      </c>
      <c r="DW24">
        <v>2</v>
      </c>
      <c r="DX24" s="137">
        <v>97814.999999999985</v>
      </c>
      <c r="DY24" s="137">
        <v>65209.999999999993</v>
      </c>
      <c r="DZ24" s="188">
        <v>-331.11709493806194</v>
      </c>
      <c r="EA24" s="188">
        <f t="shared" si="158"/>
        <v>331.11709493806194</v>
      </c>
      <c r="EB24" s="188">
        <v>-331.11709493806194</v>
      </c>
      <c r="EC24" s="188">
        <v>331.11709493806194</v>
      </c>
      <c r="ED24" s="188">
        <v>-331.11709493806194</v>
      </c>
      <c r="EE24" s="188">
        <v>331.11709493806194</v>
      </c>
      <c r="EF24" s="188">
        <v>-331.11709493806194</v>
      </c>
      <c r="EG24" s="188">
        <f t="shared" si="97"/>
        <v>-331.11709493806194</v>
      </c>
      <c r="EH24" s="188">
        <v>331.11709493806194</v>
      </c>
      <c r="EI24" s="188">
        <v>-331.11709493806194</v>
      </c>
      <c r="EJ24" s="188">
        <v>-331.11709493806194</v>
      </c>
      <c r="EK24" s="188">
        <v>331.11709493806194</v>
      </c>
      <c r="EM24">
        <v>1</v>
      </c>
      <c r="EN24" s="230">
        <v>-1</v>
      </c>
      <c r="EO24" s="230">
        <v>1</v>
      </c>
      <c r="EP24" s="230">
        <v>-1</v>
      </c>
      <c r="EQ24" s="203">
        <v>-1</v>
      </c>
      <c r="ER24" s="229">
        <v>4</v>
      </c>
      <c r="ES24">
        <v>1</v>
      </c>
      <c r="ET24">
        <v>-1</v>
      </c>
      <c r="EU24" s="234">
        <v>1</v>
      </c>
      <c r="EV24">
        <v>0</v>
      </c>
      <c r="EW24">
        <v>0</v>
      </c>
      <c r="EX24">
        <v>1</v>
      </c>
      <c r="EY24">
        <v>0</v>
      </c>
      <c r="EZ24" s="235">
        <v>1.3801564177299999E-3</v>
      </c>
      <c r="FA24" s="194">
        <v>42549</v>
      </c>
      <c r="FB24">
        <f t="shared" si="98"/>
        <v>-1</v>
      </c>
      <c r="FC24" t="s">
        <v>1163</v>
      </c>
      <c r="FD24">
        <v>3</v>
      </c>
      <c r="FE24" s="241">
        <v>2</v>
      </c>
      <c r="FF24">
        <v>3</v>
      </c>
      <c r="FG24" s="137">
        <v>97950</v>
      </c>
      <c r="FH24" s="137">
        <v>97950</v>
      </c>
      <c r="FI24" s="188">
        <v>-135.18632111665349</v>
      </c>
      <c r="FJ24" s="188">
        <f t="shared" si="159"/>
        <v>135.18632111665349</v>
      </c>
      <c r="FK24" s="188">
        <v>-135.18632111665349</v>
      </c>
      <c r="FL24" s="188">
        <v>135.18632111665349</v>
      </c>
      <c r="FM24" s="188">
        <v>-135.18632111665349</v>
      </c>
      <c r="FN24" s="188">
        <v>135.18632111665349</v>
      </c>
      <c r="FO24" s="188">
        <v>-135.18632111665349</v>
      </c>
      <c r="FP24" s="188">
        <f t="shared" si="99"/>
        <v>-135.18632111665349</v>
      </c>
      <c r="FQ24" s="188">
        <v>135.18632111665349</v>
      </c>
      <c r="FR24" s="188">
        <v>-135.18632111665349</v>
      </c>
      <c r="FS24" s="188">
        <v>-135.18632111665349</v>
      </c>
      <c r="FT24" s="188">
        <v>135.18632111665349</v>
      </c>
      <c r="FV24">
        <v>1</v>
      </c>
      <c r="FW24" s="230">
        <v>-1</v>
      </c>
      <c r="FX24" s="230">
        <v>1</v>
      </c>
      <c r="FY24" s="230">
        <v>-1</v>
      </c>
      <c r="FZ24" s="203">
        <v>-1</v>
      </c>
      <c r="GA24" s="229">
        <v>5</v>
      </c>
      <c r="GB24">
        <v>1</v>
      </c>
      <c r="GC24">
        <v>-1</v>
      </c>
      <c r="GD24">
        <v>-1</v>
      </c>
      <c r="GE24">
        <v>1</v>
      </c>
      <c r="GF24">
        <v>1</v>
      </c>
      <c r="GG24">
        <v>0</v>
      </c>
      <c r="GH24">
        <v>1</v>
      </c>
      <c r="GI24">
        <v>-2.29709035222E-3</v>
      </c>
      <c r="GJ24" s="194">
        <v>42549</v>
      </c>
      <c r="GK24">
        <f t="shared" si="100"/>
        <v>-1</v>
      </c>
      <c r="GL24" t="s">
        <v>1163</v>
      </c>
      <c r="GM24">
        <v>3</v>
      </c>
      <c r="GN24" s="241">
        <v>1</v>
      </c>
      <c r="GO24">
        <v>4</v>
      </c>
      <c r="GP24" s="137">
        <v>97725</v>
      </c>
      <c r="GQ24" s="137">
        <v>130300</v>
      </c>
      <c r="GR24" s="188">
        <v>224.48315467069949</v>
      </c>
      <c r="GS24" s="188">
        <f t="shared" si="160"/>
        <v>-224.48315467069949</v>
      </c>
      <c r="GT24" s="188">
        <v>224.48315467069949</v>
      </c>
      <c r="GU24" s="188">
        <v>-224.48315467069949</v>
      </c>
      <c r="GV24" s="188">
        <v>224.48315467069949</v>
      </c>
      <c r="GW24" s="188">
        <v>-224.48315467069949</v>
      </c>
      <c r="GX24" s="188">
        <v>224.48315467069949</v>
      </c>
      <c r="GY24" s="188">
        <f t="shared" si="101"/>
        <v>224.48315467069949</v>
      </c>
      <c r="GZ24" s="188">
        <v>-224.48315467069949</v>
      </c>
      <c r="HA24" s="188">
        <v>224.48315467069949</v>
      </c>
      <c r="HB24" s="188">
        <v>-224.48315467069949</v>
      </c>
      <c r="HC24" s="188">
        <v>224.48315467069949</v>
      </c>
      <c r="HE24">
        <v>-1</v>
      </c>
      <c r="HF24">
        <v>1</v>
      </c>
      <c r="HG24">
        <v>1</v>
      </c>
      <c r="HH24">
        <v>1</v>
      </c>
      <c r="HI24">
        <v>-1</v>
      </c>
      <c r="HJ24">
        <v>6</v>
      </c>
      <c r="HK24">
        <v>1</v>
      </c>
      <c r="HL24">
        <v>-1</v>
      </c>
      <c r="HM24" s="234">
        <v>1</v>
      </c>
      <c r="HN24">
        <v>1</v>
      </c>
      <c r="HO24">
        <v>0</v>
      </c>
      <c r="HP24">
        <v>1</v>
      </c>
      <c r="HQ24">
        <v>0</v>
      </c>
      <c r="HR24" s="235">
        <v>1.01304681504E-2</v>
      </c>
      <c r="HS24" s="194">
        <v>42549</v>
      </c>
      <c r="HT24">
        <f t="shared" si="102"/>
        <v>1</v>
      </c>
      <c r="HU24" t="s">
        <v>1163</v>
      </c>
      <c r="HV24">
        <v>3</v>
      </c>
      <c r="HW24">
        <v>1</v>
      </c>
      <c r="HX24">
        <v>4</v>
      </c>
      <c r="HY24" s="137">
        <v>98715</v>
      </c>
      <c r="HZ24" s="137">
        <v>131620</v>
      </c>
      <c r="IA24" s="188">
        <v>1000.029163466736</v>
      </c>
      <c r="IB24" s="188">
        <f t="shared" si="161"/>
        <v>-1000.029163466736</v>
      </c>
      <c r="IC24" s="188">
        <v>-1000.029163466736</v>
      </c>
      <c r="ID24" s="188">
        <v>1000.029163466736</v>
      </c>
      <c r="IE24" s="188">
        <v>-1000.029163466736</v>
      </c>
      <c r="IF24" s="188">
        <v>1000.029163466736</v>
      </c>
      <c r="IG24" s="188">
        <v>1000.029163466736</v>
      </c>
      <c r="IH24" s="188">
        <f t="shared" si="103"/>
        <v>1000.029163466736</v>
      </c>
      <c r="II24" s="188">
        <v>1000.029163466736</v>
      </c>
      <c r="IJ24" s="188">
        <v>-1000.029163466736</v>
      </c>
      <c r="IK24" s="188">
        <v>-1000.029163466736</v>
      </c>
      <c r="IL24" s="188">
        <v>1000.029163466736</v>
      </c>
      <c r="IN24">
        <v>1</v>
      </c>
      <c r="IO24" s="230">
        <v>1</v>
      </c>
      <c r="IP24" s="230">
        <v>1</v>
      </c>
      <c r="IQ24" s="230">
        <v>1</v>
      </c>
      <c r="IR24" s="203">
        <v>-1</v>
      </c>
      <c r="IS24" s="229">
        <v>-5</v>
      </c>
      <c r="IT24">
        <v>1</v>
      </c>
      <c r="IU24">
        <v>1</v>
      </c>
      <c r="IV24" s="234">
        <v>1</v>
      </c>
      <c r="IW24">
        <v>1</v>
      </c>
      <c r="IX24">
        <v>0</v>
      </c>
      <c r="IY24">
        <v>1</v>
      </c>
      <c r="IZ24">
        <v>1</v>
      </c>
      <c r="JA24" s="235">
        <v>2.9934660386000001E-2</v>
      </c>
      <c r="JB24" s="194">
        <v>42551</v>
      </c>
      <c r="JC24">
        <f t="shared" si="104"/>
        <v>1</v>
      </c>
      <c r="JD24" t="s">
        <v>1163</v>
      </c>
      <c r="JE24">
        <v>3</v>
      </c>
      <c r="JF24" s="241">
        <v>2</v>
      </c>
      <c r="JG24">
        <v>2</v>
      </c>
      <c r="JH24" s="137">
        <v>101670</v>
      </c>
      <c r="JI24" s="137">
        <v>67780</v>
      </c>
      <c r="JJ24" s="188">
        <v>3043.4569214446201</v>
      </c>
      <c r="JK24" s="188">
        <f t="shared" si="162"/>
        <v>3043.4569214446201</v>
      </c>
      <c r="JL24" s="188">
        <v>-3043.4569214446201</v>
      </c>
      <c r="JM24" s="188">
        <v>3043.4569214446201</v>
      </c>
      <c r="JN24" s="188">
        <v>3043.4569214446201</v>
      </c>
      <c r="JO24" s="188">
        <v>3043.4569214446201</v>
      </c>
      <c r="JP24" s="188">
        <v>3043.4569214446201</v>
      </c>
      <c r="JQ24" s="188">
        <f t="shared" si="105"/>
        <v>3043.4569214446201</v>
      </c>
      <c r="JR24" s="188">
        <v>3043.4569214446201</v>
      </c>
      <c r="JS24" s="188">
        <v>-3043.4569214446201</v>
      </c>
      <c r="JT24" s="188">
        <v>-3043.4569214446201</v>
      </c>
      <c r="JU24" s="188">
        <v>3043.4569214446201</v>
      </c>
      <c r="JW24">
        <v>1</v>
      </c>
      <c r="JX24" s="230">
        <v>1</v>
      </c>
      <c r="JY24" s="230">
        <v>-1</v>
      </c>
      <c r="JZ24" s="230">
        <v>1</v>
      </c>
      <c r="KA24" s="203">
        <v>1</v>
      </c>
      <c r="KB24" s="229">
        <v>-6</v>
      </c>
      <c r="KC24">
        <v>-1</v>
      </c>
      <c r="KD24">
        <v>-1</v>
      </c>
      <c r="KE24" s="234">
        <v>1</v>
      </c>
      <c r="KF24">
        <v>1</v>
      </c>
      <c r="KG24">
        <v>1</v>
      </c>
      <c r="KH24">
        <v>0</v>
      </c>
      <c r="KI24">
        <v>0</v>
      </c>
      <c r="KJ24" s="235">
        <v>4.4260843906799997E-2</v>
      </c>
      <c r="KK24" s="194">
        <v>42551</v>
      </c>
      <c r="KL24">
        <f t="shared" si="106"/>
        <v>-1</v>
      </c>
      <c r="KM24" t="s">
        <v>1163</v>
      </c>
      <c r="KN24">
        <v>3</v>
      </c>
      <c r="KO24" s="241">
        <v>2</v>
      </c>
      <c r="KP24">
        <v>2</v>
      </c>
      <c r="KQ24" s="137">
        <v>106170</v>
      </c>
      <c r="KR24" s="137">
        <v>70780</v>
      </c>
      <c r="KS24" s="188">
        <v>4699.1737975849555</v>
      </c>
      <c r="KT24" s="188">
        <v>4699.1737975849555</v>
      </c>
      <c r="KU24" s="188">
        <v>4699.1737975849555</v>
      </c>
      <c r="KV24" s="188">
        <v>-4699.1737975849555</v>
      </c>
      <c r="KW24" s="188">
        <v>-4699.1737975849555</v>
      </c>
      <c r="KX24" s="188">
        <v>-4699.1737975849555</v>
      </c>
      <c r="KY24" s="188">
        <v>4699.1737975849555</v>
      </c>
      <c r="KZ24" s="188">
        <f t="shared" si="107"/>
        <v>-4699.1737975849555</v>
      </c>
      <c r="LA24" s="188">
        <v>4699.1737975849555</v>
      </c>
      <c r="LB24" s="188">
        <v>-4699.1737975849555</v>
      </c>
      <c r="LC24" s="188">
        <v>-4699.1737975849555</v>
      </c>
      <c r="LD24" s="188">
        <v>4699.1737975849555</v>
      </c>
      <c r="LF24">
        <v>1</v>
      </c>
      <c r="LG24" s="230">
        <v>1</v>
      </c>
      <c r="LH24" s="230">
        <v>-1</v>
      </c>
      <c r="LI24" s="230">
        <v>1</v>
      </c>
      <c r="LJ24" s="203">
        <v>1</v>
      </c>
      <c r="LK24" s="229">
        <v>-7</v>
      </c>
      <c r="LL24">
        <v>-1</v>
      </c>
      <c r="LM24">
        <v>-1</v>
      </c>
      <c r="LN24" s="234">
        <v>1</v>
      </c>
      <c r="LO24">
        <v>0</v>
      </c>
      <c r="LP24">
        <v>1</v>
      </c>
      <c r="LQ24">
        <v>0</v>
      </c>
      <c r="LR24">
        <v>0</v>
      </c>
      <c r="LS24" s="235">
        <v>3.3484035038099998E-2</v>
      </c>
      <c r="LT24" s="194">
        <v>42551</v>
      </c>
      <c r="LU24">
        <f t="shared" si="108"/>
        <v>-1</v>
      </c>
      <c r="LV24" t="s">
        <v>1163</v>
      </c>
      <c r="LW24">
        <v>3</v>
      </c>
      <c r="LX24" s="241"/>
      <c r="LY24">
        <v>2</v>
      </c>
      <c r="LZ24" s="137">
        <v>109725</v>
      </c>
      <c r="MA24" s="137">
        <v>73150</v>
      </c>
      <c r="MB24" s="188">
        <v>3674.0357445555223</v>
      </c>
      <c r="MC24" s="188">
        <v>3674.0357445555223</v>
      </c>
      <c r="MD24" s="188">
        <v>3674.0357445555223</v>
      </c>
      <c r="ME24" s="188">
        <v>-3674.0357445555223</v>
      </c>
      <c r="MF24" s="188">
        <v>-3674.0357445555223</v>
      </c>
      <c r="MG24" s="188">
        <v>-3674.0357445555223</v>
      </c>
      <c r="MH24" s="188">
        <v>3674.0357445555223</v>
      </c>
      <c r="MI24" s="188">
        <f t="shared" si="109"/>
        <v>-3674.0357445555223</v>
      </c>
      <c r="MJ24" s="188">
        <v>3674.0357445555223</v>
      </c>
      <c r="MK24" s="188">
        <v>-3674.0357445555223</v>
      </c>
      <c r="ML24" s="188">
        <v>-3674.0357445555223</v>
      </c>
      <c r="MM24" s="188">
        <v>3674.0357445555223</v>
      </c>
      <c r="MO24">
        <v>1</v>
      </c>
      <c r="MP24" s="230">
        <v>1</v>
      </c>
      <c r="MQ24" s="230">
        <v>-1</v>
      </c>
      <c r="MR24" s="234">
        <v>1</v>
      </c>
      <c r="MS24" s="203">
        <v>1</v>
      </c>
      <c r="MT24" s="229">
        <v>-8</v>
      </c>
      <c r="MU24">
        <v>-1</v>
      </c>
      <c r="MV24">
        <v>-1</v>
      </c>
      <c r="MW24" s="234">
        <v>1</v>
      </c>
      <c r="MX24">
        <v>0</v>
      </c>
      <c r="MY24">
        <v>1</v>
      </c>
      <c r="MZ24">
        <v>0</v>
      </c>
      <c r="NA24">
        <v>0</v>
      </c>
      <c r="NB24" s="235">
        <v>9.8427887901599998E-3</v>
      </c>
      <c r="NC24" s="194">
        <v>42551</v>
      </c>
      <c r="ND24">
        <f t="shared" si="110"/>
        <v>-1</v>
      </c>
      <c r="NE24" t="s">
        <v>1163</v>
      </c>
      <c r="NF24">
        <v>3</v>
      </c>
      <c r="NG24" s="241"/>
      <c r="NH24">
        <v>2</v>
      </c>
      <c r="NI24" s="137">
        <v>110805</v>
      </c>
      <c r="NJ24" s="137">
        <v>73870</v>
      </c>
      <c r="NK24" s="188">
        <v>1090.6302118936787</v>
      </c>
      <c r="NL24" s="188">
        <v>1090.6302118936787</v>
      </c>
      <c r="NM24" s="188">
        <v>1090.6302118936787</v>
      </c>
      <c r="NN24" s="188">
        <v>-1090.6302118936787</v>
      </c>
      <c r="NO24" s="188">
        <v>-1090.6302118936787</v>
      </c>
      <c r="NP24" s="188">
        <v>-1090.6302118936787</v>
      </c>
      <c r="NQ24" s="188">
        <v>1090.6302118936787</v>
      </c>
      <c r="NR24" s="188">
        <f t="shared" si="111"/>
        <v>-1090.6302118936787</v>
      </c>
      <c r="NS24" s="188">
        <v>1090.6302118936787</v>
      </c>
      <c r="NT24" s="188">
        <v>-1090.6302118936787</v>
      </c>
      <c r="NU24" s="188">
        <v>-1090.6302118936787</v>
      </c>
      <c r="NV24" s="188">
        <v>1090.6302118936787</v>
      </c>
      <c r="NX24">
        <v>1</v>
      </c>
      <c r="NY24" s="230">
        <v>-1</v>
      </c>
      <c r="NZ24" s="230">
        <v>-1</v>
      </c>
      <c r="OA24" s="230">
        <v>1</v>
      </c>
      <c r="OB24" s="203">
        <v>1</v>
      </c>
      <c r="OC24" s="229">
        <v>-9</v>
      </c>
      <c r="OD24">
        <v>-1</v>
      </c>
      <c r="OE24">
        <v>-1</v>
      </c>
      <c r="OF24" s="234">
        <v>1</v>
      </c>
      <c r="OG24">
        <v>0</v>
      </c>
      <c r="OH24">
        <v>1</v>
      </c>
      <c r="OI24">
        <v>0</v>
      </c>
      <c r="OJ24">
        <v>0</v>
      </c>
      <c r="OK24">
        <v>5.5502910518499997E-3</v>
      </c>
      <c r="OL24" s="194">
        <v>42551</v>
      </c>
      <c r="OM24">
        <f t="shared" si="112"/>
        <v>-1</v>
      </c>
      <c r="ON24" t="s">
        <v>1163</v>
      </c>
      <c r="OO24">
        <v>3</v>
      </c>
      <c r="OP24" s="241"/>
      <c r="OQ24">
        <v>2</v>
      </c>
      <c r="OR24" s="137">
        <v>110925</v>
      </c>
      <c r="OS24" s="137">
        <v>73950</v>
      </c>
      <c r="OT24" s="188">
        <v>-615.66603492646118</v>
      </c>
      <c r="OU24" s="188">
        <v>615.66603492646118</v>
      </c>
      <c r="OV24" s="188">
        <v>615.66603492646118</v>
      </c>
      <c r="OW24" s="188">
        <v>-615.66603492646118</v>
      </c>
      <c r="OX24" s="188">
        <v>-615.66603492646118</v>
      </c>
      <c r="OY24" s="188">
        <v>-615.66603492646118</v>
      </c>
      <c r="OZ24" s="188">
        <v>615.66603492646118</v>
      </c>
      <c r="PA24" s="188">
        <f t="shared" si="113"/>
        <v>-615.66603492646118</v>
      </c>
      <c r="PB24" s="188">
        <v>615.66603492646118</v>
      </c>
      <c r="PC24" s="188">
        <v>-615.66603492646118</v>
      </c>
      <c r="PD24" s="188">
        <v>-615.66603492646118</v>
      </c>
      <c r="PE24" s="188">
        <v>615.66603492646118</v>
      </c>
      <c r="PG24">
        <v>1</v>
      </c>
      <c r="PH24" s="230">
        <v>-1</v>
      </c>
      <c r="PI24" s="230">
        <v>-1</v>
      </c>
      <c r="PJ24" s="230">
        <v>1</v>
      </c>
      <c r="PK24" s="203">
        <v>1</v>
      </c>
      <c r="PL24" s="229">
        <v>-10</v>
      </c>
      <c r="PM24">
        <v>-1</v>
      </c>
      <c r="PN24">
        <v>-1</v>
      </c>
      <c r="PO24" s="234">
        <v>-1</v>
      </c>
      <c r="PP24">
        <v>1</v>
      </c>
      <c r="PQ24">
        <v>0</v>
      </c>
      <c r="PR24">
        <v>1</v>
      </c>
      <c r="PS24">
        <v>1</v>
      </c>
      <c r="PT24" s="235">
        <v>-4.4426494345699997E-3</v>
      </c>
      <c r="PU24" s="194">
        <v>42551</v>
      </c>
      <c r="PV24">
        <v>-1</v>
      </c>
      <c r="PW24" t="s">
        <v>1163</v>
      </c>
      <c r="PX24">
        <v>3</v>
      </c>
      <c r="PY24" s="241"/>
      <c r="PZ24">
        <v>2</v>
      </c>
      <c r="QA24" s="137">
        <v>109905</v>
      </c>
      <c r="QB24" s="137">
        <v>73270</v>
      </c>
      <c r="QC24" s="188">
        <v>488.26938610641582</v>
      </c>
      <c r="QD24" s="188">
        <v>-488.26938610641582</v>
      </c>
      <c r="QE24" s="188">
        <v>-488.26938610641582</v>
      </c>
      <c r="QF24" s="188">
        <v>488.26938610641582</v>
      </c>
      <c r="QG24" s="188">
        <v>488.26938610641582</v>
      </c>
      <c r="QH24" s="188">
        <v>488.26938610641582</v>
      </c>
      <c r="QI24" s="188">
        <v>-488.26938610641582</v>
      </c>
      <c r="QJ24" s="188">
        <v>488.26938610641582</v>
      </c>
      <c r="QK24" s="188">
        <v>-488.26938610641582</v>
      </c>
      <c r="QL24" s="188">
        <v>488.26938610641582</v>
      </c>
      <c r="QM24" s="188">
        <v>-488.26938610641582</v>
      </c>
      <c r="QN24" s="188">
        <v>488.26938610641582</v>
      </c>
      <c r="QP24">
        <f t="shared" si="114"/>
        <v>-1</v>
      </c>
      <c r="QQ24" s="230">
        <v>1</v>
      </c>
      <c r="QR24" s="230">
        <v>1</v>
      </c>
      <c r="QS24" s="230">
        <v>1</v>
      </c>
      <c r="QT24" s="203">
        <v>1</v>
      </c>
      <c r="QU24" s="229">
        <v>-11</v>
      </c>
      <c r="QV24">
        <f t="shared" si="115"/>
        <v>-1</v>
      </c>
      <c r="QW24">
        <f t="shared" si="116"/>
        <v>-1</v>
      </c>
      <c r="QX24">
        <v>-1</v>
      </c>
      <c r="QY24">
        <f t="shared" si="117"/>
        <v>0</v>
      </c>
      <c r="QZ24">
        <f t="shared" si="176"/>
        <v>0</v>
      </c>
      <c r="RA24">
        <f t="shared" si="163"/>
        <v>1</v>
      </c>
      <c r="RB24">
        <f t="shared" si="118"/>
        <v>1</v>
      </c>
      <c r="RC24">
        <v>-9.1954022988500004E-3</v>
      </c>
      <c r="RD24" s="194">
        <v>42551</v>
      </c>
      <c r="RE24">
        <f t="shared" si="119"/>
        <v>1</v>
      </c>
      <c r="RF24" t="str">
        <f t="shared" si="83"/>
        <v>TRUE</v>
      </c>
      <c r="RG24">
        <f>VLOOKUP($A24,'FuturesInfo (3)'!$A$2:$V$80,22)</f>
        <v>3</v>
      </c>
      <c r="RH24" s="241"/>
      <c r="RI24">
        <f t="shared" si="120"/>
        <v>2</v>
      </c>
      <c r="RJ24" s="137">
        <f>VLOOKUP($A24,'FuturesInfo (3)'!$A$2:$O$80,15)*RG24</f>
        <v>109905</v>
      </c>
      <c r="RK24" s="137">
        <f>VLOOKUP($A24,'FuturesInfo (3)'!$A$2:$O$80,15)*RI24</f>
        <v>73270</v>
      </c>
      <c r="RL24" s="188">
        <f t="shared" si="121"/>
        <v>-1010.6206896551093</v>
      </c>
      <c r="RM24" s="188">
        <f t="shared" si="172"/>
        <v>1010.6206896551093</v>
      </c>
      <c r="RN24" s="188">
        <f t="shared" si="122"/>
        <v>-1010.6206896551093</v>
      </c>
      <c r="RO24" s="188">
        <f t="shared" si="123"/>
        <v>1010.6206896551093</v>
      </c>
      <c r="RP24" s="188">
        <f t="shared" si="173"/>
        <v>1010.6206896551093</v>
      </c>
      <c r="RQ24" s="188">
        <f t="shared" si="125"/>
        <v>-1010.6206896551093</v>
      </c>
      <c r="RR24" s="188">
        <f t="shared" si="164"/>
        <v>-1010.6206896551093</v>
      </c>
      <c r="RS24" s="188">
        <f t="shared" si="126"/>
        <v>-1010.6206896551093</v>
      </c>
      <c r="RT24" s="188">
        <f>IF(IF(sym!$Q13=QX24,1,0)=1,ABS(RJ24*RC24),-ABS(RJ24*RC24))</f>
        <v>-1010.6206896551093</v>
      </c>
      <c r="RU24" s="188">
        <f>IF(IF(sym!$P13=QX24,1,0)=1,ABS(RJ24*RC24),-ABS(RJ24*RC24))</f>
        <v>1010.6206896551093</v>
      </c>
      <c r="RV24" s="188">
        <f t="shared" si="169"/>
        <v>-1010.6206896551093</v>
      </c>
      <c r="RW24" s="188">
        <f t="shared" si="127"/>
        <v>1010.6206896551093</v>
      </c>
      <c r="RY24">
        <f t="shared" si="128"/>
        <v>-1</v>
      </c>
      <c r="RZ24" s="230"/>
      <c r="SA24" s="230"/>
      <c r="SB24" s="230"/>
      <c r="SC24" s="203"/>
      <c r="SD24" s="229"/>
      <c r="SE24">
        <f t="shared" si="129"/>
        <v>1</v>
      </c>
      <c r="SF24">
        <f t="shared" si="130"/>
        <v>0</v>
      </c>
      <c r="SG24" s="234"/>
      <c r="SH24">
        <f t="shared" si="131"/>
        <v>1</v>
      </c>
      <c r="SI24">
        <f t="shared" si="85"/>
        <v>1</v>
      </c>
      <c r="SJ24">
        <f t="shared" si="165"/>
        <v>0</v>
      </c>
      <c r="SK24">
        <f t="shared" si="132"/>
        <v>1</v>
      </c>
      <c r="SL24" s="235"/>
      <c r="SM24" s="194"/>
      <c r="SN24">
        <f t="shared" si="133"/>
        <v>-1</v>
      </c>
      <c r="SO24" t="str">
        <f t="shared" si="86"/>
        <v>FALSE</v>
      </c>
      <c r="SP24">
        <f>VLOOKUP($A24,'FuturesInfo (3)'!$A$2:$V$80,22)</f>
        <v>3</v>
      </c>
      <c r="SQ24" s="241"/>
      <c r="SR24">
        <f t="shared" si="134"/>
        <v>2</v>
      </c>
      <c r="SS24" s="137">
        <f>VLOOKUP($A24,'FuturesInfo (3)'!$A$2:$O$80,15)*SP24</f>
        <v>109905</v>
      </c>
      <c r="ST24" s="137">
        <f>VLOOKUP($A24,'FuturesInfo (3)'!$A$2:$O$80,15)*SR24</f>
        <v>73270</v>
      </c>
      <c r="SU24" s="188">
        <f t="shared" si="135"/>
        <v>0</v>
      </c>
      <c r="SV24" s="188">
        <f t="shared" si="87"/>
        <v>0</v>
      </c>
      <c r="SW24" s="188">
        <f t="shared" si="136"/>
        <v>0</v>
      </c>
      <c r="SX24" s="188">
        <f t="shared" si="137"/>
        <v>0</v>
      </c>
      <c r="SY24" s="188">
        <f t="shared" si="174"/>
        <v>0</v>
      </c>
      <c r="SZ24" s="188">
        <f t="shared" si="139"/>
        <v>0</v>
      </c>
      <c r="TA24" s="188">
        <f t="shared" si="166"/>
        <v>0</v>
      </c>
      <c r="TB24" s="188">
        <f t="shared" si="140"/>
        <v>0</v>
      </c>
      <c r="TC24" s="188">
        <f>IF(IF(sym!$Q13=SG24,1,0)=1,ABS(SS24*SL24),-ABS(SS24*SL24))</f>
        <v>0</v>
      </c>
      <c r="TD24" s="188">
        <f>IF(IF(sym!$P13=SG24,1,0)=1,ABS(SS24*SL24),-ABS(SS24*SL24))</f>
        <v>0</v>
      </c>
      <c r="TE24" s="188">
        <f t="shared" si="170"/>
        <v>0</v>
      </c>
      <c r="TF24" s="188">
        <f t="shared" si="141"/>
        <v>0</v>
      </c>
      <c r="TH24">
        <f t="shared" si="142"/>
        <v>0</v>
      </c>
      <c r="TI24" s="230"/>
      <c r="TJ24" s="230"/>
      <c r="TK24" s="230"/>
      <c r="TL24" s="203"/>
      <c r="TM24" s="229"/>
      <c r="TN24">
        <f t="shared" si="143"/>
        <v>1</v>
      </c>
      <c r="TO24">
        <f t="shared" si="144"/>
        <v>0</v>
      </c>
      <c r="TP24" s="234"/>
      <c r="TQ24">
        <f t="shared" si="145"/>
        <v>1</v>
      </c>
      <c r="TR24">
        <f t="shared" si="88"/>
        <v>1</v>
      </c>
      <c r="TS24">
        <f t="shared" si="167"/>
        <v>0</v>
      </c>
      <c r="TT24">
        <f t="shared" si="146"/>
        <v>1</v>
      </c>
      <c r="TU24" s="235"/>
      <c r="TV24" s="194"/>
      <c r="TW24">
        <f t="shared" si="147"/>
        <v>-1</v>
      </c>
      <c r="TX24" t="str">
        <f t="shared" si="89"/>
        <v>FALSE</v>
      </c>
      <c r="TY24">
        <f>VLOOKUP($A24,'FuturesInfo (3)'!$A$2:$V$80,22)</f>
        <v>3</v>
      </c>
      <c r="TZ24" s="241"/>
      <c r="UA24">
        <f t="shared" si="148"/>
        <v>2</v>
      </c>
      <c r="UB24" s="137">
        <f>VLOOKUP($A24,'FuturesInfo (3)'!$A$2:$O$80,15)*TY24</f>
        <v>109905</v>
      </c>
      <c r="UC24" s="137">
        <f>VLOOKUP($A24,'FuturesInfo (3)'!$A$2:$O$80,15)*UA24</f>
        <v>73270</v>
      </c>
      <c r="UD24" s="188">
        <f t="shared" si="149"/>
        <v>0</v>
      </c>
      <c r="UE24" s="188">
        <f t="shared" si="90"/>
        <v>0</v>
      </c>
      <c r="UF24" s="188">
        <f t="shared" si="150"/>
        <v>0</v>
      </c>
      <c r="UG24" s="188">
        <f t="shared" si="151"/>
        <v>0</v>
      </c>
      <c r="UH24" s="188">
        <f t="shared" si="175"/>
        <v>0</v>
      </c>
      <c r="UI24" s="188">
        <f t="shared" si="153"/>
        <v>0</v>
      </c>
      <c r="UJ24" s="188">
        <f t="shared" si="168"/>
        <v>0</v>
      </c>
      <c r="UK24" s="188">
        <f t="shared" si="154"/>
        <v>0</v>
      </c>
      <c r="UL24" s="188">
        <f>IF(IF(sym!$Q13=TP24,1,0)=1,ABS(UB24*TU24),-ABS(UB24*TU24))</f>
        <v>0</v>
      </c>
      <c r="UM24" s="188">
        <f>IF(IF(sym!$P13=TP24,1,0)=1,ABS(UB24*TU24),-ABS(UB24*TU24))</f>
        <v>0</v>
      </c>
      <c r="UN24" s="188">
        <f t="shared" si="171"/>
        <v>0</v>
      </c>
      <c r="UO24" s="188">
        <f t="shared" si="155"/>
        <v>0</v>
      </c>
    </row>
    <row r="25" spans="1:561" x14ac:dyDescent="0.25">
      <c r="A25" s="1" t="s">
        <v>1010</v>
      </c>
      <c r="B25" s="149" t="str">
        <f>'FuturesInfo (3)'!M13</f>
        <v>@EU</v>
      </c>
      <c r="C25" s="192" t="str">
        <f>VLOOKUP(A25,'FuturesInfo (3)'!$A$2:$K$80,11)</f>
        <v>currency</v>
      </c>
      <c r="E25">
        <v>1</v>
      </c>
      <c r="F25" s="228">
        <v>-1</v>
      </c>
      <c r="G25" s="228">
        <v>1</v>
      </c>
      <c r="H25" s="203">
        <v>1</v>
      </c>
      <c r="I25" s="229">
        <v>-10</v>
      </c>
      <c r="J25">
        <v>-1</v>
      </c>
      <c r="K25">
        <v>-1</v>
      </c>
      <c r="L25" s="203">
        <v>-1</v>
      </c>
      <c r="M25">
        <v>1</v>
      </c>
      <c r="N25">
        <v>0</v>
      </c>
      <c r="O25">
        <v>1</v>
      </c>
      <c r="P25">
        <v>1</v>
      </c>
      <c r="Q25" s="237">
        <v>-2.7383731370099998E-3</v>
      </c>
      <c r="R25" s="194">
        <v>42536</v>
      </c>
      <c r="S25">
        <v>60</v>
      </c>
      <c r="T25" t="s">
        <v>1163</v>
      </c>
      <c r="U25">
        <v>1</v>
      </c>
      <c r="V25" s="241">
        <v>2</v>
      </c>
      <c r="W25">
        <v>1</v>
      </c>
      <c r="X25" s="137">
        <v>138843.75</v>
      </c>
      <c r="Y25" s="137">
        <v>138843.75</v>
      </c>
      <c r="Z25" s="188">
        <v>380.20599524173218</v>
      </c>
      <c r="AA25" s="188">
        <f t="shared" si="81"/>
        <v>-380.20599524173218</v>
      </c>
      <c r="AB25" s="188">
        <v>-380.20599524173218</v>
      </c>
      <c r="AC25" s="188">
        <v>380.20599524173218</v>
      </c>
      <c r="AD25" s="188">
        <v>380.20599524173218</v>
      </c>
      <c r="AE25" s="188">
        <v>-380.20599524173218</v>
      </c>
      <c r="AF25" s="188">
        <f t="shared" si="91"/>
        <v>-1</v>
      </c>
      <c r="AG25" s="188">
        <v>-380.20599524173218</v>
      </c>
      <c r="AH25" s="188">
        <v>380.20599524173218</v>
      </c>
      <c r="AI25" s="188">
        <v>-380.20599524173218</v>
      </c>
      <c r="AJ25" s="188">
        <v>380.20599524173218</v>
      </c>
      <c r="AL25">
        <v>-1</v>
      </c>
      <c r="AM25" s="228">
        <v>-1</v>
      </c>
      <c r="AN25" s="228">
        <v>-1</v>
      </c>
      <c r="AO25" s="228">
        <v>-1</v>
      </c>
      <c r="AP25" s="203">
        <v>1</v>
      </c>
      <c r="AQ25" s="229">
        <v>-5</v>
      </c>
      <c r="AR25">
        <v>-1</v>
      </c>
      <c r="AS25">
        <v>-1</v>
      </c>
      <c r="AT25" s="203">
        <v>1</v>
      </c>
      <c r="AU25">
        <v>0</v>
      </c>
      <c r="AV25">
        <v>1</v>
      </c>
      <c r="AW25">
        <v>0</v>
      </c>
      <c r="AX25">
        <v>0</v>
      </c>
      <c r="AY25" s="237">
        <v>5.1766824217899998E-3</v>
      </c>
      <c r="AZ25" s="194">
        <v>42544</v>
      </c>
      <c r="BA25">
        <f t="shared" si="92"/>
        <v>-1</v>
      </c>
      <c r="BB25" t="s">
        <v>1163</v>
      </c>
      <c r="BC25">
        <v>1</v>
      </c>
      <c r="BD25" s="241">
        <v>1</v>
      </c>
      <c r="BE25">
        <v>1</v>
      </c>
      <c r="BF25" s="137">
        <v>139562.5</v>
      </c>
      <c r="BG25" s="137">
        <v>139562.5</v>
      </c>
      <c r="BH25" s="188">
        <v>-722.47074049106686</v>
      </c>
      <c r="BI25" s="188">
        <f t="shared" si="156"/>
        <v>-722.47074049106686</v>
      </c>
      <c r="BJ25" s="188">
        <v>722.47074049106686</v>
      </c>
      <c r="BK25" s="188">
        <v>-722.47074049106686</v>
      </c>
      <c r="BL25" s="188">
        <v>-722.47074049106686</v>
      </c>
      <c r="BM25" s="188">
        <v>-722.47074049106686</v>
      </c>
      <c r="BN25" s="188">
        <v>-722.47074049106686</v>
      </c>
      <c r="BO25" s="188">
        <f t="shared" si="93"/>
        <v>-722.47074049106686</v>
      </c>
      <c r="BP25" s="188">
        <v>722.47074049106686</v>
      </c>
      <c r="BQ25" s="188">
        <v>-722.47074049106686</v>
      </c>
      <c r="BR25" s="188">
        <v>-722.47074049106686</v>
      </c>
      <c r="BS25" s="188">
        <v>722.47074049106686</v>
      </c>
      <c r="BU25">
        <v>1</v>
      </c>
      <c r="BV25" s="228">
        <v>1</v>
      </c>
      <c r="BW25" s="228">
        <v>-1</v>
      </c>
      <c r="BX25" s="228">
        <v>1</v>
      </c>
      <c r="BY25" s="203">
        <v>1</v>
      </c>
      <c r="BZ25" s="229">
        <v>-12</v>
      </c>
      <c r="CA25">
        <v>-1</v>
      </c>
      <c r="CB25">
        <v>-1</v>
      </c>
      <c r="CC25" s="203">
        <v>1</v>
      </c>
      <c r="CD25">
        <v>1</v>
      </c>
      <c r="CE25">
        <v>1</v>
      </c>
      <c r="CF25">
        <v>0</v>
      </c>
      <c r="CG25">
        <v>0</v>
      </c>
      <c r="CH25" s="237"/>
      <c r="CI25" s="194">
        <v>42536</v>
      </c>
      <c r="CJ25">
        <f t="shared" si="94"/>
        <v>-1</v>
      </c>
      <c r="CK25" t="s">
        <v>1163</v>
      </c>
      <c r="CL25">
        <v>2</v>
      </c>
      <c r="CM25" s="241">
        <v>1</v>
      </c>
      <c r="CN25">
        <v>3</v>
      </c>
      <c r="CO25" s="137">
        <v>279125</v>
      </c>
      <c r="CP25" s="137">
        <v>418687.5</v>
      </c>
      <c r="CQ25" s="188">
        <v>0</v>
      </c>
      <c r="CR25" s="188">
        <f t="shared" si="157"/>
        <v>0</v>
      </c>
      <c r="CS25" s="188">
        <v>0</v>
      </c>
      <c r="CT25" s="188">
        <v>0</v>
      </c>
      <c r="CU25" s="188">
        <v>0</v>
      </c>
      <c r="CV25" s="188">
        <v>0</v>
      </c>
      <c r="CW25" s="188">
        <v>0</v>
      </c>
      <c r="CX25" s="188">
        <f t="shared" si="95"/>
        <v>0</v>
      </c>
      <c r="CY25" s="188">
        <v>0</v>
      </c>
      <c r="CZ25" s="188">
        <v>0</v>
      </c>
      <c r="DA25" s="188">
        <v>0</v>
      </c>
      <c r="DB25" s="188">
        <v>0</v>
      </c>
      <c r="DD25">
        <v>1</v>
      </c>
      <c r="DE25" s="228">
        <v>1</v>
      </c>
      <c r="DF25" s="228">
        <v>-1</v>
      </c>
      <c r="DG25" s="228">
        <v>1</v>
      </c>
      <c r="DH25" s="203">
        <v>1</v>
      </c>
      <c r="DI25" s="229">
        <v>-12</v>
      </c>
      <c r="DJ25">
        <v>-1</v>
      </c>
      <c r="DK25">
        <v>-1</v>
      </c>
      <c r="DL25" s="203">
        <v>-1</v>
      </c>
      <c r="DM25">
        <v>0</v>
      </c>
      <c r="DN25">
        <v>0</v>
      </c>
      <c r="DO25">
        <v>1</v>
      </c>
      <c r="DP25">
        <v>1</v>
      </c>
      <c r="DQ25" s="237">
        <v>-5.77698163905E-3</v>
      </c>
      <c r="DR25" s="194">
        <v>42536</v>
      </c>
      <c r="DS25">
        <f t="shared" si="96"/>
        <v>-1</v>
      </c>
      <c r="DT25" t="s">
        <v>1163</v>
      </c>
      <c r="DU25">
        <v>2</v>
      </c>
      <c r="DV25" s="241">
        <v>1</v>
      </c>
      <c r="DW25">
        <v>3</v>
      </c>
      <c r="DX25" s="137">
        <v>277512.5</v>
      </c>
      <c r="DY25" s="137">
        <v>416268.75</v>
      </c>
      <c r="DZ25" s="188">
        <v>-1603.1846171068632</v>
      </c>
      <c r="EA25" s="188">
        <f t="shared" si="158"/>
        <v>-1603.1846171068632</v>
      </c>
      <c r="EB25" s="188">
        <v>-1603.1846171068632</v>
      </c>
      <c r="EC25" s="188">
        <v>1603.1846171068632</v>
      </c>
      <c r="ED25" s="188">
        <v>1603.1846171068632</v>
      </c>
      <c r="EE25" s="188">
        <v>1603.1846171068632</v>
      </c>
      <c r="EF25" s="188">
        <v>-1603.1846171068632</v>
      </c>
      <c r="EG25" s="188">
        <f t="shared" si="97"/>
        <v>1603.1846171068632</v>
      </c>
      <c r="EH25" s="188">
        <v>-1603.1846171068632</v>
      </c>
      <c r="EI25" s="188">
        <v>1603.1846171068632</v>
      </c>
      <c r="EJ25" s="188">
        <v>-1603.1846171068632</v>
      </c>
      <c r="EK25" s="188">
        <v>1603.1846171068632</v>
      </c>
      <c r="EM25">
        <v>-1</v>
      </c>
      <c r="EN25" s="228">
        <v>-1</v>
      </c>
      <c r="EO25" s="228">
        <v>-1</v>
      </c>
      <c r="EP25" s="228">
        <v>-1</v>
      </c>
      <c r="EQ25" s="203">
        <v>1</v>
      </c>
      <c r="ER25" s="229">
        <v>-13</v>
      </c>
      <c r="ES25">
        <v>-1</v>
      </c>
      <c r="ET25">
        <v>-1</v>
      </c>
      <c r="EU25" s="203">
        <v>1</v>
      </c>
      <c r="EV25">
        <v>0</v>
      </c>
      <c r="EW25">
        <v>1</v>
      </c>
      <c r="EX25">
        <v>0</v>
      </c>
      <c r="EY25">
        <v>0</v>
      </c>
      <c r="EZ25" s="237">
        <v>3.0178820773799999E-3</v>
      </c>
      <c r="FA25" s="194">
        <v>42536</v>
      </c>
      <c r="FB25">
        <f t="shared" si="98"/>
        <v>-1</v>
      </c>
      <c r="FC25" t="s">
        <v>1163</v>
      </c>
      <c r="FD25">
        <v>2</v>
      </c>
      <c r="FE25" s="241">
        <v>1</v>
      </c>
      <c r="FF25">
        <v>2</v>
      </c>
      <c r="FG25" s="137">
        <v>278350</v>
      </c>
      <c r="FH25" s="137">
        <v>278350</v>
      </c>
      <c r="FI25" s="188">
        <v>-840.02747623872301</v>
      </c>
      <c r="FJ25" s="188">
        <f t="shared" si="159"/>
        <v>-840.02747623872301</v>
      </c>
      <c r="FK25" s="188">
        <v>840.02747623872301</v>
      </c>
      <c r="FL25" s="188">
        <v>-840.02747623872301</v>
      </c>
      <c r="FM25" s="188">
        <v>-840.02747623872301</v>
      </c>
      <c r="FN25" s="188">
        <v>-840.02747623872301</v>
      </c>
      <c r="FO25" s="188">
        <v>-840.02747623872301</v>
      </c>
      <c r="FP25" s="188">
        <f t="shared" si="99"/>
        <v>-840.02747623872301</v>
      </c>
      <c r="FQ25" s="188">
        <v>840.02747623872301</v>
      </c>
      <c r="FR25" s="188">
        <v>-840.02747623872301</v>
      </c>
      <c r="FS25" s="188">
        <v>-840.02747623872301</v>
      </c>
      <c r="FT25" s="188">
        <v>840.02747623872301</v>
      </c>
      <c r="FV25">
        <v>1</v>
      </c>
      <c r="FW25" s="228">
        <v>-1</v>
      </c>
      <c r="FX25" s="228">
        <v>-1</v>
      </c>
      <c r="FY25" s="228">
        <v>-1</v>
      </c>
      <c r="FZ25" s="203">
        <v>1</v>
      </c>
      <c r="GA25" s="229">
        <v>-14</v>
      </c>
      <c r="GB25">
        <v>-1</v>
      </c>
      <c r="GC25">
        <v>-1</v>
      </c>
      <c r="GD25">
        <v>-1</v>
      </c>
      <c r="GE25">
        <v>1</v>
      </c>
      <c r="GF25">
        <v>0</v>
      </c>
      <c r="GG25">
        <v>1</v>
      </c>
      <c r="GH25">
        <v>1</v>
      </c>
      <c r="GI25">
        <v>-4.4907490569400001E-3</v>
      </c>
      <c r="GJ25" s="194">
        <v>42536</v>
      </c>
      <c r="GK25">
        <f t="shared" si="100"/>
        <v>-1</v>
      </c>
      <c r="GL25" t="s">
        <v>1163</v>
      </c>
      <c r="GM25">
        <v>2</v>
      </c>
      <c r="GN25" s="241">
        <v>1</v>
      </c>
      <c r="GO25">
        <v>3</v>
      </c>
      <c r="GP25" s="137">
        <v>277100</v>
      </c>
      <c r="GQ25" s="137">
        <v>415650</v>
      </c>
      <c r="GR25" s="188">
        <v>1244.386563678074</v>
      </c>
      <c r="GS25" s="188">
        <f t="shared" si="160"/>
        <v>-1244.386563678074</v>
      </c>
      <c r="GT25" s="188">
        <v>-1244.386563678074</v>
      </c>
      <c r="GU25" s="188">
        <v>1244.386563678074</v>
      </c>
      <c r="GV25" s="188">
        <v>1244.386563678074</v>
      </c>
      <c r="GW25" s="188">
        <v>1244.386563678074</v>
      </c>
      <c r="GX25" s="188">
        <v>1244.386563678074</v>
      </c>
      <c r="GY25" s="188">
        <f t="shared" si="101"/>
        <v>1244.386563678074</v>
      </c>
      <c r="GZ25" s="188">
        <v>-1244.386563678074</v>
      </c>
      <c r="HA25" s="188">
        <v>1244.386563678074</v>
      </c>
      <c r="HB25" s="188">
        <v>-1244.386563678074</v>
      </c>
      <c r="HC25" s="188">
        <v>1244.386563678074</v>
      </c>
      <c r="HE25">
        <v>-1</v>
      </c>
      <c r="HF25">
        <v>-1</v>
      </c>
      <c r="HG25">
        <v>1</v>
      </c>
      <c r="HH25">
        <v>-1</v>
      </c>
      <c r="HI25">
        <v>1</v>
      </c>
      <c r="HJ25">
        <v>-15</v>
      </c>
      <c r="HK25">
        <v>-1</v>
      </c>
      <c r="HL25">
        <v>-1</v>
      </c>
      <c r="HM25" s="203">
        <v>-1</v>
      </c>
      <c r="HN25">
        <v>1</v>
      </c>
      <c r="HO25">
        <v>0</v>
      </c>
      <c r="HP25">
        <v>1</v>
      </c>
      <c r="HQ25">
        <v>1</v>
      </c>
      <c r="HR25" s="237">
        <v>-5.8643089137500005E-4</v>
      </c>
      <c r="HS25" s="194">
        <v>42536</v>
      </c>
      <c r="HT25">
        <f t="shared" si="102"/>
        <v>-1</v>
      </c>
      <c r="HU25" t="s">
        <v>1163</v>
      </c>
      <c r="HV25">
        <v>2</v>
      </c>
      <c r="HW25">
        <v>1</v>
      </c>
      <c r="HX25">
        <v>3</v>
      </c>
      <c r="HY25" s="137">
        <v>276937.5</v>
      </c>
      <c r="HZ25" s="137">
        <v>415406.25</v>
      </c>
      <c r="IA25" s="188">
        <v>162.40470498016407</v>
      </c>
      <c r="IB25" s="188">
        <f t="shared" si="161"/>
        <v>162.40470498016407</v>
      </c>
      <c r="IC25" s="188">
        <v>-162.40470498016407</v>
      </c>
      <c r="ID25" s="188">
        <v>162.40470498016407</v>
      </c>
      <c r="IE25" s="188">
        <v>162.40470498016407</v>
      </c>
      <c r="IF25" s="188">
        <v>-162.40470498016407</v>
      </c>
      <c r="IG25" s="188">
        <v>162.40470498016407</v>
      </c>
      <c r="IH25" s="188">
        <f t="shared" si="103"/>
        <v>162.40470498016407</v>
      </c>
      <c r="II25" s="188">
        <v>-162.40470498016407</v>
      </c>
      <c r="IJ25" s="188">
        <v>162.40470498016407</v>
      </c>
      <c r="IK25" s="188">
        <v>-162.40470498016407</v>
      </c>
      <c r="IL25" s="188">
        <v>162.40470498016407</v>
      </c>
      <c r="IN25">
        <v>-1</v>
      </c>
      <c r="IO25" s="228">
        <v>1</v>
      </c>
      <c r="IP25" s="228">
        <v>1</v>
      </c>
      <c r="IQ25" s="228">
        <v>1</v>
      </c>
      <c r="IR25" s="203">
        <v>1</v>
      </c>
      <c r="IS25" s="229">
        <v>-16</v>
      </c>
      <c r="IT25">
        <v>-1</v>
      </c>
      <c r="IU25">
        <v>-1</v>
      </c>
      <c r="IV25" s="203">
        <v>1</v>
      </c>
      <c r="IW25">
        <v>1</v>
      </c>
      <c r="IX25">
        <v>1</v>
      </c>
      <c r="IY25">
        <v>0</v>
      </c>
      <c r="IZ25">
        <v>0</v>
      </c>
      <c r="JA25" s="237">
        <v>6.7704807041299995E-4</v>
      </c>
      <c r="JB25" s="194">
        <v>42536</v>
      </c>
      <c r="JC25">
        <f t="shared" si="104"/>
        <v>1</v>
      </c>
      <c r="JD25" t="s">
        <v>1163</v>
      </c>
      <c r="JE25">
        <v>2</v>
      </c>
      <c r="JF25" s="241">
        <v>1</v>
      </c>
      <c r="JG25">
        <v>3</v>
      </c>
      <c r="JH25" s="137">
        <v>277125</v>
      </c>
      <c r="JI25" s="137">
        <v>415687.5</v>
      </c>
      <c r="JJ25" s="188">
        <v>187.6269465132026</v>
      </c>
      <c r="JK25" s="188">
        <f t="shared" si="162"/>
        <v>-187.6269465132026</v>
      </c>
      <c r="JL25" s="188">
        <v>187.6269465132026</v>
      </c>
      <c r="JM25" s="188">
        <v>-187.6269465132026</v>
      </c>
      <c r="JN25" s="188">
        <v>-187.6269465132026</v>
      </c>
      <c r="JO25" s="188">
        <v>187.6269465132026</v>
      </c>
      <c r="JP25" s="188">
        <v>187.6269465132026</v>
      </c>
      <c r="JQ25" s="188">
        <f t="shared" si="105"/>
        <v>187.6269465132026</v>
      </c>
      <c r="JR25" s="188">
        <v>187.6269465132026</v>
      </c>
      <c r="JS25" s="188">
        <v>-187.6269465132026</v>
      </c>
      <c r="JT25" s="188">
        <v>-187.6269465132026</v>
      </c>
      <c r="JU25" s="188">
        <v>187.6269465132026</v>
      </c>
      <c r="JW25">
        <v>1</v>
      </c>
      <c r="JX25" s="228">
        <v>1</v>
      </c>
      <c r="JY25" s="228">
        <v>1</v>
      </c>
      <c r="JZ25" s="228">
        <v>1</v>
      </c>
      <c r="KA25" s="203">
        <v>1</v>
      </c>
      <c r="KB25" s="229">
        <v>-17</v>
      </c>
      <c r="KC25">
        <v>-1</v>
      </c>
      <c r="KD25">
        <v>-1</v>
      </c>
      <c r="KE25" s="203">
        <v>1</v>
      </c>
      <c r="KF25">
        <v>1</v>
      </c>
      <c r="KG25">
        <v>1</v>
      </c>
      <c r="KH25">
        <v>0</v>
      </c>
      <c r="KI25">
        <v>0</v>
      </c>
      <c r="KJ25" s="237">
        <v>9.9233198015299994E-4</v>
      </c>
      <c r="KK25" s="194">
        <v>42536</v>
      </c>
      <c r="KL25">
        <f t="shared" si="106"/>
        <v>1</v>
      </c>
      <c r="KM25" t="s">
        <v>1163</v>
      </c>
      <c r="KN25">
        <v>2</v>
      </c>
      <c r="KO25" s="241">
        <v>1</v>
      </c>
      <c r="KP25">
        <v>3</v>
      </c>
      <c r="KQ25" s="137">
        <v>277400</v>
      </c>
      <c r="KR25" s="137">
        <v>416100</v>
      </c>
      <c r="KS25" s="188">
        <v>275.27289129444216</v>
      </c>
      <c r="KT25" s="188">
        <v>275.27289129444216</v>
      </c>
      <c r="KU25" s="188">
        <v>275.27289129444216</v>
      </c>
      <c r="KV25" s="188">
        <v>-275.27289129444216</v>
      </c>
      <c r="KW25" s="188">
        <v>-275.27289129444216</v>
      </c>
      <c r="KX25" s="188">
        <v>275.27289129444216</v>
      </c>
      <c r="KY25" s="188">
        <v>275.27289129444216</v>
      </c>
      <c r="KZ25" s="188">
        <f t="shared" si="107"/>
        <v>275.27289129444216</v>
      </c>
      <c r="LA25" s="188">
        <v>275.27289129444216</v>
      </c>
      <c r="LB25" s="188">
        <v>-275.27289129444216</v>
      </c>
      <c r="LC25" s="188">
        <v>-275.27289129444216</v>
      </c>
      <c r="LD25" s="188">
        <v>275.27289129444216</v>
      </c>
      <c r="LF25">
        <v>1</v>
      </c>
      <c r="LG25" s="228">
        <v>-1</v>
      </c>
      <c r="LH25" s="228">
        <v>1</v>
      </c>
      <c r="LI25" s="228">
        <v>-1</v>
      </c>
      <c r="LJ25" s="203">
        <v>1</v>
      </c>
      <c r="LK25" s="229">
        <v>-12</v>
      </c>
      <c r="LL25">
        <v>-1</v>
      </c>
      <c r="LM25">
        <v>-1</v>
      </c>
      <c r="LN25" s="203">
        <v>1</v>
      </c>
      <c r="LO25">
        <v>1</v>
      </c>
      <c r="LP25">
        <v>1</v>
      </c>
      <c r="LQ25">
        <v>0</v>
      </c>
      <c r="LR25">
        <v>0</v>
      </c>
      <c r="LS25" s="237">
        <v>3.55984138428E-3</v>
      </c>
      <c r="LT25" s="194">
        <v>42544</v>
      </c>
      <c r="LU25">
        <f t="shared" si="108"/>
        <v>-1</v>
      </c>
      <c r="LV25" t="s">
        <v>1163</v>
      </c>
      <c r="LW25">
        <v>2</v>
      </c>
      <c r="LX25" s="241"/>
      <c r="LY25">
        <v>2</v>
      </c>
      <c r="LZ25" s="137">
        <v>278387.5</v>
      </c>
      <c r="MA25" s="137">
        <v>278387.5</v>
      </c>
      <c r="MB25" s="188">
        <v>-991.01534336624854</v>
      </c>
      <c r="MC25" s="188">
        <v>991.01534336624854</v>
      </c>
      <c r="MD25" s="188">
        <v>991.01534336624854</v>
      </c>
      <c r="ME25" s="188">
        <v>-991.01534336624854</v>
      </c>
      <c r="MF25" s="188">
        <v>-991.01534336624854</v>
      </c>
      <c r="MG25" s="188">
        <v>991.01534336624854</v>
      </c>
      <c r="MH25" s="188">
        <v>-991.01534336624854</v>
      </c>
      <c r="MI25" s="188">
        <f t="shared" si="109"/>
        <v>-991.01534336624854</v>
      </c>
      <c r="MJ25" s="188">
        <v>991.01534336624854</v>
      </c>
      <c r="MK25" s="188">
        <v>-991.01534336624854</v>
      </c>
      <c r="ML25" s="188">
        <v>-991.01534336624854</v>
      </c>
      <c r="MM25" s="188">
        <v>991.01534336624854</v>
      </c>
      <c r="MO25">
        <v>1</v>
      </c>
      <c r="MP25" s="228">
        <v>1</v>
      </c>
      <c r="MQ25" s="228">
        <v>-1</v>
      </c>
      <c r="MR25" s="203">
        <v>1</v>
      </c>
      <c r="MS25" s="203">
        <v>1</v>
      </c>
      <c r="MT25" s="229">
        <v>-13</v>
      </c>
      <c r="MU25">
        <v>-1</v>
      </c>
      <c r="MV25">
        <v>-1</v>
      </c>
      <c r="MW25" s="203">
        <v>1</v>
      </c>
      <c r="MX25">
        <v>0</v>
      </c>
      <c r="MY25">
        <v>1</v>
      </c>
      <c r="MZ25">
        <v>0</v>
      </c>
      <c r="NA25">
        <v>0</v>
      </c>
      <c r="NB25" s="237">
        <v>1.16743747474E-3</v>
      </c>
      <c r="NC25" s="194">
        <v>42544</v>
      </c>
      <c r="ND25">
        <f t="shared" si="110"/>
        <v>-1</v>
      </c>
      <c r="NE25" t="s">
        <v>1163</v>
      </c>
      <c r="NF25">
        <v>2</v>
      </c>
      <c r="NG25" s="241"/>
      <c r="NH25">
        <v>2</v>
      </c>
      <c r="NI25" s="137">
        <v>278712.5</v>
      </c>
      <c r="NJ25" s="137">
        <v>278712.5</v>
      </c>
      <c r="NK25" s="188">
        <v>325.37941717847224</v>
      </c>
      <c r="NL25" s="188">
        <v>325.37941717847224</v>
      </c>
      <c r="NM25" s="188">
        <v>325.37941717847224</v>
      </c>
      <c r="NN25" s="188">
        <v>-325.37941717847224</v>
      </c>
      <c r="NO25" s="188">
        <v>-325.37941717847224</v>
      </c>
      <c r="NP25" s="188">
        <v>-325.37941717847224</v>
      </c>
      <c r="NQ25" s="188">
        <v>325.37941717847224</v>
      </c>
      <c r="NR25" s="188">
        <f t="shared" si="111"/>
        <v>-325.37941717847224</v>
      </c>
      <c r="NS25" s="188">
        <v>325.37941717847224</v>
      </c>
      <c r="NT25" s="188">
        <v>-325.37941717847224</v>
      </c>
      <c r="NU25" s="188">
        <v>-325.37941717847224</v>
      </c>
      <c r="NV25" s="188">
        <v>325.37941717847224</v>
      </c>
      <c r="NX25">
        <v>1</v>
      </c>
      <c r="NY25" s="228">
        <v>1</v>
      </c>
      <c r="NZ25" s="228">
        <v>-1</v>
      </c>
      <c r="OA25" s="228">
        <v>1</v>
      </c>
      <c r="OB25" s="203">
        <v>1</v>
      </c>
      <c r="OC25" s="229">
        <v>-14</v>
      </c>
      <c r="OD25">
        <v>-1</v>
      </c>
      <c r="OE25">
        <v>-1</v>
      </c>
      <c r="OF25" s="203">
        <v>-1</v>
      </c>
      <c r="OG25">
        <v>1</v>
      </c>
      <c r="OH25">
        <v>0</v>
      </c>
      <c r="OI25">
        <v>1</v>
      </c>
      <c r="OJ25">
        <v>1</v>
      </c>
      <c r="OK25">
        <v>-5.3818899403500001E-3</v>
      </c>
      <c r="OL25" s="194">
        <v>42544</v>
      </c>
      <c r="OM25">
        <f t="shared" si="112"/>
        <v>-1</v>
      </c>
      <c r="ON25" t="s">
        <v>1163</v>
      </c>
      <c r="OO25">
        <v>2</v>
      </c>
      <c r="OP25" s="241"/>
      <c r="OQ25">
        <v>2</v>
      </c>
      <c r="OR25" s="137">
        <v>277400</v>
      </c>
      <c r="OS25" s="137">
        <v>277400</v>
      </c>
      <c r="OT25" s="188">
        <v>-1492.9362694530901</v>
      </c>
      <c r="OU25" s="188">
        <v>-1492.9362694530901</v>
      </c>
      <c r="OV25" s="188">
        <v>-1492.9362694530901</v>
      </c>
      <c r="OW25" s="188">
        <v>1492.9362694530901</v>
      </c>
      <c r="OX25" s="188">
        <v>1492.9362694530901</v>
      </c>
      <c r="OY25" s="188">
        <v>1492.9362694530901</v>
      </c>
      <c r="OZ25" s="188">
        <v>-1492.9362694530901</v>
      </c>
      <c r="PA25" s="188">
        <f t="shared" si="113"/>
        <v>1492.9362694530901</v>
      </c>
      <c r="PB25" s="188">
        <v>-1492.9362694530901</v>
      </c>
      <c r="PC25" s="188">
        <v>1492.9362694530901</v>
      </c>
      <c r="PD25" s="188">
        <v>-1492.9362694530901</v>
      </c>
      <c r="PE25" s="188">
        <v>1492.9362694530901</v>
      </c>
      <c r="PG25">
        <v>-1</v>
      </c>
      <c r="PH25" s="228">
        <v>-1</v>
      </c>
      <c r="PI25" s="228">
        <v>1</v>
      </c>
      <c r="PJ25" s="228">
        <v>-1</v>
      </c>
      <c r="PK25" s="203">
        <v>1</v>
      </c>
      <c r="PL25" s="229">
        <v>-15</v>
      </c>
      <c r="PM25">
        <v>-1</v>
      </c>
      <c r="PN25">
        <v>-1</v>
      </c>
      <c r="PO25" s="203">
        <v>1</v>
      </c>
      <c r="PP25">
        <v>1</v>
      </c>
      <c r="PQ25">
        <v>1</v>
      </c>
      <c r="PR25">
        <v>0</v>
      </c>
      <c r="PS25">
        <v>0</v>
      </c>
      <c r="PT25" s="237">
        <v>6.7637642602700004E-4</v>
      </c>
      <c r="PU25" s="194">
        <v>42544</v>
      </c>
      <c r="PV25">
        <v>-1</v>
      </c>
      <c r="PW25" t="s">
        <v>1163</v>
      </c>
      <c r="PX25">
        <v>2</v>
      </c>
      <c r="PY25" s="241"/>
      <c r="PZ25">
        <v>2</v>
      </c>
      <c r="QA25" s="137">
        <v>276037.5</v>
      </c>
      <c r="QB25" s="137">
        <v>276037.5</v>
      </c>
      <c r="QC25" s="188">
        <v>-186.70525769942802</v>
      </c>
      <c r="QD25" s="188">
        <v>-186.70525769942802</v>
      </c>
      <c r="QE25" s="188">
        <v>186.70525769942802</v>
      </c>
      <c r="QF25" s="188">
        <v>-186.70525769942802</v>
      </c>
      <c r="QG25" s="188">
        <v>-186.70525769942802</v>
      </c>
      <c r="QH25" s="188">
        <v>186.70525769942802</v>
      </c>
      <c r="QI25" s="188">
        <v>-186.70525769942802</v>
      </c>
      <c r="QJ25" s="188">
        <v>-186.70525769942802</v>
      </c>
      <c r="QK25" s="188">
        <v>186.70525769942802</v>
      </c>
      <c r="QL25" s="188">
        <v>-186.70525769942802</v>
      </c>
      <c r="QM25" s="188">
        <v>-186.70525769942802</v>
      </c>
      <c r="QN25" s="188">
        <v>186.70525769942802</v>
      </c>
      <c r="QP25">
        <f t="shared" si="114"/>
        <v>1</v>
      </c>
      <c r="QQ25" s="228">
        <v>1</v>
      </c>
      <c r="QR25" s="228">
        <v>-1</v>
      </c>
      <c r="QS25" s="228">
        <v>1</v>
      </c>
      <c r="QT25" s="203">
        <v>1</v>
      </c>
      <c r="QU25" s="229">
        <v>-16</v>
      </c>
      <c r="QV25">
        <f t="shared" si="115"/>
        <v>-1</v>
      </c>
      <c r="QW25">
        <f t="shared" si="116"/>
        <v>-1</v>
      </c>
      <c r="QX25">
        <v>-1</v>
      </c>
      <c r="QY25">
        <f t="shared" si="117"/>
        <v>1</v>
      </c>
      <c r="QZ25">
        <f t="shared" si="176"/>
        <v>0</v>
      </c>
      <c r="RA25">
        <f t="shared" si="163"/>
        <v>1</v>
      </c>
      <c r="RB25">
        <f t="shared" si="118"/>
        <v>1</v>
      </c>
      <c r="RC25">
        <v>-4.9116798846399997E-3</v>
      </c>
      <c r="RD25" s="194">
        <v>42544</v>
      </c>
      <c r="RE25">
        <f t="shared" si="119"/>
        <v>-1</v>
      </c>
      <c r="RF25" t="str">
        <f t="shared" si="83"/>
        <v>TRUE</v>
      </c>
      <c r="RG25">
        <f>VLOOKUP($A25,'FuturesInfo (3)'!$A$2:$V$80,22)</f>
        <v>2</v>
      </c>
      <c r="RH25" s="241"/>
      <c r="RI25">
        <f t="shared" si="120"/>
        <v>2</v>
      </c>
      <c r="RJ25" s="137">
        <f>VLOOKUP($A25,'FuturesInfo (3)'!$A$2:$O$80,15)*RG25</f>
        <v>276037.5</v>
      </c>
      <c r="RK25" s="137">
        <f>VLOOKUP($A25,'FuturesInfo (3)'!$A$2:$O$80,15)*RI25</f>
        <v>276037.5</v>
      </c>
      <c r="RL25" s="188">
        <f t="shared" si="121"/>
        <v>-1355.8078361563139</v>
      </c>
      <c r="RM25" s="188">
        <f t="shared" si="172"/>
        <v>-1355.8078361563139</v>
      </c>
      <c r="RN25" s="188">
        <f t="shared" si="122"/>
        <v>-1355.8078361563139</v>
      </c>
      <c r="RO25" s="188">
        <f t="shared" si="123"/>
        <v>1355.8078361563139</v>
      </c>
      <c r="RP25" s="188">
        <f t="shared" si="173"/>
        <v>1355.8078361563139</v>
      </c>
      <c r="RQ25" s="188">
        <f t="shared" si="125"/>
        <v>1355.8078361563139</v>
      </c>
      <c r="RR25" s="188">
        <f t="shared" si="164"/>
        <v>-1355.8078361563139</v>
      </c>
      <c r="RS25" s="188">
        <f t="shared" si="126"/>
        <v>1355.8078361563139</v>
      </c>
      <c r="RT25" s="188">
        <f>IF(IF(sym!$Q14=QX25,1,0)=1,ABS(RJ25*RC25),-ABS(RJ25*RC25))</f>
        <v>-1355.8078361563139</v>
      </c>
      <c r="RU25" s="188">
        <f>IF(IF(sym!$P14=QX25,1,0)=1,ABS(RJ25*RC25),-ABS(RJ25*RC25))</f>
        <v>1355.8078361563139</v>
      </c>
      <c r="RV25" s="188">
        <f t="shared" si="169"/>
        <v>-1355.8078361563139</v>
      </c>
      <c r="RW25" s="188">
        <f t="shared" si="127"/>
        <v>1355.8078361563139</v>
      </c>
      <c r="RY25">
        <f t="shared" si="128"/>
        <v>-1</v>
      </c>
      <c r="RZ25" s="228"/>
      <c r="SA25" s="228"/>
      <c r="SB25" s="228"/>
      <c r="SC25" s="203"/>
      <c r="SD25" s="229"/>
      <c r="SE25">
        <f t="shared" si="129"/>
        <v>1</v>
      </c>
      <c r="SF25">
        <f t="shared" si="130"/>
        <v>0</v>
      </c>
      <c r="SG25" s="203"/>
      <c r="SH25">
        <f t="shared" si="131"/>
        <v>1</v>
      </c>
      <c r="SI25">
        <f t="shared" si="85"/>
        <v>1</v>
      </c>
      <c r="SJ25">
        <f t="shared" si="165"/>
        <v>0</v>
      </c>
      <c r="SK25">
        <f t="shared" si="132"/>
        <v>1</v>
      </c>
      <c r="SL25" s="237"/>
      <c r="SM25" s="194"/>
      <c r="SN25">
        <f t="shared" si="133"/>
        <v>-1</v>
      </c>
      <c r="SO25" t="str">
        <f t="shared" si="86"/>
        <v>FALSE</v>
      </c>
      <c r="SP25">
        <f>VLOOKUP($A25,'FuturesInfo (3)'!$A$2:$V$80,22)</f>
        <v>2</v>
      </c>
      <c r="SQ25" s="241"/>
      <c r="SR25">
        <f t="shared" si="134"/>
        <v>2</v>
      </c>
      <c r="SS25" s="137">
        <f>VLOOKUP($A25,'FuturesInfo (3)'!$A$2:$O$80,15)*SP25</f>
        <v>276037.5</v>
      </c>
      <c r="ST25" s="137">
        <f>VLOOKUP($A25,'FuturesInfo (3)'!$A$2:$O$80,15)*SR25</f>
        <v>276037.5</v>
      </c>
      <c r="SU25" s="188">
        <f t="shared" si="135"/>
        <v>0</v>
      </c>
      <c r="SV25" s="188">
        <f t="shared" si="87"/>
        <v>0</v>
      </c>
      <c r="SW25" s="188">
        <f t="shared" si="136"/>
        <v>0</v>
      </c>
      <c r="SX25" s="188">
        <f t="shared" si="137"/>
        <v>0</v>
      </c>
      <c r="SY25" s="188">
        <f t="shared" si="174"/>
        <v>0</v>
      </c>
      <c r="SZ25" s="188">
        <f t="shared" si="139"/>
        <v>0</v>
      </c>
      <c r="TA25" s="188">
        <f t="shared" si="166"/>
        <v>0</v>
      </c>
      <c r="TB25" s="188">
        <f t="shared" si="140"/>
        <v>0</v>
      </c>
      <c r="TC25" s="188">
        <f>IF(IF(sym!$Q14=SG25,1,0)=1,ABS(SS25*SL25),-ABS(SS25*SL25))</f>
        <v>0</v>
      </c>
      <c r="TD25" s="188">
        <f>IF(IF(sym!$P14=SG25,1,0)=1,ABS(SS25*SL25),-ABS(SS25*SL25))</f>
        <v>0</v>
      </c>
      <c r="TE25" s="188">
        <f t="shared" si="170"/>
        <v>0</v>
      </c>
      <c r="TF25" s="188">
        <f t="shared" si="141"/>
        <v>0</v>
      </c>
      <c r="TH25">
        <f t="shared" si="142"/>
        <v>0</v>
      </c>
      <c r="TI25" s="228"/>
      <c r="TJ25" s="228"/>
      <c r="TK25" s="228"/>
      <c r="TL25" s="203"/>
      <c r="TM25" s="229"/>
      <c r="TN25">
        <f t="shared" si="143"/>
        <v>1</v>
      </c>
      <c r="TO25">
        <f t="shared" si="144"/>
        <v>0</v>
      </c>
      <c r="TP25" s="203"/>
      <c r="TQ25">
        <f t="shared" si="145"/>
        <v>1</v>
      </c>
      <c r="TR25">
        <f t="shared" si="88"/>
        <v>1</v>
      </c>
      <c r="TS25">
        <f t="shared" si="167"/>
        <v>0</v>
      </c>
      <c r="TT25">
        <f t="shared" si="146"/>
        <v>1</v>
      </c>
      <c r="TU25" s="237"/>
      <c r="TV25" s="194"/>
      <c r="TW25">
        <f t="shared" si="147"/>
        <v>-1</v>
      </c>
      <c r="TX25" t="str">
        <f t="shared" si="89"/>
        <v>FALSE</v>
      </c>
      <c r="TY25">
        <f>VLOOKUP($A25,'FuturesInfo (3)'!$A$2:$V$80,22)</f>
        <v>2</v>
      </c>
      <c r="TZ25" s="241"/>
      <c r="UA25">
        <f t="shared" si="148"/>
        <v>2</v>
      </c>
      <c r="UB25" s="137">
        <f>VLOOKUP($A25,'FuturesInfo (3)'!$A$2:$O$80,15)*TY25</f>
        <v>276037.5</v>
      </c>
      <c r="UC25" s="137">
        <f>VLOOKUP($A25,'FuturesInfo (3)'!$A$2:$O$80,15)*UA25</f>
        <v>276037.5</v>
      </c>
      <c r="UD25" s="188">
        <f t="shared" si="149"/>
        <v>0</v>
      </c>
      <c r="UE25" s="188">
        <f t="shared" si="90"/>
        <v>0</v>
      </c>
      <c r="UF25" s="188">
        <f t="shared" si="150"/>
        <v>0</v>
      </c>
      <c r="UG25" s="188">
        <f t="shared" si="151"/>
        <v>0</v>
      </c>
      <c r="UH25" s="188">
        <f t="shared" si="175"/>
        <v>0</v>
      </c>
      <c r="UI25" s="188">
        <f t="shared" si="153"/>
        <v>0</v>
      </c>
      <c r="UJ25" s="188">
        <f t="shared" si="168"/>
        <v>0</v>
      </c>
      <c r="UK25" s="188">
        <f t="shared" si="154"/>
        <v>0</v>
      </c>
      <c r="UL25" s="188">
        <f>IF(IF(sym!$Q14=TP25,1,0)=1,ABS(UB25*TU25),-ABS(UB25*TU25))</f>
        <v>0</v>
      </c>
      <c r="UM25" s="188">
        <f>IF(IF(sym!$P14=TP25,1,0)=1,ABS(UB25*TU25),-ABS(UB25*TU25))</f>
        <v>0</v>
      </c>
      <c r="UN25" s="188">
        <f t="shared" si="171"/>
        <v>0</v>
      </c>
      <c r="UO25" s="188">
        <f t="shared" si="155"/>
        <v>0</v>
      </c>
    </row>
    <row r="26" spans="1:561" x14ac:dyDescent="0.25">
      <c r="A26" s="1" t="s">
        <v>316</v>
      </c>
      <c r="B26" s="149" t="str">
        <f>'FuturesInfo (3)'!M14</f>
        <v>@DX</v>
      </c>
      <c r="C26" s="192" t="str">
        <f>VLOOKUP(A26,'FuturesInfo (3)'!$A$2:$K$80,11)</f>
        <v>currency</v>
      </c>
      <c r="E26">
        <v>-1</v>
      </c>
      <c r="F26" s="228">
        <v>-1</v>
      </c>
      <c r="G26" s="228">
        <v>-1</v>
      </c>
      <c r="H26" s="203">
        <v>-1</v>
      </c>
      <c r="I26" s="229">
        <v>-4</v>
      </c>
      <c r="J26">
        <v>1</v>
      </c>
      <c r="K26">
        <v>1</v>
      </c>
      <c r="L26" s="203">
        <v>1</v>
      </c>
      <c r="M26">
        <v>0</v>
      </c>
      <c r="N26">
        <v>0</v>
      </c>
      <c r="O26">
        <v>1</v>
      </c>
      <c r="P26">
        <v>1</v>
      </c>
      <c r="Q26" s="237">
        <v>4.1333096746599997E-3</v>
      </c>
      <c r="R26" s="194">
        <v>42544</v>
      </c>
      <c r="S26">
        <v>60</v>
      </c>
      <c r="T26" t="s">
        <v>1163</v>
      </c>
      <c r="U26">
        <v>2</v>
      </c>
      <c r="V26" s="241">
        <v>2</v>
      </c>
      <c r="W26">
        <v>2</v>
      </c>
      <c r="X26" s="137">
        <v>192406</v>
      </c>
      <c r="Y26" s="137">
        <v>192406</v>
      </c>
      <c r="Z26" s="188">
        <v>-795.27358126263186</v>
      </c>
      <c r="AA26" s="188">
        <f t="shared" si="81"/>
        <v>-795.27358126263186</v>
      </c>
      <c r="AB26" s="188">
        <v>-795.27358126263186</v>
      </c>
      <c r="AC26" s="188">
        <v>795.27358126263186</v>
      </c>
      <c r="AD26" s="188">
        <v>795.27358126263186</v>
      </c>
      <c r="AE26" s="188">
        <v>-795.27358126263186</v>
      </c>
      <c r="AF26" s="188">
        <f t="shared" si="91"/>
        <v>-2</v>
      </c>
      <c r="AG26" s="188">
        <v>-795.27358126263186</v>
      </c>
      <c r="AH26" s="188">
        <v>795.27358126263186</v>
      </c>
      <c r="AI26" s="188">
        <v>-795.27358126263186</v>
      </c>
      <c r="AJ26" s="188">
        <v>795.27358126263186</v>
      </c>
      <c r="AL26">
        <v>1</v>
      </c>
      <c r="AM26" s="228">
        <v>-1</v>
      </c>
      <c r="AN26" s="228">
        <v>1</v>
      </c>
      <c r="AO26" s="228">
        <v>-1</v>
      </c>
      <c r="AP26" s="203">
        <v>-1</v>
      </c>
      <c r="AQ26" s="229">
        <v>-5</v>
      </c>
      <c r="AR26">
        <v>1</v>
      </c>
      <c r="AS26">
        <v>1</v>
      </c>
      <c r="AT26" s="203">
        <v>-1</v>
      </c>
      <c r="AU26">
        <v>1</v>
      </c>
      <c r="AV26">
        <v>1</v>
      </c>
      <c r="AW26">
        <v>0</v>
      </c>
      <c r="AX26">
        <v>0</v>
      </c>
      <c r="AY26" s="237">
        <v>-5.0830015696000002E-3</v>
      </c>
      <c r="AZ26" s="194">
        <v>42544</v>
      </c>
      <c r="BA26">
        <f t="shared" si="92"/>
        <v>1</v>
      </c>
      <c r="BB26" t="s">
        <v>1163</v>
      </c>
      <c r="BC26">
        <v>2</v>
      </c>
      <c r="BD26" s="241">
        <v>2</v>
      </c>
      <c r="BE26">
        <v>2</v>
      </c>
      <c r="BF26" s="137">
        <v>191428</v>
      </c>
      <c r="BG26" s="137">
        <v>191428</v>
      </c>
      <c r="BH26" s="188">
        <v>973.02882446538888</v>
      </c>
      <c r="BI26" s="188">
        <f t="shared" si="156"/>
        <v>-973.02882446538888</v>
      </c>
      <c r="BJ26" s="188">
        <v>973.02882446538888</v>
      </c>
      <c r="BK26" s="188">
        <v>-973.02882446538888</v>
      </c>
      <c r="BL26" s="188">
        <v>-973.02882446538888</v>
      </c>
      <c r="BM26" s="188">
        <v>-973.02882446538888</v>
      </c>
      <c r="BN26" s="188">
        <v>973.02882446538888</v>
      </c>
      <c r="BO26" s="188">
        <f t="shared" si="93"/>
        <v>-973.02882446538888</v>
      </c>
      <c r="BP26" s="188">
        <v>973.02882446538888</v>
      </c>
      <c r="BQ26" s="188">
        <v>-973.02882446538888</v>
      </c>
      <c r="BR26" s="188">
        <v>-973.02882446538888</v>
      </c>
      <c r="BS26" s="188">
        <v>973.02882446538888</v>
      </c>
      <c r="BU26">
        <v>-1</v>
      </c>
      <c r="BV26" s="228">
        <v>-1</v>
      </c>
      <c r="BW26" s="228">
        <v>1</v>
      </c>
      <c r="BX26" s="228">
        <v>-1</v>
      </c>
      <c r="BY26" s="203">
        <v>-1</v>
      </c>
      <c r="BZ26" s="229">
        <v>-6</v>
      </c>
      <c r="CA26">
        <v>1</v>
      </c>
      <c r="CB26">
        <v>1</v>
      </c>
      <c r="CC26" s="203">
        <v>1</v>
      </c>
      <c r="CD26">
        <v>0</v>
      </c>
      <c r="CE26">
        <v>0</v>
      </c>
      <c r="CF26">
        <v>1</v>
      </c>
      <c r="CG26">
        <v>1</v>
      </c>
      <c r="CH26" s="237">
        <v>0</v>
      </c>
      <c r="CI26" s="194">
        <v>42544</v>
      </c>
      <c r="CJ26">
        <f t="shared" si="94"/>
        <v>1</v>
      </c>
      <c r="CK26" t="s">
        <v>1163</v>
      </c>
      <c r="CL26">
        <v>3</v>
      </c>
      <c r="CM26" s="241">
        <v>2</v>
      </c>
      <c r="CN26">
        <v>2</v>
      </c>
      <c r="CO26" s="137">
        <v>287142</v>
      </c>
      <c r="CP26" s="137">
        <v>191428</v>
      </c>
      <c r="CQ26" s="188">
        <v>0</v>
      </c>
      <c r="CR26" s="188">
        <f t="shared" si="157"/>
        <v>0</v>
      </c>
      <c r="CS26" s="188">
        <v>0</v>
      </c>
      <c r="CT26" s="188">
        <v>0</v>
      </c>
      <c r="CU26" s="188">
        <v>0</v>
      </c>
      <c r="CV26" s="188">
        <v>0</v>
      </c>
      <c r="CW26" s="188">
        <v>0</v>
      </c>
      <c r="CX26" s="188">
        <f t="shared" si="95"/>
        <v>0</v>
      </c>
      <c r="CY26" s="188">
        <v>0</v>
      </c>
      <c r="CZ26" s="188">
        <v>0</v>
      </c>
      <c r="DA26" s="188">
        <v>0</v>
      </c>
      <c r="DB26" s="188">
        <v>0</v>
      </c>
      <c r="DD26">
        <v>1</v>
      </c>
      <c r="DE26" s="228">
        <v>1</v>
      </c>
      <c r="DF26" s="228">
        <v>1</v>
      </c>
      <c r="DG26" s="228">
        <v>1</v>
      </c>
      <c r="DH26" s="203">
        <v>-1</v>
      </c>
      <c r="DI26" s="229">
        <v>-7</v>
      </c>
      <c r="DJ26">
        <v>1</v>
      </c>
      <c r="DK26">
        <v>1</v>
      </c>
      <c r="DL26" s="203">
        <v>1</v>
      </c>
      <c r="DM26">
        <v>1</v>
      </c>
      <c r="DN26">
        <v>0</v>
      </c>
      <c r="DO26">
        <v>1</v>
      </c>
      <c r="DP26">
        <v>1</v>
      </c>
      <c r="DQ26" s="237">
        <v>5.6940468478999997E-3</v>
      </c>
      <c r="DR26" s="194">
        <v>42544</v>
      </c>
      <c r="DS26">
        <f t="shared" si="96"/>
        <v>1</v>
      </c>
      <c r="DT26" t="s">
        <v>1163</v>
      </c>
      <c r="DU26">
        <v>3</v>
      </c>
      <c r="DV26" s="241">
        <v>2</v>
      </c>
      <c r="DW26">
        <v>2</v>
      </c>
      <c r="DX26" s="137">
        <v>288777</v>
      </c>
      <c r="DY26" s="137">
        <v>192518</v>
      </c>
      <c r="DZ26" s="188">
        <v>1644.3097665960181</v>
      </c>
      <c r="EA26" s="188">
        <f t="shared" si="158"/>
        <v>1644.3097665960181</v>
      </c>
      <c r="EB26" s="188">
        <v>-1644.3097665960181</v>
      </c>
      <c r="EC26" s="188">
        <v>1644.3097665960181</v>
      </c>
      <c r="ED26" s="188">
        <v>1644.3097665960181</v>
      </c>
      <c r="EE26" s="188">
        <v>1644.3097665960181</v>
      </c>
      <c r="EF26" s="188">
        <v>1644.3097665960181</v>
      </c>
      <c r="EG26" s="188">
        <f t="shared" si="97"/>
        <v>1644.3097665960181</v>
      </c>
      <c r="EH26" s="188">
        <v>-1644.3097665960181</v>
      </c>
      <c r="EI26" s="188">
        <v>1644.3097665960181</v>
      </c>
      <c r="EJ26" s="188">
        <v>-1644.3097665960181</v>
      </c>
      <c r="EK26" s="188">
        <v>1644.3097665960181</v>
      </c>
      <c r="EM26">
        <v>1</v>
      </c>
      <c r="EN26" s="228">
        <v>-1</v>
      </c>
      <c r="EO26" s="228">
        <v>1</v>
      </c>
      <c r="EP26" s="228">
        <v>-1</v>
      </c>
      <c r="EQ26" s="203">
        <v>-1</v>
      </c>
      <c r="ER26" s="229">
        <v>-8</v>
      </c>
      <c r="ES26">
        <v>1</v>
      </c>
      <c r="ET26">
        <v>1</v>
      </c>
      <c r="EU26" s="203">
        <v>-1</v>
      </c>
      <c r="EV26">
        <v>1</v>
      </c>
      <c r="EW26">
        <v>1</v>
      </c>
      <c r="EX26">
        <v>0</v>
      </c>
      <c r="EY26">
        <v>0</v>
      </c>
      <c r="EZ26" s="237">
        <v>-1.3297457899999999E-3</v>
      </c>
      <c r="FA26" s="194">
        <v>42544</v>
      </c>
      <c r="FB26">
        <f t="shared" si="98"/>
        <v>1</v>
      </c>
      <c r="FC26" t="s">
        <v>1163</v>
      </c>
      <c r="FD26">
        <v>3</v>
      </c>
      <c r="FE26" s="241">
        <v>2</v>
      </c>
      <c r="FF26">
        <v>3</v>
      </c>
      <c r="FG26" s="137">
        <v>288393</v>
      </c>
      <c r="FH26" s="137">
        <v>288393</v>
      </c>
      <c r="FI26" s="188">
        <v>383.48937761546995</v>
      </c>
      <c r="FJ26" s="188">
        <f t="shared" si="159"/>
        <v>-383.48937761546995</v>
      </c>
      <c r="FK26" s="188">
        <v>383.48937761546995</v>
      </c>
      <c r="FL26" s="188">
        <v>-383.48937761546995</v>
      </c>
      <c r="FM26" s="188">
        <v>-383.48937761546995</v>
      </c>
      <c r="FN26" s="188">
        <v>-383.48937761546995</v>
      </c>
      <c r="FO26" s="188">
        <v>383.48937761546995</v>
      </c>
      <c r="FP26" s="188">
        <f t="shared" si="99"/>
        <v>-383.48937761546995</v>
      </c>
      <c r="FQ26" s="188">
        <v>383.48937761546995</v>
      </c>
      <c r="FR26" s="188">
        <v>-383.48937761546995</v>
      </c>
      <c r="FS26" s="188">
        <v>-383.48937761546995</v>
      </c>
      <c r="FT26" s="188">
        <v>383.48937761546995</v>
      </c>
      <c r="FV26">
        <v>-1</v>
      </c>
      <c r="FW26" s="228">
        <v>-1</v>
      </c>
      <c r="FX26" s="228">
        <v>1</v>
      </c>
      <c r="FY26" s="228">
        <v>-1</v>
      </c>
      <c r="FZ26" s="203">
        <v>-1</v>
      </c>
      <c r="GA26" s="229">
        <v>-9</v>
      </c>
      <c r="GB26">
        <v>1</v>
      </c>
      <c r="GC26">
        <v>1</v>
      </c>
      <c r="GD26">
        <v>1</v>
      </c>
      <c r="GE26">
        <v>0</v>
      </c>
      <c r="GF26">
        <v>0</v>
      </c>
      <c r="GG26">
        <v>1</v>
      </c>
      <c r="GH26">
        <v>1</v>
      </c>
      <c r="GI26">
        <v>2.6214228500700001E-3</v>
      </c>
      <c r="GJ26" s="194">
        <v>42544</v>
      </c>
      <c r="GK26">
        <f t="shared" si="100"/>
        <v>1</v>
      </c>
      <c r="GL26" t="s">
        <v>1163</v>
      </c>
      <c r="GM26">
        <v>3</v>
      </c>
      <c r="GN26" s="241">
        <v>1</v>
      </c>
      <c r="GO26">
        <v>4</v>
      </c>
      <c r="GP26" s="137">
        <v>289149</v>
      </c>
      <c r="GQ26" s="137">
        <v>385532</v>
      </c>
      <c r="GR26" s="188">
        <v>-757.98179567489046</v>
      </c>
      <c r="GS26" s="188">
        <f t="shared" si="160"/>
        <v>-757.98179567489046</v>
      </c>
      <c r="GT26" s="188">
        <v>-757.98179567489046</v>
      </c>
      <c r="GU26" s="188">
        <v>757.98179567489046</v>
      </c>
      <c r="GV26" s="188">
        <v>757.98179567489046</v>
      </c>
      <c r="GW26" s="188">
        <v>757.98179567489046</v>
      </c>
      <c r="GX26" s="188">
        <v>-757.98179567489046</v>
      </c>
      <c r="GY26" s="188">
        <f t="shared" si="101"/>
        <v>757.98179567489046</v>
      </c>
      <c r="GZ26" s="188">
        <v>-757.98179567489046</v>
      </c>
      <c r="HA26" s="188">
        <v>757.98179567489046</v>
      </c>
      <c r="HB26" s="188">
        <v>-757.98179567489046</v>
      </c>
      <c r="HC26" s="188">
        <v>757.98179567489046</v>
      </c>
      <c r="HE26">
        <v>1</v>
      </c>
      <c r="HF26">
        <v>-1</v>
      </c>
      <c r="HG26">
        <v>1</v>
      </c>
      <c r="HH26">
        <v>-1</v>
      </c>
      <c r="HI26">
        <v>-1</v>
      </c>
      <c r="HJ26">
        <v>-10</v>
      </c>
      <c r="HK26">
        <v>1</v>
      </c>
      <c r="HL26">
        <v>1</v>
      </c>
      <c r="HM26" s="203">
        <v>-1</v>
      </c>
      <c r="HN26">
        <v>1</v>
      </c>
      <c r="HO26">
        <v>1</v>
      </c>
      <c r="HP26">
        <v>0</v>
      </c>
      <c r="HQ26">
        <v>0</v>
      </c>
      <c r="HR26" s="237">
        <v>-5.8101532427899997E-4</v>
      </c>
      <c r="HS26" s="194">
        <v>42544</v>
      </c>
      <c r="HT26">
        <f t="shared" si="102"/>
        <v>1</v>
      </c>
      <c r="HU26" t="s">
        <v>1163</v>
      </c>
      <c r="HV26">
        <v>3</v>
      </c>
      <c r="HW26">
        <v>1</v>
      </c>
      <c r="HX26">
        <v>4</v>
      </c>
      <c r="HY26" s="137">
        <v>288981</v>
      </c>
      <c r="HZ26" s="137">
        <v>385308</v>
      </c>
      <c r="IA26" s="188">
        <v>167.90238942546969</v>
      </c>
      <c r="IB26" s="188">
        <f t="shared" si="161"/>
        <v>-167.90238942546969</v>
      </c>
      <c r="IC26" s="188">
        <v>167.90238942546969</v>
      </c>
      <c r="ID26" s="188">
        <v>-167.90238942546969</v>
      </c>
      <c r="IE26" s="188">
        <v>-167.90238942546969</v>
      </c>
      <c r="IF26" s="188">
        <v>-167.90238942546969</v>
      </c>
      <c r="IG26" s="188">
        <v>167.90238942546969</v>
      </c>
      <c r="IH26" s="188">
        <f t="shared" si="103"/>
        <v>-167.90238942546969</v>
      </c>
      <c r="II26" s="188">
        <v>167.90238942546969</v>
      </c>
      <c r="IJ26" s="188">
        <v>-167.90238942546969</v>
      </c>
      <c r="IK26" s="188">
        <v>-167.90238942546969</v>
      </c>
      <c r="IL26" s="188">
        <v>167.90238942546969</v>
      </c>
      <c r="IN26">
        <v>-1</v>
      </c>
      <c r="IO26" s="228">
        <v>1</v>
      </c>
      <c r="IP26" s="228">
        <v>1</v>
      </c>
      <c r="IQ26" s="228">
        <v>1</v>
      </c>
      <c r="IR26" s="203">
        <v>-1</v>
      </c>
      <c r="IS26" s="229">
        <v>-11</v>
      </c>
      <c r="IT26">
        <v>1</v>
      </c>
      <c r="IU26">
        <v>1</v>
      </c>
      <c r="IV26" s="203">
        <v>1</v>
      </c>
      <c r="IW26">
        <v>1</v>
      </c>
      <c r="IX26">
        <v>0</v>
      </c>
      <c r="IY26">
        <v>1</v>
      </c>
      <c r="IZ26">
        <v>1</v>
      </c>
      <c r="JA26" s="237">
        <v>2.73028330582E-3</v>
      </c>
      <c r="JB26" s="194">
        <v>42544</v>
      </c>
      <c r="JC26">
        <f t="shared" si="104"/>
        <v>1</v>
      </c>
      <c r="JD26" t="s">
        <v>1163</v>
      </c>
      <c r="JE26">
        <v>3</v>
      </c>
      <c r="JF26" s="241">
        <v>2</v>
      </c>
      <c r="JG26">
        <v>2</v>
      </c>
      <c r="JH26" s="137">
        <v>289770</v>
      </c>
      <c r="JI26" s="137">
        <v>193180</v>
      </c>
      <c r="JJ26" s="188">
        <v>791.15419352746142</v>
      </c>
      <c r="JK26" s="188">
        <f t="shared" si="162"/>
        <v>-791.15419352746142</v>
      </c>
      <c r="JL26" s="188">
        <v>-791.15419352746142</v>
      </c>
      <c r="JM26" s="188">
        <v>791.15419352746142</v>
      </c>
      <c r="JN26" s="188">
        <v>791.15419352746142</v>
      </c>
      <c r="JO26" s="188">
        <v>791.15419352746142</v>
      </c>
      <c r="JP26" s="188">
        <v>791.15419352746142</v>
      </c>
      <c r="JQ26" s="188">
        <f t="shared" si="105"/>
        <v>791.15419352746142</v>
      </c>
      <c r="JR26" s="188">
        <v>-791.15419352746142</v>
      </c>
      <c r="JS26" s="188">
        <v>791.15419352746142</v>
      </c>
      <c r="JT26" s="188">
        <v>-791.15419352746142</v>
      </c>
      <c r="JU26" s="188">
        <v>791.15419352746142</v>
      </c>
      <c r="JW26">
        <v>1</v>
      </c>
      <c r="JX26" s="228">
        <v>-1</v>
      </c>
      <c r="JY26" s="228">
        <v>-1</v>
      </c>
      <c r="JZ26" s="228">
        <v>-1</v>
      </c>
      <c r="KA26" s="203">
        <v>-1</v>
      </c>
      <c r="KB26" s="229">
        <v>-12</v>
      </c>
      <c r="KC26">
        <v>1</v>
      </c>
      <c r="KD26">
        <v>1</v>
      </c>
      <c r="KE26" s="203">
        <v>-1</v>
      </c>
      <c r="KF26">
        <v>1</v>
      </c>
      <c r="KG26">
        <v>1</v>
      </c>
      <c r="KH26">
        <v>0</v>
      </c>
      <c r="KI26">
        <v>0</v>
      </c>
      <c r="KJ26" s="237">
        <v>-1.06636297753E-3</v>
      </c>
      <c r="KK26" s="194">
        <v>42544</v>
      </c>
      <c r="KL26">
        <f t="shared" si="106"/>
        <v>-1</v>
      </c>
      <c r="KM26" t="s">
        <v>1163</v>
      </c>
      <c r="KN26">
        <v>3</v>
      </c>
      <c r="KO26" s="241">
        <v>2</v>
      </c>
      <c r="KP26">
        <v>2</v>
      </c>
      <c r="KQ26" s="137">
        <v>289461</v>
      </c>
      <c r="KR26" s="137">
        <v>192974</v>
      </c>
      <c r="KS26" s="188">
        <v>308.67049383881135</v>
      </c>
      <c r="KT26" s="188">
        <v>-308.67049383881135</v>
      </c>
      <c r="KU26" s="188">
        <v>308.67049383881135</v>
      </c>
      <c r="KV26" s="188">
        <v>-308.67049383881135</v>
      </c>
      <c r="KW26" s="188">
        <v>-308.67049383881135</v>
      </c>
      <c r="KX26" s="188">
        <v>308.67049383881135</v>
      </c>
      <c r="KY26" s="188">
        <v>308.67049383881135</v>
      </c>
      <c r="KZ26" s="188">
        <f t="shared" si="107"/>
        <v>308.67049383881135</v>
      </c>
      <c r="LA26" s="188">
        <v>308.67049383881135</v>
      </c>
      <c r="LB26" s="188">
        <v>-308.67049383881135</v>
      </c>
      <c r="LC26" s="188">
        <v>-308.67049383881135</v>
      </c>
      <c r="LD26" s="188">
        <v>308.67049383881135</v>
      </c>
      <c r="LF26">
        <v>-1</v>
      </c>
      <c r="LG26" s="228">
        <v>1</v>
      </c>
      <c r="LH26" s="228">
        <v>-1</v>
      </c>
      <c r="LI26" s="228">
        <v>1</v>
      </c>
      <c r="LJ26" s="203">
        <v>-1</v>
      </c>
      <c r="LK26" s="229">
        <v>-13</v>
      </c>
      <c r="LL26">
        <v>1</v>
      </c>
      <c r="LM26">
        <v>1</v>
      </c>
      <c r="LN26" s="203">
        <v>-1</v>
      </c>
      <c r="LO26">
        <v>1</v>
      </c>
      <c r="LP26">
        <v>1</v>
      </c>
      <c r="LQ26">
        <v>0</v>
      </c>
      <c r="LR26">
        <v>0</v>
      </c>
      <c r="LS26" s="237">
        <v>-2.8915812492899999E-3</v>
      </c>
      <c r="LT26" s="194">
        <v>42544</v>
      </c>
      <c r="LU26">
        <f t="shared" si="108"/>
        <v>1</v>
      </c>
      <c r="LV26" t="s">
        <v>1163</v>
      </c>
      <c r="LW26">
        <v>3</v>
      </c>
      <c r="LX26" s="241"/>
      <c r="LY26">
        <v>2</v>
      </c>
      <c r="LZ26" s="137">
        <v>288624</v>
      </c>
      <c r="MA26" s="137">
        <v>192416</v>
      </c>
      <c r="MB26" s="188">
        <v>-834.57974649507696</v>
      </c>
      <c r="MC26" s="188">
        <v>834.57974649507696</v>
      </c>
      <c r="MD26" s="188">
        <v>834.57974649507696</v>
      </c>
      <c r="ME26" s="188">
        <v>-834.57974649507696</v>
      </c>
      <c r="MF26" s="188">
        <v>-834.57974649507696</v>
      </c>
      <c r="MG26" s="188">
        <v>834.57974649507696</v>
      </c>
      <c r="MH26" s="188">
        <v>-834.57974649507696</v>
      </c>
      <c r="MI26" s="188">
        <f t="shared" si="109"/>
        <v>-834.57974649507696</v>
      </c>
      <c r="MJ26" s="188">
        <v>834.57974649507696</v>
      </c>
      <c r="MK26" s="188">
        <v>-834.57974649507696</v>
      </c>
      <c r="ML26" s="188">
        <v>-834.57974649507696</v>
      </c>
      <c r="MM26" s="188">
        <v>834.57974649507696</v>
      </c>
      <c r="MO26">
        <v>-1</v>
      </c>
      <c r="MP26" s="228">
        <v>1</v>
      </c>
      <c r="MQ26" s="228">
        <v>-1</v>
      </c>
      <c r="MR26" s="203">
        <v>1</v>
      </c>
      <c r="MS26" s="203">
        <v>-1</v>
      </c>
      <c r="MT26" s="229">
        <v>-14</v>
      </c>
      <c r="MU26">
        <v>1</v>
      </c>
      <c r="MV26">
        <v>1</v>
      </c>
      <c r="MW26" s="203">
        <v>-1</v>
      </c>
      <c r="MX26">
        <v>1</v>
      </c>
      <c r="MY26">
        <v>1</v>
      </c>
      <c r="MZ26">
        <v>0</v>
      </c>
      <c r="NA26">
        <v>0</v>
      </c>
      <c r="NB26" s="237">
        <v>-1.12256776983E-3</v>
      </c>
      <c r="NC26" s="194">
        <v>42544</v>
      </c>
      <c r="ND26">
        <f t="shared" si="110"/>
        <v>1</v>
      </c>
      <c r="NE26" t="s">
        <v>1163</v>
      </c>
      <c r="NF26">
        <v>3</v>
      </c>
      <c r="NG26" s="241"/>
      <c r="NH26">
        <v>2</v>
      </c>
      <c r="NI26" s="137">
        <v>288300</v>
      </c>
      <c r="NJ26" s="137">
        <v>192200</v>
      </c>
      <c r="NK26" s="188">
        <v>-323.63628804198902</v>
      </c>
      <c r="NL26" s="188">
        <v>323.63628804198902</v>
      </c>
      <c r="NM26" s="188">
        <v>323.63628804198902</v>
      </c>
      <c r="NN26" s="188">
        <v>-323.63628804198902</v>
      </c>
      <c r="NO26" s="188">
        <v>-323.63628804198902</v>
      </c>
      <c r="NP26" s="188">
        <v>323.63628804198902</v>
      </c>
      <c r="NQ26" s="188">
        <v>-323.63628804198902</v>
      </c>
      <c r="NR26" s="188">
        <f t="shared" si="111"/>
        <v>-323.63628804198902</v>
      </c>
      <c r="NS26" s="188">
        <v>323.63628804198902</v>
      </c>
      <c r="NT26" s="188">
        <v>-323.63628804198902</v>
      </c>
      <c r="NU26" s="188">
        <v>-323.63628804198902</v>
      </c>
      <c r="NV26" s="188">
        <v>323.63628804198902</v>
      </c>
      <c r="NX26">
        <v>-1</v>
      </c>
      <c r="NY26" s="228">
        <v>1</v>
      </c>
      <c r="NZ26" s="228">
        <v>-1</v>
      </c>
      <c r="OA26" s="228">
        <v>1</v>
      </c>
      <c r="OB26" s="203">
        <v>-1</v>
      </c>
      <c r="OC26" s="229">
        <v>-15</v>
      </c>
      <c r="OD26">
        <v>1</v>
      </c>
      <c r="OE26">
        <v>1</v>
      </c>
      <c r="OF26" s="203">
        <v>1</v>
      </c>
      <c r="OG26">
        <v>0</v>
      </c>
      <c r="OH26">
        <v>0</v>
      </c>
      <c r="OI26">
        <v>1</v>
      </c>
      <c r="OJ26">
        <v>1</v>
      </c>
      <c r="OK26">
        <v>4.8178980228899999E-3</v>
      </c>
      <c r="OL26" s="194">
        <v>42544</v>
      </c>
      <c r="OM26">
        <f t="shared" si="112"/>
        <v>1</v>
      </c>
      <c r="ON26" t="s">
        <v>1163</v>
      </c>
      <c r="OO26">
        <v>3</v>
      </c>
      <c r="OP26" s="241"/>
      <c r="OQ26">
        <v>2</v>
      </c>
      <c r="OR26" s="137">
        <v>289761</v>
      </c>
      <c r="OS26" s="137">
        <v>193174</v>
      </c>
      <c r="OT26" s="188">
        <v>1396.0389490106293</v>
      </c>
      <c r="OU26" s="188">
        <v>-1396.0389490106293</v>
      </c>
      <c r="OV26" s="188">
        <v>-1396.0389490106293</v>
      </c>
      <c r="OW26" s="188">
        <v>1396.0389490106293</v>
      </c>
      <c r="OX26" s="188">
        <v>1396.0389490106293</v>
      </c>
      <c r="OY26" s="188">
        <v>-1396.0389490106293</v>
      </c>
      <c r="OZ26" s="188">
        <v>1396.0389490106293</v>
      </c>
      <c r="PA26" s="188">
        <f t="shared" si="113"/>
        <v>1396.0389490106293</v>
      </c>
      <c r="PB26" s="188">
        <v>-1396.0389490106293</v>
      </c>
      <c r="PC26" s="188">
        <v>1396.0389490106293</v>
      </c>
      <c r="PD26" s="188">
        <v>-1396.0389490106293</v>
      </c>
      <c r="PE26" s="188">
        <v>1396.0389490106293</v>
      </c>
      <c r="PG26">
        <v>1</v>
      </c>
      <c r="PH26" s="228">
        <v>1</v>
      </c>
      <c r="PI26" s="228">
        <v>-1</v>
      </c>
      <c r="PJ26" s="228">
        <v>1</v>
      </c>
      <c r="PK26" s="203">
        <v>1</v>
      </c>
      <c r="PL26" s="229">
        <v>-16</v>
      </c>
      <c r="PM26">
        <v>-1</v>
      </c>
      <c r="PN26">
        <v>-1</v>
      </c>
      <c r="PO26" s="203">
        <v>1</v>
      </c>
      <c r="PP26">
        <v>0</v>
      </c>
      <c r="PQ26">
        <v>1</v>
      </c>
      <c r="PR26">
        <v>0</v>
      </c>
      <c r="PS26">
        <v>0</v>
      </c>
      <c r="PT26" s="237">
        <v>2.4854240236900002E-4</v>
      </c>
      <c r="PU26" s="194">
        <v>42544</v>
      </c>
      <c r="PV26">
        <v>-1</v>
      </c>
      <c r="PW26" t="s">
        <v>1163</v>
      </c>
      <c r="PX26">
        <v>3</v>
      </c>
      <c r="PY26" s="241"/>
      <c r="PZ26">
        <v>2</v>
      </c>
      <c r="QA26" s="137">
        <v>291324</v>
      </c>
      <c r="QB26" s="137">
        <v>194216</v>
      </c>
      <c r="QC26" s="188">
        <v>72.406366827746567</v>
      </c>
      <c r="QD26" s="188">
        <v>72.406366827746567</v>
      </c>
      <c r="QE26" s="188">
        <v>72.406366827746567</v>
      </c>
      <c r="QF26" s="188">
        <v>-72.406366827746567</v>
      </c>
      <c r="QG26" s="188">
        <v>-72.406366827746567</v>
      </c>
      <c r="QH26" s="188">
        <v>-72.406366827746567</v>
      </c>
      <c r="QI26" s="188">
        <v>72.406366827746567</v>
      </c>
      <c r="QJ26" s="188">
        <v>-72.406366827746567</v>
      </c>
      <c r="QK26" s="188">
        <v>-72.406366827746567</v>
      </c>
      <c r="QL26" s="188">
        <v>72.406366827746567</v>
      </c>
      <c r="QM26" s="188">
        <v>-72.406366827746567</v>
      </c>
      <c r="QN26" s="188">
        <v>72.406366827746567</v>
      </c>
      <c r="QP26">
        <f t="shared" si="114"/>
        <v>1</v>
      </c>
      <c r="QQ26" s="228">
        <v>1</v>
      </c>
      <c r="QR26" s="228">
        <v>-1</v>
      </c>
      <c r="QS26" s="228">
        <v>1</v>
      </c>
      <c r="QT26" s="203">
        <v>-1</v>
      </c>
      <c r="QU26" s="229">
        <v>-17</v>
      </c>
      <c r="QV26">
        <f t="shared" si="115"/>
        <v>1</v>
      </c>
      <c r="QW26">
        <f t="shared" si="116"/>
        <v>1</v>
      </c>
      <c r="QX26">
        <v>1</v>
      </c>
      <c r="QY26">
        <f t="shared" si="117"/>
        <v>0</v>
      </c>
      <c r="QZ26">
        <f t="shared" si="176"/>
        <v>0</v>
      </c>
      <c r="RA26">
        <f t="shared" si="163"/>
        <v>1</v>
      </c>
      <c r="RB26">
        <f t="shared" si="118"/>
        <v>1</v>
      </c>
      <c r="RC26">
        <v>5.3941006553700002E-3</v>
      </c>
      <c r="RD26" s="194">
        <v>42544</v>
      </c>
      <c r="RE26">
        <f t="shared" si="119"/>
        <v>1</v>
      </c>
      <c r="RF26" t="str">
        <f t="shared" si="83"/>
        <v>TRUE</v>
      </c>
      <c r="RG26">
        <f>VLOOKUP($A26,'FuturesInfo (3)'!$A$2:$V$80,22)</f>
        <v>3</v>
      </c>
      <c r="RH26" s="241"/>
      <c r="RI26">
        <f t="shared" si="120"/>
        <v>2</v>
      </c>
      <c r="RJ26" s="137">
        <f>VLOOKUP($A26,'FuturesInfo (3)'!$A$2:$O$80,15)*RG26</f>
        <v>291324</v>
      </c>
      <c r="RK26" s="137">
        <f>VLOOKUP($A26,'FuturesInfo (3)'!$A$2:$O$80,15)*RI26</f>
        <v>194216</v>
      </c>
      <c r="RL26" s="188">
        <f t="shared" si="121"/>
        <v>1571.43097932501</v>
      </c>
      <c r="RM26" s="188">
        <f t="shared" si="172"/>
        <v>1571.43097932501</v>
      </c>
      <c r="RN26" s="188">
        <f t="shared" si="122"/>
        <v>-1571.43097932501</v>
      </c>
      <c r="RO26" s="188">
        <f t="shared" si="123"/>
        <v>1571.43097932501</v>
      </c>
      <c r="RP26" s="188">
        <f t="shared" si="173"/>
        <v>1571.43097932501</v>
      </c>
      <c r="RQ26" s="188">
        <f t="shared" si="125"/>
        <v>-1571.43097932501</v>
      </c>
      <c r="RR26" s="188">
        <f t="shared" si="164"/>
        <v>1571.43097932501</v>
      </c>
      <c r="RS26" s="188">
        <f t="shared" si="126"/>
        <v>1571.43097932501</v>
      </c>
      <c r="RT26" s="188">
        <f>IF(IF(sym!$Q15=QX26,1,0)=1,ABS(RJ26*RC26),-ABS(RJ26*RC26))</f>
        <v>-1571.43097932501</v>
      </c>
      <c r="RU26" s="188">
        <f>IF(IF(sym!$P15=QX26,1,0)=1,ABS(RJ26*RC26),-ABS(RJ26*RC26))</f>
        <v>1571.43097932501</v>
      </c>
      <c r="RV26" s="188">
        <f t="shared" si="169"/>
        <v>-1571.43097932501</v>
      </c>
      <c r="RW26" s="188">
        <f t="shared" si="127"/>
        <v>1571.43097932501</v>
      </c>
      <c r="RY26">
        <f t="shared" si="128"/>
        <v>1</v>
      </c>
      <c r="RZ26" s="228"/>
      <c r="SA26" s="228"/>
      <c r="SB26" s="228"/>
      <c r="SC26" s="203"/>
      <c r="SD26" s="229"/>
      <c r="SE26">
        <f t="shared" si="129"/>
        <v>1</v>
      </c>
      <c r="SF26">
        <f t="shared" si="130"/>
        <v>0</v>
      </c>
      <c r="SG26" s="203"/>
      <c r="SH26">
        <f t="shared" si="131"/>
        <v>1</v>
      </c>
      <c r="SI26">
        <f t="shared" si="85"/>
        <v>1</v>
      </c>
      <c r="SJ26">
        <f t="shared" si="165"/>
        <v>0</v>
      </c>
      <c r="SK26">
        <f t="shared" si="132"/>
        <v>1</v>
      </c>
      <c r="SL26" s="237"/>
      <c r="SM26" s="194"/>
      <c r="SN26">
        <f t="shared" si="133"/>
        <v>-1</v>
      </c>
      <c r="SO26" t="str">
        <f t="shared" si="86"/>
        <v>FALSE</v>
      </c>
      <c r="SP26">
        <f>VLOOKUP($A26,'FuturesInfo (3)'!$A$2:$V$80,22)</f>
        <v>3</v>
      </c>
      <c r="SQ26" s="241"/>
      <c r="SR26">
        <f t="shared" si="134"/>
        <v>2</v>
      </c>
      <c r="SS26" s="137">
        <f>VLOOKUP($A26,'FuturesInfo (3)'!$A$2:$O$80,15)*SP26</f>
        <v>291324</v>
      </c>
      <c r="ST26" s="137">
        <f>VLOOKUP($A26,'FuturesInfo (3)'!$A$2:$O$80,15)*SR26</f>
        <v>194216</v>
      </c>
      <c r="SU26" s="188">
        <f t="shared" si="135"/>
        <v>0</v>
      </c>
      <c r="SV26" s="188">
        <f t="shared" si="87"/>
        <v>0</v>
      </c>
      <c r="SW26" s="188">
        <f t="shared" si="136"/>
        <v>0</v>
      </c>
      <c r="SX26" s="188">
        <f t="shared" si="137"/>
        <v>0</v>
      </c>
      <c r="SY26" s="188">
        <f t="shared" si="174"/>
        <v>0</v>
      </c>
      <c r="SZ26" s="188">
        <f t="shared" si="139"/>
        <v>0</v>
      </c>
      <c r="TA26" s="188">
        <f t="shared" si="166"/>
        <v>0</v>
      </c>
      <c r="TB26" s="188">
        <f t="shared" si="140"/>
        <v>0</v>
      </c>
      <c r="TC26" s="188">
        <f>IF(IF(sym!$Q15=SG26,1,0)=1,ABS(SS26*SL26),-ABS(SS26*SL26))</f>
        <v>0</v>
      </c>
      <c r="TD26" s="188">
        <f>IF(IF(sym!$P15=SG26,1,0)=1,ABS(SS26*SL26),-ABS(SS26*SL26))</f>
        <v>0</v>
      </c>
      <c r="TE26" s="188">
        <f t="shared" si="170"/>
        <v>0</v>
      </c>
      <c r="TF26" s="188">
        <f t="shared" si="141"/>
        <v>0</v>
      </c>
      <c r="TH26">
        <f t="shared" si="142"/>
        <v>0</v>
      </c>
      <c r="TI26" s="228"/>
      <c r="TJ26" s="228"/>
      <c r="TK26" s="228"/>
      <c r="TL26" s="203"/>
      <c r="TM26" s="229"/>
      <c r="TN26">
        <f t="shared" si="143"/>
        <v>1</v>
      </c>
      <c r="TO26">
        <f t="shared" si="144"/>
        <v>0</v>
      </c>
      <c r="TP26" s="203"/>
      <c r="TQ26">
        <f t="shared" si="145"/>
        <v>1</v>
      </c>
      <c r="TR26">
        <f t="shared" si="88"/>
        <v>1</v>
      </c>
      <c r="TS26">
        <f t="shared" si="167"/>
        <v>0</v>
      </c>
      <c r="TT26">
        <f t="shared" si="146"/>
        <v>1</v>
      </c>
      <c r="TU26" s="237"/>
      <c r="TV26" s="194"/>
      <c r="TW26">
        <f t="shared" si="147"/>
        <v>-1</v>
      </c>
      <c r="TX26" t="str">
        <f t="shared" si="89"/>
        <v>FALSE</v>
      </c>
      <c r="TY26">
        <f>VLOOKUP($A26,'FuturesInfo (3)'!$A$2:$V$80,22)</f>
        <v>3</v>
      </c>
      <c r="TZ26" s="241"/>
      <c r="UA26">
        <f t="shared" si="148"/>
        <v>2</v>
      </c>
      <c r="UB26" s="137">
        <f>VLOOKUP($A26,'FuturesInfo (3)'!$A$2:$O$80,15)*TY26</f>
        <v>291324</v>
      </c>
      <c r="UC26" s="137">
        <f>VLOOKUP($A26,'FuturesInfo (3)'!$A$2:$O$80,15)*UA26</f>
        <v>194216</v>
      </c>
      <c r="UD26" s="188">
        <f t="shared" si="149"/>
        <v>0</v>
      </c>
      <c r="UE26" s="188">
        <f t="shared" si="90"/>
        <v>0</v>
      </c>
      <c r="UF26" s="188">
        <f t="shared" si="150"/>
        <v>0</v>
      </c>
      <c r="UG26" s="188">
        <f t="shared" si="151"/>
        <v>0</v>
      </c>
      <c r="UH26" s="188">
        <f t="shared" si="175"/>
        <v>0</v>
      </c>
      <c r="UI26" s="188">
        <f t="shared" si="153"/>
        <v>0</v>
      </c>
      <c r="UJ26" s="188">
        <f t="shared" si="168"/>
        <v>0</v>
      </c>
      <c r="UK26" s="188">
        <f t="shared" si="154"/>
        <v>0</v>
      </c>
      <c r="UL26" s="188">
        <f>IF(IF(sym!$Q15=TP26,1,0)=1,ABS(UB26*TU26),-ABS(UB26*TU26))</f>
        <v>0</v>
      </c>
      <c r="UM26" s="188">
        <f>IF(IF(sym!$P15=TP26,1,0)=1,ABS(UB26*TU26),-ABS(UB26*TU26))</f>
        <v>0</v>
      </c>
      <c r="UN26" s="188">
        <f t="shared" si="171"/>
        <v>0</v>
      </c>
      <c r="UO26" s="188">
        <f t="shared" si="155"/>
        <v>0</v>
      </c>
    </row>
    <row r="27" spans="1:561" x14ac:dyDescent="0.25">
      <c r="A27" s="1" t="s">
        <v>318</v>
      </c>
      <c r="B27" s="149" t="str">
        <f>'FuturesInfo (3)'!M15</f>
        <v>BD</v>
      </c>
      <c r="C27" s="192" t="str">
        <f>VLOOKUP(A27,'FuturesInfo (3)'!$A$2:$K$80,11)</f>
        <v>rates</v>
      </c>
      <c r="E27">
        <v>1</v>
      </c>
      <c r="F27" s="228">
        <v>1</v>
      </c>
      <c r="G27" s="228">
        <v>-1</v>
      </c>
      <c r="H27" s="203">
        <v>1</v>
      </c>
      <c r="I27" s="229">
        <v>-3</v>
      </c>
      <c r="J27">
        <v>-1</v>
      </c>
      <c r="K27">
        <v>-1</v>
      </c>
      <c r="L27" s="203">
        <v>1</v>
      </c>
      <c r="M27">
        <v>1</v>
      </c>
      <c r="N27">
        <v>1</v>
      </c>
      <c r="O27">
        <v>0</v>
      </c>
      <c r="P27">
        <v>0</v>
      </c>
      <c r="Q27" s="237">
        <v>1.19817876827E-3</v>
      </c>
      <c r="R27" s="194">
        <v>42544</v>
      </c>
      <c r="S27">
        <v>60</v>
      </c>
      <c r="T27" t="s">
        <v>1163</v>
      </c>
      <c r="U27">
        <v>2</v>
      </c>
      <c r="V27" s="241">
        <v>2</v>
      </c>
      <c r="W27">
        <v>2</v>
      </c>
      <c r="X27" s="137">
        <v>370083.89759999997</v>
      </c>
      <c r="Y27" s="137">
        <v>370083.89759999997</v>
      </c>
      <c r="Z27" s="188">
        <v>443.42666858292876</v>
      </c>
      <c r="AA27" s="188">
        <f t="shared" si="81"/>
        <v>443.42666858292876</v>
      </c>
      <c r="AB27" s="188">
        <v>443.42666858292876</v>
      </c>
      <c r="AC27" s="188">
        <v>-443.42666858292876</v>
      </c>
      <c r="AD27" s="188">
        <v>-443.42666858292876</v>
      </c>
      <c r="AE27" s="188">
        <v>-443.42666858292876</v>
      </c>
      <c r="AF27" s="188">
        <f t="shared" si="91"/>
        <v>0</v>
      </c>
      <c r="AG27" s="188">
        <v>-443.42666858292876</v>
      </c>
      <c r="AH27" s="188">
        <v>443.42666858292876</v>
      </c>
      <c r="AI27" s="188">
        <v>-443.42666858292876</v>
      </c>
      <c r="AJ27" s="188">
        <v>443.42666858292876</v>
      </c>
      <c r="AL27">
        <v>1</v>
      </c>
      <c r="AM27" s="228">
        <v>1</v>
      </c>
      <c r="AN27" s="228">
        <v>-1</v>
      </c>
      <c r="AO27" s="228">
        <v>1</v>
      </c>
      <c r="AP27" s="203">
        <v>1</v>
      </c>
      <c r="AQ27" s="229">
        <v>5</v>
      </c>
      <c r="AR27">
        <v>-1</v>
      </c>
      <c r="AS27">
        <v>1</v>
      </c>
      <c r="AT27" s="203">
        <v>-1</v>
      </c>
      <c r="AU27">
        <v>0</v>
      </c>
      <c r="AV27">
        <v>0</v>
      </c>
      <c r="AW27">
        <v>1</v>
      </c>
      <c r="AX27">
        <v>0</v>
      </c>
      <c r="AY27" s="237">
        <v>-8.9755864049800003E-4</v>
      </c>
      <c r="AZ27" s="194">
        <v>42544</v>
      </c>
      <c r="BA27">
        <f t="shared" si="92"/>
        <v>1</v>
      </c>
      <c r="BB27" t="s">
        <v>1163</v>
      </c>
      <c r="BC27">
        <v>2</v>
      </c>
      <c r="BD27" s="241">
        <v>2</v>
      </c>
      <c r="BE27">
        <v>2</v>
      </c>
      <c r="BF27" s="137">
        <v>372481.46879999997</v>
      </c>
      <c r="BG27" s="137">
        <v>372481.46879999997</v>
      </c>
      <c r="BH27" s="188">
        <v>-334.32396074682617</v>
      </c>
      <c r="BI27" s="188">
        <f t="shared" si="156"/>
        <v>-334.32396074682617</v>
      </c>
      <c r="BJ27" s="188">
        <v>-334.32396074682617</v>
      </c>
      <c r="BK27" s="188">
        <v>334.32396074682617</v>
      </c>
      <c r="BL27" s="188">
        <v>-334.32396074682617</v>
      </c>
      <c r="BM27" s="188">
        <v>334.32396074682617</v>
      </c>
      <c r="BN27" s="188">
        <v>-334.32396074682617</v>
      </c>
      <c r="BO27" s="188">
        <f t="shared" si="93"/>
        <v>-334.32396074682617</v>
      </c>
      <c r="BP27" s="188">
        <v>334.32396074682617</v>
      </c>
      <c r="BQ27" s="188">
        <v>-334.32396074682617</v>
      </c>
      <c r="BR27" s="188">
        <v>-334.32396074682617</v>
      </c>
      <c r="BS27" s="188">
        <v>334.32396074682617</v>
      </c>
      <c r="BU27">
        <v>-1</v>
      </c>
      <c r="BV27" s="228">
        <v>-1</v>
      </c>
      <c r="BW27" s="228">
        <v>-1</v>
      </c>
      <c r="BX27" s="228">
        <v>1</v>
      </c>
      <c r="BY27" s="203">
        <v>1</v>
      </c>
      <c r="BZ27" s="229">
        <v>6</v>
      </c>
      <c r="CA27">
        <v>-1</v>
      </c>
      <c r="CB27">
        <v>1</v>
      </c>
      <c r="CC27" s="203">
        <v>1</v>
      </c>
      <c r="CD27">
        <v>0</v>
      </c>
      <c r="CE27">
        <v>1</v>
      </c>
      <c r="CF27">
        <v>0</v>
      </c>
      <c r="CG27">
        <v>1</v>
      </c>
      <c r="CH27" s="237">
        <v>6.5880098221199996E-4</v>
      </c>
      <c r="CI27" s="194">
        <v>42544</v>
      </c>
      <c r="CJ27">
        <f t="shared" si="94"/>
        <v>1</v>
      </c>
      <c r="CK27" t="s">
        <v>1163</v>
      </c>
      <c r="CL27">
        <v>2</v>
      </c>
      <c r="CM27" s="241">
        <v>1</v>
      </c>
      <c r="CN27">
        <v>3</v>
      </c>
      <c r="CO27" s="137">
        <v>372705.35600000003</v>
      </c>
      <c r="CP27" s="137">
        <v>559058.03399999999</v>
      </c>
      <c r="CQ27" s="188">
        <v>-245.53865460847314</v>
      </c>
      <c r="CR27" s="188">
        <f t="shared" si="157"/>
        <v>-245.53865460847314</v>
      </c>
      <c r="CS27" s="188">
        <v>245.53865460847314</v>
      </c>
      <c r="CT27" s="188">
        <v>-245.53865460847314</v>
      </c>
      <c r="CU27" s="188">
        <v>245.53865460847314</v>
      </c>
      <c r="CV27" s="188">
        <v>-245.53865460847314</v>
      </c>
      <c r="CW27" s="188">
        <v>245.53865460847314</v>
      </c>
      <c r="CX27" s="188">
        <f t="shared" si="95"/>
        <v>245.53865460847314</v>
      </c>
      <c r="CY27" s="188">
        <v>-245.53865460847314</v>
      </c>
      <c r="CZ27" s="188">
        <v>245.53865460847314</v>
      </c>
      <c r="DA27" s="188">
        <v>-245.53865460847314</v>
      </c>
      <c r="DB27" s="188">
        <v>245.53865460847314</v>
      </c>
      <c r="DD27">
        <v>1</v>
      </c>
      <c r="DE27" s="228">
        <v>-1</v>
      </c>
      <c r="DF27" s="228">
        <v>-1</v>
      </c>
      <c r="DG27" s="228">
        <v>-1</v>
      </c>
      <c r="DH27" s="203">
        <v>1</v>
      </c>
      <c r="DI27" s="229">
        <v>7</v>
      </c>
      <c r="DJ27">
        <v>-1</v>
      </c>
      <c r="DK27">
        <v>1</v>
      </c>
      <c r="DL27" s="203">
        <v>1</v>
      </c>
      <c r="DM27">
        <v>0</v>
      </c>
      <c r="DN27">
        <v>1</v>
      </c>
      <c r="DO27">
        <v>0</v>
      </c>
      <c r="DP27">
        <v>1</v>
      </c>
      <c r="DQ27" s="237">
        <v>4.1297581996600002E-3</v>
      </c>
      <c r="DR27" s="194">
        <v>42544</v>
      </c>
      <c r="DS27">
        <f t="shared" si="96"/>
        <v>-1</v>
      </c>
      <c r="DT27" t="s">
        <v>1163</v>
      </c>
      <c r="DU27">
        <v>2</v>
      </c>
      <c r="DV27" s="241">
        <v>1</v>
      </c>
      <c r="DW27">
        <v>3</v>
      </c>
      <c r="DX27" s="137">
        <v>372070.23980000004</v>
      </c>
      <c r="DY27" s="137">
        <v>558105.35970000003</v>
      </c>
      <c r="DZ27" s="188">
        <v>-1536.5601236635127</v>
      </c>
      <c r="EA27" s="188">
        <f t="shared" si="158"/>
        <v>1536.5601236635127</v>
      </c>
      <c r="EB27" s="188">
        <v>1536.5601236635127</v>
      </c>
      <c r="EC27" s="188">
        <v>-1536.5601236635127</v>
      </c>
      <c r="ED27" s="188">
        <v>1536.5601236635127</v>
      </c>
      <c r="EE27" s="188">
        <v>-1536.5601236635127</v>
      </c>
      <c r="EF27" s="188">
        <v>-1536.5601236635127</v>
      </c>
      <c r="EG27" s="188">
        <f t="shared" si="97"/>
        <v>-1536.5601236635127</v>
      </c>
      <c r="EH27" s="188">
        <v>-1536.5601236635127</v>
      </c>
      <c r="EI27" s="188">
        <v>1536.5601236635127</v>
      </c>
      <c r="EJ27" s="188">
        <v>-1536.5601236635127</v>
      </c>
      <c r="EK27" s="188">
        <v>1536.5601236635127</v>
      </c>
      <c r="EM27">
        <v>1</v>
      </c>
      <c r="EN27" s="228">
        <v>-1</v>
      </c>
      <c r="EO27" s="228">
        <v>-1</v>
      </c>
      <c r="EP27" s="228">
        <v>1</v>
      </c>
      <c r="EQ27" s="203">
        <v>1</v>
      </c>
      <c r="ER27" s="229">
        <v>8</v>
      </c>
      <c r="ES27">
        <v>-1</v>
      </c>
      <c r="ET27">
        <v>1</v>
      </c>
      <c r="EU27" s="203">
        <v>-1</v>
      </c>
      <c r="EV27">
        <v>1</v>
      </c>
      <c r="EW27">
        <v>0</v>
      </c>
      <c r="EX27">
        <v>1</v>
      </c>
      <c r="EY27">
        <v>0</v>
      </c>
      <c r="EZ27" s="237">
        <v>-2.9802706085700002E-4</v>
      </c>
      <c r="FA27" s="194">
        <v>42544</v>
      </c>
      <c r="FB27">
        <f t="shared" si="98"/>
        <v>1</v>
      </c>
      <c r="FC27" t="s">
        <v>1163</v>
      </c>
      <c r="FD27">
        <v>2</v>
      </c>
      <c r="FE27" s="241">
        <v>1</v>
      </c>
      <c r="FF27">
        <v>2</v>
      </c>
      <c r="FG27" s="137">
        <v>371130.81599999999</v>
      </c>
      <c r="FH27" s="137">
        <v>371130.81599999999</v>
      </c>
      <c r="FI27" s="188">
        <v>110.60702628594008</v>
      </c>
      <c r="FJ27" s="188">
        <f t="shared" si="159"/>
        <v>-110.60702628594008</v>
      </c>
      <c r="FK27" s="188">
        <v>-110.60702628594008</v>
      </c>
      <c r="FL27" s="188">
        <v>110.60702628594008</v>
      </c>
      <c r="FM27" s="188">
        <v>-110.60702628594008</v>
      </c>
      <c r="FN27" s="188">
        <v>110.60702628594008</v>
      </c>
      <c r="FO27" s="188">
        <v>-110.60702628594008</v>
      </c>
      <c r="FP27" s="188">
        <f t="shared" si="99"/>
        <v>-110.60702628594008</v>
      </c>
      <c r="FQ27" s="188">
        <v>110.60702628594008</v>
      </c>
      <c r="FR27" s="188">
        <v>-110.60702628594008</v>
      </c>
      <c r="FS27" s="188">
        <v>-110.60702628594008</v>
      </c>
      <c r="FT27" s="188">
        <v>110.60702628594008</v>
      </c>
      <c r="FV27">
        <v>-1</v>
      </c>
      <c r="FW27" s="228">
        <v>-1</v>
      </c>
      <c r="FX27" s="228">
        <v>-1</v>
      </c>
      <c r="FY27" s="228">
        <v>1</v>
      </c>
      <c r="FZ27" s="203">
        <v>1</v>
      </c>
      <c r="GA27" s="229">
        <v>9</v>
      </c>
      <c r="GB27">
        <v>-1</v>
      </c>
      <c r="GC27">
        <v>1</v>
      </c>
      <c r="GD27">
        <v>-1</v>
      </c>
      <c r="GE27">
        <v>1</v>
      </c>
      <c r="GF27">
        <v>0</v>
      </c>
      <c r="GG27">
        <v>1</v>
      </c>
      <c r="GH27">
        <v>0</v>
      </c>
      <c r="GI27">
        <v>-8.9434772239399996E-4</v>
      </c>
      <c r="GJ27" s="194">
        <v>42544</v>
      </c>
      <c r="GK27">
        <f t="shared" si="100"/>
        <v>1</v>
      </c>
      <c r="GL27" t="s">
        <v>1163</v>
      </c>
      <c r="GM27">
        <v>2</v>
      </c>
      <c r="GN27" s="241">
        <v>1</v>
      </c>
      <c r="GO27">
        <v>3</v>
      </c>
      <c r="GP27" s="137">
        <v>370798.89600000001</v>
      </c>
      <c r="GQ27" s="137">
        <v>556198.34400000004</v>
      </c>
      <c r="GR27" s="188">
        <v>331.62314810380968</v>
      </c>
      <c r="GS27" s="188">
        <f t="shared" si="160"/>
        <v>331.62314810380968</v>
      </c>
      <c r="GT27" s="188">
        <v>-331.62314810380968</v>
      </c>
      <c r="GU27" s="188">
        <v>331.62314810380968</v>
      </c>
      <c r="GV27" s="188">
        <v>-331.62314810380968</v>
      </c>
      <c r="GW27" s="188">
        <v>331.62314810380968</v>
      </c>
      <c r="GX27" s="188">
        <v>-331.62314810380968</v>
      </c>
      <c r="GY27" s="188">
        <f t="shared" si="101"/>
        <v>-331.62314810380968</v>
      </c>
      <c r="GZ27" s="188">
        <v>331.62314810380968</v>
      </c>
      <c r="HA27" s="188">
        <v>-331.62314810380968</v>
      </c>
      <c r="HB27" s="188">
        <v>-331.62314810380968</v>
      </c>
      <c r="HC27" s="188">
        <v>331.62314810380968</v>
      </c>
      <c r="HE27">
        <v>-1</v>
      </c>
      <c r="HF27">
        <v>1</v>
      </c>
      <c r="HG27">
        <v>-1</v>
      </c>
      <c r="HH27">
        <v>1</v>
      </c>
      <c r="HI27">
        <v>1</v>
      </c>
      <c r="HJ27">
        <v>10</v>
      </c>
      <c r="HK27">
        <v>-1</v>
      </c>
      <c r="HL27">
        <v>1</v>
      </c>
      <c r="HM27" s="203">
        <v>1</v>
      </c>
      <c r="HN27">
        <v>1</v>
      </c>
      <c r="HO27">
        <v>1</v>
      </c>
      <c r="HP27">
        <v>0</v>
      </c>
      <c r="HQ27">
        <v>1</v>
      </c>
      <c r="HR27" s="237">
        <v>1.3128841678099999E-3</v>
      </c>
      <c r="HS27" s="194">
        <v>42544</v>
      </c>
      <c r="HT27">
        <f t="shared" si="102"/>
        <v>1</v>
      </c>
      <c r="HU27" t="s">
        <v>1163</v>
      </c>
      <c r="HV27">
        <v>2</v>
      </c>
      <c r="HW27">
        <v>1</v>
      </c>
      <c r="HX27">
        <v>3</v>
      </c>
      <c r="HY27" s="137">
        <v>370950.13199999998</v>
      </c>
      <c r="HZ27" s="137">
        <v>556425.19799999997</v>
      </c>
      <c r="IA27" s="188">
        <v>487.01455534982961</v>
      </c>
      <c r="IB27" s="188">
        <f t="shared" si="161"/>
        <v>-487.01455534982961</v>
      </c>
      <c r="IC27" s="188">
        <v>487.01455534982961</v>
      </c>
      <c r="ID27" s="188">
        <v>-487.01455534982961</v>
      </c>
      <c r="IE27" s="188">
        <v>487.01455534982961</v>
      </c>
      <c r="IF27" s="188">
        <v>-487.01455534982961</v>
      </c>
      <c r="IG27" s="188">
        <v>487.01455534982961</v>
      </c>
      <c r="IH27" s="188">
        <f t="shared" si="103"/>
        <v>487.01455534982961</v>
      </c>
      <c r="II27" s="188">
        <v>-487.01455534982961</v>
      </c>
      <c r="IJ27" s="188">
        <v>487.01455534982961</v>
      </c>
      <c r="IK27" s="188">
        <v>-487.01455534982961</v>
      </c>
      <c r="IL27" s="188">
        <v>487.01455534982961</v>
      </c>
      <c r="IN27">
        <v>1</v>
      </c>
      <c r="IO27" s="228">
        <v>1</v>
      </c>
      <c r="IP27" s="228">
        <v>-1</v>
      </c>
      <c r="IQ27" s="228">
        <v>1</v>
      </c>
      <c r="IR27" s="203">
        <v>1</v>
      </c>
      <c r="IS27" s="229">
        <v>11</v>
      </c>
      <c r="IT27">
        <v>-1</v>
      </c>
      <c r="IU27">
        <v>1</v>
      </c>
      <c r="IV27" s="203">
        <v>-1</v>
      </c>
      <c r="IW27">
        <v>0</v>
      </c>
      <c r="IX27">
        <v>0</v>
      </c>
      <c r="IY27">
        <v>1</v>
      </c>
      <c r="IZ27">
        <v>0</v>
      </c>
      <c r="JA27" s="237">
        <v>-1.2515644555700001E-3</v>
      </c>
      <c r="JB27" s="194">
        <v>42544</v>
      </c>
      <c r="JC27">
        <f t="shared" si="104"/>
        <v>1</v>
      </c>
      <c r="JD27" t="s">
        <v>1163</v>
      </c>
      <c r="JE27">
        <v>2</v>
      </c>
      <c r="JF27" s="241">
        <v>2</v>
      </c>
      <c r="JG27">
        <v>2</v>
      </c>
      <c r="JH27" s="137">
        <v>370619.92799999996</v>
      </c>
      <c r="JI27" s="137">
        <v>370619.92799999996</v>
      </c>
      <c r="JJ27" s="188">
        <v>-463.85472841071254</v>
      </c>
      <c r="JK27" s="188">
        <f t="shared" si="162"/>
        <v>-463.85472841071254</v>
      </c>
      <c r="JL27" s="188">
        <v>-463.85472841071254</v>
      </c>
      <c r="JM27" s="188">
        <v>463.85472841071254</v>
      </c>
      <c r="JN27" s="188">
        <v>-463.85472841071254</v>
      </c>
      <c r="JO27" s="188">
        <v>463.85472841071254</v>
      </c>
      <c r="JP27" s="188">
        <v>-463.85472841071254</v>
      </c>
      <c r="JQ27" s="188">
        <f t="shared" si="105"/>
        <v>-463.85472841071254</v>
      </c>
      <c r="JR27" s="188">
        <v>463.85472841071254</v>
      </c>
      <c r="JS27" s="188">
        <v>-463.85472841071254</v>
      </c>
      <c r="JT27" s="188">
        <v>-463.85472841071254</v>
      </c>
      <c r="JU27" s="188">
        <v>463.85472841071254</v>
      </c>
      <c r="JW27">
        <v>-1</v>
      </c>
      <c r="JX27" s="228">
        <v>1</v>
      </c>
      <c r="JY27" s="228">
        <v>-1</v>
      </c>
      <c r="JZ27" s="228">
        <v>1</v>
      </c>
      <c r="KA27" s="203">
        <v>1</v>
      </c>
      <c r="KB27" s="229">
        <v>12</v>
      </c>
      <c r="KC27">
        <v>-1</v>
      </c>
      <c r="KD27">
        <v>1</v>
      </c>
      <c r="KE27" s="203">
        <v>-1</v>
      </c>
      <c r="KF27">
        <v>0</v>
      </c>
      <c r="KG27">
        <v>0</v>
      </c>
      <c r="KH27">
        <v>1</v>
      </c>
      <c r="KI27">
        <v>0</v>
      </c>
      <c r="KJ27" s="237">
        <v>-5.5495882563600003E-3</v>
      </c>
      <c r="KK27" s="194">
        <v>42544</v>
      </c>
      <c r="KL27">
        <f t="shared" si="106"/>
        <v>1</v>
      </c>
      <c r="KM27" t="s">
        <v>1163</v>
      </c>
      <c r="KN27">
        <v>2</v>
      </c>
      <c r="KO27" s="241">
        <v>1</v>
      </c>
      <c r="KP27">
        <v>3</v>
      </c>
      <c r="KQ27" s="137">
        <v>369596.37</v>
      </c>
      <c r="KR27" s="137">
        <v>554394.55499999993</v>
      </c>
      <c r="KS27" s="188">
        <v>-2051.1076745452856</v>
      </c>
      <c r="KT27" s="188">
        <v>2051.1076745452856</v>
      </c>
      <c r="KU27" s="188">
        <v>-2051.1076745452856</v>
      </c>
      <c r="KV27" s="188">
        <v>2051.1076745452856</v>
      </c>
      <c r="KW27" s="188">
        <v>-2051.1076745452856</v>
      </c>
      <c r="KX27" s="188">
        <v>2051.1076745452856</v>
      </c>
      <c r="KY27" s="188">
        <v>-2051.1076745452856</v>
      </c>
      <c r="KZ27" s="188">
        <f t="shared" si="107"/>
        <v>-2051.1076745452856</v>
      </c>
      <c r="LA27" s="188">
        <v>2051.1076745452856</v>
      </c>
      <c r="LB27" s="188">
        <v>-2051.1076745452856</v>
      </c>
      <c r="LC27" s="188">
        <v>-2051.1076745452856</v>
      </c>
      <c r="LD27" s="188">
        <v>2051.1076745452856</v>
      </c>
      <c r="LF27">
        <v>-1</v>
      </c>
      <c r="LG27" s="228">
        <v>1</v>
      </c>
      <c r="LH27" s="228">
        <v>1</v>
      </c>
      <c r="LI27" s="228">
        <v>1</v>
      </c>
      <c r="LJ27" s="203">
        <v>1</v>
      </c>
      <c r="LK27" s="229">
        <v>13</v>
      </c>
      <c r="LL27">
        <v>-1</v>
      </c>
      <c r="LM27">
        <v>1</v>
      </c>
      <c r="LN27" s="203">
        <v>1</v>
      </c>
      <c r="LO27">
        <v>1</v>
      </c>
      <c r="LP27">
        <v>1</v>
      </c>
      <c r="LQ27">
        <v>0</v>
      </c>
      <c r="LR27">
        <v>1</v>
      </c>
      <c r="LS27" s="237">
        <v>3.8403840383999998E-3</v>
      </c>
      <c r="LT27" s="194">
        <v>42544</v>
      </c>
      <c r="LU27">
        <f t="shared" si="108"/>
        <v>1</v>
      </c>
      <c r="LV27" t="s">
        <v>1163</v>
      </c>
      <c r="LW27">
        <v>2</v>
      </c>
      <c r="LX27" s="241"/>
      <c r="LY27">
        <v>2</v>
      </c>
      <c r="LZ27" s="137">
        <v>371049.22</v>
      </c>
      <c r="MA27" s="137">
        <v>371049.22</v>
      </c>
      <c r="MB27" s="188">
        <v>1424.9715019487699</v>
      </c>
      <c r="MC27" s="188">
        <v>-1424.9715019487699</v>
      </c>
      <c r="MD27" s="188">
        <v>1424.9715019487699</v>
      </c>
      <c r="ME27" s="188">
        <v>-1424.9715019487699</v>
      </c>
      <c r="MF27" s="188">
        <v>1424.9715019487699</v>
      </c>
      <c r="MG27" s="188">
        <v>1424.9715019487699</v>
      </c>
      <c r="MH27" s="188">
        <v>1424.9715019487699</v>
      </c>
      <c r="MI27" s="188">
        <f t="shared" si="109"/>
        <v>1424.9715019487699</v>
      </c>
      <c r="MJ27" s="188">
        <v>-1424.9715019487699</v>
      </c>
      <c r="MK27" s="188">
        <v>1424.9715019487699</v>
      </c>
      <c r="ML27" s="188">
        <v>-1424.9715019487699</v>
      </c>
      <c r="MM27" s="188">
        <v>1424.9715019487699</v>
      </c>
      <c r="MO27">
        <v>1</v>
      </c>
      <c r="MP27" s="228">
        <v>1</v>
      </c>
      <c r="MQ27" s="228">
        <v>-1</v>
      </c>
      <c r="MR27" s="203">
        <v>1</v>
      </c>
      <c r="MS27" s="203">
        <v>1</v>
      </c>
      <c r="MT27" s="229">
        <v>14</v>
      </c>
      <c r="MU27">
        <v>-1</v>
      </c>
      <c r="MV27">
        <v>1</v>
      </c>
      <c r="MW27" s="203">
        <v>-1</v>
      </c>
      <c r="MX27">
        <v>1</v>
      </c>
      <c r="MY27">
        <v>0</v>
      </c>
      <c r="MZ27">
        <v>1</v>
      </c>
      <c r="NA27">
        <v>0</v>
      </c>
      <c r="NB27" s="237">
        <v>-3.7061390399899998E-3</v>
      </c>
      <c r="NC27" s="194">
        <v>42544</v>
      </c>
      <c r="ND27">
        <f t="shared" si="110"/>
        <v>1</v>
      </c>
      <c r="NE27" t="s">
        <v>1163</v>
      </c>
      <c r="NF27">
        <v>2</v>
      </c>
      <c r="NG27" s="241"/>
      <c r="NH27">
        <v>2</v>
      </c>
      <c r="NI27" s="137">
        <v>370574.07799999998</v>
      </c>
      <c r="NJ27" s="137">
        <v>370574.07799999998</v>
      </c>
      <c r="NK27" s="188">
        <v>-1373.3990576840993</v>
      </c>
      <c r="NL27" s="188">
        <v>-1373.3990576840993</v>
      </c>
      <c r="NM27" s="188">
        <v>-1373.3990576840993</v>
      </c>
      <c r="NN27" s="188">
        <v>1373.3990576840993</v>
      </c>
      <c r="NO27" s="188">
        <v>-1373.3990576840993</v>
      </c>
      <c r="NP27" s="188">
        <v>1373.3990576840993</v>
      </c>
      <c r="NQ27" s="188">
        <v>-1373.3990576840993</v>
      </c>
      <c r="NR27" s="188">
        <f t="shared" si="111"/>
        <v>-1373.3990576840993</v>
      </c>
      <c r="NS27" s="188">
        <v>1373.3990576840993</v>
      </c>
      <c r="NT27" s="188">
        <v>-1373.3990576840993</v>
      </c>
      <c r="NU27" s="188">
        <v>-1373.3990576840993</v>
      </c>
      <c r="NV27" s="188">
        <v>1373.3990576840993</v>
      </c>
      <c r="NX27">
        <v>-1</v>
      </c>
      <c r="NY27" s="228">
        <v>-1</v>
      </c>
      <c r="NZ27" s="228">
        <v>-1</v>
      </c>
      <c r="OA27" s="228">
        <v>1</v>
      </c>
      <c r="OB27" s="203">
        <v>1</v>
      </c>
      <c r="OC27" s="229">
        <v>15</v>
      </c>
      <c r="OD27">
        <v>-1</v>
      </c>
      <c r="OE27">
        <v>1</v>
      </c>
      <c r="OF27" s="203">
        <v>-1</v>
      </c>
      <c r="OG27">
        <v>1</v>
      </c>
      <c r="OH27">
        <v>0</v>
      </c>
      <c r="OI27">
        <v>1</v>
      </c>
      <c r="OJ27">
        <v>0</v>
      </c>
      <c r="OK27">
        <v>-3.6599268014599999E-3</v>
      </c>
      <c r="OL27" s="194">
        <v>42544</v>
      </c>
      <c r="OM27">
        <f t="shared" si="112"/>
        <v>1</v>
      </c>
      <c r="ON27" t="s">
        <v>1163</v>
      </c>
      <c r="OO27">
        <v>2</v>
      </c>
      <c r="OP27" s="241"/>
      <c r="OQ27">
        <v>2</v>
      </c>
      <c r="OR27" s="137">
        <v>366956.88799999998</v>
      </c>
      <c r="OS27" s="137">
        <v>366956.88799999998</v>
      </c>
      <c r="OT27" s="188">
        <v>1343.0353493715554</v>
      </c>
      <c r="OU27" s="188">
        <v>1343.0353493715554</v>
      </c>
      <c r="OV27" s="188">
        <v>-1343.0353493715554</v>
      </c>
      <c r="OW27" s="188">
        <v>1343.0353493715554</v>
      </c>
      <c r="OX27" s="188">
        <v>-1343.0353493715554</v>
      </c>
      <c r="OY27" s="188">
        <v>1343.0353493715554</v>
      </c>
      <c r="OZ27" s="188">
        <v>-1343.0353493715554</v>
      </c>
      <c r="PA27" s="188">
        <f t="shared" si="113"/>
        <v>-1343.0353493715554</v>
      </c>
      <c r="PB27" s="188">
        <v>1343.0353493715554</v>
      </c>
      <c r="PC27" s="188">
        <v>-1343.0353493715554</v>
      </c>
      <c r="PD27" s="188">
        <v>-1343.0353493715554</v>
      </c>
      <c r="PE27" s="188">
        <v>1343.0353493715554</v>
      </c>
      <c r="PG27">
        <v>-1</v>
      </c>
      <c r="PH27" s="228">
        <v>1</v>
      </c>
      <c r="PI27" s="228">
        <v>1</v>
      </c>
      <c r="PJ27" s="228">
        <v>-1</v>
      </c>
      <c r="PK27" s="203">
        <v>1</v>
      </c>
      <c r="PL27" s="229">
        <v>-5</v>
      </c>
      <c r="PM27">
        <v>-1</v>
      </c>
      <c r="PN27">
        <v>-1</v>
      </c>
      <c r="PO27" s="203">
        <v>1</v>
      </c>
      <c r="PP27">
        <v>1</v>
      </c>
      <c r="PQ27">
        <v>1</v>
      </c>
      <c r="PR27">
        <v>0</v>
      </c>
      <c r="PS27">
        <v>0</v>
      </c>
      <c r="PT27" s="237">
        <v>1.80657593641E-3</v>
      </c>
      <c r="PU27" s="194">
        <v>42559</v>
      </c>
      <c r="PV27">
        <v>-1</v>
      </c>
      <c r="PW27" t="s">
        <v>1163</v>
      </c>
      <c r="PX27">
        <v>2</v>
      </c>
      <c r="PY27" s="241"/>
      <c r="PZ27">
        <v>2</v>
      </c>
      <c r="QA27" s="137">
        <v>367043.85399999999</v>
      </c>
      <c r="QB27" s="137">
        <v>367043.85399999999</v>
      </c>
      <c r="QC27" s="188">
        <v>663.09259424358527</v>
      </c>
      <c r="QD27" s="188">
        <v>-663.09259424358527</v>
      </c>
      <c r="QE27" s="188">
        <v>663.09259424358527</v>
      </c>
      <c r="QF27" s="188">
        <v>-663.09259424358527</v>
      </c>
      <c r="QG27" s="188">
        <v>-663.09259424358527</v>
      </c>
      <c r="QH27" s="188">
        <v>663.09259424358527</v>
      </c>
      <c r="QI27" s="188">
        <v>-663.09259424358527</v>
      </c>
      <c r="QJ27" s="188">
        <v>-663.09259424358527</v>
      </c>
      <c r="QK27" s="188">
        <v>-663.09259424358527</v>
      </c>
      <c r="QL27" s="188">
        <v>663.09259424358527</v>
      </c>
      <c r="QM27" s="188">
        <v>-663.09259424358527</v>
      </c>
      <c r="QN27" s="188">
        <v>663.09259424358527</v>
      </c>
      <c r="QP27">
        <f t="shared" si="114"/>
        <v>1</v>
      </c>
      <c r="QQ27" s="228">
        <v>-1</v>
      </c>
      <c r="QR27" s="228">
        <v>-1</v>
      </c>
      <c r="QS27" s="228">
        <v>-1</v>
      </c>
      <c r="QT27" s="203">
        <v>1</v>
      </c>
      <c r="QU27" s="229">
        <v>-6</v>
      </c>
      <c r="QV27">
        <f t="shared" si="115"/>
        <v>-1</v>
      </c>
      <c r="QW27">
        <f t="shared" si="116"/>
        <v>-1</v>
      </c>
      <c r="QX27">
        <v>1</v>
      </c>
      <c r="QY27">
        <f t="shared" si="117"/>
        <v>0</v>
      </c>
      <c r="QZ27">
        <f t="shared" si="176"/>
        <v>1</v>
      </c>
      <c r="RA27">
        <f t="shared" si="163"/>
        <v>0</v>
      </c>
      <c r="RB27">
        <f t="shared" si="118"/>
        <v>0</v>
      </c>
      <c r="RC27">
        <v>7.8143784563599998E-4</v>
      </c>
      <c r="RD27" s="194">
        <v>42559</v>
      </c>
      <c r="RE27">
        <f t="shared" si="119"/>
        <v>-1</v>
      </c>
      <c r="RF27" t="str">
        <f t="shared" si="83"/>
        <v>TRUE</v>
      </c>
      <c r="RG27">
        <f>VLOOKUP($A27,'FuturesInfo (3)'!$A$2:$V$80,22)</f>
        <v>2</v>
      </c>
      <c r="RH27" s="241"/>
      <c r="RI27">
        <f t="shared" si="120"/>
        <v>2</v>
      </c>
      <c r="RJ27" s="137">
        <f>VLOOKUP($A27,'FuturesInfo (3)'!$A$2:$O$80,15)*RG27</f>
        <v>367043.85399999999</v>
      </c>
      <c r="RK27" s="137">
        <f>VLOOKUP($A27,'FuturesInfo (3)'!$A$2:$O$80,15)*RI27</f>
        <v>367043.85399999999</v>
      </c>
      <c r="RL27" s="188">
        <f t="shared" si="121"/>
        <v>-286.82195852369449</v>
      </c>
      <c r="RM27" s="188">
        <f t="shared" si="172"/>
        <v>286.82195852369449</v>
      </c>
      <c r="RN27" s="188">
        <f t="shared" si="122"/>
        <v>286.82195852369449</v>
      </c>
      <c r="RO27" s="188">
        <f t="shared" si="123"/>
        <v>-286.82195852369449</v>
      </c>
      <c r="RP27" s="188">
        <f t="shared" si="173"/>
        <v>-286.82195852369449</v>
      </c>
      <c r="RQ27" s="188">
        <f t="shared" si="125"/>
        <v>-286.82195852369449</v>
      </c>
      <c r="RR27" s="188">
        <f t="shared" si="164"/>
        <v>-286.82195852369449</v>
      </c>
      <c r="RS27" s="188">
        <f t="shared" si="126"/>
        <v>-286.82195852369449</v>
      </c>
      <c r="RT27" s="188">
        <f>IF(IF(sym!$Q16=QX27,1,0)=1,ABS(RJ27*RC27),-ABS(RJ27*RC27))</f>
        <v>-286.82195852369449</v>
      </c>
      <c r="RU27" s="188">
        <f>IF(IF(sym!$P16=QX27,1,0)=1,ABS(RJ27*RC27),-ABS(RJ27*RC27))</f>
        <v>286.82195852369449</v>
      </c>
      <c r="RV27" s="188">
        <f t="shared" si="169"/>
        <v>-286.82195852369449</v>
      </c>
      <c r="RW27" s="188">
        <f t="shared" si="127"/>
        <v>286.82195852369449</v>
      </c>
      <c r="RY27">
        <f t="shared" si="128"/>
        <v>1</v>
      </c>
      <c r="RZ27" s="228"/>
      <c r="SA27" s="228"/>
      <c r="SB27" s="228"/>
      <c r="SC27" s="203"/>
      <c r="SD27" s="229"/>
      <c r="SE27">
        <f t="shared" si="129"/>
        <v>1</v>
      </c>
      <c r="SF27">
        <f t="shared" si="130"/>
        <v>0</v>
      </c>
      <c r="SG27" s="203"/>
      <c r="SH27">
        <f t="shared" si="131"/>
        <v>1</v>
      </c>
      <c r="SI27">
        <f t="shared" si="85"/>
        <v>1</v>
      </c>
      <c r="SJ27">
        <f t="shared" si="165"/>
        <v>0</v>
      </c>
      <c r="SK27">
        <f t="shared" si="132"/>
        <v>1</v>
      </c>
      <c r="SL27" s="237"/>
      <c r="SM27" s="194"/>
      <c r="SN27">
        <f t="shared" si="133"/>
        <v>-1</v>
      </c>
      <c r="SO27" t="str">
        <f t="shared" si="86"/>
        <v>FALSE</v>
      </c>
      <c r="SP27">
        <f>VLOOKUP($A27,'FuturesInfo (3)'!$A$2:$V$80,22)</f>
        <v>2</v>
      </c>
      <c r="SQ27" s="241"/>
      <c r="SR27">
        <f t="shared" si="134"/>
        <v>2</v>
      </c>
      <c r="SS27" s="137">
        <f>VLOOKUP($A27,'FuturesInfo (3)'!$A$2:$O$80,15)*SP27</f>
        <v>367043.85399999999</v>
      </c>
      <c r="ST27" s="137">
        <f>VLOOKUP($A27,'FuturesInfo (3)'!$A$2:$O$80,15)*SR27</f>
        <v>367043.85399999999</v>
      </c>
      <c r="SU27" s="188">
        <f t="shared" si="135"/>
        <v>0</v>
      </c>
      <c r="SV27" s="188">
        <f t="shared" si="87"/>
        <v>0</v>
      </c>
      <c r="SW27" s="188">
        <f t="shared" si="136"/>
        <v>0</v>
      </c>
      <c r="SX27" s="188">
        <f t="shared" si="137"/>
        <v>0</v>
      </c>
      <c r="SY27" s="188">
        <f t="shared" si="174"/>
        <v>0</v>
      </c>
      <c r="SZ27" s="188">
        <f t="shared" si="139"/>
        <v>0</v>
      </c>
      <c r="TA27" s="188">
        <f t="shared" si="166"/>
        <v>0</v>
      </c>
      <c r="TB27" s="188">
        <f t="shared" si="140"/>
        <v>0</v>
      </c>
      <c r="TC27" s="188">
        <f>IF(IF(sym!$Q16=SG27,1,0)=1,ABS(SS27*SL27),-ABS(SS27*SL27))</f>
        <v>0</v>
      </c>
      <c r="TD27" s="188">
        <f>IF(IF(sym!$P16=SG27,1,0)=1,ABS(SS27*SL27),-ABS(SS27*SL27))</f>
        <v>0</v>
      </c>
      <c r="TE27" s="188">
        <f t="shared" si="170"/>
        <v>0</v>
      </c>
      <c r="TF27" s="188">
        <f t="shared" si="141"/>
        <v>0</v>
      </c>
      <c r="TH27">
        <f t="shared" si="142"/>
        <v>0</v>
      </c>
      <c r="TI27" s="228"/>
      <c r="TJ27" s="228"/>
      <c r="TK27" s="228"/>
      <c r="TL27" s="203"/>
      <c r="TM27" s="229"/>
      <c r="TN27">
        <f t="shared" si="143"/>
        <v>1</v>
      </c>
      <c r="TO27">
        <f t="shared" si="144"/>
        <v>0</v>
      </c>
      <c r="TP27" s="203"/>
      <c r="TQ27">
        <f t="shared" si="145"/>
        <v>1</v>
      </c>
      <c r="TR27">
        <f t="shared" si="88"/>
        <v>1</v>
      </c>
      <c r="TS27">
        <f t="shared" si="167"/>
        <v>0</v>
      </c>
      <c r="TT27">
        <f t="shared" si="146"/>
        <v>1</v>
      </c>
      <c r="TU27" s="237"/>
      <c r="TV27" s="194"/>
      <c r="TW27">
        <f t="shared" si="147"/>
        <v>-1</v>
      </c>
      <c r="TX27" t="str">
        <f t="shared" si="89"/>
        <v>FALSE</v>
      </c>
      <c r="TY27">
        <f>VLOOKUP($A27,'FuturesInfo (3)'!$A$2:$V$80,22)</f>
        <v>2</v>
      </c>
      <c r="TZ27" s="241"/>
      <c r="UA27">
        <f t="shared" si="148"/>
        <v>2</v>
      </c>
      <c r="UB27" s="137">
        <f>VLOOKUP($A27,'FuturesInfo (3)'!$A$2:$O$80,15)*TY27</f>
        <v>367043.85399999999</v>
      </c>
      <c r="UC27" s="137">
        <f>VLOOKUP($A27,'FuturesInfo (3)'!$A$2:$O$80,15)*UA27</f>
        <v>367043.85399999999</v>
      </c>
      <c r="UD27" s="188">
        <f t="shared" si="149"/>
        <v>0</v>
      </c>
      <c r="UE27" s="188">
        <f t="shared" si="90"/>
        <v>0</v>
      </c>
      <c r="UF27" s="188">
        <f t="shared" si="150"/>
        <v>0</v>
      </c>
      <c r="UG27" s="188">
        <f t="shared" si="151"/>
        <v>0</v>
      </c>
      <c r="UH27" s="188">
        <f t="shared" si="175"/>
        <v>0</v>
      </c>
      <c r="UI27" s="188">
        <f t="shared" si="153"/>
        <v>0</v>
      </c>
      <c r="UJ27" s="188">
        <f t="shared" si="168"/>
        <v>0</v>
      </c>
      <c r="UK27" s="188">
        <f t="shared" si="154"/>
        <v>0</v>
      </c>
      <c r="UL27" s="188">
        <f>IF(IF(sym!$Q16=TP27,1,0)=1,ABS(UB27*TU27),-ABS(UB27*TU27))</f>
        <v>0</v>
      </c>
      <c r="UM27" s="188">
        <f>IF(IF(sym!$P16=TP27,1,0)=1,ABS(UB27*TU27),-ABS(UB27*TU27))</f>
        <v>0</v>
      </c>
      <c r="UN27" s="188">
        <f t="shared" si="171"/>
        <v>0</v>
      </c>
      <c r="UO27" s="188">
        <f t="shared" si="155"/>
        <v>0</v>
      </c>
    </row>
    <row r="28" spans="1:561" x14ac:dyDescent="0.25">
      <c r="A28" s="1" t="s">
        <v>320</v>
      </c>
      <c r="B28" s="149" t="str">
        <f>'FuturesInfo (3)'!M16</f>
        <v>BL</v>
      </c>
      <c r="C28" s="192" t="str">
        <f>VLOOKUP(A28,'FuturesInfo (3)'!$A$2:$K$80,11)</f>
        <v>rates</v>
      </c>
      <c r="E28">
        <v>1</v>
      </c>
      <c r="F28" s="228">
        <v>-1</v>
      </c>
      <c r="G28" s="228">
        <v>1</v>
      </c>
      <c r="H28" s="203">
        <v>1</v>
      </c>
      <c r="I28" s="229">
        <v>-3</v>
      </c>
      <c r="J28">
        <v>-1</v>
      </c>
      <c r="K28">
        <v>-1</v>
      </c>
      <c r="L28" s="203">
        <v>1</v>
      </c>
      <c r="M28">
        <v>0</v>
      </c>
      <c r="N28">
        <v>1</v>
      </c>
      <c r="O28">
        <v>0</v>
      </c>
      <c r="P28">
        <v>0</v>
      </c>
      <c r="Q28" s="238">
        <v>2.24601332635E-4</v>
      </c>
      <c r="R28" s="194">
        <v>42544</v>
      </c>
      <c r="S28">
        <v>60</v>
      </c>
      <c r="T28" t="s">
        <v>1163</v>
      </c>
      <c r="U28">
        <v>7</v>
      </c>
      <c r="V28" s="241">
        <v>2</v>
      </c>
      <c r="W28">
        <v>5</v>
      </c>
      <c r="X28" s="137">
        <v>1035490.848</v>
      </c>
      <c r="Y28" s="137">
        <v>739636.32</v>
      </c>
      <c r="Z28" s="188">
        <v>-232.57262439214622</v>
      </c>
      <c r="AA28" s="188">
        <f t="shared" si="81"/>
        <v>232.57262439214622</v>
      </c>
      <c r="AB28" s="188">
        <v>232.57262439214622</v>
      </c>
      <c r="AC28" s="188">
        <v>-232.57262439214622</v>
      </c>
      <c r="AD28" s="188">
        <v>-232.57262439214622</v>
      </c>
      <c r="AE28" s="188">
        <v>232.57262439214622</v>
      </c>
      <c r="AF28" s="188">
        <f t="shared" si="91"/>
        <v>0</v>
      </c>
      <c r="AG28" s="188">
        <v>-232.57262439214622</v>
      </c>
      <c r="AH28" s="188">
        <v>232.57262439214622</v>
      </c>
      <c r="AI28" s="188">
        <v>-232.57262439214622</v>
      </c>
      <c r="AJ28" s="188">
        <v>232.57262439214622</v>
      </c>
      <c r="AL28">
        <v>1</v>
      </c>
      <c r="AM28" s="228">
        <v>-1</v>
      </c>
      <c r="AN28" s="228">
        <v>1</v>
      </c>
      <c r="AO28" s="228">
        <v>-1</v>
      </c>
      <c r="AP28" s="203">
        <v>1</v>
      </c>
      <c r="AQ28" s="229">
        <v>5</v>
      </c>
      <c r="AR28">
        <v>-1</v>
      </c>
      <c r="AS28">
        <v>1</v>
      </c>
      <c r="AT28" s="203">
        <v>-1</v>
      </c>
      <c r="AU28">
        <v>1</v>
      </c>
      <c r="AV28">
        <v>0</v>
      </c>
      <c r="AW28">
        <v>1</v>
      </c>
      <c r="AX28">
        <v>0</v>
      </c>
      <c r="AY28" s="238">
        <v>-2.9940119760499999E-4</v>
      </c>
      <c r="AZ28" s="194">
        <v>42544</v>
      </c>
      <c r="BA28">
        <f t="shared" si="92"/>
        <v>1</v>
      </c>
      <c r="BB28" t="s">
        <v>1163</v>
      </c>
      <c r="BC28">
        <v>7</v>
      </c>
      <c r="BD28" s="241">
        <v>2</v>
      </c>
      <c r="BE28">
        <v>5</v>
      </c>
      <c r="BF28" s="137">
        <v>1042916.9015999999</v>
      </c>
      <c r="BG28" s="137">
        <v>744940.64399999985</v>
      </c>
      <c r="BH28" s="188">
        <v>312.25056934153588</v>
      </c>
      <c r="BI28" s="188">
        <f t="shared" si="156"/>
        <v>-312.25056934153588</v>
      </c>
      <c r="BJ28" s="188">
        <v>-312.25056934153588</v>
      </c>
      <c r="BK28" s="188">
        <v>312.25056934153588</v>
      </c>
      <c r="BL28" s="188">
        <v>-312.25056934153588</v>
      </c>
      <c r="BM28" s="188">
        <v>-312.25056934153588</v>
      </c>
      <c r="BN28" s="188">
        <v>312.25056934153588</v>
      </c>
      <c r="BO28" s="188">
        <f t="shared" si="93"/>
        <v>-312.25056934153588</v>
      </c>
      <c r="BP28" s="188">
        <v>312.25056934153588</v>
      </c>
      <c r="BQ28" s="188">
        <v>-312.25056934153588</v>
      </c>
      <c r="BR28" s="188">
        <v>-312.25056934153588</v>
      </c>
      <c r="BS28" s="188">
        <v>312.25056934153588</v>
      </c>
      <c r="BU28">
        <v>-1</v>
      </c>
      <c r="BV28" s="228">
        <v>1</v>
      </c>
      <c r="BW28" s="228">
        <v>1</v>
      </c>
      <c r="BX28" s="228">
        <v>1</v>
      </c>
      <c r="BY28" s="203">
        <v>1</v>
      </c>
      <c r="BZ28" s="229">
        <v>6</v>
      </c>
      <c r="CA28">
        <v>-1</v>
      </c>
      <c r="CB28">
        <v>1</v>
      </c>
      <c r="CC28" s="203">
        <v>1</v>
      </c>
      <c r="CD28">
        <v>1</v>
      </c>
      <c r="CE28">
        <v>1</v>
      </c>
      <c r="CF28">
        <v>0</v>
      </c>
      <c r="CG28">
        <v>1</v>
      </c>
      <c r="CH28" s="238">
        <v>7.4872716382099998E-4</v>
      </c>
      <c r="CI28" s="194">
        <v>42544</v>
      </c>
      <c r="CJ28">
        <f t="shared" si="94"/>
        <v>1</v>
      </c>
      <c r="CK28" t="s">
        <v>1163</v>
      </c>
      <c r="CL28">
        <v>8</v>
      </c>
      <c r="CM28" s="241">
        <v>2</v>
      </c>
      <c r="CN28">
        <v>6</v>
      </c>
      <c r="CO28" s="137">
        <v>1192621.4480000001</v>
      </c>
      <c r="CP28" s="137">
        <v>894466.08600000013</v>
      </c>
      <c r="CQ28" s="188">
        <v>892.94807427313424</v>
      </c>
      <c r="CR28" s="188">
        <f t="shared" si="157"/>
        <v>-892.94807427313424</v>
      </c>
      <c r="CS28" s="188">
        <v>892.94807427313424</v>
      </c>
      <c r="CT28" s="188">
        <v>-892.94807427313424</v>
      </c>
      <c r="CU28" s="188">
        <v>892.94807427313424</v>
      </c>
      <c r="CV28" s="188">
        <v>892.94807427313424</v>
      </c>
      <c r="CW28" s="188">
        <v>892.94807427313424</v>
      </c>
      <c r="CX28" s="188">
        <f t="shared" si="95"/>
        <v>892.94807427313424</v>
      </c>
      <c r="CY28" s="188">
        <v>-892.94807427313424</v>
      </c>
      <c r="CZ28" s="188">
        <v>892.94807427313424</v>
      </c>
      <c r="DA28" s="188">
        <v>-892.94807427313424</v>
      </c>
      <c r="DB28" s="188">
        <v>892.94807427313424</v>
      </c>
      <c r="DD28">
        <v>1</v>
      </c>
      <c r="DE28" s="228">
        <v>1</v>
      </c>
      <c r="DF28" s="228">
        <v>-1</v>
      </c>
      <c r="DG28" s="228">
        <v>1</v>
      </c>
      <c r="DH28" s="203">
        <v>1</v>
      </c>
      <c r="DI28" s="229">
        <v>7</v>
      </c>
      <c r="DJ28">
        <v>-1</v>
      </c>
      <c r="DK28">
        <v>1</v>
      </c>
      <c r="DL28" s="203">
        <v>1</v>
      </c>
      <c r="DM28">
        <v>1</v>
      </c>
      <c r="DN28">
        <v>1</v>
      </c>
      <c r="DO28">
        <v>0</v>
      </c>
      <c r="DP28">
        <v>1</v>
      </c>
      <c r="DQ28" s="238">
        <v>1.6459673799200001E-3</v>
      </c>
      <c r="DR28" s="194">
        <v>42544</v>
      </c>
      <c r="DS28">
        <f t="shared" si="96"/>
        <v>1</v>
      </c>
      <c r="DT28" t="s">
        <v>1163</v>
      </c>
      <c r="DU28">
        <v>7</v>
      </c>
      <c r="DV28" s="241">
        <v>2</v>
      </c>
      <c r="DW28">
        <v>5</v>
      </c>
      <c r="DX28" s="137">
        <v>1039188.6092000001</v>
      </c>
      <c r="DY28" s="137">
        <v>742277.5780000001</v>
      </c>
      <c r="DZ28" s="188">
        <v>1710.470552327633</v>
      </c>
      <c r="EA28" s="188">
        <f t="shared" si="158"/>
        <v>1710.470552327633</v>
      </c>
      <c r="EB28" s="188">
        <v>1710.470552327633</v>
      </c>
      <c r="EC28" s="188">
        <v>-1710.470552327633</v>
      </c>
      <c r="ED28" s="188">
        <v>1710.470552327633</v>
      </c>
      <c r="EE28" s="188">
        <v>-1710.470552327633</v>
      </c>
      <c r="EF28" s="188">
        <v>1710.470552327633</v>
      </c>
      <c r="EG28" s="188">
        <f t="shared" si="97"/>
        <v>1710.470552327633</v>
      </c>
      <c r="EH28" s="188">
        <v>-1710.470552327633</v>
      </c>
      <c r="EI28" s="188">
        <v>1710.470552327633</v>
      </c>
      <c r="EJ28" s="188">
        <v>-1710.470552327633</v>
      </c>
      <c r="EK28" s="188">
        <v>1710.470552327633</v>
      </c>
      <c r="EM28">
        <v>1</v>
      </c>
      <c r="EN28" s="228">
        <v>-1</v>
      </c>
      <c r="EO28" s="228">
        <v>-1</v>
      </c>
      <c r="EP28" s="228">
        <v>-1</v>
      </c>
      <c r="EQ28" s="203">
        <v>1</v>
      </c>
      <c r="ER28" s="229">
        <v>8</v>
      </c>
      <c r="ES28">
        <v>-1</v>
      </c>
      <c r="ET28">
        <v>1</v>
      </c>
      <c r="EU28" s="203">
        <v>-1</v>
      </c>
      <c r="EV28">
        <v>1</v>
      </c>
      <c r="EW28">
        <v>0</v>
      </c>
      <c r="EX28">
        <v>1</v>
      </c>
      <c r="EY28">
        <v>0</v>
      </c>
      <c r="EZ28" s="238">
        <v>-2.2408126680600001E-4</v>
      </c>
      <c r="FA28" s="194">
        <v>42544</v>
      </c>
      <c r="FB28">
        <f t="shared" si="98"/>
        <v>-1</v>
      </c>
      <c r="FC28" t="s">
        <v>1163</v>
      </c>
      <c r="FD28">
        <v>7</v>
      </c>
      <c r="FE28" s="241">
        <v>2</v>
      </c>
      <c r="FF28">
        <v>7</v>
      </c>
      <c r="FG28" s="137">
        <v>1036641.4799999999</v>
      </c>
      <c r="FH28" s="137">
        <v>1036641.4799999999</v>
      </c>
      <c r="FI28" s="188">
        <v>232.29193606204669</v>
      </c>
      <c r="FJ28" s="188">
        <f t="shared" si="159"/>
        <v>-232.29193606204669</v>
      </c>
      <c r="FK28" s="188">
        <v>-232.29193606204669</v>
      </c>
      <c r="FL28" s="188">
        <v>232.29193606204669</v>
      </c>
      <c r="FM28" s="188">
        <v>-232.29193606204669</v>
      </c>
      <c r="FN28" s="188">
        <v>232.29193606204669</v>
      </c>
      <c r="FO28" s="188">
        <v>232.29193606204669</v>
      </c>
      <c r="FP28" s="188">
        <f t="shared" si="99"/>
        <v>232.29193606204669</v>
      </c>
      <c r="FQ28" s="188">
        <v>232.29193606204669</v>
      </c>
      <c r="FR28" s="188">
        <v>-232.29193606204669</v>
      </c>
      <c r="FS28" s="188">
        <v>-232.29193606204669</v>
      </c>
      <c r="FT28" s="188">
        <v>232.29193606204669</v>
      </c>
      <c r="FV28">
        <v>-1</v>
      </c>
      <c r="FW28" s="228">
        <v>-1</v>
      </c>
      <c r="FX28" s="228">
        <v>-1</v>
      </c>
      <c r="FY28" s="228">
        <v>-1</v>
      </c>
      <c r="FZ28" s="203">
        <v>1</v>
      </c>
      <c r="GA28" s="229">
        <v>9</v>
      </c>
      <c r="GB28">
        <v>-1</v>
      </c>
      <c r="GC28">
        <v>1</v>
      </c>
      <c r="GD28">
        <v>1</v>
      </c>
      <c r="GE28">
        <v>0</v>
      </c>
      <c r="GF28">
        <v>1</v>
      </c>
      <c r="GG28">
        <v>0</v>
      </c>
      <c r="GH28">
        <v>1</v>
      </c>
      <c r="GI28" s="270">
        <v>7.4710496825100003E-5</v>
      </c>
      <c r="GJ28" s="194">
        <v>42544</v>
      </c>
      <c r="GK28">
        <f t="shared" si="100"/>
        <v>-1</v>
      </c>
      <c r="GL28" t="s">
        <v>1163</v>
      </c>
      <c r="GM28">
        <v>7</v>
      </c>
      <c r="GN28" s="241">
        <v>1</v>
      </c>
      <c r="GO28">
        <v>9</v>
      </c>
      <c r="GP28" s="137">
        <v>1036718.928</v>
      </c>
      <c r="GQ28" s="137">
        <v>1332924.3359999999</v>
      </c>
      <c r="GR28" s="188">
        <v>-77.453786178865073</v>
      </c>
      <c r="GS28" s="188">
        <f t="shared" si="160"/>
        <v>-77.453786178865073</v>
      </c>
      <c r="GT28" s="188">
        <v>77.453786178865073</v>
      </c>
      <c r="GU28" s="188">
        <v>-77.453786178865073</v>
      </c>
      <c r="GV28" s="188">
        <v>77.453786178865073</v>
      </c>
      <c r="GW28" s="188">
        <v>-77.453786178865073</v>
      </c>
      <c r="GX28" s="188">
        <v>-77.453786178865073</v>
      </c>
      <c r="GY28" s="188">
        <f t="shared" si="101"/>
        <v>-77.453786178865073</v>
      </c>
      <c r="GZ28" s="188">
        <v>-77.453786178865073</v>
      </c>
      <c r="HA28" s="188">
        <v>77.453786178865073</v>
      </c>
      <c r="HB28" s="188">
        <v>-77.453786178865073</v>
      </c>
      <c r="HC28" s="188">
        <v>77.453786178865073</v>
      </c>
      <c r="HE28">
        <v>1</v>
      </c>
      <c r="HF28">
        <v>-1</v>
      </c>
      <c r="HG28">
        <v>-1</v>
      </c>
      <c r="HH28">
        <v>-1</v>
      </c>
      <c r="HI28">
        <v>1</v>
      </c>
      <c r="HJ28">
        <v>10</v>
      </c>
      <c r="HK28">
        <v>-1</v>
      </c>
      <c r="HL28">
        <v>1</v>
      </c>
      <c r="HM28" s="203">
        <v>1</v>
      </c>
      <c r="HN28">
        <v>0</v>
      </c>
      <c r="HO28">
        <v>1</v>
      </c>
      <c r="HP28">
        <v>0</v>
      </c>
      <c r="HQ28">
        <v>1</v>
      </c>
      <c r="HR28" s="238">
        <v>6.7234424025100004E-4</v>
      </c>
      <c r="HS28" s="194">
        <v>42544</v>
      </c>
      <c r="HT28">
        <f t="shared" si="102"/>
        <v>-1</v>
      </c>
      <c r="HU28" t="s">
        <v>1163</v>
      </c>
      <c r="HV28">
        <v>7</v>
      </c>
      <c r="HW28">
        <v>1</v>
      </c>
      <c r="HX28">
        <v>9</v>
      </c>
      <c r="HY28" s="137">
        <v>1036478.3099999999</v>
      </c>
      <c r="HZ28" s="137">
        <v>1332614.97</v>
      </c>
      <c r="IA28" s="188">
        <v>-696.87022187359048</v>
      </c>
      <c r="IB28" s="188">
        <f t="shared" si="161"/>
        <v>696.87022187359048</v>
      </c>
      <c r="IC28" s="188">
        <v>696.87022187359048</v>
      </c>
      <c r="ID28" s="188">
        <v>-696.87022187359048</v>
      </c>
      <c r="IE28" s="188">
        <v>696.87022187359048</v>
      </c>
      <c r="IF28" s="188">
        <v>-696.87022187359048</v>
      </c>
      <c r="IG28" s="188">
        <v>-696.87022187359048</v>
      </c>
      <c r="IH28" s="188">
        <f t="shared" si="103"/>
        <v>-696.87022187359048</v>
      </c>
      <c r="II28" s="188">
        <v>-696.87022187359048</v>
      </c>
      <c r="IJ28" s="188">
        <v>696.87022187359048</v>
      </c>
      <c r="IK28" s="188">
        <v>-696.87022187359048</v>
      </c>
      <c r="IL28" s="188">
        <v>696.87022187359048</v>
      </c>
      <c r="IN28">
        <v>1</v>
      </c>
      <c r="IO28" s="228">
        <v>1</v>
      </c>
      <c r="IP28" s="228">
        <v>-1</v>
      </c>
      <c r="IQ28" s="228">
        <v>1</v>
      </c>
      <c r="IR28" s="203">
        <v>1</v>
      </c>
      <c r="IS28" s="229">
        <v>11</v>
      </c>
      <c r="IT28">
        <v>-1</v>
      </c>
      <c r="IU28">
        <v>1</v>
      </c>
      <c r="IV28" s="203">
        <v>-1</v>
      </c>
      <c r="IW28">
        <v>0</v>
      </c>
      <c r="IX28">
        <v>0</v>
      </c>
      <c r="IY28">
        <v>1</v>
      </c>
      <c r="IZ28">
        <v>0</v>
      </c>
      <c r="JA28" s="238">
        <v>-2.23964165733E-4</v>
      </c>
      <c r="JB28" s="194">
        <v>42544</v>
      </c>
      <c r="JC28">
        <f t="shared" si="104"/>
        <v>1</v>
      </c>
      <c r="JD28" t="s">
        <v>1163</v>
      </c>
      <c r="JE28">
        <v>7</v>
      </c>
      <c r="JF28" s="241">
        <v>2</v>
      </c>
      <c r="JG28">
        <v>5</v>
      </c>
      <c r="JH28" s="137">
        <v>1036621.1519999998</v>
      </c>
      <c r="JI28" s="137">
        <v>740443.67999999993</v>
      </c>
      <c r="JJ28" s="188">
        <v>-232.16599148886132</v>
      </c>
      <c r="JK28" s="188">
        <f t="shared" si="162"/>
        <v>-232.16599148886132</v>
      </c>
      <c r="JL28" s="188">
        <v>-232.16599148886132</v>
      </c>
      <c r="JM28" s="188">
        <v>232.16599148886132</v>
      </c>
      <c r="JN28" s="188">
        <v>-232.16599148886132</v>
      </c>
      <c r="JO28" s="188">
        <v>232.16599148886132</v>
      </c>
      <c r="JP28" s="188">
        <v>-232.16599148886132</v>
      </c>
      <c r="JQ28" s="188">
        <f t="shared" si="105"/>
        <v>-232.16599148886132</v>
      </c>
      <c r="JR28" s="188">
        <v>232.16599148886132</v>
      </c>
      <c r="JS28" s="188">
        <v>-232.16599148886132</v>
      </c>
      <c r="JT28" s="188">
        <v>-232.16599148886132</v>
      </c>
      <c r="JU28" s="188">
        <v>232.16599148886132</v>
      </c>
      <c r="JW28">
        <v>-1</v>
      </c>
      <c r="JX28" s="228">
        <v>1</v>
      </c>
      <c r="JY28" s="228">
        <v>-1</v>
      </c>
      <c r="JZ28" s="228">
        <v>1</v>
      </c>
      <c r="KA28" s="203">
        <v>1</v>
      </c>
      <c r="KB28" s="229">
        <v>12</v>
      </c>
      <c r="KC28">
        <v>-1</v>
      </c>
      <c r="KD28">
        <v>1</v>
      </c>
      <c r="KE28" s="203">
        <v>-1</v>
      </c>
      <c r="KF28">
        <v>0</v>
      </c>
      <c r="KG28">
        <v>0</v>
      </c>
      <c r="KH28">
        <v>1</v>
      </c>
      <c r="KI28">
        <v>0</v>
      </c>
      <c r="KJ28" s="238">
        <v>-1.6427718040599999E-3</v>
      </c>
      <c r="KK28" s="194">
        <v>42544</v>
      </c>
      <c r="KL28">
        <f t="shared" si="106"/>
        <v>1</v>
      </c>
      <c r="KM28" t="s">
        <v>1163</v>
      </c>
      <c r="KN28">
        <v>7</v>
      </c>
      <c r="KO28" s="241">
        <v>2</v>
      </c>
      <c r="KP28">
        <v>5</v>
      </c>
      <c r="KQ28" s="137">
        <v>1037819.51</v>
      </c>
      <c r="KR28" s="137">
        <v>741299.64999999991</v>
      </c>
      <c r="KS28" s="188">
        <v>-1704.900628731365</v>
      </c>
      <c r="KT28" s="188">
        <v>1704.900628731365</v>
      </c>
      <c r="KU28" s="188">
        <v>-1704.900628731365</v>
      </c>
      <c r="KV28" s="188">
        <v>1704.900628731365</v>
      </c>
      <c r="KW28" s="188">
        <v>-1704.900628731365</v>
      </c>
      <c r="KX28" s="188">
        <v>1704.900628731365</v>
      </c>
      <c r="KY28" s="188">
        <v>-1704.900628731365</v>
      </c>
      <c r="KZ28" s="188">
        <f t="shared" si="107"/>
        <v>-1704.900628731365</v>
      </c>
      <c r="LA28" s="188">
        <v>1704.900628731365</v>
      </c>
      <c r="LB28" s="188">
        <v>-1704.900628731365</v>
      </c>
      <c r="LC28" s="188">
        <v>-1704.900628731365</v>
      </c>
      <c r="LD28" s="188">
        <v>1704.900628731365</v>
      </c>
      <c r="LF28">
        <v>-1</v>
      </c>
      <c r="LG28" s="228">
        <v>1</v>
      </c>
      <c r="LH28" s="228">
        <v>-1</v>
      </c>
      <c r="LI28" s="228">
        <v>1</v>
      </c>
      <c r="LJ28" s="203">
        <v>1</v>
      </c>
      <c r="LK28" s="229">
        <v>13</v>
      </c>
      <c r="LL28">
        <v>-1</v>
      </c>
      <c r="LM28">
        <v>1</v>
      </c>
      <c r="LN28" s="203">
        <v>1</v>
      </c>
      <c r="LO28">
        <v>0</v>
      </c>
      <c r="LP28">
        <v>1</v>
      </c>
      <c r="LQ28">
        <v>0</v>
      </c>
      <c r="LR28">
        <v>1</v>
      </c>
      <c r="LS28" s="238">
        <v>7.4794315631999996E-4</v>
      </c>
      <c r="LT28" s="194">
        <v>42544</v>
      </c>
      <c r="LU28">
        <f t="shared" si="108"/>
        <v>1</v>
      </c>
      <c r="LV28" t="s">
        <v>1163</v>
      </c>
      <c r="LW28">
        <v>7</v>
      </c>
      <c r="LX28" s="241"/>
      <c r="LY28">
        <v>5</v>
      </c>
      <c r="LZ28" s="137">
        <v>1038689.3999999999</v>
      </c>
      <c r="MA28" s="137">
        <v>741920.99999999988</v>
      </c>
      <c r="MB28" s="188">
        <v>776.88062827212684</v>
      </c>
      <c r="MC28" s="188">
        <v>-776.88062827212684</v>
      </c>
      <c r="MD28" s="188">
        <v>776.88062827212684</v>
      </c>
      <c r="ME28" s="188">
        <v>-776.88062827212684</v>
      </c>
      <c r="MF28" s="188">
        <v>776.88062827212684</v>
      </c>
      <c r="MG28" s="188">
        <v>-776.88062827212684</v>
      </c>
      <c r="MH28" s="188">
        <v>776.88062827212684</v>
      </c>
      <c r="MI28" s="188">
        <f t="shared" si="109"/>
        <v>776.88062827212684</v>
      </c>
      <c r="MJ28" s="188">
        <v>-776.88062827212684</v>
      </c>
      <c r="MK28" s="188">
        <v>776.88062827212684</v>
      </c>
      <c r="ML28" s="188">
        <v>-776.88062827212684</v>
      </c>
      <c r="MM28" s="188">
        <v>776.88062827212684</v>
      </c>
      <c r="MO28">
        <v>1</v>
      </c>
      <c r="MP28" s="228">
        <v>1</v>
      </c>
      <c r="MQ28" s="228">
        <v>1</v>
      </c>
      <c r="MR28" s="203">
        <v>1</v>
      </c>
      <c r="MS28" s="203">
        <v>1</v>
      </c>
      <c r="MT28" s="229">
        <v>14</v>
      </c>
      <c r="MU28">
        <v>-1</v>
      </c>
      <c r="MV28">
        <v>1</v>
      </c>
      <c r="MW28" s="203">
        <v>-1</v>
      </c>
      <c r="MX28">
        <v>0</v>
      </c>
      <c r="MY28">
        <v>0</v>
      </c>
      <c r="MZ28">
        <v>1</v>
      </c>
      <c r="NA28">
        <v>0</v>
      </c>
      <c r="NB28" s="238">
        <v>-1.04633781764E-3</v>
      </c>
      <c r="NC28" s="194">
        <v>42544</v>
      </c>
      <c r="ND28">
        <f t="shared" si="110"/>
        <v>1</v>
      </c>
      <c r="NE28" t="s">
        <v>1163</v>
      </c>
      <c r="NF28">
        <v>7</v>
      </c>
      <c r="NG28" s="241"/>
      <c r="NH28">
        <v>5</v>
      </c>
      <c r="NI28" s="137">
        <v>1040128.754</v>
      </c>
      <c r="NJ28" s="137">
        <v>742949.10999999987</v>
      </c>
      <c r="NK28" s="188">
        <v>-1088.3260505249723</v>
      </c>
      <c r="NL28" s="188">
        <v>-1088.3260505249723</v>
      </c>
      <c r="NM28" s="188">
        <v>-1088.3260505249723</v>
      </c>
      <c r="NN28" s="188">
        <v>1088.3260505249723</v>
      </c>
      <c r="NO28" s="188">
        <v>-1088.3260505249723</v>
      </c>
      <c r="NP28" s="188">
        <v>-1088.3260505249723</v>
      </c>
      <c r="NQ28" s="188">
        <v>-1088.3260505249723</v>
      </c>
      <c r="NR28" s="188">
        <f t="shared" si="111"/>
        <v>-1088.3260505249723</v>
      </c>
      <c r="NS28" s="188">
        <v>1088.3260505249723</v>
      </c>
      <c r="NT28" s="188">
        <v>-1088.3260505249723</v>
      </c>
      <c r="NU28" s="188">
        <v>-1088.3260505249723</v>
      </c>
      <c r="NV28" s="188">
        <v>1088.3260505249723</v>
      </c>
      <c r="NX28">
        <v>-1</v>
      </c>
      <c r="NY28" s="228">
        <v>1</v>
      </c>
      <c r="NZ28" s="228">
        <v>-1</v>
      </c>
      <c r="OA28" s="228">
        <v>1</v>
      </c>
      <c r="OB28" s="203">
        <v>1</v>
      </c>
      <c r="OC28" s="229">
        <v>15</v>
      </c>
      <c r="OD28">
        <v>-1</v>
      </c>
      <c r="OE28">
        <v>1</v>
      </c>
      <c r="OF28" s="203">
        <v>-1</v>
      </c>
      <c r="OG28">
        <v>1</v>
      </c>
      <c r="OH28">
        <v>0</v>
      </c>
      <c r="OI28">
        <v>1</v>
      </c>
      <c r="OJ28">
        <v>0</v>
      </c>
      <c r="OK28">
        <v>-1.0474337872200001E-3</v>
      </c>
      <c r="OL28" s="194">
        <v>42544</v>
      </c>
      <c r="OM28">
        <f t="shared" si="112"/>
        <v>1</v>
      </c>
      <c r="ON28" t="s">
        <v>1163</v>
      </c>
      <c r="OO28">
        <v>7</v>
      </c>
      <c r="OP28" s="241"/>
      <c r="OQ28">
        <v>5</v>
      </c>
      <c r="OR28" s="137">
        <v>1031432.0800000001</v>
      </c>
      <c r="OS28" s="137">
        <v>736737.2</v>
      </c>
      <c r="OT28" s="188">
        <v>-1080.3568098146022</v>
      </c>
      <c r="OU28" s="188">
        <v>1080.3568098146022</v>
      </c>
      <c r="OV28" s="188">
        <v>-1080.3568098146022</v>
      </c>
      <c r="OW28" s="188">
        <v>1080.3568098146022</v>
      </c>
      <c r="OX28" s="188">
        <v>-1080.3568098146022</v>
      </c>
      <c r="OY28" s="188">
        <v>1080.3568098146022</v>
      </c>
      <c r="OZ28" s="188">
        <v>-1080.3568098146022</v>
      </c>
      <c r="PA28" s="188">
        <f t="shared" si="113"/>
        <v>-1080.3568098146022</v>
      </c>
      <c r="PB28" s="188">
        <v>1080.3568098146022</v>
      </c>
      <c r="PC28" s="188">
        <v>-1080.3568098146022</v>
      </c>
      <c r="PD28" s="188">
        <v>-1080.3568098146022</v>
      </c>
      <c r="PE28" s="188">
        <v>1080.3568098146022</v>
      </c>
      <c r="PG28">
        <v>-1</v>
      </c>
      <c r="PH28" s="228">
        <v>-1</v>
      </c>
      <c r="PI28" s="228">
        <v>-1</v>
      </c>
      <c r="PJ28" s="228">
        <v>-1</v>
      </c>
      <c r="PK28" s="203">
        <v>1</v>
      </c>
      <c r="PL28" s="229">
        <v>-5</v>
      </c>
      <c r="PM28">
        <v>-1</v>
      </c>
      <c r="PN28">
        <v>-1</v>
      </c>
      <c r="PO28" s="203">
        <v>1</v>
      </c>
      <c r="PP28">
        <v>0</v>
      </c>
      <c r="PQ28">
        <v>1</v>
      </c>
      <c r="PR28">
        <v>0</v>
      </c>
      <c r="PS28">
        <v>0</v>
      </c>
      <c r="PT28" s="238">
        <v>5.9916117435599998E-4</v>
      </c>
      <c r="PU28" s="194">
        <v>42559</v>
      </c>
      <c r="PV28">
        <v>-1</v>
      </c>
      <c r="PW28" t="s">
        <v>1163</v>
      </c>
      <c r="PX28">
        <v>7</v>
      </c>
      <c r="PY28" s="241"/>
      <c r="PZ28">
        <v>5</v>
      </c>
      <c r="QA28" s="137">
        <v>1030639.4770000001</v>
      </c>
      <c r="QB28" s="137">
        <v>736171.05500000005</v>
      </c>
      <c r="QC28" s="188">
        <v>-617.51915937697368</v>
      </c>
      <c r="QD28" s="188">
        <v>-617.51915937697368</v>
      </c>
      <c r="QE28" s="188">
        <v>617.51915937697368</v>
      </c>
      <c r="QF28" s="188">
        <v>-617.51915937697368</v>
      </c>
      <c r="QG28" s="188">
        <v>-617.51915937697368</v>
      </c>
      <c r="QH28" s="188">
        <v>-617.51915937697368</v>
      </c>
      <c r="QI28" s="188">
        <v>-617.51915937697368</v>
      </c>
      <c r="QJ28" s="188">
        <v>-617.51915937697368</v>
      </c>
      <c r="QK28" s="188">
        <v>-617.51915937697368</v>
      </c>
      <c r="QL28" s="188">
        <v>617.51915937697368</v>
      </c>
      <c r="QM28" s="188">
        <v>-617.51915937697368</v>
      </c>
      <c r="QN28" s="188">
        <v>617.51915937697368</v>
      </c>
      <c r="QP28">
        <f t="shared" si="114"/>
        <v>1</v>
      </c>
      <c r="QQ28" s="228">
        <v>-1</v>
      </c>
      <c r="QR28" s="228">
        <v>-1</v>
      </c>
      <c r="QS28" s="228">
        <v>-1</v>
      </c>
      <c r="QT28" s="203">
        <v>1</v>
      </c>
      <c r="QU28" s="229">
        <v>-6</v>
      </c>
      <c r="QV28">
        <f t="shared" si="115"/>
        <v>-1</v>
      </c>
      <c r="QW28">
        <f t="shared" si="116"/>
        <v>-1</v>
      </c>
      <c r="QX28">
        <v>-1</v>
      </c>
      <c r="QY28">
        <f t="shared" si="117"/>
        <v>1</v>
      </c>
      <c r="QZ28">
        <f t="shared" si="176"/>
        <v>0</v>
      </c>
      <c r="RA28">
        <f t="shared" si="163"/>
        <v>1</v>
      </c>
      <c r="RB28">
        <f t="shared" si="118"/>
        <v>1</v>
      </c>
      <c r="RC28">
        <v>-2.2455089820400001E-4</v>
      </c>
      <c r="RD28" s="194">
        <v>42559</v>
      </c>
      <c r="RE28">
        <f t="shared" si="119"/>
        <v>-1</v>
      </c>
      <c r="RF28" t="str">
        <f t="shared" si="83"/>
        <v>TRUE</v>
      </c>
      <c r="RG28">
        <f>VLOOKUP($A28,'FuturesInfo (3)'!$A$2:$V$80,22)</f>
        <v>7</v>
      </c>
      <c r="RH28" s="241"/>
      <c r="RI28">
        <f t="shared" si="120"/>
        <v>5</v>
      </c>
      <c r="RJ28" s="137">
        <f>VLOOKUP($A28,'FuturesInfo (3)'!$A$2:$O$80,15)*RG28</f>
        <v>1030639.4770000001</v>
      </c>
      <c r="RK28" s="137">
        <f>VLOOKUP($A28,'FuturesInfo (3)'!$A$2:$O$80,15)*RI28</f>
        <v>736171.05500000005</v>
      </c>
      <c r="RL28" s="188">
        <f t="shared" si="121"/>
        <v>231.43102028485083</v>
      </c>
      <c r="RM28" s="188">
        <f t="shared" si="172"/>
        <v>-231.43102028485083</v>
      </c>
      <c r="RN28" s="188">
        <f t="shared" si="122"/>
        <v>-231.43102028485083</v>
      </c>
      <c r="RO28" s="188">
        <f t="shared" si="123"/>
        <v>231.43102028485083</v>
      </c>
      <c r="RP28" s="188">
        <f t="shared" si="173"/>
        <v>231.43102028485083</v>
      </c>
      <c r="RQ28" s="188">
        <f t="shared" si="125"/>
        <v>231.43102028485083</v>
      </c>
      <c r="RR28" s="188">
        <f t="shared" si="164"/>
        <v>231.43102028485083</v>
      </c>
      <c r="RS28" s="188">
        <f t="shared" si="126"/>
        <v>231.43102028485083</v>
      </c>
      <c r="RT28" s="188">
        <f>IF(IF(sym!$Q17=QX28,1,0)=1,ABS(RJ28*RC28),-ABS(RJ28*RC28))</f>
        <v>231.43102028485083</v>
      </c>
      <c r="RU28" s="188">
        <f>IF(IF(sym!$P17=QX28,1,0)=1,ABS(RJ28*RC28),-ABS(RJ28*RC28))</f>
        <v>-231.43102028485083</v>
      </c>
      <c r="RV28" s="188">
        <f t="shared" si="169"/>
        <v>-231.43102028485083</v>
      </c>
      <c r="RW28" s="188">
        <f t="shared" si="127"/>
        <v>231.43102028485083</v>
      </c>
      <c r="RY28">
        <f t="shared" si="128"/>
        <v>-1</v>
      </c>
      <c r="RZ28" s="228"/>
      <c r="SA28" s="228"/>
      <c r="SB28" s="228"/>
      <c r="SC28" s="203"/>
      <c r="SD28" s="229"/>
      <c r="SE28">
        <f t="shared" si="129"/>
        <v>1</v>
      </c>
      <c r="SF28">
        <f t="shared" si="130"/>
        <v>0</v>
      </c>
      <c r="SG28" s="203"/>
      <c r="SH28">
        <f t="shared" si="131"/>
        <v>1</v>
      </c>
      <c r="SI28">
        <f t="shared" si="85"/>
        <v>1</v>
      </c>
      <c r="SJ28">
        <f t="shared" si="165"/>
        <v>0</v>
      </c>
      <c r="SK28">
        <f t="shared" si="132"/>
        <v>1</v>
      </c>
      <c r="SL28" s="238"/>
      <c r="SM28" s="194"/>
      <c r="SN28">
        <f t="shared" si="133"/>
        <v>-1</v>
      </c>
      <c r="SO28" t="str">
        <f t="shared" si="86"/>
        <v>FALSE</v>
      </c>
      <c r="SP28">
        <f>VLOOKUP($A28,'FuturesInfo (3)'!$A$2:$V$80,22)</f>
        <v>7</v>
      </c>
      <c r="SQ28" s="241"/>
      <c r="SR28">
        <f t="shared" si="134"/>
        <v>5</v>
      </c>
      <c r="SS28" s="137">
        <f>VLOOKUP($A28,'FuturesInfo (3)'!$A$2:$O$80,15)*SP28</f>
        <v>1030639.4770000001</v>
      </c>
      <c r="ST28" s="137">
        <f>VLOOKUP($A28,'FuturesInfo (3)'!$A$2:$O$80,15)*SR28</f>
        <v>736171.05500000005</v>
      </c>
      <c r="SU28" s="188">
        <f t="shared" si="135"/>
        <v>0</v>
      </c>
      <c r="SV28" s="188">
        <f t="shared" si="87"/>
        <v>0</v>
      </c>
      <c r="SW28" s="188">
        <f t="shared" si="136"/>
        <v>0</v>
      </c>
      <c r="SX28" s="188">
        <f t="shared" si="137"/>
        <v>0</v>
      </c>
      <c r="SY28" s="188">
        <f t="shared" si="174"/>
        <v>0</v>
      </c>
      <c r="SZ28" s="188">
        <f t="shared" si="139"/>
        <v>0</v>
      </c>
      <c r="TA28" s="188">
        <f t="shared" si="166"/>
        <v>0</v>
      </c>
      <c r="TB28" s="188">
        <f t="shared" si="140"/>
        <v>0</v>
      </c>
      <c r="TC28" s="188">
        <f>IF(IF(sym!$Q17=SG28,1,0)=1,ABS(SS28*SL28),-ABS(SS28*SL28))</f>
        <v>0</v>
      </c>
      <c r="TD28" s="188">
        <f>IF(IF(sym!$P17=SG28,1,0)=1,ABS(SS28*SL28),-ABS(SS28*SL28))</f>
        <v>0</v>
      </c>
      <c r="TE28" s="188">
        <f t="shared" si="170"/>
        <v>0</v>
      </c>
      <c r="TF28" s="188">
        <f t="shared" si="141"/>
        <v>0</v>
      </c>
      <c r="TH28">
        <f t="shared" si="142"/>
        <v>0</v>
      </c>
      <c r="TI28" s="228"/>
      <c r="TJ28" s="228"/>
      <c r="TK28" s="228"/>
      <c r="TL28" s="203"/>
      <c r="TM28" s="229"/>
      <c r="TN28">
        <f t="shared" si="143"/>
        <v>1</v>
      </c>
      <c r="TO28">
        <f t="shared" si="144"/>
        <v>0</v>
      </c>
      <c r="TP28" s="203"/>
      <c r="TQ28">
        <f t="shared" si="145"/>
        <v>1</v>
      </c>
      <c r="TR28">
        <f t="shared" si="88"/>
        <v>1</v>
      </c>
      <c r="TS28">
        <f t="shared" si="167"/>
        <v>0</v>
      </c>
      <c r="TT28">
        <f t="shared" si="146"/>
        <v>1</v>
      </c>
      <c r="TU28" s="238"/>
      <c r="TV28" s="194"/>
      <c r="TW28">
        <f t="shared" si="147"/>
        <v>-1</v>
      </c>
      <c r="TX28" t="str">
        <f t="shared" si="89"/>
        <v>FALSE</v>
      </c>
      <c r="TY28">
        <f>VLOOKUP($A28,'FuturesInfo (3)'!$A$2:$V$80,22)</f>
        <v>7</v>
      </c>
      <c r="TZ28" s="241"/>
      <c r="UA28">
        <f t="shared" si="148"/>
        <v>5</v>
      </c>
      <c r="UB28" s="137">
        <f>VLOOKUP($A28,'FuturesInfo (3)'!$A$2:$O$80,15)*TY28</f>
        <v>1030639.4770000001</v>
      </c>
      <c r="UC28" s="137">
        <f>VLOOKUP($A28,'FuturesInfo (3)'!$A$2:$O$80,15)*UA28</f>
        <v>736171.05500000005</v>
      </c>
      <c r="UD28" s="188">
        <f t="shared" si="149"/>
        <v>0</v>
      </c>
      <c r="UE28" s="188">
        <f t="shared" si="90"/>
        <v>0</v>
      </c>
      <c r="UF28" s="188">
        <f t="shared" si="150"/>
        <v>0</v>
      </c>
      <c r="UG28" s="188">
        <f t="shared" si="151"/>
        <v>0</v>
      </c>
      <c r="UH28" s="188">
        <f t="shared" si="175"/>
        <v>0</v>
      </c>
      <c r="UI28" s="188">
        <f t="shared" si="153"/>
        <v>0</v>
      </c>
      <c r="UJ28" s="188">
        <f t="shared" si="168"/>
        <v>0</v>
      </c>
      <c r="UK28" s="188">
        <f t="shared" si="154"/>
        <v>0</v>
      </c>
      <c r="UL28" s="188">
        <f>IF(IF(sym!$Q17=TP28,1,0)=1,ABS(UB28*TU28),-ABS(UB28*TU28))</f>
        <v>0</v>
      </c>
      <c r="UM28" s="188">
        <f>IF(IF(sym!$P17=TP28,1,0)=1,ABS(UB28*TU28),-ABS(UB28*TU28))</f>
        <v>0</v>
      </c>
      <c r="UN28" s="188">
        <f t="shared" si="171"/>
        <v>0</v>
      </c>
      <c r="UO28" s="188">
        <f t="shared" si="155"/>
        <v>0</v>
      </c>
    </row>
    <row r="29" spans="1:561" x14ac:dyDescent="0.25">
      <c r="A29" s="1" t="s">
        <v>322</v>
      </c>
      <c r="B29" s="149" t="str">
        <f>'FuturesInfo (3)'!M17</f>
        <v>EZ</v>
      </c>
      <c r="C29" s="192" t="str">
        <f>VLOOKUP(A29,'FuturesInfo (3)'!$A$2:$K$80,11)</f>
        <v>rates</v>
      </c>
      <c r="E29">
        <v>-1</v>
      </c>
      <c r="F29" s="228">
        <v>1</v>
      </c>
      <c r="G29" s="228">
        <v>1</v>
      </c>
      <c r="H29" s="203">
        <v>-1</v>
      </c>
      <c r="I29" s="229">
        <v>-3</v>
      </c>
      <c r="J29">
        <v>1</v>
      </c>
      <c r="K29">
        <v>1</v>
      </c>
      <c r="L29" s="203">
        <v>1</v>
      </c>
      <c r="M29">
        <v>1</v>
      </c>
      <c r="N29">
        <v>0</v>
      </c>
      <c r="O29">
        <v>1</v>
      </c>
      <c r="P29">
        <v>1</v>
      </c>
      <c r="Q29" s="238">
        <v>4.4618954131699998E-5</v>
      </c>
      <c r="R29" s="194">
        <v>42544</v>
      </c>
      <c r="S29">
        <v>60</v>
      </c>
      <c r="T29" t="s">
        <v>1163</v>
      </c>
      <c r="U29">
        <v>0</v>
      </c>
      <c r="V29" s="241">
        <v>1</v>
      </c>
      <c r="W29">
        <v>0</v>
      </c>
      <c r="X29" s="137">
        <v>0</v>
      </c>
      <c r="Y29" s="137">
        <v>0</v>
      </c>
      <c r="Z29" s="188">
        <v>0</v>
      </c>
      <c r="AA29" s="188">
        <f t="shared" si="81"/>
        <v>0</v>
      </c>
      <c r="AB29" s="188">
        <v>0</v>
      </c>
      <c r="AC29" s="188">
        <v>0</v>
      </c>
      <c r="AD29" s="188">
        <v>0</v>
      </c>
      <c r="AE29" s="188">
        <v>0</v>
      </c>
      <c r="AF29" s="188">
        <f t="shared" si="91"/>
        <v>0</v>
      </c>
      <c r="AG29" s="188">
        <v>0</v>
      </c>
      <c r="AH29" s="188">
        <v>0</v>
      </c>
      <c r="AI29" s="188">
        <v>0</v>
      </c>
      <c r="AJ29" s="188">
        <v>0</v>
      </c>
      <c r="AL29">
        <v>1</v>
      </c>
      <c r="AM29" s="228">
        <v>-1</v>
      </c>
      <c r="AN29" s="228">
        <v>1</v>
      </c>
      <c r="AO29" s="228">
        <v>-1</v>
      </c>
      <c r="AP29" s="203">
        <v>-1</v>
      </c>
      <c r="AQ29" s="229">
        <v>-4</v>
      </c>
      <c r="AR29">
        <v>1</v>
      </c>
      <c r="AS29">
        <v>1</v>
      </c>
      <c r="AT29" s="203">
        <v>-1</v>
      </c>
      <c r="AU29">
        <v>1</v>
      </c>
      <c r="AV29">
        <v>1</v>
      </c>
      <c r="AW29">
        <v>0</v>
      </c>
      <c r="AX29">
        <v>0</v>
      </c>
      <c r="AY29" s="238">
        <v>-1.33850890108E-4</v>
      </c>
      <c r="AZ29" s="194">
        <v>42545</v>
      </c>
      <c r="BA29">
        <f t="shared" si="92"/>
        <v>1</v>
      </c>
      <c r="BB29" t="s">
        <v>1163</v>
      </c>
      <c r="BC29">
        <v>0</v>
      </c>
      <c r="BD29" s="241">
        <v>2</v>
      </c>
      <c r="BE29">
        <v>0</v>
      </c>
      <c r="BF29" s="137">
        <v>0</v>
      </c>
      <c r="BG29" s="137">
        <v>0</v>
      </c>
      <c r="BH29" s="188">
        <v>0</v>
      </c>
      <c r="BI29" s="188">
        <f t="shared" si="156"/>
        <v>0</v>
      </c>
      <c r="BJ29" s="188">
        <v>0</v>
      </c>
      <c r="BK29" s="188">
        <v>0</v>
      </c>
      <c r="BL29" s="188">
        <v>0</v>
      </c>
      <c r="BM29" s="188">
        <v>0</v>
      </c>
      <c r="BN29" s="188">
        <v>0</v>
      </c>
      <c r="BO29" s="188">
        <f t="shared" si="93"/>
        <v>0</v>
      </c>
      <c r="BP29" s="188">
        <v>0</v>
      </c>
      <c r="BQ29" s="188">
        <v>0</v>
      </c>
      <c r="BR29" s="188">
        <v>0</v>
      </c>
      <c r="BS29" s="188">
        <v>0</v>
      </c>
      <c r="BU29">
        <v>-1</v>
      </c>
      <c r="BV29" s="228">
        <v>-1</v>
      </c>
      <c r="BW29" s="228">
        <v>1</v>
      </c>
      <c r="BX29" s="228">
        <v>-1</v>
      </c>
      <c r="BY29" s="203">
        <v>1</v>
      </c>
      <c r="BZ29" s="229">
        <v>-5</v>
      </c>
      <c r="CA29">
        <v>-1</v>
      </c>
      <c r="CB29">
        <v>-1</v>
      </c>
      <c r="CC29" s="203">
        <v>1</v>
      </c>
      <c r="CD29">
        <v>0</v>
      </c>
      <c r="CE29">
        <v>1</v>
      </c>
      <c r="CF29">
        <v>0</v>
      </c>
      <c r="CG29">
        <v>0</v>
      </c>
      <c r="CH29" s="238">
        <v>3.1236055332399998E-4</v>
      </c>
      <c r="CI29" s="194">
        <v>42545</v>
      </c>
      <c r="CJ29">
        <f t="shared" si="94"/>
        <v>-1</v>
      </c>
      <c r="CK29" t="s">
        <v>1163</v>
      </c>
      <c r="CL29">
        <v>0</v>
      </c>
      <c r="CM29" s="241">
        <v>2</v>
      </c>
      <c r="CN29">
        <v>0</v>
      </c>
      <c r="CO29" s="137">
        <v>0</v>
      </c>
      <c r="CP29" s="137">
        <v>0</v>
      </c>
      <c r="CQ29" s="188">
        <v>0</v>
      </c>
      <c r="CR29" s="188">
        <f t="shared" si="157"/>
        <v>0</v>
      </c>
      <c r="CS29" s="188">
        <v>0</v>
      </c>
      <c r="CT29" s="188">
        <v>0</v>
      </c>
      <c r="CU29" s="188">
        <v>0</v>
      </c>
      <c r="CV29" s="188">
        <v>0</v>
      </c>
      <c r="CW29" s="188">
        <v>0</v>
      </c>
      <c r="CX29" s="188">
        <f t="shared" si="95"/>
        <v>0</v>
      </c>
      <c r="CY29" s="188">
        <v>0</v>
      </c>
      <c r="CZ29" s="188">
        <v>0</v>
      </c>
      <c r="DA29" s="188">
        <v>0</v>
      </c>
      <c r="DB29" s="188">
        <v>0</v>
      </c>
      <c r="DD29">
        <v>1</v>
      </c>
      <c r="DE29" s="228">
        <v>1</v>
      </c>
      <c r="DF29" s="228">
        <v>1</v>
      </c>
      <c r="DG29" s="228">
        <v>1</v>
      </c>
      <c r="DH29" s="203">
        <v>-1</v>
      </c>
      <c r="DI29" s="229">
        <v>-6</v>
      </c>
      <c r="DJ29">
        <v>1</v>
      </c>
      <c r="DK29">
        <v>1</v>
      </c>
      <c r="DL29" s="203">
        <v>1</v>
      </c>
      <c r="DM29">
        <v>1</v>
      </c>
      <c r="DN29">
        <v>0</v>
      </c>
      <c r="DO29">
        <v>1</v>
      </c>
      <c r="DP29">
        <v>1</v>
      </c>
      <c r="DQ29" s="238">
        <v>2.6765401258000001E-4</v>
      </c>
      <c r="DR29" s="194">
        <v>42545</v>
      </c>
      <c r="DS29">
        <f t="shared" si="96"/>
        <v>1</v>
      </c>
      <c r="DT29" t="s">
        <v>1163</v>
      </c>
      <c r="DU29">
        <v>0</v>
      </c>
      <c r="DV29" s="241">
        <v>1</v>
      </c>
      <c r="DW29">
        <v>0</v>
      </c>
      <c r="DX29" s="137">
        <v>0</v>
      </c>
      <c r="DY29" s="137">
        <v>0</v>
      </c>
      <c r="DZ29" s="188">
        <v>0</v>
      </c>
      <c r="EA29" s="188">
        <f t="shared" si="158"/>
        <v>0</v>
      </c>
      <c r="EB29" s="188">
        <v>0</v>
      </c>
      <c r="EC29" s="188">
        <v>0</v>
      </c>
      <c r="ED29" s="188">
        <v>0</v>
      </c>
      <c r="EE29" s="188">
        <v>0</v>
      </c>
      <c r="EF29" s="188">
        <v>0</v>
      </c>
      <c r="EG29" s="188">
        <f t="shared" si="97"/>
        <v>0</v>
      </c>
      <c r="EH29" s="188">
        <v>0</v>
      </c>
      <c r="EI29" s="188">
        <v>0</v>
      </c>
      <c r="EJ29" s="188">
        <v>0</v>
      </c>
      <c r="EK29" s="188">
        <v>0</v>
      </c>
      <c r="EM29">
        <v>1</v>
      </c>
      <c r="EN29" s="228">
        <v>1</v>
      </c>
      <c r="EO29" s="228">
        <v>-1</v>
      </c>
      <c r="EP29" s="228">
        <v>1</v>
      </c>
      <c r="EQ29" s="203">
        <v>1</v>
      </c>
      <c r="ER29" s="229">
        <v>-7</v>
      </c>
      <c r="ES29">
        <v>-1</v>
      </c>
      <c r="ET29">
        <v>-1</v>
      </c>
      <c r="EU29" s="203">
        <v>1</v>
      </c>
      <c r="EV29">
        <v>1</v>
      </c>
      <c r="EW29">
        <v>1</v>
      </c>
      <c r="EX29">
        <v>0</v>
      </c>
      <c r="EY29">
        <v>0</v>
      </c>
      <c r="EZ29" s="238">
        <v>0</v>
      </c>
      <c r="FA29" s="194">
        <v>42545</v>
      </c>
      <c r="FB29">
        <f t="shared" si="98"/>
        <v>-1</v>
      </c>
      <c r="FC29" t="s">
        <v>1163</v>
      </c>
      <c r="FD29">
        <v>0</v>
      </c>
      <c r="FE29" s="241">
        <v>2</v>
      </c>
      <c r="FF29">
        <v>0</v>
      </c>
      <c r="FG29" s="137">
        <v>0</v>
      </c>
      <c r="FH29" s="137">
        <v>0</v>
      </c>
      <c r="FI29" s="188">
        <v>0</v>
      </c>
      <c r="FJ29" s="188">
        <f t="shared" si="159"/>
        <v>0</v>
      </c>
      <c r="FK29" s="188">
        <v>0</v>
      </c>
      <c r="FL29" s="188">
        <v>0</v>
      </c>
      <c r="FM29" s="188">
        <v>0</v>
      </c>
      <c r="FN29" s="188">
        <v>0</v>
      </c>
      <c r="FO29" s="188">
        <v>0</v>
      </c>
      <c r="FP29" s="188">
        <f t="shared" si="99"/>
        <v>0</v>
      </c>
      <c r="FQ29" s="188">
        <v>0</v>
      </c>
      <c r="FR29" s="188">
        <v>0</v>
      </c>
      <c r="FS29" s="188">
        <v>0</v>
      </c>
      <c r="FT29" s="188">
        <v>0</v>
      </c>
      <c r="FV29">
        <v>1</v>
      </c>
      <c r="FW29" s="228">
        <v>1</v>
      </c>
      <c r="FX29" s="228">
        <v>-1</v>
      </c>
      <c r="FY29" s="228">
        <v>1</v>
      </c>
      <c r="FZ29" s="203">
        <v>1</v>
      </c>
      <c r="GA29" s="229">
        <v>-8</v>
      </c>
      <c r="GB29">
        <v>-1</v>
      </c>
      <c r="GC29">
        <v>-1</v>
      </c>
      <c r="GD29">
        <v>1</v>
      </c>
      <c r="GE29">
        <v>1</v>
      </c>
      <c r="GF29">
        <v>1</v>
      </c>
      <c r="GG29">
        <v>0</v>
      </c>
      <c r="GH29">
        <v>0</v>
      </c>
      <c r="GI29" s="270">
        <v>4.4597065513200001E-5</v>
      </c>
      <c r="GJ29" s="194">
        <v>42545</v>
      </c>
      <c r="GK29">
        <f t="shared" si="100"/>
        <v>-1</v>
      </c>
      <c r="GL29" t="s">
        <v>1163</v>
      </c>
      <c r="GM29">
        <v>0</v>
      </c>
      <c r="GN29" s="241">
        <v>1</v>
      </c>
      <c r="GO29">
        <v>0</v>
      </c>
      <c r="GP29" s="137">
        <v>0</v>
      </c>
      <c r="GQ29" s="137">
        <v>0</v>
      </c>
      <c r="GR29" s="188">
        <v>0</v>
      </c>
      <c r="GS29" s="188">
        <f t="shared" si="160"/>
        <v>0</v>
      </c>
      <c r="GT29" s="188">
        <v>0</v>
      </c>
      <c r="GU29" s="188">
        <v>0</v>
      </c>
      <c r="GV29" s="188">
        <v>0</v>
      </c>
      <c r="GW29" s="188">
        <v>0</v>
      </c>
      <c r="GX29" s="188">
        <v>0</v>
      </c>
      <c r="GY29" s="188">
        <f t="shared" si="101"/>
        <v>0</v>
      </c>
      <c r="GZ29" s="188">
        <v>0</v>
      </c>
      <c r="HA29" s="188">
        <v>0</v>
      </c>
      <c r="HB29" s="188">
        <v>0</v>
      </c>
      <c r="HC29" s="188">
        <v>0</v>
      </c>
      <c r="HE29">
        <v>1</v>
      </c>
      <c r="HF29">
        <v>-1</v>
      </c>
      <c r="HG29">
        <v>-1</v>
      </c>
      <c r="HH29">
        <v>-1</v>
      </c>
      <c r="HI29">
        <v>1</v>
      </c>
      <c r="HJ29">
        <v>-9</v>
      </c>
      <c r="HK29">
        <v>-1</v>
      </c>
      <c r="HL29">
        <v>-1</v>
      </c>
      <c r="HM29" s="203">
        <v>1</v>
      </c>
      <c r="HN29">
        <v>0</v>
      </c>
      <c r="HO29">
        <v>1</v>
      </c>
      <c r="HP29">
        <v>0</v>
      </c>
      <c r="HQ29">
        <v>0</v>
      </c>
      <c r="HR29" s="238">
        <v>1.78380306814E-4</v>
      </c>
      <c r="HS29" s="194">
        <v>42545</v>
      </c>
      <c r="HT29">
        <f t="shared" si="102"/>
        <v>-1</v>
      </c>
      <c r="HU29" t="s">
        <v>1163</v>
      </c>
      <c r="HV29">
        <v>0</v>
      </c>
      <c r="HW29">
        <v>1</v>
      </c>
      <c r="HX29">
        <v>0</v>
      </c>
      <c r="HY29" s="137">
        <v>0</v>
      </c>
      <c r="HZ29" s="137">
        <v>0</v>
      </c>
      <c r="IA29" s="188">
        <v>0</v>
      </c>
      <c r="IB29" s="188">
        <f t="shared" si="161"/>
        <v>0</v>
      </c>
      <c r="IC29" s="188">
        <v>0</v>
      </c>
      <c r="ID29" s="188">
        <v>0</v>
      </c>
      <c r="IE29" s="188">
        <v>0</v>
      </c>
      <c r="IF29" s="188">
        <v>0</v>
      </c>
      <c r="IG29" s="188">
        <v>0</v>
      </c>
      <c r="IH29" s="188">
        <f t="shared" si="103"/>
        <v>0</v>
      </c>
      <c r="II29" s="188">
        <v>0</v>
      </c>
      <c r="IJ29" s="188">
        <v>0</v>
      </c>
      <c r="IK29" s="188">
        <v>0</v>
      </c>
      <c r="IL29" s="188">
        <v>0</v>
      </c>
      <c r="IN29">
        <v>1</v>
      </c>
      <c r="IO29" s="228">
        <v>1</v>
      </c>
      <c r="IP29" s="228">
        <v>-1</v>
      </c>
      <c r="IQ29" s="228">
        <v>1</v>
      </c>
      <c r="IR29" s="203">
        <v>1</v>
      </c>
      <c r="IS29" s="229">
        <v>-10</v>
      </c>
      <c r="IT29">
        <v>-1</v>
      </c>
      <c r="IU29">
        <v>-1</v>
      </c>
      <c r="IV29" s="203">
        <v>1</v>
      </c>
      <c r="IW29">
        <v>1</v>
      </c>
      <c r="IX29">
        <v>1</v>
      </c>
      <c r="IY29">
        <v>0</v>
      </c>
      <c r="IZ29">
        <v>0</v>
      </c>
      <c r="JA29" s="238">
        <v>4.4587123238800002E-5</v>
      </c>
      <c r="JB29" s="194">
        <v>42545</v>
      </c>
      <c r="JC29">
        <f t="shared" si="104"/>
        <v>-1</v>
      </c>
      <c r="JD29" t="s">
        <v>1163</v>
      </c>
      <c r="JE29">
        <v>0</v>
      </c>
      <c r="JF29" s="241">
        <v>2</v>
      </c>
      <c r="JG29">
        <v>0</v>
      </c>
      <c r="JH29" s="137">
        <v>0</v>
      </c>
      <c r="JI29" s="137">
        <v>0</v>
      </c>
      <c r="JJ29" s="188">
        <v>0</v>
      </c>
      <c r="JK29" s="188">
        <f t="shared" si="162"/>
        <v>0</v>
      </c>
      <c r="JL29" s="188">
        <v>0</v>
      </c>
      <c r="JM29" s="188">
        <v>0</v>
      </c>
      <c r="JN29" s="188">
        <v>0</v>
      </c>
      <c r="JO29" s="188">
        <v>0</v>
      </c>
      <c r="JP29" s="188">
        <v>0</v>
      </c>
      <c r="JQ29" s="188">
        <f t="shared" si="105"/>
        <v>0</v>
      </c>
      <c r="JR29" s="188">
        <v>0</v>
      </c>
      <c r="JS29" s="188">
        <v>0</v>
      </c>
      <c r="JT29" s="188">
        <v>0</v>
      </c>
      <c r="JU29" s="188">
        <v>0</v>
      </c>
      <c r="JW29">
        <v>1</v>
      </c>
      <c r="JX29" s="228">
        <v>1</v>
      </c>
      <c r="JY29" s="228">
        <v>1</v>
      </c>
      <c r="JZ29" s="228">
        <v>1</v>
      </c>
      <c r="KA29" s="203">
        <v>1</v>
      </c>
      <c r="KB29" s="229">
        <v>-11</v>
      </c>
      <c r="KC29">
        <v>-1</v>
      </c>
      <c r="KD29">
        <v>-1</v>
      </c>
      <c r="KE29" s="203">
        <v>-1</v>
      </c>
      <c r="KF29">
        <v>0</v>
      </c>
      <c r="KG29">
        <v>0</v>
      </c>
      <c r="KH29">
        <v>1</v>
      </c>
      <c r="KI29">
        <v>1</v>
      </c>
      <c r="KJ29" s="238">
        <v>-3.5668108252700001E-4</v>
      </c>
      <c r="KK29" s="194">
        <v>42545</v>
      </c>
      <c r="KL29">
        <f t="shared" si="106"/>
        <v>1</v>
      </c>
      <c r="KM29" t="s">
        <v>1163</v>
      </c>
      <c r="KN29">
        <v>0</v>
      </c>
      <c r="KO29" s="241">
        <v>2</v>
      </c>
      <c r="KP29">
        <v>0</v>
      </c>
      <c r="KQ29" s="137">
        <v>0</v>
      </c>
      <c r="KR29" s="137">
        <v>0</v>
      </c>
      <c r="KS29" s="188">
        <v>0</v>
      </c>
      <c r="KT29" s="188">
        <v>0</v>
      </c>
      <c r="KU29" s="188">
        <v>0</v>
      </c>
      <c r="KV29" s="188">
        <v>0</v>
      </c>
      <c r="KW29" s="188">
        <v>0</v>
      </c>
      <c r="KX29" s="188">
        <v>0</v>
      </c>
      <c r="KY29" s="188">
        <v>0</v>
      </c>
      <c r="KZ29" s="188">
        <f t="shared" si="107"/>
        <v>0</v>
      </c>
      <c r="LA29" s="188">
        <v>0</v>
      </c>
      <c r="LB29" s="188">
        <v>0</v>
      </c>
      <c r="LC29" s="188">
        <v>0</v>
      </c>
      <c r="LD29" s="188">
        <v>0</v>
      </c>
      <c r="LF29">
        <v>-1</v>
      </c>
      <c r="LG29" s="228">
        <v>-1</v>
      </c>
      <c r="LH29" s="228">
        <v>-1</v>
      </c>
      <c r="LI29" s="228">
        <v>-1</v>
      </c>
      <c r="LJ29" s="203">
        <v>1</v>
      </c>
      <c r="LK29" s="229">
        <v>-1</v>
      </c>
      <c r="LL29">
        <v>-1</v>
      </c>
      <c r="LM29">
        <v>-1</v>
      </c>
      <c r="LN29" s="203">
        <v>1</v>
      </c>
      <c r="LO29">
        <v>0</v>
      </c>
      <c r="LP29">
        <v>1</v>
      </c>
      <c r="LQ29">
        <v>0</v>
      </c>
      <c r="LR29">
        <v>0</v>
      </c>
      <c r="LS29" s="238">
        <v>0</v>
      </c>
      <c r="LT29" s="194">
        <v>42552</v>
      </c>
      <c r="LU29">
        <f t="shared" si="108"/>
        <v>-1</v>
      </c>
      <c r="LV29" t="s">
        <v>1163</v>
      </c>
      <c r="LW29">
        <v>0</v>
      </c>
      <c r="LX29" s="241"/>
      <c r="LY29">
        <v>0</v>
      </c>
      <c r="LZ29" s="137">
        <v>0</v>
      </c>
      <c r="MA29" s="137">
        <v>0</v>
      </c>
      <c r="MB29" s="188">
        <v>0</v>
      </c>
      <c r="MC29" s="188">
        <v>0</v>
      </c>
      <c r="MD29" s="188">
        <v>0</v>
      </c>
      <c r="ME29" s="188">
        <v>0</v>
      </c>
      <c r="MF29" s="188">
        <v>0</v>
      </c>
      <c r="MG29" s="188">
        <v>0</v>
      </c>
      <c r="MH29" s="188">
        <v>0</v>
      </c>
      <c r="MI29" s="188">
        <f t="shared" si="109"/>
        <v>0</v>
      </c>
      <c r="MJ29" s="188">
        <v>0</v>
      </c>
      <c r="MK29" s="188">
        <v>0</v>
      </c>
      <c r="ML29" s="188">
        <v>0</v>
      </c>
      <c r="MM29" s="188">
        <v>0</v>
      </c>
      <c r="MO29">
        <v>1</v>
      </c>
      <c r="MP29" s="228">
        <v>1</v>
      </c>
      <c r="MQ29" s="228">
        <v>1</v>
      </c>
      <c r="MR29" s="203">
        <v>1</v>
      </c>
      <c r="MS29" s="203">
        <v>1</v>
      </c>
      <c r="MT29" s="229">
        <v>8</v>
      </c>
      <c r="MU29">
        <v>-1</v>
      </c>
      <c r="MV29">
        <v>1</v>
      </c>
      <c r="MW29" s="203">
        <v>-1</v>
      </c>
      <c r="MX29">
        <v>0</v>
      </c>
      <c r="MY29">
        <v>0</v>
      </c>
      <c r="MZ29">
        <v>1</v>
      </c>
      <c r="NA29">
        <v>0</v>
      </c>
      <c r="NB29" s="238">
        <v>-3.1220730565100001E-4</v>
      </c>
      <c r="NC29" s="194">
        <v>42552</v>
      </c>
      <c r="ND29">
        <f t="shared" si="110"/>
        <v>1</v>
      </c>
      <c r="NE29" t="s">
        <v>1163</v>
      </c>
      <c r="NF29">
        <v>0</v>
      </c>
      <c r="NG29" s="241"/>
      <c r="NH29">
        <v>0</v>
      </c>
      <c r="NI29" s="137">
        <v>0</v>
      </c>
      <c r="NJ29" s="137">
        <v>0</v>
      </c>
      <c r="NK29" s="188">
        <v>0</v>
      </c>
      <c r="NL29" s="188">
        <v>0</v>
      </c>
      <c r="NM29" s="188">
        <v>0</v>
      </c>
      <c r="NN29" s="188">
        <v>0</v>
      </c>
      <c r="NO29" s="188">
        <v>0</v>
      </c>
      <c r="NP29" s="188">
        <v>0</v>
      </c>
      <c r="NQ29" s="188">
        <v>0</v>
      </c>
      <c r="NR29" s="188">
        <f t="shared" si="111"/>
        <v>0</v>
      </c>
      <c r="NS29" s="188">
        <v>0</v>
      </c>
      <c r="NT29" s="188">
        <v>0</v>
      </c>
      <c r="NU29" s="188">
        <v>0</v>
      </c>
      <c r="NV29" s="188">
        <v>0</v>
      </c>
      <c r="NX29">
        <v>-1</v>
      </c>
      <c r="NY29" s="228">
        <v>1</v>
      </c>
      <c r="NZ29" s="228">
        <v>-1</v>
      </c>
      <c r="OA29" s="228">
        <v>1</v>
      </c>
      <c r="OB29" s="203">
        <v>1</v>
      </c>
      <c r="OC29" s="229">
        <v>9</v>
      </c>
      <c r="OD29">
        <v>-1</v>
      </c>
      <c r="OE29">
        <v>1</v>
      </c>
      <c r="OF29" s="203">
        <v>-1</v>
      </c>
      <c r="OG29">
        <v>1</v>
      </c>
      <c r="OH29">
        <v>0</v>
      </c>
      <c r="OI29">
        <v>1</v>
      </c>
      <c r="OJ29">
        <v>0</v>
      </c>
      <c r="OK29">
        <v>-1.3384491835400001E-4</v>
      </c>
      <c r="OL29" s="194">
        <v>42552</v>
      </c>
      <c r="OM29">
        <f t="shared" si="112"/>
        <v>1</v>
      </c>
      <c r="ON29" t="s">
        <v>1163</v>
      </c>
      <c r="OO29">
        <v>0</v>
      </c>
      <c r="OP29" s="241"/>
      <c r="OQ29">
        <v>0</v>
      </c>
      <c r="OR29" s="137">
        <v>0</v>
      </c>
      <c r="OS29" s="137">
        <v>0</v>
      </c>
      <c r="OT29" s="188">
        <v>0</v>
      </c>
      <c r="OU29" s="188">
        <v>0</v>
      </c>
      <c r="OV29" s="188">
        <v>0</v>
      </c>
      <c r="OW29" s="188">
        <v>0</v>
      </c>
      <c r="OX29" s="188">
        <v>0</v>
      </c>
      <c r="OY29" s="188">
        <v>0</v>
      </c>
      <c r="OZ29" s="188">
        <v>0</v>
      </c>
      <c r="PA29" s="188">
        <f t="shared" si="113"/>
        <v>0</v>
      </c>
      <c r="PB29" s="188">
        <v>0</v>
      </c>
      <c r="PC29" s="188">
        <v>0</v>
      </c>
      <c r="PD29" s="188">
        <v>0</v>
      </c>
      <c r="PE29" s="188">
        <v>0</v>
      </c>
      <c r="PG29">
        <v>-1</v>
      </c>
      <c r="PH29" s="228">
        <v>-1</v>
      </c>
      <c r="PI29" s="228">
        <v>1</v>
      </c>
      <c r="PJ29" s="228">
        <v>-1</v>
      </c>
      <c r="PK29" s="203">
        <v>1</v>
      </c>
      <c r="PL29" s="229">
        <v>-4</v>
      </c>
      <c r="PM29">
        <v>-1</v>
      </c>
      <c r="PN29">
        <v>-1</v>
      </c>
      <c r="PO29" s="203">
        <v>1</v>
      </c>
      <c r="PP29">
        <v>1</v>
      </c>
      <c r="PQ29">
        <v>1</v>
      </c>
      <c r="PR29">
        <v>0</v>
      </c>
      <c r="PS29">
        <v>0</v>
      </c>
      <c r="PT29" s="238">
        <v>8.9241890143299993E-5</v>
      </c>
      <c r="PU29" s="194">
        <v>42562</v>
      </c>
      <c r="PV29">
        <v>-1</v>
      </c>
      <c r="PW29" t="s">
        <v>1163</v>
      </c>
      <c r="PX29">
        <v>0</v>
      </c>
      <c r="PY29" s="241"/>
      <c r="PZ29">
        <v>0</v>
      </c>
      <c r="QA29" s="137">
        <v>0</v>
      </c>
      <c r="QB29" s="137">
        <v>0</v>
      </c>
      <c r="QC29" s="188">
        <v>0</v>
      </c>
      <c r="QD29" s="188">
        <v>0</v>
      </c>
      <c r="QE29" s="188">
        <v>0</v>
      </c>
      <c r="QF29" s="188">
        <v>0</v>
      </c>
      <c r="QG29" s="188">
        <v>0</v>
      </c>
      <c r="QH29" s="188">
        <v>0</v>
      </c>
      <c r="QI29" s="188">
        <v>0</v>
      </c>
      <c r="QJ29" s="188">
        <v>0</v>
      </c>
      <c r="QK29" s="188">
        <v>0</v>
      </c>
      <c r="QL29" s="188">
        <v>0</v>
      </c>
      <c r="QM29" s="188">
        <v>0</v>
      </c>
      <c r="QN29" s="188">
        <v>0</v>
      </c>
      <c r="QP29">
        <f t="shared" si="114"/>
        <v>1</v>
      </c>
      <c r="QQ29" s="228">
        <v>-1</v>
      </c>
      <c r="QR29" s="228">
        <v>1</v>
      </c>
      <c r="QS29" s="228">
        <v>-1</v>
      </c>
      <c r="QT29" s="203">
        <v>1</v>
      </c>
      <c r="QU29" s="229">
        <v>-5</v>
      </c>
      <c r="QV29">
        <f t="shared" si="115"/>
        <v>-1</v>
      </c>
      <c r="QW29">
        <f t="shared" si="116"/>
        <v>-1</v>
      </c>
      <c r="QX29">
        <v>-1</v>
      </c>
      <c r="QY29">
        <f t="shared" si="117"/>
        <v>0</v>
      </c>
      <c r="QZ29">
        <f t="shared" si="176"/>
        <v>0</v>
      </c>
      <c r="RA29">
        <f t="shared" si="163"/>
        <v>1</v>
      </c>
      <c r="RB29">
        <f t="shared" si="118"/>
        <v>1</v>
      </c>
      <c r="RC29">
        <v>-1.33850890108E-4</v>
      </c>
      <c r="RD29" s="194">
        <v>42562</v>
      </c>
      <c r="RE29">
        <f t="shared" si="119"/>
        <v>-1</v>
      </c>
      <c r="RF29" t="str">
        <f t="shared" si="83"/>
        <v>TRUE</v>
      </c>
      <c r="RG29">
        <f>VLOOKUP($A29,'FuturesInfo (3)'!$A$2:$V$80,22)</f>
        <v>0</v>
      </c>
      <c r="RH29" s="241"/>
      <c r="RI29">
        <f t="shared" si="120"/>
        <v>0</v>
      </c>
      <c r="RJ29" s="137">
        <f>VLOOKUP($A29,'FuturesInfo (3)'!$A$2:$O$80,15)*RG29</f>
        <v>0</v>
      </c>
      <c r="RK29" s="137">
        <f>VLOOKUP($A29,'FuturesInfo (3)'!$A$2:$O$80,15)*RI29</f>
        <v>0</v>
      </c>
      <c r="RL29" s="188">
        <f t="shared" si="121"/>
        <v>0</v>
      </c>
      <c r="RM29" s="188">
        <f t="shared" si="172"/>
        <v>0</v>
      </c>
      <c r="RN29" s="188">
        <f t="shared" si="122"/>
        <v>0</v>
      </c>
      <c r="RO29" s="188">
        <f t="shared" si="123"/>
        <v>0</v>
      </c>
      <c r="RP29" s="188">
        <f t="shared" si="173"/>
        <v>0</v>
      </c>
      <c r="RQ29" s="188">
        <f t="shared" si="125"/>
        <v>0</v>
      </c>
      <c r="RR29" s="188">
        <f t="shared" si="164"/>
        <v>0</v>
      </c>
      <c r="RS29" s="188">
        <f t="shared" si="126"/>
        <v>0</v>
      </c>
      <c r="RT29" s="188">
        <f>IF(IF(sym!$Q18=QX29,1,0)=1,ABS(RJ29*RC29),-ABS(RJ29*RC29))</f>
        <v>0</v>
      </c>
      <c r="RU29" s="188">
        <f>IF(IF(sym!$P18=QX29,1,0)=1,ABS(RJ29*RC29),-ABS(RJ29*RC29))</f>
        <v>0</v>
      </c>
      <c r="RV29" s="188">
        <f t="shared" si="169"/>
        <v>0</v>
      </c>
      <c r="RW29" s="188">
        <f t="shared" si="127"/>
        <v>0</v>
      </c>
      <c r="RY29">
        <f t="shared" si="128"/>
        <v>-1</v>
      </c>
      <c r="RZ29" s="228"/>
      <c r="SA29" s="228"/>
      <c r="SB29" s="228"/>
      <c r="SC29" s="203"/>
      <c r="SD29" s="229"/>
      <c r="SE29">
        <f t="shared" si="129"/>
        <v>1</v>
      </c>
      <c r="SF29">
        <f t="shared" si="130"/>
        <v>0</v>
      </c>
      <c r="SG29" s="203"/>
      <c r="SH29">
        <f t="shared" si="131"/>
        <v>1</v>
      </c>
      <c r="SI29">
        <f t="shared" si="85"/>
        <v>1</v>
      </c>
      <c r="SJ29">
        <f t="shared" si="165"/>
        <v>0</v>
      </c>
      <c r="SK29">
        <f t="shared" si="132"/>
        <v>1</v>
      </c>
      <c r="SL29" s="238"/>
      <c r="SM29" s="194"/>
      <c r="SN29">
        <f t="shared" si="133"/>
        <v>-1</v>
      </c>
      <c r="SO29" t="str">
        <f t="shared" si="86"/>
        <v>FALSE</v>
      </c>
      <c r="SP29">
        <f>VLOOKUP($A29,'FuturesInfo (3)'!$A$2:$V$80,22)</f>
        <v>0</v>
      </c>
      <c r="SQ29" s="241"/>
      <c r="SR29">
        <f t="shared" si="134"/>
        <v>0</v>
      </c>
      <c r="SS29" s="137">
        <f>VLOOKUP($A29,'FuturesInfo (3)'!$A$2:$O$80,15)*SP29</f>
        <v>0</v>
      </c>
      <c r="ST29" s="137">
        <f>VLOOKUP($A29,'FuturesInfo (3)'!$A$2:$O$80,15)*SR29</f>
        <v>0</v>
      </c>
      <c r="SU29" s="188">
        <f t="shared" si="135"/>
        <v>0</v>
      </c>
      <c r="SV29" s="188">
        <f t="shared" si="87"/>
        <v>0</v>
      </c>
      <c r="SW29" s="188">
        <f t="shared" si="136"/>
        <v>0</v>
      </c>
      <c r="SX29" s="188">
        <f t="shared" si="137"/>
        <v>0</v>
      </c>
      <c r="SY29" s="188">
        <f t="shared" si="174"/>
        <v>0</v>
      </c>
      <c r="SZ29" s="188">
        <f t="shared" si="139"/>
        <v>0</v>
      </c>
      <c r="TA29" s="188">
        <f t="shared" si="166"/>
        <v>0</v>
      </c>
      <c r="TB29" s="188">
        <f t="shared" si="140"/>
        <v>0</v>
      </c>
      <c r="TC29" s="188">
        <f>IF(IF(sym!$Q18=SG29,1,0)=1,ABS(SS29*SL29),-ABS(SS29*SL29))</f>
        <v>0</v>
      </c>
      <c r="TD29" s="188">
        <f>IF(IF(sym!$P18=SG29,1,0)=1,ABS(SS29*SL29),-ABS(SS29*SL29))</f>
        <v>0</v>
      </c>
      <c r="TE29" s="188">
        <f t="shared" si="170"/>
        <v>0</v>
      </c>
      <c r="TF29" s="188">
        <f t="shared" si="141"/>
        <v>0</v>
      </c>
      <c r="TH29">
        <f t="shared" si="142"/>
        <v>0</v>
      </c>
      <c r="TI29" s="228"/>
      <c r="TJ29" s="228"/>
      <c r="TK29" s="228"/>
      <c r="TL29" s="203"/>
      <c r="TM29" s="229"/>
      <c r="TN29">
        <f t="shared" si="143"/>
        <v>1</v>
      </c>
      <c r="TO29">
        <f t="shared" si="144"/>
        <v>0</v>
      </c>
      <c r="TP29" s="203"/>
      <c r="TQ29">
        <f t="shared" si="145"/>
        <v>1</v>
      </c>
      <c r="TR29">
        <f t="shared" si="88"/>
        <v>1</v>
      </c>
      <c r="TS29">
        <f t="shared" si="167"/>
        <v>0</v>
      </c>
      <c r="TT29">
        <f t="shared" si="146"/>
        <v>1</v>
      </c>
      <c r="TU29" s="238"/>
      <c r="TV29" s="194"/>
      <c r="TW29">
        <f t="shared" si="147"/>
        <v>-1</v>
      </c>
      <c r="TX29" t="str">
        <f t="shared" si="89"/>
        <v>FALSE</v>
      </c>
      <c r="TY29">
        <f>VLOOKUP($A29,'FuturesInfo (3)'!$A$2:$V$80,22)</f>
        <v>0</v>
      </c>
      <c r="TZ29" s="241"/>
      <c r="UA29">
        <f t="shared" si="148"/>
        <v>0</v>
      </c>
      <c r="UB29" s="137">
        <f>VLOOKUP($A29,'FuturesInfo (3)'!$A$2:$O$80,15)*TY29</f>
        <v>0</v>
      </c>
      <c r="UC29" s="137">
        <f>VLOOKUP($A29,'FuturesInfo (3)'!$A$2:$O$80,15)*UA29</f>
        <v>0</v>
      </c>
      <c r="UD29" s="188">
        <f t="shared" si="149"/>
        <v>0</v>
      </c>
      <c r="UE29" s="188">
        <f t="shared" si="90"/>
        <v>0</v>
      </c>
      <c r="UF29" s="188">
        <f t="shared" si="150"/>
        <v>0</v>
      </c>
      <c r="UG29" s="188">
        <f t="shared" si="151"/>
        <v>0</v>
      </c>
      <c r="UH29" s="188">
        <f t="shared" si="175"/>
        <v>0</v>
      </c>
      <c r="UI29" s="188">
        <f t="shared" si="153"/>
        <v>0</v>
      </c>
      <c r="UJ29" s="188">
        <f t="shared" si="168"/>
        <v>0</v>
      </c>
      <c r="UK29" s="188">
        <f t="shared" si="154"/>
        <v>0</v>
      </c>
      <c r="UL29" s="188">
        <f>IF(IF(sym!$Q18=TP29,1,0)=1,ABS(UB29*TU29),-ABS(UB29*TU29))</f>
        <v>0</v>
      </c>
      <c r="UM29" s="188">
        <f>IF(IF(sym!$P18=TP29,1,0)=1,ABS(UB29*TU29),-ABS(UB29*TU29))</f>
        <v>0</v>
      </c>
      <c r="UN29" s="188">
        <f t="shared" si="171"/>
        <v>0</v>
      </c>
      <c r="UO29" s="188">
        <f t="shared" si="155"/>
        <v>0</v>
      </c>
    </row>
    <row r="30" spans="1:561" x14ac:dyDescent="0.25">
      <c r="A30" s="1" t="s">
        <v>325</v>
      </c>
      <c r="B30" s="149" t="str">
        <f>'FuturesInfo (3)'!M18</f>
        <v>@ED</v>
      </c>
      <c r="C30" s="192" t="str">
        <f>VLOOKUP(A30,'FuturesInfo (3)'!$A$2:$K$80,11)</f>
        <v>rates</v>
      </c>
      <c r="E30">
        <v>1</v>
      </c>
      <c r="F30" s="228">
        <v>1</v>
      </c>
      <c r="G30" s="228">
        <v>1</v>
      </c>
      <c r="H30" s="203">
        <v>1</v>
      </c>
      <c r="I30" s="229">
        <v>4</v>
      </c>
      <c r="J30">
        <v>-1</v>
      </c>
      <c r="K30">
        <v>1</v>
      </c>
      <c r="L30" s="203">
        <v>1</v>
      </c>
      <c r="M30">
        <v>1</v>
      </c>
      <c r="N30">
        <v>1</v>
      </c>
      <c r="O30">
        <v>0</v>
      </c>
      <c r="P30">
        <v>1</v>
      </c>
      <c r="Q30" s="238">
        <v>1.5104219111899999E-4</v>
      </c>
      <c r="R30" s="194">
        <v>42544</v>
      </c>
      <c r="S30">
        <v>60</v>
      </c>
      <c r="T30" t="s">
        <v>1163</v>
      </c>
      <c r="U30">
        <v>0</v>
      </c>
      <c r="V30" s="241">
        <v>1</v>
      </c>
      <c r="W30">
        <v>0</v>
      </c>
      <c r="X30" s="137">
        <v>0</v>
      </c>
      <c r="Y30" s="137">
        <v>0</v>
      </c>
      <c r="Z30" s="188">
        <v>0</v>
      </c>
      <c r="AA30" s="188">
        <f t="shared" si="81"/>
        <v>0</v>
      </c>
      <c r="AB30" s="188">
        <v>0</v>
      </c>
      <c r="AC30" s="188">
        <v>0</v>
      </c>
      <c r="AD30" s="188">
        <v>0</v>
      </c>
      <c r="AE30" s="188">
        <v>0</v>
      </c>
      <c r="AF30" s="188">
        <f t="shared" si="91"/>
        <v>0</v>
      </c>
      <c r="AG30" s="188">
        <v>0</v>
      </c>
      <c r="AH30" s="188">
        <v>0</v>
      </c>
      <c r="AI30" s="188">
        <v>0</v>
      </c>
      <c r="AJ30" s="188">
        <v>0</v>
      </c>
      <c r="AL30">
        <v>1</v>
      </c>
      <c r="AM30" s="228">
        <v>1</v>
      </c>
      <c r="AN30" s="228">
        <v>1</v>
      </c>
      <c r="AO30" s="228">
        <v>1</v>
      </c>
      <c r="AP30" s="203">
        <v>1</v>
      </c>
      <c r="AQ30" s="229">
        <v>5</v>
      </c>
      <c r="AR30">
        <v>-1</v>
      </c>
      <c r="AS30">
        <v>1</v>
      </c>
      <c r="AT30" s="203">
        <v>-1</v>
      </c>
      <c r="AU30">
        <v>0</v>
      </c>
      <c r="AV30">
        <v>0</v>
      </c>
      <c r="AW30">
        <v>1</v>
      </c>
      <c r="AX30">
        <v>0</v>
      </c>
      <c r="AY30" s="238">
        <v>-1.5101938082099999E-4</v>
      </c>
      <c r="AZ30" s="194">
        <v>42544</v>
      </c>
      <c r="BA30">
        <f t="shared" si="92"/>
        <v>1</v>
      </c>
      <c r="BB30" t="s">
        <v>1163</v>
      </c>
      <c r="BC30">
        <v>0</v>
      </c>
      <c r="BD30" s="241">
        <v>1</v>
      </c>
      <c r="BE30">
        <v>0</v>
      </c>
      <c r="BF30" s="137">
        <v>0</v>
      </c>
      <c r="BG30" s="137">
        <v>0</v>
      </c>
      <c r="BH30" s="188">
        <v>0</v>
      </c>
      <c r="BI30" s="188">
        <f t="shared" si="156"/>
        <v>0</v>
      </c>
      <c r="BJ30" s="188">
        <v>0</v>
      </c>
      <c r="BK30" s="188">
        <v>0</v>
      </c>
      <c r="BL30" s="188">
        <v>0</v>
      </c>
      <c r="BM30" s="188">
        <v>0</v>
      </c>
      <c r="BN30" s="188">
        <v>0</v>
      </c>
      <c r="BO30" s="188">
        <f t="shared" si="93"/>
        <v>0</v>
      </c>
      <c r="BP30" s="188">
        <v>0</v>
      </c>
      <c r="BQ30" s="188">
        <v>0</v>
      </c>
      <c r="BR30" s="188">
        <v>0</v>
      </c>
      <c r="BS30" s="188">
        <v>0</v>
      </c>
      <c r="BU30">
        <v>-1</v>
      </c>
      <c r="BV30" s="228">
        <v>1</v>
      </c>
      <c r="BW30" s="228">
        <v>1</v>
      </c>
      <c r="BX30" s="228">
        <v>-1</v>
      </c>
      <c r="BY30" s="203">
        <v>1</v>
      </c>
      <c r="BZ30" s="229">
        <v>6</v>
      </c>
      <c r="CA30">
        <v>-1</v>
      </c>
      <c r="CB30">
        <v>1</v>
      </c>
      <c r="CC30" s="203">
        <v>-1</v>
      </c>
      <c r="CD30">
        <v>0</v>
      </c>
      <c r="CE30">
        <v>0</v>
      </c>
      <c r="CF30">
        <v>1</v>
      </c>
      <c r="CG30">
        <v>0</v>
      </c>
      <c r="CH30" s="238"/>
      <c r="CI30" s="194">
        <v>42544</v>
      </c>
      <c r="CJ30">
        <f t="shared" si="94"/>
        <v>1</v>
      </c>
      <c r="CK30" t="s">
        <v>1163</v>
      </c>
      <c r="CL30">
        <v>0</v>
      </c>
      <c r="CM30" s="241">
        <v>1</v>
      </c>
      <c r="CN30">
        <v>0</v>
      </c>
      <c r="CO30" s="137">
        <v>0</v>
      </c>
      <c r="CP30" s="137">
        <v>0</v>
      </c>
      <c r="CQ30" s="188">
        <v>0</v>
      </c>
      <c r="CR30" s="188">
        <f t="shared" si="157"/>
        <v>0</v>
      </c>
      <c r="CS30" s="188">
        <v>0</v>
      </c>
      <c r="CT30" s="188">
        <v>0</v>
      </c>
      <c r="CU30" s="188">
        <v>0</v>
      </c>
      <c r="CV30" s="188">
        <v>0</v>
      </c>
      <c r="CW30" s="188">
        <v>0</v>
      </c>
      <c r="CX30" s="188">
        <f t="shared" si="95"/>
        <v>0</v>
      </c>
      <c r="CY30" s="188">
        <v>0</v>
      </c>
      <c r="CZ30" s="188">
        <v>0</v>
      </c>
      <c r="DA30" s="188">
        <v>0</v>
      </c>
      <c r="DB30" s="188">
        <v>0</v>
      </c>
      <c r="DD30">
        <v>-1</v>
      </c>
      <c r="DE30" s="228">
        <v>1</v>
      </c>
      <c r="DF30" s="228">
        <v>1</v>
      </c>
      <c r="DG30" s="228">
        <v>-1</v>
      </c>
      <c r="DH30" s="203">
        <v>1</v>
      </c>
      <c r="DI30" s="229">
        <v>6</v>
      </c>
      <c r="DJ30">
        <v>-1</v>
      </c>
      <c r="DK30">
        <v>1</v>
      </c>
      <c r="DL30" s="203">
        <v>1</v>
      </c>
      <c r="DM30">
        <v>1</v>
      </c>
      <c r="DN30">
        <v>1</v>
      </c>
      <c r="DO30">
        <v>0</v>
      </c>
      <c r="DP30">
        <v>1</v>
      </c>
      <c r="DQ30" s="238">
        <v>1.0069479407900001E-4</v>
      </c>
      <c r="DR30" s="194">
        <v>42544</v>
      </c>
      <c r="DS30">
        <f t="shared" si="96"/>
        <v>1</v>
      </c>
      <c r="DT30" t="s">
        <v>1163</v>
      </c>
      <c r="DU30">
        <v>0</v>
      </c>
      <c r="DV30" s="241">
        <v>1</v>
      </c>
      <c r="DW30">
        <v>0</v>
      </c>
      <c r="DX30" s="137">
        <v>0</v>
      </c>
      <c r="DY30" s="137">
        <v>0</v>
      </c>
      <c r="DZ30" s="188">
        <v>0</v>
      </c>
      <c r="EA30" s="188">
        <f t="shared" si="158"/>
        <v>0</v>
      </c>
      <c r="EB30" s="188">
        <v>0</v>
      </c>
      <c r="EC30" s="188">
        <v>0</v>
      </c>
      <c r="ED30" s="188">
        <v>0</v>
      </c>
      <c r="EE30" s="188">
        <v>0</v>
      </c>
      <c r="EF30" s="188">
        <v>0</v>
      </c>
      <c r="EG30" s="188">
        <f t="shared" si="97"/>
        <v>0</v>
      </c>
      <c r="EH30" s="188">
        <v>0</v>
      </c>
      <c r="EI30" s="188">
        <v>0</v>
      </c>
      <c r="EJ30" s="188">
        <v>0</v>
      </c>
      <c r="EK30" s="188">
        <v>0</v>
      </c>
      <c r="EM30">
        <v>1</v>
      </c>
      <c r="EN30" s="228">
        <v>1</v>
      </c>
      <c r="EO30" s="228">
        <v>1</v>
      </c>
      <c r="EP30" s="228">
        <v>1</v>
      </c>
      <c r="EQ30" s="203">
        <v>1</v>
      </c>
      <c r="ER30" s="229">
        <v>7</v>
      </c>
      <c r="ES30">
        <v>-1</v>
      </c>
      <c r="ET30">
        <v>1</v>
      </c>
      <c r="EU30" s="203">
        <v>-1</v>
      </c>
      <c r="EV30">
        <v>0</v>
      </c>
      <c r="EW30">
        <v>0</v>
      </c>
      <c r="EX30">
        <v>1</v>
      </c>
      <c r="EY30">
        <v>0</v>
      </c>
      <c r="EZ30" s="238">
        <v>-1.5102698348800001E-4</v>
      </c>
      <c r="FA30" s="194">
        <v>42544</v>
      </c>
      <c r="FB30">
        <f t="shared" si="98"/>
        <v>1</v>
      </c>
      <c r="FC30" t="s">
        <v>1163</v>
      </c>
      <c r="FD30">
        <v>0</v>
      </c>
      <c r="FE30" s="241">
        <v>1</v>
      </c>
      <c r="FF30">
        <v>0</v>
      </c>
      <c r="FG30" s="137">
        <v>0</v>
      </c>
      <c r="FH30" s="137">
        <v>0</v>
      </c>
      <c r="FI30" s="188">
        <v>0</v>
      </c>
      <c r="FJ30" s="188">
        <f t="shared" si="159"/>
        <v>0</v>
      </c>
      <c r="FK30" s="188">
        <v>0</v>
      </c>
      <c r="FL30" s="188">
        <v>0</v>
      </c>
      <c r="FM30" s="188">
        <v>0</v>
      </c>
      <c r="FN30" s="188">
        <v>0</v>
      </c>
      <c r="FO30" s="188">
        <v>0</v>
      </c>
      <c r="FP30" s="188">
        <f t="shared" si="99"/>
        <v>0</v>
      </c>
      <c r="FQ30" s="188">
        <v>0</v>
      </c>
      <c r="FR30" s="188">
        <v>0</v>
      </c>
      <c r="FS30" s="188">
        <v>0</v>
      </c>
      <c r="FT30" s="188">
        <v>0</v>
      </c>
      <c r="FV30">
        <v>-1</v>
      </c>
      <c r="FW30" s="228">
        <v>1</v>
      </c>
      <c r="FX30" s="228">
        <v>1</v>
      </c>
      <c r="FY30" s="228">
        <v>1</v>
      </c>
      <c r="FZ30" s="203">
        <v>1</v>
      </c>
      <c r="GA30" s="229">
        <v>8</v>
      </c>
      <c r="GB30">
        <v>-1</v>
      </c>
      <c r="GC30">
        <v>1</v>
      </c>
      <c r="GD30">
        <v>-1</v>
      </c>
      <c r="GE30">
        <v>0</v>
      </c>
      <c r="GF30">
        <v>0</v>
      </c>
      <c r="GG30">
        <v>1</v>
      </c>
      <c r="GH30">
        <v>0</v>
      </c>
      <c r="GI30">
        <v>-1.51049796083E-4</v>
      </c>
      <c r="GJ30" s="194">
        <v>42544</v>
      </c>
      <c r="GK30">
        <f t="shared" si="100"/>
        <v>1</v>
      </c>
      <c r="GL30" t="s">
        <v>1163</v>
      </c>
      <c r="GM30">
        <v>0</v>
      </c>
      <c r="GN30" s="241">
        <v>1</v>
      </c>
      <c r="GO30">
        <v>0</v>
      </c>
      <c r="GP30" s="137">
        <v>0</v>
      </c>
      <c r="GQ30" s="137">
        <v>0</v>
      </c>
      <c r="GR30" s="188">
        <v>0</v>
      </c>
      <c r="GS30" s="188">
        <f t="shared" si="160"/>
        <v>0</v>
      </c>
      <c r="GT30" s="188">
        <v>0</v>
      </c>
      <c r="GU30" s="188">
        <v>0</v>
      </c>
      <c r="GV30" s="188">
        <v>0</v>
      </c>
      <c r="GW30" s="188">
        <v>0</v>
      </c>
      <c r="GX30" s="188">
        <v>0</v>
      </c>
      <c r="GY30" s="188">
        <f t="shared" si="101"/>
        <v>0</v>
      </c>
      <c r="GZ30" s="188">
        <v>0</v>
      </c>
      <c r="HA30" s="188">
        <v>0</v>
      </c>
      <c r="HB30" s="188">
        <v>0</v>
      </c>
      <c r="HC30" s="188">
        <v>0</v>
      </c>
      <c r="HE30">
        <v>-1</v>
      </c>
      <c r="HF30">
        <v>-1</v>
      </c>
      <c r="HG30">
        <v>-1</v>
      </c>
      <c r="HH30">
        <v>-1</v>
      </c>
      <c r="HI30">
        <v>1</v>
      </c>
      <c r="HJ30">
        <v>9</v>
      </c>
      <c r="HK30">
        <v>-1</v>
      </c>
      <c r="HL30">
        <v>1</v>
      </c>
      <c r="HM30" s="203">
        <v>-1</v>
      </c>
      <c r="HN30">
        <v>1</v>
      </c>
      <c r="HO30">
        <v>0</v>
      </c>
      <c r="HP30">
        <v>1</v>
      </c>
      <c r="HQ30">
        <v>0</v>
      </c>
      <c r="HR30" s="238">
        <v>-1.51072615571E-4</v>
      </c>
      <c r="HS30" s="194">
        <v>42544</v>
      </c>
      <c r="HT30">
        <f t="shared" si="102"/>
        <v>-1</v>
      </c>
      <c r="HU30" t="s">
        <v>1163</v>
      </c>
      <c r="HV30">
        <v>0</v>
      </c>
      <c r="HW30">
        <v>1</v>
      </c>
      <c r="HX30">
        <v>0</v>
      </c>
      <c r="HY30" s="137">
        <v>0</v>
      </c>
      <c r="HZ30" s="137">
        <v>0</v>
      </c>
      <c r="IA30" s="188">
        <v>0</v>
      </c>
      <c r="IB30" s="188">
        <f t="shared" si="161"/>
        <v>0</v>
      </c>
      <c r="IC30" s="188">
        <v>0</v>
      </c>
      <c r="ID30" s="188">
        <v>0</v>
      </c>
      <c r="IE30" s="188">
        <v>0</v>
      </c>
      <c r="IF30" s="188">
        <v>0</v>
      </c>
      <c r="IG30" s="188">
        <v>0</v>
      </c>
      <c r="IH30" s="188">
        <f t="shared" si="103"/>
        <v>0</v>
      </c>
      <c r="II30" s="188">
        <v>0</v>
      </c>
      <c r="IJ30" s="188">
        <v>0</v>
      </c>
      <c r="IK30" s="188">
        <v>0</v>
      </c>
      <c r="IL30" s="188">
        <v>0</v>
      </c>
      <c r="IN30">
        <v>-1</v>
      </c>
      <c r="IO30" s="228">
        <v>-1</v>
      </c>
      <c r="IP30" s="228">
        <v>-1</v>
      </c>
      <c r="IQ30" s="228">
        <v>-1</v>
      </c>
      <c r="IR30" s="203">
        <v>1</v>
      </c>
      <c r="IS30" s="229">
        <v>-8</v>
      </c>
      <c r="IT30">
        <v>-1</v>
      </c>
      <c r="IU30">
        <v>-1</v>
      </c>
      <c r="IV30" s="203">
        <v>-1</v>
      </c>
      <c r="IW30">
        <v>1</v>
      </c>
      <c r="IX30">
        <v>0</v>
      </c>
      <c r="IY30">
        <v>1</v>
      </c>
      <c r="IZ30">
        <v>1</v>
      </c>
      <c r="JA30" s="238">
        <v>-3.0219088390799999E-4</v>
      </c>
      <c r="JB30" s="194">
        <v>42548</v>
      </c>
      <c r="JC30">
        <f t="shared" si="104"/>
        <v>-1</v>
      </c>
      <c r="JD30" t="s">
        <v>1163</v>
      </c>
      <c r="JE30">
        <v>0</v>
      </c>
      <c r="JF30" s="241">
        <v>1</v>
      </c>
      <c r="JG30">
        <v>0</v>
      </c>
      <c r="JH30" s="137">
        <v>0</v>
      </c>
      <c r="JI30" s="137">
        <v>0</v>
      </c>
      <c r="JJ30" s="188">
        <v>0</v>
      </c>
      <c r="JK30" s="188">
        <f t="shared" si="162"/>
        <v>0</v>
      </c>
      <c r="JL30" s="188">
        <v>0</v>
      </c>
      <c r="JM30" s="188">
        <v>0</v>
      </c>
      <c r="JN30" s="188">
        <v>0</v>
      </c>
      <c r="JO30" s="188">
        <v>0</v>
      </c>
      <c r="JP30" s="188">
        <v>0</v>
      </c>
      <c r="JQ30" s="188">
        <f t="shared" si="105"/>
        <v>0</v>
      </c>
      <c r="JR30" s="188">
        <v>0</v>
      </c>
      <c r="JS30" s="188">
        <v>0</v>
      </c>
      <c r="JT30" s="188">
        <v>0</v>
      </c>
      <c r="JU30" s="188">
        <v>0</v>
      </c>
      <c r="JW30">
        <v>-1</v>
      </c>
      <c r="JX30" s="228">
        <v>-1</v>
      </c>
      <c r="JY30" s="228">
        <v>-1</v>
      </c>
      <c r="JZ30" s="228">
        <v>-1</v>
      </c>
      <c r="KA30" s="203">
        <v>1</v>
      </c>
      <c r="KB30" s="229">
        <v>-9</v>
      </c>
      <c r="KC30">
        <v>-1</v>
      </c>
      <c r="KD30">
        <v>-1</v>
      </c>
      <c r="KE30" s="203">
        <v>-1</v>
      </c>
      <c r="KF30">
        <v>1</v>
      </c>
      <c r="KG30">
        <v>0</v>
      </c>
      <c r="KH30">
        <v>1</v>
      </c>
      <c r="KI30">
        <v>1</v>
      </c>
      <c r="KJ30" s="238">
        <v>-2.5190185903600001E-4</v>
      </c>
      <c r="KK30" s="194">
        <v>42548</v>
      </c>
      <c r="KL30">
        <f t="shared" si="106"/>
        <v>-1</v>
      </c>
      <c r="KM30" t="s">
        <v>1163</v>
      </c>
      <c r="KN30">
        <v>0</v>
      </c>
      <c r="KO30" s="241">
        <v>1</v>
      </c>
      <c r="KP30">
        <v>0</v>
      </c>
      <c r="KQ30" s="137">
        <v>0</v>
      </c>
      <c r="KR30" s="137">
        <v>0</v>
      </c>
      <c r="KS30" s="188">
        <v>0</v>
      </c>
      <c r="KT30" s="188">
        <v>0</v>
      </c>
      <c r="KU30" s="188">
        <v>0</v>
      </c>
      <c r="KV30" s="188">
        <v>0</v>
      </c>
      <c r="KW30" s="188">
        <v>0</v>
      </c>
      <c r="KX30" s="188">
        <v>0</v>
      </c>
      <c r="KY30" s="188">
        <v>0</v>
      </c>
      <c r="KZ30" s="188">
        <f t="shared" si="107"/>
        <v>0</v>
      </c>
      <c r="LA30" s="188">
        <v>0</v>
      </c>
      <c r="LB30" s="188">
        <v>0</v>
      </c>
      <c r="LC30" s="188">
        <v>0</v>
      </c>
      <c r="LD30" s="188">
        <v>0</v>
      </c>
      <c r="LF30">
        <v>-1</v>
      </c>
      <c r="LG30" s="228">
        <v>1</v>
      </c>
      <c r="LH30" s="228">
        <v>1</v>
      </c>
      <c r="LI30" s="228">
        <v>-1</v>
      </c>
      <c r="LJ30" s="203">
        <v>1</v>
      </c>
      <c r="LK30" s="229">
        <v>-10</v>
      </c>
      <c r="LL30">
        <v>-1</v>
      </c>
      <c r="LM30">
        <v>-1</v>
      </c>
      <c r="LN30" s="203">
        <v>1</v>
      </c>
      <c r="LO30">
        <v>1</v>
      </c>
      <c r="LP30">
        <v>1</v>
      </c>
      <c r="LQ30">
        <v>0</v>
      </c>
      <c r="LR30">
        <v>0</v>
      </c>
      <c r="LS30" s="238">
        <v>1.51179197742E-4</v>
      </c>
      <c r="LT30" s="194">
        <v>42548</v>
      </c>
      <c r="LU30">
        <f t="shared" si="108"/>
        <v>-1</v>
      </c>
      <c r="LV30" t="s">
        <v>1163</v>
      </c>
      <c r="LW30">
        <v>0</v>
      </c>
      <c r="LX30" s="241"/>
      <c r="LY30">
        <v>0</v>
      </c>
      <c r="LZ30" s="137">
        <v>0</v>
      </c>
      <c r="MA30" s="137">
        <v>0</v>
      </c>
      <c r="MB30" s="188">
        <v>0</v>
      </c>
      <c r="MC30" s="188">
        <v>0</v>
      </c>
      <c r="MD30" s="188">
        <v>0</v>
      </c>
      <c r="ME30" s="188">
        <v>0</v>
      </c>
      <c r="MF30" s="188">
        <v>0</v>
      </c>
      <c r="MG30" s="188">
        <v>0</v>
      </c>
      <c r="MH30" s="188">
        <v>0</v>
      </c>
      <c r="MI30" s="188">
        <f t="shared" si="109"/>
        <v>0</v>
      </c>
      <c r="MJ30" s="188">
        <v>0</v>
      </c>
      <c r="MK30" s="188">
        <v>0</v>
      </c>
      <c r="ML30" s="188">
        <v>0</v>
      </c>
      <c r="MM30" s="188">
        <v>0</v>
      </c>
      <c r="MO30">
        <v>1</v>
      </c>
      <c r="MP30" s="228">
        <v>1</v>
      </c>
      <c r="MQ30" s="228">
        <v>1</v>
      </c>
      <c r="MR30" s="203">
        <v>-1</v>
      </c>
      <c r="MS30" s="203">
        <v>1</v>
      </c>
      <c r="MT30" s="229">
        <v>-11</v>
      </c>
      <c r="MU30">
        <v>-1</v>
      </c>
      <c r="MV30">
        <v>-1</v>
      </c>
      <c r="MW30" s="203">
        <v>-1</v>
      </c>
      <c r="MX30">
        <v>0</v>
      </c>
      <c r="MY30">
        <v>0</v>
      </c>
      <c r="MZ30">
        <v>1</v>
      </c>
      <c r="NA30">
        <v>1</v>
      </c>
      <c r="NB30" s="238">
        <v>-1.51156346047E-4</v>
      </c>
      <c r="NC30" s="194">
        <v>42548</v>
      </c>
      <c r="ND30">
        <f t="shared" si="110"/>
        <v>-1</v>
      </c>
      <c r="NE30" t="s">
        <v>1163</v>
      </c>
      <c r="NF30">
        <v>0</v>
      </c>
      <c r="NG30" s="241"/>
      <c r="NH30">
        <v>0</v>
      </c>
      <c r="NI30" s="137">
        <v>0</v>
      </c>
      <c r="NJ30" s="137">
        <v>0</v>
      </c>
      <c r="NK30" s="188">
        <v>0</v>
      </c>
      <c r="NL30" s="188">
        <v>0</v>
      </c>
      <c r="NM30" s="188">
        <v>0</v>
      </c>
      <c r="NN30" s="188">
        <v>0</v>
      </c>
      <c r="NO30" s="188">
        <v>0</v>
      </c>
      <c r="NP30" s="188">
        <v>0</v>
      </c>
      <c r="NQ30" s="188">
        <v>0</v>
      </c>
      <c r="NR30" s="188">
        <f t="shared" si="111"/>
        <v>0</v>
      </c>
      <c r="NS30" s="188">
        <v>0</v>
      </c>
      <c r="NT30" s="188">
        <v>0</v>
      </c>
      <c r="NU30" s="188">
        <v>0</v>
      </c>
      <c r="NV30" s="188">
        <v>0</v>
      </c>
      <c r="NX30">
        <v>-1</v>
      </c>
      <c r="NY30" s="228">
        <v>1</v>
      </c>
      <c r="NZ30" s="228">
        <v>1</v>
      </c>
      <c r="OA30" s="228">
        <v>-1</v>
      </c>
      <c r="OB30" s="203">
        <v>1</v>
      </c>
      <c r="OC30" s="229">
        <v>-12</v>
      </c>
      <c r="OD30">
        <v>-1</v>
      </c>
      <c r="OE30">
        <v>-1</v>
      </c>
      <c r="OF30" s="203">
        <v>-1</v>
      </c>
      <c r="OG30">
        <v>0</v>
      </c>
      <c r="OH30">
        <v>0</v>
      </c>
      <c r="OI30">
        <v>1</v>
      </c>
      <c r="OJ30">
        <v>1</v>
      </c>
      <c r="OK30">
        <v>-4.5353759322700003E-4</v>
      </c>
      <c r="OL30" s="194">
        <v>42548</v>
      </c>
      <c r="OM30">
        <f t="shared" si="112"/>
        <v>-1</v>
      </c>
      <c r="ON30" t="s">
        <v>1163</v>
      </c>
      <c r="OO30">
        <v>0</v>
      </c>
      <c r="OP30" s="241"/>
      <c r="OQ30">
        <v>0</v>
      </c>
      <c r="OR30" s="137">
        <v>0</v>
      </c>
      <c r="OS30" s="137">
        <v>0</v>
      </c>
      <c r="OT30" s="188">
        <v>0</v>
      </c>
      <c r="OU30" s="188">
        <v>0</v>
      </c>
      <c r="OV30" s="188">
        <v>0</v>
      </c>
      <c r="OW30" s="188">
        <v>0</v>
      </c>
      <c r="OX30" s="188">
        <v>0</v>
      </c>
      <c r="OY30" s="188">
        <v>0</v>
      </c>
      <c r="OZ30" s="188">
        <v>0</v>
      </c>
      <c r="PA30" s="188">
        <f t="shared" si="113"/>
        <v>0</v>
      </c>
      <c r="PB30" s="188">
        <v>0</v>
      </c>
      <c r="PC30" s="188">
        <v>0</v>
      </c>
      <c r="PD30" s="188">
        <v>0</v>
      </c>
      <c r="PE30" s="188">
        <v>0</v>
      </c>
      <c r="PG30">
        <v>-1</v>
      </c>
      <c r="PH30" s="228">
        <v>1</v>
      </c>
      <c r="PI30" s="228">
        <v>1</v>
      </c>
      <c r="PJ30" s="228">
        <v>-1</v>
      </c>
      <c r="PK30" s="203">
        <v>1</v>
      </c>
      <c r="PL30" s="229">
        <v>-13</v>
      </c>
      <c r="PM30">
        <v>-1</v>
      </c>
      <c r="PN30">
        <v>-1</v>
      </c>
      <c r="PO30" s="203">
        <v>1</v>
      </c>
      <c r="PP30">
        <v>1</v>
      </c>
      <c r="PQ30">
        <v>1</v>
      </c>
      <c r="PR30">
        <v>0</v>
      </c>
      <c r="PS30">
        <v>0</v>
      </c>
      <c r="PT30" s="238">
        <v>0</v>
      </c>
      <c r="PU30" s="194">
        <v>42548</v>
      </c>
      <c r="PV30">
        <v>-1</v>
      </c>
      <c r="PW30" t="s">
        <v>1163</v>
      </c>
      <c r="PX30">
        <v>0</v>
      </c>
      <c r="PY30" s="241"/>
      <c r="PZ30">
        <v>0</v>
      </c>
      <c r="QA30" s="137">
        <v>0</v>
      </c>
      <c r="QB30" s="137">
        <v>0</v>
      </c>
      <c r="QC30" s="188">
        <v>0</v>
      </c>
      <c r="QD30" s="188">
        <v>0</v>
      </c>
      <c r="QE30" s="188">
        <v>0</v>
      </c>
      <c r="QF30" s="188">
        <v>0</v>
      </c>
      <c r="QG30" s="188">
        <v>0</v>
      </c>
      <c r="QH30" s="188">
        <v>0</v>
      </c>
      <c r="QI30" s="188">
        <v>0</v>
      </c>
      <c r="QJ30" s="188">
        <v>0</v>
      </c>
      <c r="QK30" s="188">
        <v>0</v>
      </c>
      <c r="QL30" s="188">
        <v>0</v>
      </c>
      <c r="QM30" s="188">
        <v>0</v>
      </c>
      <c r="QN30" s="188">
        <v>0</v>
      </c>
      <c r="QP30">
        <f t="shared" si="114"/>
        <v>1</v>
      </c>
      <c r="QQ30" s="228">
        <v>1</v>
      </c>
      <c r="QR30" s="228">
        <v>1</v>
      </c>
      <c r="QS30" s="228">
        <v>-1</v>
      </c>
      <c r="QT30" s="203">
        <v>1</v>
      </c>
      <c r="QU30" s="229">
        <v>-14</v>
      </c>
      <c r="QV30">
        <f t="shared" si="115"/>
        <v>-1</v>
      </c>
      <c r="QW30">
        <f t="shared" si="116"/>
        <v>-1</v>
      </c>
      <c r="QX30">
        <v>-1</v>
      </c>
      <c r="QY30">
        <f t="shared" si="117"/>
        <v>0</v>
      </c>
      <c r="QZ30">
        <f t="shared" si="176"/>
        <v>0</v>
      </c>
      <c r="RA30">
        <f t="shared" si="163"/>
        <v>1</v>
      </c>
      <c r="RB30">
        <f t="shared" si="118"/>
        <v>1</v>
      </c>
      <c r="RC30">
        <v>-1.00831862869E-4</v>
      </c>
      <c r="RD30" s="194">
        <v>42548</v>
      </c>
      <c r="RE30">
        <f t="shared" si="119"/>
        <v>-1</v>
      </c>
      <c r="RF30" t="str">
        <f t="shared" si="83"/>
        <v>TRUE</v>
      </c>
      <c r="RG30">
        <f>VLOOKUP($A30,'FuturesInfo (3)'!$A$2:$V$80,22)</f>
        <v>0</v>
      </c>
      <c r="RH30" s="241"/>
      <c r="RI30">
        <f t="shared" si="120"/>
        <v>0</v>
      </c>
      <c r="RJ30" s="137">
        <f>VLOOKUP($A30,'FuturesInfo (3)'!$A$2:$O$80,15)*RG30</f>
        <v>0</v>
      </c>
      <c r="RK30" s="137">
        <f>VLOOKUP($A30,'FuturesInfo (3)'!$A$2:$O$80,15)*RI30</f>
        <v>0</v>
      </c>
      <c r="RL30" s="188">
        <f t="shared" si="121"/>
        <v>0</v>
      </c>
      <c r="RM30" s="188">
        <f t="shared" si="172"/>
        <v>0</v>
      </c>
      <c r="RN30" s="188">
        <f t="shared" si="122"/>
        <v>0</v>
      </c>
      <c r="RO30" s="188">
        <f t="shared" si="123"/>
        <v>0</v>
      </c>
      <c r="RP30" s="188">
        <f t="shared" si="173"/>
        <v>0</v>
      </c>
      <c r="RQ30" s="188">
        <f t="shared" si="125"/>
        <v>0</v>
      </c>
      <c r="RR30" s="188">
        <f t="shared" si="164"/>
        <v>0</v>
      </c>
      <c r="RS30" s="188">
        <f t="shared" si="126"/>
        <v>0</v>
      </c>
      <c r="RT30" s="188">
        <f>IF(IF(sym!$Q19=QX30,1,0)=1,ABS(RJ30*RC30),-ABS(RJ30*RC30))</f>
        <v>0</v>
      </c>
      <c r="RU30" s="188">
        <f>IF(IF(sym!$P19=QX30,1,0)=1,ABS(RJ30*RC30),-ABS(RJ30*RC30))</f>
        <v>0</v>
      </c>
      <c r="RV30" s="188">
        <f t="shared" si="169"/>
        <v>0</v>
      </c>
      <c r="RW30" s="188">
        <f t="shared" si="127"/>
        <v>0</v>
      </c>
      <c r="RY30">
        <f t="shared" si="128"/>
        <v>-1</v>
      </c>
      <c r="RZ30" s="228"/>
      <c r="SA30" s="228"/>
      <c r="SB30" s="228"/>
      <c r="SC30" s="203"/>
      <c r="SD30" s="229"/>
      <c r="SE30">
        <f t="shared" si="129"/>
        <v>1</v>
      </c>
      <c r="SF30">
        <f t="shared" si="130"/>
        <v>0</v>
      </c>
      <c r="SG30" s="203"/>
      <c r="SH30">
        <f t="shared" si="131"/>
        <v>1</v>
      </c>
      <c r="SI30">
        <f t="shared" si="85"/>
        <v>1</v>
      </c>
      <c r="SJ30">
        <f t="shared" si="165"/>
        <v>0</v>
      </c>
      <c r="SK30">
        <f t="shared" si="132"/>
        <v>1</v>
      </c>
      <c r="SL30" s="238"/>
      <c r="SM30" s="194"/>
      <c r="SN30">
        <f t="shared" si="133"/>
        <v>-1</v>
      </c>
      <c r="SO30" t="str">
        <f t="shared" si="86"/>
        <v>FALSE</v>
      </c>
      <c r="SP30">
        <f>VLOOKUP($A30,'FuturesInfo (3)'!$A$2:$V$80,22)</f>
        <v>0</v>
      </c>
      <c r="SQ30" s="241"/>
      <c r="SR30">
        <f t="shared" si="134"/>
        <v>0</v>
      </c>
      <c r="SS30" s="137">
        <f>VLOOKUP($A30,'FuturesInfo (3)'!$A$2:$O$80,15)*SP30</f>
        <v>0</v>
      </c>
      <c r="ST30" s="137">
        <f>VLOOKUP($A30,'FuturesInfo (3)'!$A$2:$O$80,15)*SR30</f>
        <v>0</v>
      </c>
      <c r="SU30" s="188">
        <f t="shared" si="135"/>
        <v>0</v>
      </c>
      <c r="SV30" s="188">
        <f t="shared" si="87"/>
        <v>0</v>
      </c>
      <c r="SW30" s="188">
        <f t="shared" si="136"/>
        <v>0</v>
      </c>
      <c r="SX30" s="188">
        <f t="shared" si="137"/>
        <v>0</v>
      </c>
      <c r="SY30" s="188">
        <f t="shared" si="174"/>
        <v>0</v>
      </c>
      <c r="SZ30" s="188">
        <f t="shared" si="139"/>
        <v>0</v>
      </c>
      <c r="TA30" s="188">
        <f t="shared" si="166"/>
        <v>0</v>
      </c>
      <c r="TB30" s="188">
        <f t="shared" si="140"/>
        <v>0</v>
      </c>
      <c r="TC30" s="188">
        <f>IF(IF(sym!$Q19=SG30,1,0)=1,ABS(SS30*SL30),-ABS(SS30*SL30))</f>
        <v>0</v>
      </c>
      <c r="TD30" s="188">
        <f>IF(IF(sym!$P19=SG30,1,0)=1,ABS(SS30*SL30),-ABS(SS30*SL30))</f>
        <v>0</v>
      </c>
      <c r="TE30" s="188">
        <f t="shared" si="170"/>
        <v>0</v>
      </c>
      <c r="TF30" s="188">
        <f t="shared" si="141"/>
        <v>0</v>
      </c>
      <c r="TH30">
        <f t="shared" si="142"/>
        <v>0</v>
      </c>
      <c r="TI30" s="228"/>
      <c r="TJ30" s="228"/>
      <c r="TK30" s="228"/>
      <c r="TL30" s="203"/>
      <c r="TM30" s="229"/>
      <c r="TN30">
        <f t="shared" si="143"/>
        <v>1</v>
      </c>
      <c r="TO30">
        <f t="shared" si="144"/>
        <v>0</v>
      </c>
      <c r="TP30" s="203"/>
      <c r="TQ30">
        <f t="shared" si="145"/>
        <v>1</v>
      </c>
      <c r="TR30">
        <f t="shared" si="88"/>
        <v>1</v>
      </c>
      <c r="TS30">
        <f t="shared" si="167"/>
        <v>0</v>
      </c>
      <c r="TT30">
        <f t="shared" si="146"/>
        <v>1</v>
      </c>
      <c r="TU30" s="238"/>
      <c r="TV30" s="194"/>
      <c r="TW30">
        <f t="shared" si="147"/>
        <v>-1</v>
      </c>
      <c r="TX30" t="str">
        <f t="shared" si="89"/>
        <v>FALSE</v>
      </c>
      <c r="TY30">
        <f>VLOOKUP($A30,'FuturesInfo (3)'!$A$2:$V$80,22)</f>
        <v>0</v>
      </c>
      <c r="TZ30" s="241"/>
      <c r="UA30">
        <f t="shared" si="148"/>
        <v>0</v>
      </c>
      <c r="UB30" s="137">
        <f>VLOOKUP($A30,'FuturesInfo (3)'!$A$2:$O$80,15)*TY30</f>
        <v>0</v>
      </c>
      <c r="UC30" s="137">
        <f>VLOOKUP($A30,'FuturesInfo (3)'!$A$2:$O$80,15)*UA30</f>
        <v>0</v>
      </c>
      <c r="UD30" s="188">
        <f t="shared" si="149"/>
        <v>0</v>
      </c>
      <c r="UE30" s="188">
        <f t="shared" si="90"/>
        <v>0</v>
      </c>
      <c r="UF30" s="188">
        <f t="shared" si="150"/>
        <v>0</v>
      </c>
      <c r="UG30" s="188">
        <f t="shared" si="151"/>
        <v>0</v>
      </c>
      <c r="UH30" s="188">
        <f t="shared" si="175"/>
        <v>0</v>
      </c>
      <c r="UI30" s="188">
        <f t="shared" si="153"/>
        <v>0</v>
      </c>
      <c r="UJ30" s="188">
        <f t="shared" si="168"/>
        <v>0</v>
      </c>
      <c r="UK30" s="188">
        <f t="shared" si="154"/>
        <v>0</v>
      </c>
      <c r="UL30" s="188">
        <f>IF(IF(sym!$Q19=TP30,1,0)=1,ABS(UB30*TU30),-ABS(UB30*TU30))</f>
        <v>0</v>
      </c>
      <c r="UM30" s="188">
        <f>IF(IF(sym!$P19=TP30,1,0)=1,ABS(UB30*TU30),-ABS(UB30*TU30))</f>
        <v>0</v>
      </c>
      <c r="UN30" s="188">
        <f t="shared" si="171"/>
        <v>0</v>
      </c>
      <c r="UO30" s="188">
        <f t="shared" si="155"/>
        <v>0</v>
      </c>
    </row>
    <row r="31" spans="1:561" x14ac:dyDescent="0.25">
      <c r="A31" s="1" t="s">
        <v>327</v>
      </c>
      <c r="B31" s="149" t="str">
        <f>'FuturesInfo (3)'!M19</f>
        <v>@EMD</v>
      </c>
      <c r="C31" s="192" t="str">
        <f>VLOOKUP(A31,'FuturesInfo (3)'!$A$2:$K$80,11)</f>
        <v>index</v>
      </c>
      <c r="E31">
        <v>1</v>
      </c>
      <c r="F31" s="228">
        <v>-1</v>
      </c>
      <c r="G31" s="228">
        <v>1</v>
      </c>
      <c r="H31" s="203">
        <v>1</v>
      </c>
      <c r="I31" s="229">
        <v>-2</v>
      </c>
      <c r="J31">
        <v>-1</v>
      </c>
      <c r="K31">
        <v>-1</v>
      </c>
      <c r="L31" s="203">
        <v>1</v>
      </c>
      <c r="M31">
        <v>0</v>
      </c>
      <c r="N31">
        <v>1</v>
      </c>
      <c r="O31">
        <v>0</v>
      </c>
      <c r="P31">
        <v>0</v>
      </c>
      <c r="Q31" s="237">
        <v>1.94605667463E-2</v>
      </c>
      <c r="R31" s="194">
        <v>42544</v>
      </c>
      <c r="S31">
        <v>60</v>
      </c>
      <c r="T31" t="s">
        <v>1163</v>
      </c>
      <c r="U31">
        <v>1</v>
      </c>
      <c r="V31" s="241">
        <v>1</v>
      </c>
      <c r="W31">
        <v>1</v>
      </c>
      <c r="X31" s="137">
        <v>149300</v>
      </c>
      <c r="Y31" s="137">
        <v>149300</v>
      </c>
      <c r="Z31" s="188">
        <v>-2905.4626152225901</v>
      </c>
      <c r="AA31" s="188">
        <f t="shared" si="81"/>
        <v>2905.4626152225901</v>
      </c>
      <c r="AB31" s="188">
        <v>2905.4626152225901</v>
      </c>
      <c r="AC31" s="188">
        <v>-2905.4626152225901</v>
      </c>
      <c r="AD31" s="188">
        <v>-2905.4626152225901</v>
      </c>
      <c r="AE31" s="188">
        <v>2905.4626152225901</v>
      </c>
      <c r="AF31" s="188">
        <f t="shared" si="91"/>
        <v>0</v>
      </c>
      <c r="AG31" s="188">
        <v>2905.4626152225901</v>
      </c>
      <c r="AH31" s="188">
        <v>-2905.4626152225901</v>
      </c>
      <c r="AI31" s="188">
        <v>-2905.4626152225901</v>
      </c>
      <c r="AJ31" s="188">
        <v>2905.4626152225901</v>
      </c>
      <c r="AL31">
        <v>1</v>
      </c>
      <c r="AM31" s="228">
        <v>-1</v>
      </c>
      <c r="AN31" s="228">
        <v>-1</v>
      </c>
      <c r="AO31" s="228">
        <v>-1</v>
      </c>
      <c r="AP31" s="203">
        <v>1</v>
      </c>
      <c r="AQ31" s="229">
        <v>-3</v>
      </c>
      <c r="AR31">
        <v>-1</v>
      </c>
      <c r="AS31">
        <v>-1</v>
      </c>
      <c r="AT31" s="203">
        <v>1</v>
      </c>
      <c r="AU31">
        <v>0</v>
      </c>
      <c r="AV31">
        <v>1</v>
      </c>
      <c r="AW31">
        <v>0</v>
      </c>
      <c r="AX31">
        <v>0</v>
      </c>
      <c r="AY31" s="237">
        <v>2.4782317481600001E-3</v>
      </c>
      <c r="AZ31" s="194">
        <v>42544</v>
      </c>
      <c r="BA31">
        <f t="shared" si="92"/>
        <v>-1</v>
      </c>
      <c r="BB31" t="s">
        <v>1163</v>
      </c>
      <c r="BC31">
        <v>1</v>
      </c>
      <c r="BD31" s="241">
        <v>2</v>
      </c>
      <c r="BE31">
        <v>1</v>
      </c>
      <c r="BF31" s="137">
        <v>149670</v>
      </c>
      <c r="BG31" s="137">
        <v>149670</v>
      </c>
      <c r="BH31" s="188">
        <v>-370.91694574710721</v>
      </c>
      <c r="BI31" s="188">
        <f t="shared" si="156"/>
        <v>370.91694574710721</v>
      </c>
      <c r="BJ31" s="188">
        <v>370.91694574710721</v>
      </c>
      <c r="BK31" s="188">
        <v>-370.91694574710721</v>
      </c>
      <c r="BL31" s="188">
        <v>-370.91694574710721</v>
      </c>
      <c r="BM31" s="188">
        <v>-370.91694574710721</v>
      </c>
      <c r="BN31" s="188">
        <v>-370.91694574710721</v>
      </c>
      <c r="BO31" s="188">
        <f t="shared" si="93"/>
        <v>-370.91694574710721</v>
      </c>
      <c r="BP31" s="188">
        <v>370.91694574710721</v>
      </c>
      <c r="BQ31" s="188">
        <v>-370.91694574710721</v>
      </c>
      <c r="BR31" s="188">
        <v>-370.91694574710721</v>
      </c>
      <c r="BS31" s="188">
        <v>370.91694574710721</v>
      </c>
      <c r="BU31">
        <v>1</v>
      </c>
      <c r="BV31" s="228">
        <v>-1</v>
      </c>
      <c r="BW31" s="228">
        <v>-1</v>
      </c>
      <c r="BX31" s="228">
        <v>1</v>
      </c>
      <c r="BY31" s="203">
        <v>1</v>
      </c>
      <c r="BZ31" s="229">
        <v>4</v>
      </c>
      <c r="CA31">
        <v>-1</v>
      </c>
      <c r="CB31">
        <v>1</v>
      </c>
      <c r="CC31" s="203">
        <v>1</v>
      </c>
      <c r="CD31">
        <v>0</v>
      </c>
      <c r="CE31">
        <v>1</v>
      </c>
      <c r="CF31">
        <v>0</v>
      </c>
      <c r="CG31">
        <v>1</v>
      </c>
      <c r="CH31" s="237"/>
      <c r="CI31" s="194">
        <v>42548</v>
      </c>
      <c r="CJ31">
        <f t="shared" si="94"/>
        <v>1</v>
      </c>
      <c r="CK31" t="s">
        <v>1163</v>
      </c>
      <c r="CL31">
        <v>1</v>
      </c>
      <c r="CM31" s="241">
        <v>1</v>
      </c>
      <c r="CN31">
        <v>1</v>
      </c>
      <c r="CO31" s="137">
        <v>149670</v>
      </c>
      <c r="CP31" s="137">
        <v>149670</v>
      </c>
      <c r="CQ31" s="188">
        <v>0</v>
      </c>
      <c r="CR31" s="188">
        <f t="shared" si="157"/>
        <v>0</v>
      </c>
      <c r="CS31" s="188">
        <v>0</v>
      </c>
      <c r="CT31" s="188">
        <v>0</v>
      </c>
      <c r="CU31" s="188">
        <v>0</v>
      </c>
      <c r="CV31" s="188">
        <v>0</v>
      </c>
      <c r="CW31" s="188">
        <v>0</v>
      </c>
      <c r="CX31" s="188">
        <f t="shared" si="95"/>
        <v>0</v>
      </c>
      <c r="CY31" s="188">
        <v>0</v>
      </c>
      <c r="CZ31" s="188">
        <v>0</v>
      </c>
      <c r="DA31" s="188">
        <v>0</v>
      </c>
      <c r="DB31" s="188">
        <v>0</v>
      </c>
      <c r="DD31">
        <v>1</v>
      </c>
      <c r="DE31" s="228">
        <v>-1</v>
      </c>
      <c r="DF31" s="228">
        <v>-1</v>
      </c>
      <c r="DG31" s="228">
        <v>1</v>
      </c>
      <c r="DH31" s="203">
        <v>1</v>
      </c>
      <c r="DI31" s="229">
        <v>4</v>
      </c>
      <c r="DJ31">
        <v>-1</v>
      </c>
      <c r="DK31">
        <v>1</v>
      </c>
      <c r="DL31" s="203">
        <v>-1</v>
      </c>
      <c r="DM31">
        <v>1</v>
      </c>
      <c r="DN31">
        <v>0</v>
      </c>
      <c r="DO31">
        <v>1</v>
      </c>
      <c r="DP31">
        <v>0</v>
      </c>
      <c r="DQ31" s="237">
        <v>-1.23605264916E-2</v>
      </c>
      <c r="DR31" s="194">
        <v>42548</v>
      </c>
      <c r="DS31">
        <f t="shared" si="96"/>
        <v>1</v>
      </c>
      <c r="DT31" t="s">
        <v>1163</v>
      </c>
      <c r="DU31">
        <v>1</v>
      </c>
      <c r="DV31" s="241">
        <v>1</v>
      </c>
      <c r="DW31">
        <v>1</v>
      </c>
      <c r="DX31" s="137">
        <v>147820</v>
      </c>
      <c r="DY31" s="137">
        <v>147820</v>
      </c>
      <c r="DZ31" s="188">
        <v>1827.1330259883121</v>
      </c>
      <c r="EA31" s="188">
        <f t="shared" si="158"/>
        <v>-1827.1330259883121</v>
      </c>
      <c r="EB31" s="188">
        <v>-1827.1330259883121</v>
      </c>
      <c r="EC31" s="188">
        <v>1827.1330259883121</v>
      </c>
      <c r="ED31" s="188">
        <v>-1827.1330259883121</v>
      </c>
      <c r="EE31" s="188">
        <v>1827.1330259883121</v>
      </c>
      <c r="EF31" s="188">
        <v>-1827.1330259883121</v>
      </c>
      <c r="EG31" s="188">
        <f t="shared" si="97"/>
        <v>-1827.1330259883121</v>
      </c>
      <c r="EH31" s="188">
        <v>-1827.1330259883121</v>
      </c>
      <c r="EI31" s="188">
        <v>1827.1330259883121</v>
      </c>
      <c r="EJ31" s="188">
        <v>-1827.1330259883121</v>
      </c>
      <c r="EK31" s="188">
        <v>1827.1330259883121</v>
      </c>
      <c r="EM31">
        <v>-1</v>
      </c>
      <c r="EN31" s="228">
        <v>1</v>
      </c>
      <c r="EO31" s="228">
        <v>1</v>
      </c>
      <c r="EP31" s="228">
        <v>-1</v>
      </c>
      <c r="EQ31" s="203">
        <v>1</v>
      </c>
      <c r="ER31" s="229">
        <v>5</v>
      </c>
      <c r="ES31">
        <v>-1</v>
      </c>
      <c r="ET31">
        <v>1</v>
      </c>
      <c r="EU31" s="203">
        <v>1</v>
      </c>
      <c r="EV31">
        <v>1</v>
      </c>
      <c r="EW31">
        <v>1</v>
      </c>
      <c r="EX31">
        <v>0</v>
      </c>
      <c r="EY31">
        <v>1</v>
      </c>
      <c r="EZ31" s="237">
        <v>5.7502367744600002E-3</v>
      </c>
      <c r="FA31" s="194">
        <v>42548</v>
      </c>
      <c r="FB31">
        <f t="shared" si="98"/>
        <v>1</v>
      </c>
      <c r="FC31" t="s">
        <v>1163</v>
      </c>
      <c r="FD31">
        <v>1</v>
      </c>
      <c r="FE31" s="241">
        <v>1</v>
      </c>
      <c r="FF31">
        <v>1</v>
      </c>
      <c r="FG31" s="137">
        <v>148670</v>
      </c>
      <c r="FH31" s="137">
        <v>148670</v>
      </c>
      <c r="FI31" s="188">
        <v>854.88770125896826</v>
      </c>
      <c r="FJ31" s="188">
        <f t="shared" si="159"/>
        <v>-854.88770125896826</v>
      </c>
      <c r="FK31" s="188">
        <v>854.88770125896826</v>
      </c>
      <c r="FL31" s="188">
        <v>-854.88770125896826</v>
      </c>
      <c r="FM31" s="188">
        <v>854.88770125896826</v>
      </c>
      <c r="FN31" s="188">
        <v>854.88770125896826</v>
      </c>
      <c r="FO31" s="188">
        <v>-854.88770125896826</v>
      </c>
      <c r="FP31" s="188">
        <f t="shared" si="99"/>
        <v>854.88770125896826</v>
      </c>
      <c r="FQ31" s="188">
        <v>854.88770125896826</v>
      </c>
      <c r="FR31" s="188">
        <v>-854.88770125896826</v>
      </c>
      <c r="FS31" s="188">
        <v>-854.88770125896826</v>
      </c>
      <c r="FT31" s="188">
        <v>854.88770125896826</v>
      </c>
      <c r="FV31">
        <v>1</v>
      </c>
      <c r="FW31" s="228">
        <v>1</v>
      </c>
      <c r="FX31" s="228">
        <v>1</v>
      </c>
      <c r="FY31" s="228">
        <v>-1</v>
      </c>
      <c r="FZ31" s="203">
        <v>1</v>
      </c>
      <c r="GA31" s="229">
        <v>6</v>
      </c>
      <c r="GB31">
        <v>-1</v>
      </c>
      <c r="GC31">
        <v>1</v>
      </c>
      <c r="GD31">
        <v>1</v>
      </c>
      <c r="GE31">
        <v>1</v>
      </c>
      <c r="GF31">
        <v>1</v>
      </c>
      <c r="GG31">
        <v>0</v>
      </c>
      <c r="GH31">
        <v>1</v>
      </c>
      <c r="GI31">
        <v>1.2779982511599999E-3</v>
      </c>
      <c r="GJ31" s="194">
        <v>42548</v>
      </c>
      <c r="GK31">
        <f t="shared" si="100"/>
        <v>1</v>
      </c>
      <c r="GL31" t="s">
        <v>1163</v>
      </c>
      <c r="GM31">
        <v>1</v>
      </c>
      <c r="GN31" s="241">
        <v>1</v>
      </c>
      <c r="GO31">
        <v>1</v>
      </c>
      <c r="GP31" s="137">
        <v>148860</v>
      </c>
      <c r="GQ31" s="137">
        <v>148860</v>
      </c>
      <c r="GR31" s="188">
        <v>190.24281966767759</v>
      </c>
      <c r="GS31" s="188">
        <f t="shared" si="160"/>
        <v>190.24281966767759</v>
      </c>
      <c r="GT31" s="188">
        <v>190.24281966767759</v>
      </c>
      <c r="GU31" s="188">
        <v>-190.24281966767759</v>
      </c>
      <c r="GV31" s="188">
        <v>190.24281966767759</v>
      </c>
      <c r="GW31" s="188">
        <v>190.24281966767759</v>
      </c>
      <c r="GX31" s="188">
        <v>-190.24281966767759</v>
      </c>
      <c r="GY31" s="188">
        <f t="shared" si="101"/>
        <v>190.24281966767759</v>
      </c>
      <c r="GZ31" s="188">
        <v>190.24281966767759</v>
      </c>
      <c r="HA31" s="188">
        <v>-190.24281966767759</v>
      </c>
      <c r="HB31" s="188">
        <v>-190.24281966767759</v>
      </c>
      <c r="HC31" s="188">
        <v>190.24281966767759</v>
      </c>
      <c r="HE31">
        <v>1</v>
      </c>
      <c r="HF31">
        <v>1</v>
      </c>
      <c r="HG31">
        <v>1</v>
      </c>
      <c r="HH31">
        <v>-1</v>
      </c>
      <c r="HI31">
        <v>1</v>
      </c>
      <c r="HJ31">
        <v>7</v>
      </c>
      <c r="HK31">
        <v>-1</v>
      </c>
      <c r="HL31">
        <v>1</v>
      </c>
      <c r="HM31" s="203">
        <v>1</v>
      </c>
      <c r="HN31">
        <v>1</v>
      </c>
      <c r="HO31">
        <v>1</v>
      </c>
      <c r="HP31">
        <v>0</v>
      </c>
      <c r="HQ31">
        <v>1</v>
      </c>
      <c r="HR31" s="237">
        <v>1.8943974204E-2</v>
      </c>
      <c r="HS31" s="194">
        <v>42548</v>
      </c>
      <c r="HT31">
        <f t="shared" si="102"/>
        <v>1</v>
      </c>
      <c r="HU31" t="s">
        <v>1163</v>
      </c>
      <c r="HV31">
        <v>1</v>
      </c>
      <c r="HW31">
        <v>2</v>
      </c>
      <c r="HX31">
        <v>1</v>
      </c>
      <c r="HY31" s="137">
        <v>151680</v>
      </c>
      <c r="HZ31" s="137">
        <v>151680</v>
      </c>
      <c r="IA31" s="188">
        <v>2873.4220072627199</v>
      </c>
      <c r="IB31" s="188">
        <f t="shared" si="161"/>
        <v>2873.4220072627199</v>
      </c>
      <c r="IC31" s="188">
        <v>2873.4220072627199</v>
      </c>
      <c r="ID31" s="188">
        <v>-2873.4220072627199</v>
      </c>
      <c r="IE31" s="188">
        <v>2873.4220072627199</v>
      </c>
      <c r="IF31" s="188">
        <v>2873.4220072627199</v>
      </c>
      <c r="IG31" s="188">
        <v>-2873.4220072627199</v>
      </c>
      <c r="IH31" s="188">
        <f t="shared" si="103"/>
        <v>2873.4220072627199</v>
      </c>
      <c r="II31" s="188">
        <v>2873.4220072627199</v>
      </c>
      <c r="IJ31" s="188">
        <v>-2873.4220072627199</v>
      </c>
      <c r="IK31" s="188">
        <v>-2873.4220072627199</v>
      </c>
      <c r="IL31" s="188">
        <v>2873.4220072627199</v>
      </c>
      <c r="IN31">
        <v>1</v>
      </c>
      <c r="IO31" s="228">
        <v>1</v>
      </c>
      <c r="IP31" s="228">
        <v>-1</v>
      </c>
      <c r="IQ31" s="228">
        <v>1</v>
      </c>
      <c r="IR31" s="203">
        <v>1</v>
      </c>
      <c r="IS31" s="229">
        <v>-2</v>
      </c>
      <c r="IT31">
        <v>-1</v>
      </c>
      <c r="IU31">
        <v>-1</v>
      </c>
      <c r="IV31" s="203">
        <v>1</v>
      </c>
      <c r="IW31">
        <v>1</v>
      </c>
      <c r="IX31">
        <v>1</v>
      </c>
      <c r="IY31">
        <v>0</v>
      </c>
      <c r="IZ31">
        <v>0</v>
      </c>
      <c r="JA31" s="237">
        <v>5.7357594936699998E-3</v>
      </c>
      <c r="JB31" s="194">
        <v>42548</v>
      </c>
      <c r="JC31">
        <f t="shared" si="104"/>
        <v>-1</v>
      </c>
      <c r="JD31" t="s">
        <v>1163</v>
      </c>
      <c r="JE31">
        <v>1</v>
      </c>
      <c r="JF31" s="241">
        <v>2</v>
      </c>
      <c r="JG31">
        <v>1</v>
      </c>
      <c r="JH31" s="137">
        <v>152550</v>
      </c>
      <c r="JI31" s="137">
        <v>152550</v>
      </c>
      <c r="JJ31" s="188">
        <v>874.99011075935846</v>
      </c>
      <c r="JK31" s="188">
        <f t="shared" si="162"/>
        <v>874.99011075935846</v>
      </c>
      <c r="JL31" s="188">
        <v>874.99011075935846</v>
      </c>
      <c r="JM31" s="188">
        <v>-874.99011075935846</v>
      </c>
      <c r="JN31" s="188">
        <v>-874.99011075935846</v>
      </c>
      <c r="JO31" s="188">
        <v>-874.99011075935846</v>
      </c>
      <c r="JP31" s="188">
        <v>874.99011075935846</v>
      </c>
      <c r="JQ31" s="188">
        <f t="shared" si="105"/>
        <v>-874.99011075935846</v>
      </c>
      <c r="JR31" s="188">
        <v>874.99011075935846</v>
      </c>
      <c r="JS31" s="188">
        <v>-874.99011075935846</v>
      </c>
      <c r="JT31" s="188">
        <v>-874.99011075935846</v>
      </c>
      <c r="JU31" s="188">
        <v>874.99011075935846</v>
      </c>
      <c r="JW31">
        <v>1</v>
      </c>
      <c r="JX31" s="228">
        <v>1</v>
      </c>
      <c r="JY31" s="228">
        <v>-1</v>
      </c>
      <c r="JZ31" s="228">
        <v>1</v>
      </c>
      <c r="KA31" s="203">
        <v>-1</v>
      </c>
      <c r="KB31" s="229">
        <v>9</v>
      </c>
      <c r="KC31">
        <v>1</v>
      </c>
      <c r="KD31">
        <v>-1</v>
      </c>
      <c r="KE31" s="203">
        <v>1</v>
      </c>
      <c r="KF31">
        <v>1</v>
      </c>
      <c r="KG31">
        <v>0</v>
      </c>
      <c r="KH31">
        <v>1</v>
      </c>
      <c r="KI31">
        <v>0</v>
      </c>
      <c r="KJ31" s="237">
        <v>1.0095050802999999E-2</v>
      </c>
      <c r="KK31" s="194">
        <v>42548</v>
      </c>
      <c r="KL31">
        <f t="shared" si="106"/>
        <v>-1</v>
      </c>
      <c r="KM31" t="s">
        <v>1163</v>
      </c>
      <c r="KN31">
        <v>1</v>
      </c>
      <c r="KO31" s="241">
        <v>2</v>
      </c>
      <c r="KP31">
        <v>1</v>
      </c>
      <c r="KQ31" s="137">
        <v>154090</v>
      </c>
      <c r="KR31" s="137">
        <v>154090</v>
      </c>
      <c r="KS31" s="188">
        <v>1555.5463782342699</v>
      </c>
      <c r="KT31" s="188">
        <v>1555.5463782342699</v>
      </c>
      <c r="KU31" s="188">
        <v>-1555.5463782342699</v>
      </c>
      <c r="KV31" s="188">
        <v>1555.5463782342699</v>
      </c>
      <c r="KW31" s="188">
        <v>-1555.5463782342699</v>
      </c>
      <c r="KX31" s="188">
        <v>-1555.5463782342699</v>
      </c>
      <c r="KY31" s="188">
        <v>1555.5463782342699</v>
      </c>
      <c r="KZ31" s="188">
        <f t="shared" si="107"/>
        <v>-1555.5463782342699</v>
      </c>
      <c r="LA31" s="188">
        <v>1555.5463782342699</v>
      </c>
      <c r="LB31" s="188">
        <v>-1555.5463782342699</v>
      </c>
      <c r="LC31" s="188">
        <v>-1555.5463782342699</v>
      </c>
      <c r="LD31" s="188">
        <v>1555.5463782342699</v>
      </c>
      <c r="LF31">
        <v>1</v>
      </c>
      <c r="LG31" s="228">
        <v>1</v>
      </c>
      <c r="LH31" s="228">
        <v>-1</v>
      </c>
      <c r="LI31" s="228">
        <v>1</v>
      </c>
      <c r="LJ31" s="203">
        <v>-1</v>
      </c>
      <c r="LK31" s="229">
        <v>10</v>
      </c>
      <c r="LL31">
        <v>1</v>
      </c>
      <c r="LM31">
        <v>-1</v>
      </c>
      <c r="LN31" s="203">
        <v>-1</v>
      </c>
      <c r="LO31">
        <v>1</v>
      </c>
      <c r="LP31">
        <v>1</v>
      </c>
      <c r="LQ31">
        <v>0</v>
      </c>
      <c r="LR31">
        <v>1</v>
      </c>
      <c r="LS31" s="237">
        <v>-2.4011941073399999E-3</v>
      </c>
      <c r="LT31" s="194">
        <v>42548</v>
      </c>
      <c r="LU31">
        <f t="shared" si="108"/>
        <v>-1</v>
      </c>
      <c r="LV31" t="s">
        <v>1163</v>
      </c>
      <c r="LW31">
        <v>1</v>
      </c>
      <c r="LX31" s="241"/>
      <c r="LY31">
        <v>1</v>
      </c>
      <c r="LZ31" s="137">
        <v>153720</v>
      </c>
      <c r="MA31" s="137">
        <v>153720</v>
      </c>
      <c r="MB31" s="188">
        <v>-369.11155818030477</v>
      </c>
      <c r="MC31" s="188">
        <v>-369.11155818030477</v>
      </c>
      <c r="MD31" s="188">
        <v>369.11155818030477</v>
      </c>
      <c r="ME31" s="188">
        <v>-369.11155818030477</v>
      </c>
      <c r="MF31" s="188">
        <v>369.11155818030477</v>
      </c>
      <c r="MG31" s="188">
        <v>369.11155818030477</v>
      </c>
      <c r="MH31" s="188">
        <v>-369.11155818030477</v>
      </c>
      <c r="MI31" s="188">
        <f t="shared" si="109"/>
        <v>369.11155818030477</v>
      </c>
      <c r="MJ31" s="188">
        <v>-369.11155818030477</v>
      </c>
      <c r="MK31" s="188">
        <v>369.11155818030477</v>
      </c>
      <c r="ML31" s="188">
        <v>-369.11155818030477</v>
      </c>
      <c r="MM31" s="188">
        <v>369.11155818030477</v>
      </c>
      <c r="MO31">
        <v>-1</v>
      </c>
      <c r="MP31" s="228">
        <v>1</v>
      </c>
      <c r="MQ31" s="228">
        <v>-1</v>
      </c>
      <c r="MR31" s="203">
        <v>1</v>
      </c>
      <c r="MS31" s="203">
        <v>-1</v>
      </c>
      <c r="MT31" s="229">
        <v>11</v>
      </c>
      <c r="MU31">
        <v>1</v>
      </c>
      <c r="MV31">
        <v>-1</v>
      </c>
      <c r="MW31" s="203">
        <v>1</v>
      </c>
      <c r="MX31">
        <v>0</v>
      </c>
      <c r="MY31">
        <v>0</v>
      </c>
      <c r="MZ31">
        <v>1</v>
      </c>
      <c r="NA31">
        <v>0</v>
      </c>
      <c r="NB31" s="237">
        <v>2.4069737184500002E-3</v>
      </c>
      <c r="NC31" s="194">
        <v>42548</v>
      </c>
      <c r="ND31">
        <f t="shared" si="110"/>
        <v>-1</v>
      </c>
      <c r="NE31" t="s">
        <v>1163</v>
      </c>
      <c r="NF31">
        <v>1</v>
      </c>
      <c r="NG31" s="241"/>
      <c r="NH31">
        <v>1</v>
      </c>
      <c r="NI31" s="137">
        <v>154090</v>
      </c>
      <c r="NJ31" s="137">
        <v>154090</v>
      </c>
      <c r="NK31" s="188">
        <v>370.89058027596053</v>
      </c>
      <c r="NL31" s="188">
        <v>-370.89058027596053</v>
      </c>
      <c r="NM31" s="188">
        <v>-370.89058027596053</v>
      </c>
      <c r="NN31" s="188">
        <v>370.89058027596053</v>
      </c>
      <c r="NO31" s="188">
        <v>-370.89058027596053</v>
      </c>
      <c r="NP31" s="188">
        <v>-370.89058027596053</v>
      </c>
      <c r="NQ31" s="188">
        <v>370.89058027596053</v>
      </c>
      <c r="NR31" s="188">
        <f t="shared" si="111"/>
        <v>-370.89058027596053</v>
      </c>
      <c r="NS31" s="188">
        <v>370.89058027596053</v>
      </c>
      <c r="NT31" s="188">
        <v>-370.89058027596053</v>
      </c>
      <c r="NU31" s="188">
        <v>-370.89058027596053</v>
      </c>
      <c r="NV31" s="188">
        <v>370.89058027596053</v>
      </c>
      <c r="NX31">
        <v>1</v>
      </c>
      <c r="NY31" s="228">
        <v>-1</v>
      </c>
      <c r="NZ31" s="228">
        <v>-1</v>
      </c>
      <c r="OA31" s="228">
        <v>1</v>
      </c>
      <c r="OB31" s="203">
        <v>-1</v>
      </c>
      <c r="OC31" s="229">
        <v>-1</v>
      </c>
      <c r="OD31">
        <v>1</v>
      </c>
      <c r="OE31">
        <v>1</v>
      </c>
      <c r="OF31" s="203">
        <v>1</v>
      </c>
      <c r="OG31">
        <v>0</v>
      </c>
      <c r="OH31">
        <v>0</v>
      </c>
      <c r="OI31">
        <v>1</v>
      </c>
      <c r="OJ31">
        <v>1</v>
      </c>
      <c r="OK31">
        <v>1.29794276072E-4</v>
      </c>
      <c r="OL31" s="194">
        <v>42548</v>
      </c>
      <c r="OM31">
        <f t="shared" si="112"/>
        <v>1</v>
      </c>
      <c r="ON31" t="s">
        <v>1163</v>
      </c>
      <c r="OO31">
        <v>1</v>
      </c>
      <c r="OP31" s="241"/>
      <c r="OQ31">
        <v>1</v>
      </c>
      <c r="OR31" s="137">
        <v>154200</v>
      </c>
      <c r="OS31" s="137">
        <v>154200</v>
      </c>
      <c r="OT31" s="188">
        <v>-20.014277370302402</v>
      </c>
      <c r="OU31" s="188">
        <v>20.014277370302402</v>
      </c>
      <c r="OV31" s="188">
        <v>-20.014277370302402</v>
      </c>
      <c r="OW31" s="188">
        <v>20.014277370302402</v>
      </c>
      <c r="OX31" s="188">
        <v>20.014277370302402</v>
      </c>
      <c r="OY31" s="188">
        <v>-20.014277370302402</v>
      </c>
      <c r="OZ31" s="188">
        <v>20.014277370302402</v>
      </c>
      <c r="PA31" s="188">
        <f t="shared" si="113"/>
        <v>20.014277370302402</v>
      </c>
      <c r="PB31" s="188">
        <v>20.014277370302402</v>
      </c>
      <c r="PC31" s="188">
        <v>-20.014277370302402</v>
      </c>
      <c r="PD31" s="188">
        <v>-20.014277370302402</v>
      </c>
      <c r="PE31" s="188">
        <v>20.014277370302402</v>
      </c>
      <c r="PG31">
        <v>1</v>
      </c>
      <c r="PH31" s="228">
        <v>-1</v>
      </c>
      <c r="PI31" s="228">
        <v>-1</v>
      </c>
      <c r="PJ31" s="228">
        <v>1</v>
      </c>
      <c r="PK31" s="203">
        <v>-1</v>
      </c>
      <c r="PL31" s="229">
        <v>-2</v>
      </c>
      <c r="PM31">
        <v>1</v>
      </c>
      <c r="PN31">
        <v>1</v>
      </c>
      <c r="PO31" s="203">
        <v>1</v>
      </c>
      <c r="PP31">
        <v>0</v>
      </c>
      <c r="PQ31">
        <v>0</v>
      </c>
      <c r="PR31">
        <v>1</v>
      </c>
      <c r="PS31">
        <v>1</v>
      </c>
      <c r="PT31" s="237">
        <v>5.8399844267099997E-4</v>
      </c>
      <c r="PU31" s="194">
        <v>42548</v>
      </c>
      <c r="PV31">
        <v>1</v>
      </c>
      <c r="PW31" t="s">
        <v>1163</v>
      </c>
      <c r="PX31">
        <v>1</v>
      </c>
      <c r="PY31" s="241"/>
      <c r="PZ31">
        <v>1</v>
      </c>
      <c r="QA31" s="137">
        <v>153960</v>
      </c>
      <c r="QB31" s="137">
        <v>153960</v>
      </c>
      <c r="QC31" s="188">
        <v>-89.912400233627153</v>
      </c>
      <c r="QD31" s="188">
        <v>89.912400233627153</v>
      </c>
      <c r="QE31" s="188">
        <v>-89.912400233627153</v>
      </c>
      <c r="QF31" s="188">
        <v>89.912400233627153</v>
      </c>
      <c r="QG31" s="188">
        <v>89.912400233627153</v>
      </c>
      <c r="QH31" s="188">
        <v>-89.912400233627153</v>
      </c>
      <c r="QI31" s="188">
        <v>89.912400233627153</v>
      </c>
      <c r="QJ31" s="188">
        <v>89.912400233627153</v>
      </c>
      <c r="QK31" s="188">
        <v>89.912400233627153</v>
      </c>
      <c r="QL31" s="188">
        <v>-89.912400233627153</v>
      </c>
      <c r="QM31" s="188">
        <v>-89.912400233627153</v>
      </c>
      <c r="QN31" s="188">
        <v>89.912400233627153</v>
      </c>
      <c r="QP31">
        <f t="shared" si="114"/>
        <v>1</v>
      </c>
      <c r="QQ31" s="228">
        <v>-1</v>
      </c>
      <c r="QR31" s="228">
        <v>-1</v>
      </c>
      <c r="QS31" s="228">
        <v>1</v>
      </c>
      <c r="QT31" s="203">
        <v>-1</v>
      </c>
      <c r="QU31" s="229">
        <v>-3</v>
      </c>
      <c r="QV31">
        <f t="shared" si="115"/>
        <v>1</v>
      </c>
      <c r="QW31">
        <f t="shared" si="116"/>
        <v>1</v>
      </c>
      <c r="QX31">
        <v>-1</v>
      </c>
      <c r="QY31">
        <f t="shared" si="117"/>
        <v>1</v>
      </c>
      <c r="QZ31">
        <f t="shared" si="176"/>
        <v>1</v>
      </c>
      <c r="RA31">
        <f t="shared" si="163"/>
        <v>0</v>
      </c>
      <c r="RB31">
        <f t="shared" si="118"/>
        <v>0</v>
      </c>
      <c r="RC31">
        <v>-1.55642023346E-3</v>
      </c>
      <c r="RD31" s="194">
        <v>42548</v>
      </c>
      <c r="RE31">
        <f t="shared" si="119"/>
        <v>1</v>
      </c>
      <c r="RF31" t="str">
        <f t="shared" si="83"/>
        <v>TRUE</v>
      </c>
      <c r="RG31">
        <f>VLOOKUP($A31,'FuturesInfo (3)'!$A$2:$V$80,22)</f>
        <v>1</v>
      </c>
      <c r="RH31" s="241"/>
      <c r="RI31">
        <f t="shared" si="120"/>
        <v>1</v>
      </c>
      <c r="RJ31" s="137">
        <f>VLOOKUP($A31,'FuturesInfo (3)'!$A$2:$O$80,15)*RG31</f>
        <v>153960</v>
      </c>
      <c r="RK31" s="137">
        <f>VLOOKUP($A31,'FuturesInfo (3)'!$A$2:$O$80,15)*RI31</f>
        <v>153960</v>
      </c>
      <c r="RL31" s="188">
        <f t="shared" si="121"/>
        <v>239.62645914350159</v>
      </c>
      <c r="RM31" s="188">
        <f t="shared" si="172"/>
        <v>-239.62645914350159</v>
      </c>
      <c r="RN31" s="188">
        <f t="shared" si="122"/>
        <v>239.62645914350159</v>
      </c>
      <c r="RO31" s="188">
        <f t="shared" si="123"/>
        <v>-239.62645914350159</v>
      </c>
      <c r="RP31" s="188">
        <f t="shared" si="173"/>
        <v>-239.62645914350159</v>
      </c>
      <c r="RQ31" s="188">
        <f t="shared" si="125"/>
        <v>239.62645914350159</v>
      </c>
      <c r="RR31" s="188">
        <f t="shared" si="164"/>
        <v>-239.62645914350159</v>
      </c>
      <c r="RS31" s="188">
        <f t="shared" si="126"/>
        <v>-239.62645914350159</v>
      </c>
      <c r="RT31" s="188">
        <f>IF(IF(sym!$Q20=QX31,1,0)=1,ABS(RJ31*RC31),-ABS(RJ31*RC31))</f>
        <v>-239.62645914350159</v>
      </c>
      <c r="RU31" s="188">
        <f>IF(IF(sym!$P20=QX31,1,0)=1,ABS(RJ31*RC31),-ABS(RJ31*RC31))</f>
        <v>239.62645914350159</v>
      </c>
      <c r="RV31" s="188">
        <f t="shared" si="169"/>
        <v>-239.62645914350159</v>
      </c>
      <c r="RW31" s="188">
        <f t="shared" si="127"/>
        <v>239.62645914350159</v>
      </c>
      <c r="RY31">
        <f t="shared" si="128"/>
        <v>-1</v>
      </c>
      <c r="RZ31" s="228"/>
      <c r="SA31" s="228"/>
      <c r="SB31" s="228"/>
      <c r="SC31" s="203"/>
      <c r="SD31" s="229"/>
      <c r="SE31">
        <f t="shared" si="129"/>
        <v>1</v>
      </c>
      <c r="SF31">
        <f t="shared" si="130"/>
        <v>0</v>
      </c>
      <c r="SG31" s="203"/>
      <c r="SH31">
        <f t="shared" si="131"/>
        <v>1</v>
      </c>
      <c r="SI31">
        <f t="shared" si="85"/>
        <v>1</v>
      </c>
      <c r="SJ31">
        <f t="shared" si="165"/>
        <v>0</v>
      </c>
      <c r="SK31">
        <f t="shared" si="132"/>
        <v>1</v>
      </c>
      <c r="SL31" s="237"/>
      <c r="SM31" s="194"/>
      <c r="SN31">
        <f t="shared" si="133"/>
        <v>-1</v>
      </c>
      <c r="SO31" t="str">
        <f t="shared" si="86"/>
        <v>FALSE</v>
      </c>
      <c r="SP31">
        <f>VLOOKUP($A31,'FuturesInfo (3)'!$A$2:$V$80,22)</f>
        <v>1</v>
      </c>
      <c r="SQ31" s="241"/>
      <c r="SR31">
        <f t="shared" si="134"/>
        <v>1</v>
      </c>
      <c r="SS31" s="137">
        <f>VLOOKUP($A31,'FuturesInfo (3)'!$A$2:$O$80,15)*SP31</f>
        <v>153960</v>
      </c>
      <c r="ST31" s="137">
        <f>VLOOKUP($A31,'FuturesInfo (3)'!$A$2:$O$80,15)*SR31</f>
        <v>153960</v>
      </c>
      <c r="SU31" s="188">
        <f t="shared" si="135"/>
        <v>0</v>
      </c>
      <c r="SV31" s="188">
        <f t="shared" si="87"/>
        <v>0</v>
      </c>
      <c r="SW31" s="188">
        <f t="shared" si="136"/>
        <v>0</v>
      </c>
      <c r="SX31" s="188">
        <f t="shared" si="137"/>
        <v>0</v>
      </c>
      <c r="SY31" s="188">
        <f t="shared" si="174"/>
        <v>0</v>
      </c>
      <c r="SZ31" s="188">
        <f t="shared" si="139"/>
        <v>0</v>
      </c>
      <c r="TA31" s="188">
        <f t="shared" si="166"/>
        <v>0</v>
      </c>
      <c r="TB31" s="188">
        <f t="shared" si="140"/>
        <v>0</v>
      </c>
      <c r="TC31" s="188">
        <f>IF(IF(sym!$Q20=SG31,1,0)=1,ABS(SS31*SL31),-ABS(SS31*SL31))</f>
        <v>0</v>
      </c>
      <c r="TD31" s="188">
        <f>IF(IF(sym!$P20=SG31,1,0)=1,ABS(SS31*SL31),-ABS(SS31*SL31))</f>
        <v>0</v>
      </c>
      <c r="TE31" s="188">
        <f t="shared" si="170"/>
        <v>0</v>
      </c>
      <c r="TF31" s="188">
        <f t="shared" si="141"/>
        <v>0</v>
      </c>
      <c r="TH31">
        <f t="shared" si="142"/>
        <v>0</v>
      </c>
      <c r="TI31" s="228"/>
      <c r="TJ31" s="228"/>
      <c r="TK31" s="228"/>
      <c r="TL31" s="203"/>
      <c r="TM31" s="229"/>
      <c r="TN31">
        <f t="shared" si="143"/>
        <v>1</v>
      </c>
      <c r="TO31">
        <f t="shared" si="144"/>
        <v>0</v>
      </c>
      <c r="TP31" s="203"/>
      <c r="TQ31">
        <f t="shared" si="145"/>
        <v>1</v>
      </c>
      <c r="TR31">
        <f t="shared" si="88"/>
        <v>1</v>
      </c>
      <c r="TS31">
        <f t="shared" si="167"/>
        <v>0</v>
      </c>
      <c r="TT31">
        <f t="shared" si="146"/>
        <v>1</v>
      </c>
      <c r="TU31" s="237"/>
      <c r="TV31" s="194"/>
      <c r="TW31">
        <f t="shared" si="147"/>
        <v>-1</v>
      </c>
      <c r="TX31" t="str">
        <f t="shared" si="89"/>
        <v>FALSE</v>
      </c>
      <c r="TY31">
        <f>VLOOKUP($A31,'FuturesInfo (3)'!$A$2:$V$80,22)</f>
        <v>1</v>
      </c>
      <c r="TZ31" s="241"/>
      <c r="UA31">
        <f t="shared" si="148"/>
        <v>1</v>
      </c>
      <c r="UB31" s="137">
        <f>VLOOKUP($A31,'FuturesInfo (3)'!$A$2:$O$80,15)*TY31</f>
        <v>153960</v>
      </c>
      <c r="UC31" s="137">
        <f>VLOOKUP($A31,'FuturesInfo (3)'!$A$2:$O$80,15)*UA31</f>
        <v>153960</v>
      </c>
      <c r="UD31" s="188">
        <f t="shared" si="149"/>
        <v>0</v>
      </c>
      <c r="UE31" s="188">
        <f t="shared" si="90"/>
        <v>0</v>
      </c>
      <c r="UF31" s="188">
        <f t="shared" si="150"/>
        <v>0</v>
      </c>
      <c r="UG31" s="188">
        <f t="shared" si="151"/>
        <v>0</v>
      </c>
      <c r="UH31" s="188">
        <f t="shared" si="175"/>
        <v>0</v>
      </c>
      <c r="UI31" s="188">
        <f t="shared" si="153"/>
        <v>0</v>
      </c>
      <c r="UJ31" s="188">
        <f t="shared" si="168"/>
        <v>0</v>
      </c>
      <c r="UK31" s="188">
        <f t="shared" si="154"/>
        <v>0</v>
      </c>
      <c r="UL31" s="188">
        <f>IF(IF(sym!$Q20=TP31,1,0)=1,ABS(UB31*TU31),-ABS(UB31*TU31))</f>
        <v>0</v>
      </c>
      <c r="UM31" s="188">
        <f>IF(IF(sym!$P20=TP31,1,0)=1,ABS(UB31*TU31),-ABS(UB31*TU31))</f>
        <v>0</v>
      </c>
      <c r="UN31" s="188">
        <f t="shared" si="171"/>
        <v>0</v>
      </c>
      <c r="UO31" s="188">
        <f t="shared" si="155"/>
        <v>0</v>
      </c>
    </row>
    <row r="32" spans="1:561" x14ac:dyDescent="0.25">
      <c r="A32" s="1" t="s">
        <v>329</v>
      </c>
      <c r="B32" s="149" t="str">
        <f>'FuturesInfo (3)'!M20</f>
        <v>@ES</v>
      </c>
      <c r="C32" s="192" t="str">
        <f>VLOOKUP(A32,'FuturesInfo (3)'!$A$2:$K$80,11)</f>
        <v>index</v>
      </c>
      <c r="E32">
        <v>1</v>
      </c>
      <c r="F32" s="228">
        <v>1</v>
      </c>
      <c r="G32" s="228">
        <v>-1</v>
      </c>
      <c r="H32" s="203">
        <v>1</v>
      </c>
      <c r="I32" s="229">
        <v>-2</v>
      </c>
      <c r="J32">
        <v>-1</v>
      </c>
      <c r="K32">
        <v>-1</v>
      </c>
      <c r="L32" s="203">
        <v>1</v>
      </c>
      <c r="M32">
        <v>1</v>
      </c>
      <c r="N32">
        <v>1</v>
      </c>
      <c r="O32">
        <v>0</v>
      </c>
      <c r="P32">
        <v>0</v>
      </c>
      <c r="Q32" s="237">
        <v>1.1370509253699999E-2</v>
      </c>
      <c r="R32" s="194">
        <v>42544</v>
      </c>
      <c r="S32">
        <v>60</v>
      </c>
      <c r="T32" t="s">
        <v>1163</v>
      </c>
      <c r="U32">
        <v>1</v>
      </c>
      <c r="V32" s="241">
        <v>2</v>
      </c>
      <c r="W32">
        <v>1</v>
      </c>
      <c r="X32" s="137">
        <v>104512.5</v>
      </c>
      <c r="Y32" s="137">
        <v>104512.5</v>
      </c>
      <c r="Z32" s="188">
        <v>1188.3603483773211</v>
      </c>
      <c r="AA32" s="188">
        <f t="shared" si="81"/>
        <v>1188.3603483773211</v>
      </c>
      <c r="AB32" s="188">
        <v>1188.3603483773211</v>
      </c>
      <c r="AC32" s="188">
        <v>-1188.3603483773211</v>
      </c>
      <c r="AD32" s="188">
        <v>-1188.3603483773211</v>
      </c>
      <c r="AE32" s="188">
        <v>-1188.3603483773211</v>
      </c>
      <c r="AF32" s="188">
        <f t="shared" si="91"/>
        <v>0</v>
      </c>
      <c r="AG32" s="188">
        <v>1188.3603483773211</v>
      </c>
      <c r="AH32" s="188">
        <v>-1188.3603483773211</v>
      </c>
      <c r="AI32" s="188">
        <v>-1188.3603483773211</v>
      </c>
      <c r="AJ32" s="188">
        <v>1188.3603483773211</v>
      </c>
      <c r="AL32">
        <v>1</v>
      </c>
      <c r="AM32" s="228">
        <v>1</v>
      </c>
      <c r="AN32" s="228">
        <v>1</v>
      </c>
      <c r="AO32" s="228">
        <v>1</v>
      </c>
      <c r="AP32" s="203">
        <v>1</v>
      </c>
      <c r="AQ32" s="229">
        <v>-3</v>
      </c>
      <c r="AR32">
        <v>-1</v>
      </c>
      <c r="AS32">
        <v>-1</v>
      </c>
      <c r="AT32" s="203">
        <v>1</v>
      </c>
      <c r="AU32">
        <v>1</v>
      </c>
      <c r="AV32">
        <v>1</v>
      </c>
      <c r="AW32">
        <v>0</v>
      </c>
      <c r="AX32">
        <v>0</v>
      </c>
      <c r="AY32" s="237">
        <v>2.8704700394700002E-3</v>
      </c>
      <c r="AZ32" s="194">
        <v>42544</v>
      </c>
      <c r="BA32">
        <f t="shared" si="92"/>
        <v>1</v>
      </c>
      <c r="BB32" t="s">
        <v>1163</v>
      </c>
      <c r="BC32">
        <v>1</v>
      </c>
      <c r="BD32" s="241">
        <v>2</v>
      </c>
      <c r="BE32">
        <v>1</v>
      </c>
      <c r="BF32" s="137">
        <v>104812.5</v>
      </c>
      <c r="BG32" s="137">
        <v>104812.5</v>
      </c>
      <c r="BH32" s="188">
        <v>300.86114101194937</v>
      </c>
      <c r="BI32" s="188">
        <f t="shared" si="156"/>
        <v>300.86114101194937</v>
      </c>
      <c r="BJ32" s="188">
        <v>300.86114101194937</v>
      </c>
      <c r="BK32" s="188">
        <v>-300.86114101194937</v>
      </c>
      <c r="BL32" s="188">
        <v>-300.86114101194937</v>
      </c>
      <c r="BM32" s="188">
        <v>300.86114101194937</v>
      </c>
      <c r="BN32" s="188">
        <v>300.86114101194937</v>
      </c>
      <c r="BO32" s="188">
        <f t="shared" si="93"/>
        <v>300.86114101194937</v>
      </c>
      <c r="BP32" s="188">
        <v>300.86114101194937</v>
      </c>
      <c r="BQ32" s="188">
        <v>-300.86114101194937</v>
      </c>
      <c r="BR32" s="188">
        <v>-300.86114101194937</v>
      </c>
      <c r="BS32" s="188">
        <v>300.86114101194937</v>
      </c>
      <c r="BU32">
        <v>1</v>
      </c>
      <c r="BV32" s="228">
        <v>1</v>
      </c>
      <c r="BW32" s="228">
        <v>-1</v>
      </c>
      <c r="BX32" s="228">
        <v>1</v>
      </c>
      <c r="BY32" s="203">
        <v>1</v>
      </c>
      <c r="BZ32" s="229">
        <v>-4</v>
      </c>
      <c r="CA32">
        <v>-1</v>
      </c>
      <c r="CB32">
        <v>-1</v>
      </c>
      <c r="CC32" s="203">
        <v>1</v>
      </c>
      <c r="CD32">
        <v>1</v>
      </c>
      <c r="CE32">
        <v>1</v>
      </c>
      <c r="CF32">
        <v>0</v>
      </c>
      <c r="CG32">
        <v>0</v>
      </c>
      <c r="CH32" s="237"/>
      <c r="CI32" s="194">
        <v>42548</v>
      </c>
      <c r="CJ32">
        <f t="shared" si="94"/>
        <v>-1</v>
      </c>
      <c r="CK32" t="s">
        <v>1163</v>
      </c>
      <c r="CL32">
        <v>2</v>
      </c>
      <c r="CM32" s="241">
        <v>2</v>
      </c>
      <c r="CN32">
        <v>2</v>
      </c>
      <c r="CO32" s="137">
        <v>209625</v>
      </c>
      <c r="CP32" s="137">
        <v>209625</v>
      </c>
      <c r="CQ32" s="188">
        <v>0</v>
      </c>
      <c r="CR32" s="188">
        <f t="shared" si="157"/>
        <v>0</v>
      </c>
      <c r="CS32" s="188">
        <v>0</v>
      </c>
      <c r="CT32" s="188">
        <v>0</v>
      </c>
      <c r="CU32" s="188">
        <v>0</v>
      </c>
      <c r="CV32" s="188">
        <v>0</v>
      </c>
      <c r="CW32" s="188">
        <v>0</v>
      </c>
      <c r="CX32" s="188">
        <f t="shared" si="95"/>
        <v>0</v>
      </c>
      <c r="CY32" s="188">
        <v>0</v>
      </c>
      <c r="CZ32" s="188">
        <v>0</v>
      </c>
      <c r="DA32" s="188">
        <v>0</v>
      </c>
      <c r="DB32" s="188">
        <v>0</v>
      </c>
      <c r="DD32">
        <v>1</v>
      </c>
      <c r="DE32" s="228">
        <v>1</v>
      </c>
      <c r="DF32" s="228">
        <v>-1</v>
      </c>
      <c r="DG32" s="228">
        <v>1</v>
      </c>
      <c r="DH32" s="203">
        <v>1</v>
      </c>
      <c r="DI32" s="229">
        <v>-4</v>
      </c>
      <c r="DJ32">
        <v>-1</v>
      </c>
      <c r="DK32">
        <v>-1</v>
      </c>
      <c r="DL32" s="203">
        <v>-1</v>
      </c>
      <c r="DM32">
        <v>0</v>
      </c>
      <c r="DN32">
        <v>0</v>
      </c>
      <c r="DO32">
        <v>1</v>
      </c>
      <c r="DP32">
        <v>1</v>
      </c>
      <c r="DQ32" s="237">
        <v>-6.4400715563500003E-3</v>
      </c>
      <c r="DR32" s="194">
        <v>42548</v>
      </c>
      <c r="DS32">
        <f t="shared" si="96"/>
        <v>-1</v>
      </c>
      <c r="DT32" t="s">
        <v>1163</v>
      </c>
      <c r="DU32">
        <v>2</v>
      </c>
      <c r="DV32" s="241">
        <v>2</v>
      </c>
      <c r="DW32">
        <v>2</v>
      </c>
      <c r="DX32" s="137">
        <v>208275</v>
      </c>
      <c r="DY32" s="137">
        <v>208275</v>
      </c>
      <c r="DZ32" s="188">
        <v>-1341.3059033987963</v>
      </c>
      <c r="EA32" s="188">
        <f t="shared" si="158"/>
        <v>-1341.3059033987963</v>
      </c>
      <c r="EB32" s="188">
        <v>-1341.3059033987963</v>
      </c>
      <c r="EC32" s="188">
        <v>1341.3059033987963</v>
      </c>
      <c r="ED32" s="188">
        <v>1341.3059033987963</v>
      </c>
      <c r="EE32" s="188">
        <v>1341.3059033987963</v>
      </c>
      <c r="EF32" s="188">
        <v>-1341.3059033987963</v>
      </c>
      <c r="EG32" s="188">
        <f t="shared" si="97"/>
        <v>1341.3059033987963</v>
      </c>
      <c r="EH32" s="188">
        <v>-1341.3059033987963</v>
      </c>
      <c r="EI32" s="188">
        <v>1341.3059033987963</v>
      </c>
      <c r="EJ32" s="188">
        <v>-1341.3059033987963</v>
      </c>
      <c r="EK32" s="188">
        <v>1341.3059033987963</v>
      </c>
      <c r="EM32">
        <v>-1</v>
      </c>
      <c r="EN32" s="228">
        <v>1</v>
      </c>
      <c r="EO32" s="228">
        <v>1</v>
      </c>
      <c r="EP32" s="228">
        <v>1</v>
      </c>
      <c r="EQ32" s="203">
        <v>1</v>
      </c>
      <c r="ER32" s="229">
        <v>-5</v>
      </c>
      <c r="ES32">
        <v>-1</v>
      </c>
      <c r="ET32">
        <v>-1</v>
      </c>
      <c r="EU32" s="203">
        <v>1</v>
      </c>
      <c r="EV32">
        <v>1</v>
      </c>
      <c r="EW32">
        <v>1</v>
      </c>
      <c r="EX32">
        <v>0</v>
      </c>
      <c r="EY32">
        <v>0</v>
      </c>
      <c r="EZ32" s="237">
        <v>5.40151242348E-3</v>
      </c>
      <c r="FA32" s="194">
        <v>42548</v>
      </c>
      <c r="FB32">
        <f t="shared" si="98"/>
        <v>1</v>
      </c>
      <c r="FC32" t="s">
        <v>1163</v>
      </c>
      <c r="FD32">
        <v>2</v>
      </c>
      <c r="FE32" s="241">
        <v>1</v>
      </c>
      <c r="FF32">
        <v>2</v>
      </c>
      <c r="FG32" s="137">
        <v>209400</v>
      </c>
      <c r="FH32" s="137">
        <v>209400</v>
      </c>
      <c r="FI32" s="188">
        <v>1131.0767014767121</v>
      </c>
      <c r="FJ32" s="188">
        <f t="shared" si="159"/>
        <v>-1131.0767014767121</v>
      </c>
      <c r="FK32" s="188">
        <v>1131.0767014767121</v>
      </c>
      <c r="FL32" s="188">
        <v>-1131.0767014767121</v>
      </c>
      <c r="FM32" s="188">
        <v>-1131.0767014767121</v>
      </c>
      <c r="FN32" s="188">
        <v>1131.0767014767121</v>
      </c>
      <c r="FO32" s="188">
        <v>1131.0767014767121</v>
      </c>
      <c r="FP32" s="188">
        <f t="shared" si="99"/>
        <v>1131.0767014767121</v>
      </c>
      <c r="FQ32" s="188">
        <v>1131.0767014767121</v>
      </c>
      <c r="FR32" s="188">
        <v>-1131.0767014767121</v>
      </c>
      <c r="FS32" s="188">
        <v>-1131.0767014767121</v>
      </c>
      <c r="FT32" s="188">
        <v>1131.0767014767121</v>
      </c>
      <c r="FV32">
        <v>1</v>
      </c>
      <c r="FW32" s="228">
        <v>1</v>
      </c>
      <c r="FX32" s="228">
        <v>1</v>
      </c>
      <c r="FY32" s="228">
        <v>1</v>
      </c>
      <c r="FZ32" s="203">
        <v>1</v>
      </c>
      <c r="GA32" s="229">
        <v>6</v>
      </c>
      <c r="GB32">
        <v>-1</v>
      </c>
      <c r="GC32">
        <v>1</v>
      </c>
      <c r="GD32">
        <v>-1</v>
      </c>
      <c r="GE32">
        <v>0</v>
      </c>
      <c r="GF32">
        <v>0</v>
      </c>
      <c r="GG32">
        <v>1</v>
      </c>
      <c r="GH32">
        <v>0</v>
      </c>
      <c r="GI32">
        <v>-9.5510983763100004E-4</v>
      </c>
      <c r="GJ32" s="194">
        <v>42548</v>
      </c>
      <c r="GK32">
        <f t="shared" si="100"/>
        <v>1</v>
      </c>
      <c r="GL32" t="s">
        <v>1163</v>
      </c>
      <c r="GM32">
        <v>2</v>
      </c>
      <c r="GN32" s="241">
        <v>1</v>
      </c>
      <c r="GO32">
        <v>3</v>
      </c>
      <c r="GP32" s="137">
        <v>209200</v>
      </c>
      <c r="GQ32" s="137">
        <v>313800</v>
      </c>
      <c r="GR32" s="188">
        <v>-199.80897803240521</v>
      </c>
      <c r="GS32" s="188">
        <f t="shared" si="160"/>
        <v>-199.80897803240521</v>
      </c>
      <c r="GT32" s="188">
        <v>-199.80897803240521</v>
      </c>
      <c r="GU32" s="188">
        <v>199.80897803240521</v>
      </c>
      <c r="GV32" s="188">
        <v>-199.80897803240521</v>
      </c>
      <c r="GW32" s="188">
        <v>-199.80897803240521</v>
      </c>
      <c r="GX32" s="188">
        <v>-199.80897803240521</v>
      </c>
      <c r="GY32" s="188">
        <f t="shared" si="101"/>
        <v>-199.80897803240521</v>
      </c>
      <c r="GZ32" s="188">
        <v>-199.80897803240521</v>
      </c>
      <c r="HA32" s="188">
        <v>199.80897803240521</v>
      </c>
      <c r="HB32" s="188">
        <v>-199.80897803240521</v>
      </c>
      <c r="HC32" s="188">
        <v>199.80897803240521</v>
      </c>
      <c r="HE32">
        <v>-1</v>
      </c>
      <c r="HF32">
        <v>1</v>
      </c>
      <c r="HG32">
        <v>1</v>
      </c>
      <c r="HH32">
        <v>1</v>
      </c>
      <c r="HI32">
        <v>1</v>
      </c>
      <c r="HJ32">
        <v>7</v>
      </c>
      <c r="HK32">
        <v>-1</v>
      </c>
      <c r="HL32">
        <v>1</v>
      </c>
      <c r="HM32" s="203">
        <v>1</v>
      </c>
      <c r="HN32">
        <v>1</v>
      </c>
      <c r="HO32">
        <v>1</v>
      </c>
      <c r="HP32">
        <v>0</v>
      </c>
      <c r="HQ32">
        <v>1</v>
      </c>
      <c r="HR32" s="237">
        <v>1.36233269598E-2</v>
      </c>
      <c r="HS32" s="194">
        <v>42548</v>
      </c>
      <c r="HT32">
        <f t="shared" si="102"/>
        <v>1</v>
      </c>
      <c r="HU32" t="s">
        <v>1163</v>
      </c>
      <c r="HV32">
        <v>2</v>
      </c>
      <c r="HW32">
        <v>1</v>
      </c>
      <c r="HX32">
        <v>3</v>
      </c>
      <c r="HY32" s="137">
        <v>212050</v>
      </c>
      <c r="HZ32" s="137">
        <v>318075</v>
      </c>
      <c r="IA32" s="188">
        <v>2888.8264818255898</v>
      </c>
      <c r="IB32" s="188">
        <f t="shared" si="161"/>
        <v>-2888.8264818255898</v>
      </c>
      <c r="IC32" s="188">
        <v>2888.8264818255898</v>
      </c>
      <c r="ID32" s="188">
        <v>-2888.8264818255898</v>
      </c>
      <c r="IE32" s="188">
        <v>2888.8264818255898</v>
      </c>
      <c r="IF32" s="188">
        <v>2888.8264818255898</v>
      </c>
      <c r="IG32" s="188">
        <v>2888.8264818255898</v>
      </c>
      <c r="IH32" s="188">
        <f t="shared" si="103"/>
        <v>2888.8264818255898</v>
      </c>
      <c r="II32" s="188">
        <v>2888.8264818255898</v>
      </c>
      <c r="IJ32" s="188">
        <v>-2888.8264818255898</v>
      </c>
      <c r="IK32" s="188">
        <v>-2888.8264818255898</v>
      </c>
      <c r="IL32" s="188">
        <v>2888.8264818255898</v>
      </c>
      <c r="IN32">
        <v>1</v>
      </c>
      <c r="IO32" s="228">
        <v>1</v>
      </c>
      <c r="IP32" s="228">
        <v>-1</v>
      </c>
      <c r="IQ32" s="228">
        <v>1</v>
      </c>
      <c r="IR32" s="203">
        <v>1</v>
      </c>
      <c r="IS32" s="229">
        <v>8</v>
      </c>
      <c r="IT32">
        <v>-1</v>
      </c>
      <c r="IU32">
        <v>1</v>
      </c>
      <c r="IV32" s="203">
        <v>1</v>
      </c>
      <c r="IW32">
        <v>1</v>
      </c>
      <c r="IX32">
        <v>1</v>
      </c>
      <c r="IY32">
        <v>0</v>
      </c>
      <c r="IZ32">
        <v>1</v>
      </c>
      <c r="JA32" s="237">
        <v>4.5979721763699999E-3</v>
      </c>
      <c r="JB32" s="194">
        <v>42548</v>
      </c>
      <c r="JC32">
        <f t="shared" si="104"/>
        <v>1</v>
      </c>
      <c r="JD32" t="s">
        <v>1163</v>
      </c>
      <c r="JE32">
        <v>2</v>
      </c>
      <c r="JF32" s="241">
        <v>2</v>
      </c>
      <c r="JG32">
        <v>2</v>
      </c>
      <c r="JH32" s="137">
        <v>213025</v>
      </c>
      <c r="JI32" s="137">
        <v>213025</v>
      </c>
      <c r="JJ32" s="188">
        <v>979.48302287121919</v>
      </c>
      <c r="JK32" s="188">
        <f t="shared" si="162"/>
        <v>979.48302287121919</v>
      </c>
      <c r="JL32" s="188">
        <v>979.48302287121919</v>
      </c>
      <c r="JM32" s="188">
        <v>-979.48302287121919</v>
      </c>
      <c r="JN32" s="188">
        <v>979.48302287121919</v>
      </c>
      <c r="JO32" s="188">
        <v>-979.48302287121919</v>
      </c>
      <c r="JP32" s="188">
        <v>979.48302287121919</v>
      </c>
      <c r="JQ32" s="188">
        <f t="shared" si="105"/>
        <v>979.48302287121919</v>
      </c>
      <c r="JR32" s="188">
        <v>979.48302287121919</v>
      </c>
      <c r="JS32" s="188">
        <v>-979.48302287121919</v>
      </c>
      <c r="JT32" s="188">
        <v>-979.48302287121919</v>
      </c>
      <c r="JU32" s="188">
        <v>979.48302287121919</v>
      </c>
      <c r="JW32">
        <v>1</v>
      </c>
      <c r="JX32" s="228">
        <v>1</v>
      </c>
      <c r="JY32" s="228">
        <v>-1</v>
      </c>
      <c r="JZ32" s="228">
        <v>1</v>
      </c>
      <c r="KA32" s="203">
        <v>1</v>
      </c>
      <c r="KB32" s="229">
        <v>9</v>
      </c>
      <c r="KC32">
        <v>-1</v>
      </c>
      <c r="KD32">
        <v>1</v>
      </c>
      <c r="KE32" s="203">
        <v>1</v>
      </c>
      <c r="KF32">
        <v>1</v>
      </c>
      <c r="KG32">
        <v>1</v>
      </c>
      <c r="KH32">
        <v>0</v>
      </c>
      <c r="KI32">
        <v>1</v>
      </c>
      <c r="KJ32" s="237">
        <v>7.2761412979700001E-3</v>
      </c>
      <c r="KK32" s="194">
        <v>42548</v>
      </c>
      <c r="KL32">
        <f t="shared" si="106"/>
        <v>1</v>
      </c>
      <c r="KM32" t="s">
        <v>1163</v>
      </c>
      <c r="KN32">
        <v>2</v>
      </c>
      <c r="KO32" s="241">
        <v>2</v>
      </c>
      <c r="KP32">
        <v>2</v>
      </c>
      <c r="KQ32" s="137">
        <v>214575</v>
      </c>
      <c r="KR32" s="137">
        <v>214575</v>
      </c>
      <c r="KS32" s="188">
        <v>1561.2780190119129</v>
      </c>
      <c r="KT32" s="188">
        <v>1561.2780190119129</v>
      </c>
      <c r="KU32" s="188">
        <v>1561.2780190119129</v>
      </c>
      <c r="KV32" s="188">
        <v>-1561.2780190119129</v>
      </c>
      <c r="KW32" s="188">
        <v>1561.2780190119129</v>
      </c>
      <c r="KX32" s="188">
        <v>-1561.2780190119129</v>
      </c>
      <c r="KY32" s="188">
        <v>1561.2780190119129</v>
      </c>
      <c r="KZ32" s="188">
        <f t="shared" si="107"/>
        <v>1561.2780190119129</v>
      </c>
      <c r="LA32" s="188">
        <v>1561.2780190119129</v>
      </c>
      <c r="LB32" s="188">
        <v>-1561.2780190119129</v>
      </c>
      <c r="LC32" s="188">
        <v>-1561.2780190119129</v>
      </c>
      <c r="LD32" s="188">
        <v>1561.2780190119129</v>
      </c>
      <c r="LF32">
        <v>1</v>
      </c>
      <c r="LG32" s="228">
        <v>1</v>
      </c>
      <c r="LH32" s="228">
        <v>-1</v>
      </c>
      <c r="LI32" s="228">
        <v>1</v>
      </c>
      <c r="LJ32" s="203">
        <v>1</v>
      </c>
      <c r="LK32" s="229">
        <v>10</v>
      </c>
      <c r="LL32">
        <v>-1</v>
      </c>
      <c r="LM32">
        <v>1</v>
      </c>
      <c r="LN32" s="203">
        <v>1</v>
      </c>
      <c r="LO32">
        <v>0</v>
      </c>
      <c r="LP32">
        <v>1</v>
      </c>
      <c r="LQ32">
        <v>0</v>
      </c>
      <c r="LR32">
        <v>1</v>
      </c>
      <c r="LS32" s="237">
        <v>1.16509379005E-4</v>
      </c>
      <c r="LT32" s="194">
        <v>42548</v>
      </c>
      <c r="LU32">
        <f t="shared" si="108"/>
        <v>1</v>
      </c>
      <c r="LV32" t="s">
        <v>1163</v>
      </c>
      <c r="LW32">
        <v>2</v>
      </c>
      <c r="LX32" s="241"/>
      <c r="LY32">
        <v>2</v>
      </c>
      <c r="LZ32" s="137">
        <v>214600</v>
      </c>
      <c r="MA32" s="137">
        <v>214600</v>
      </c>
      <c r="MB32" s="188">
        <v>25.002912734473</v>
      </c>
      <c r="MC32" s="188">
        <v>25.002912734473</v>
      </c>
      <c r="MD32" s="188">
        <v>25.002912734473</v>
      </c>
      <c r="ME32" s="188">
        <v>-25.002912734473</v>
      </c>
      <c r="MF32" s="188">
        <v>25.002912734473</v>
      </c>
      <c r="MG32" s="188">
        <v>-25.002912734473</v>
      </c>
      <c r="MH32" s="188">
        <v>25.002912734473</v>
      </c>
      <c r="MI32" s="188">
        <f t="shared" si="109"/>
        <v>25.002912734473</v>
      </c>
      <c r="MJ32" s="188">
        <v>25.002912734473</v>
      </c>
      <c r="MK32" s="188">
        <v>-25.002912734473</v>
      </c>
      <c r="ML32" s="188">
        <v>-25.002912734473</v>
      </c>
      <c r="MM32" s="188">
        <v>25.002912734473</v>
      </c>
      <c r="MO32">
        <v>1</v>
      </c>
      <c r="MP32" s="228">
        <v>1</v>
      </c>
      <c r="MQ32" s="228">
        <v>-1</v>
      </c>
      <c r="MR32" s="203">
        <v>1</v>
      </c>
      <c r="MS32" s="203">
        <v>-1</v>
      </c>
      <c r="MT32" s="229">
        <v>11</v>
      </c>
      <c r="MU32">
        <v>1</v>
      </c>
      <c r="MV32">
        <v>-1</v>
      </c>
      <c r="MW32" s="203">
        <v>1</v>
      </c>
      <c r="MX32">
        <v>0</v>
      </c>
      <c r="MY32">
        <v>0</v>
      </c>
      <c r="MZ32">
        <v>1</v>
      </c>
      <c r="NA32">
        <v>0</v>
      </c>
      <c r="NB32" s="237">
        <v>5.2423112767900001E-3</v>
      </c>
      <c r="NC32" s="194">
        <v>42548</v>
      </c>
      <c r="ND32">
        <f t="shared" si="110"/>
        <v>-1</v>
      </c>
      <c r="NE32" t="s">
        <v>1163</v>
      </c>
      <c r="NF32">
        <v>2</v>
      </c>
      <c r="NG32" s="241"/>
      <c r="NH32">
        <v>2</v>
      </c>
      <c r="NI32" s="137">
        <v>215725</v>
      </c>
      <c r="NJ32" s="137">
        <v>215725</v>
      </c>
      <c r="NK32" s="188">
        <v>1130.8976001855228</v>
      </c>
      <c r="NL32" s="188">
        <v>1130.8976001855228</v>
      </c>
      <c r="NM32" s="188">
        <v>-1130.8976001855228</v>
      </c>
      <c r="NN32" s="188">
        <v>1130.8976001855228</v>
      </c>
      <c r="NO32" s="188">
        <v>-1130.8976001855228</v>
      </c>
      <c r="NP32" s="188">
        <v>-1130.8976001855228</v>
      </c>
      <c r="NQ32" s="188">
        <v>1130.8976001855228</v>
      </c>
      <c r="NR32" s="188">
        <f t="shared" si="111"/>
        <v>-1130.8976001855228</v>
      </c>
      <c r="NS32" s="188">
        <v>1130.8976001855228</v>
      </c>
      <c r="NT32" s="188">
        <v>-1130.8976001855228</v>
      </c>
      <c r="NU32" s="188">
        <v>-1130.8976001855228</v>
      </c>
      <c r="NV32" s="188">
        <v>1130.8976001855228</v>
      </c>
      <c r="NX32">
        <v>1</v>
      </c>
      <c r="NY32" s="228">
        <v>-1</v>
      </c>
      <c r="NZ32" s="228">
        <v>-1</v>
      </c>
      <c r="OA32" s="228">
        <v>1</v>
      </c>
      <c r="OB32" s="203">
        <v>-1</v>
      </c>
      <c r="OC32" s="229">
        <v>12</v>
      </c>
      <c r="OD32">
        <v>1</v>
      </c>
      <c r="OE32">
        <v>-1</v>
      </c>
      <c r="OF32" s="203">
        <v>-1</v>
      </c>
      <c r="OG32">
        <v>1</v>
      </c>
      <c r="OH32">
        <v>1</v>
      </c>
      <c r="OI32">
        <v>0</v>
      </c>
      <c r="OJ32">
        <v>1</v>
      </c>
      <c r="OK32">
        <v>-2.0859891065000001E-3</v>
      </c>
      <c r="OL32" s="194">
        <v>42548</v>
      </c>
      <c r="OM32">
        <f t="shared" si="112"/>
        <v>-1</v>
      </c>
      <c r="ON32" t="s">
        <v>1163</v>
      </c>
      <c r="OO32">
        <v>2</v>
      </c>
      <c r="OP32" s="241"/>
      <c r="OQ32">
        <v>2</v>
      </c>
      <c r="OR32" s="137">
        <v>216000</v>
      </c>
      <c r="OS32" s="137">
        <v>216000</v>
      </c>
      <c r="OT32" s="188">
        <v>450.57364700400001</v>
      </c>
      <c r="OU32" s="188">
        <v>-450.57364700400001</v>
      </c>
      <c r="OV32" s="188">
        <v>450.57364700400001</v>
      </c>
      <c r="OW32" s="188">
        <v>-450.57364700400001</v>
      </c>
      <c r="OX32" s="188">
        <v>450.57364700400001</v>
      </c>
      <c r="OY32" s="188">
        <v>450.57364700400001</v>
      </c>
      <c r="OZ32" s="188">
        <v>-450.57364700400001</v>
      </c>
      <c r="PA32" s="188">
        <f t="shared" si="113"/>
        <v>450.57364700400001</v>
      </c>
      <c r="PB32" s="188">
        <v>-450.57364700400001</v>
      </c>
      <c r="PC32" s="188">
        <v>450.57364700400001</v>
      </c>
      <c r="PD32" s="188">
        <v>-450.57364700400001</v>
      </c>
      <c r="PE32" s="188">
        <v>450.57364700400001</v>
      </c>
      <c r="PG32">
        <v>-1</v>
      </c>
      <c r="PH32" s="228">
        <v>-1</v>
      </c>
      <c r="PI32" s="228">
        <v>-1</v>
      </c>
      <c r="PJ32" s="228">
        <v>1</v>
      </c>
      <c r="PK32" s="203">
        <v>-1</v>
      </c>
      <c r="PL32" s="229">
        <v>13</v>
      </c>
      <c r="PM32">
        <v>1</v>
      </c>
      <c r="PN32">
        <v>-1</v>
      </c>
      <c r="PO32" s="203">
        <v>1</v>
      </c>
      <c r="PP32">
        <v>0</v>
      </c>
      <c r="PQ32">
        <v>0</v>
      </c>
      <c r="PR32">
        <v>1</v>
      </c>
      <c r="PS32">
        <v>0</v>
      </c>
      <c r="PT32" s="237">
        <v>3.3677853907799998E-3</v>
      </c>
      <c r="PU32" s="194">
        <v>42548</v>
      </c>
      <c r="PV32">
        <v>-1</v>
      </c>
      <c r="PW32" t="s">
        <v>1163</v>
      </c>
      <c r="PX32">
        <v>2</v>
      </c>
      <c r="PY32" s="241"/>
      <c r="PZ32">
        <v>2</v>
      </c>
      <c r="QA32" s="137">
        <v>215875</v>
      </c>
      <c r="QB32" s="137">
        <v>215875</v>
      </c>
      <c r="QC32" s="188">
        <v>-727.02067123463246</v>
      </c>
      <c r="QD32" s="188">
        <v>-727.02067123463246</v>
      </c>
      <c r="QE32" s="188">
        <v>-727.02067123463246</v>
      </c>
      <c r="QF32" s="188">
        <v>727.02067123463246</v>
      </c>
      <c r="QG32" s="188">
        <v>-727.02067123463246</v>
      </c>
      <c r="QH32" s="188">
        <v>-727.02067123463246</v>
      </c>
      <c r="QI32" s="188">
        <v>727.02067123463246</v>
      </c>
      <c r="QJ32" s="188">
        <v>-727.02067123463246</v>
      </c>
      <c r="QK32" s="188">
        <v>727.02067123463246</v>
      </c>
      <c r="QL32" s="188">
        <v>-727.02067123463246</v>
      </c>
      <c r="QM32" s="188">
        <v>-727.02067123463246</v>
      </c>
      <c r="QN32" s="188">
        <v>727.02067123463246</v>
      </c>
      <c r="QP32">
        <f t="shared" si="114"/>
        <v>1</v>
      </c>
      <c r="QQ32" s="228">
        <v>-1</v>
      </c>
      <c r="QR32" s="228">
        <v>-1</v>
      </c>
      <c r="QS32" s="228">
        <v>1</v>
      </c>
      <c r="QT32" s="203">
        <v>-1</v>
      </c>
      <c r="QU32" s="229">
        <v>14</v>
      </c>
      <c r="QV32">
        <f t="shared" si="115"/>
        <v>1</v>
      </c>
      <c r="QW32">
        <f t="shared" si="116"/>
        <v>-1</v>
      </c>
      <c r="QX32">
        <v>-1</v>
      </c>
      <c r="QY32">
        <f t="shared" si="117"/>
        <v>1</v>
      </c>
      <c r="QZ32">
        <f t="shared" si="176"/>
        <v>1</v>
      </c>
      <c r="RA32">
        <f t="shared" si="163"/>
        <v>0</v>
      </c>
      <c r="RB32">
        <f t="shared" si="118"/>
        <v>1</v>
      </c>
      <c r="RC32">
        <v>-5.7870370370399998E-4</v>
      </c>
      <c r="RD32" s="194">
        <v>42548</v>
      </c>
      <c r="RE32">
        <f t="shared" si="119"/>
        <v>-1</v>
      </c>
      <c r="RF32" t="str">
        <f t="shared" si="83"/>
        <v>TRUE</v>
      </c>
      <c r="RG32">
        <f>VLOOKUP($A32,'FuturesInfo (3)'!$A$2:$V$80,22)</f>
        <v>2</v>
      </c>
      <c r="RH32" s="241"/>
      <c r="RI32">
        <f t="shared" si="120"/>
        <v>2</v>
      </c>
      <c r="RJ32" s="137">
        <f>VLOOKUP($A32,'FuturesInfo (3)'!$A$2:$O$80,15)*RG32</f>
        <v>215875</v>
      </c>
      <c r="RK32" s="137">
        <f>VLOOKUP($A32,'FuturesInfo (3)'!$A$2:$O$80,15)*RI32</f>
        <v>215875</v>
      </c>
      <c r="RL32" s="188">
        <f t="shared" si="121"/>
        <v>124.927662037101</v>
      </c>
      <c r="RM32" s="188">
        <f t="shared" si="172"/>
        <v>-124.927662037101</v>
      </c>
      <c r="RN32" s="188">
        <f t="shared" si="122"/>
        <v>124.927662037101</v>
      </c>
      <c r="RO32" s="188">
        <f t="shared" si="123"/>
        <v>-124.927662037101</v>
      </c>
      <c r="RP32" s="188">
        <f t="shared" si="173"/>
        <v>124.927662037101</v>
      </c>
      <c r="RQ32" s="188">
        <f t="shared" si="125"/>
        <v>124.927662037101</v>
      </c>
      <c r="RR32" s="188">
        <f t="shared" si="164"/>
        <v>-124.927662037101</v>
      </c>
      <c r="RS32" s="188">
        <f t="shared" si="126"/>
        <v>124.927662037101</v>
      </c>
      <c r="RT32" s="188">
        <f>IF(IF(sym!$Q21=QX32,1,0)=1,ABS(RJ32*RC32),-ABS(RJ32*RC32))</f>
        <v>-124.927662037101</v>
      </c>
      <c r="RU32" s="188">
        <f>IF(IF(sym!$P21=QX32,1,0)=1,ABS(RJ32*RC32),-ABS(RJ32*RC32))</f>
        <v>124.927662037101</v>
      </c>
      <c r="RV32" s="188">
        <f t="shared" si="169"/>
        <v>-124.927662037101</v>
      </c>
      <c r="RW32" s="188">
        <f t="shared" si="127"/>
        <v>124.927662037101</v>
      </c>
      <c r="RY32">
        <f t="shared" si="128"/>
        <v>-1</v>
      </c>
      <c r="RZ32" s="228"/>
      <c r="SA32" s="228"/>
      <c r="SB32" s="228"/>
      <c r="SC32" s="203"/>
      <c r="SD32" s="229"/>
      <c r="SE32">
        <f t="shared" si="129"/>
        <v>1</v>
      </c>
      <c r="SF32">
        <f t="shared" si="130"/>
        <v>0</v>
      </c>
      <c r="SG32" s="203"/>
      <c r="SH32">
        <f t="shared" si="131"/>
        <v>1</v>
      </c>
      <c r="SI32">
        <f t="shared" si="85"/>
        <v>1</v>
      </c>
      <c r="SJ32">
        <f t="shared" si="165"/>
        <v>0</v>
      </c>
      <c r="SK32">
        <f t="shared" si="132"/>
        <v>1</v>
      </c>
      <c r="SL32" s="237"/>
      <c r="SM32" s="194"/>
      <c r="SN32">
        <f t="shared" si="133"/>
        <v>-1</v>
      </c>
      <c r="SO32" t="str">
        <f t="shared" si="86"/>
        <v>FALSE</v>
      </c>
      <c r="SP32">
        <f>VLOOKUP($A32,'FuturesInfo (3)'!$A$2:$V$80,22)</f>
        <v>2</v>
      </c>
      <c r="SQ32" s="241"/>
      <c r="SR32">
        <f t="shared" si="134"/>
        <v>2</v>
      </c>
      <c r="SS32" s="137">
        <f>VLOOKUP($A32,'FuturesInfo (3)'!$A$2:$O$80,15)*SP32</f>
        <v>215875</v>
      </c>
      <c r="ST32" s="137">
        <f>VLOOKUP($A32,'FuturesInfo (3)'!$A$2:$O$80,15)*SR32</f>
        <v>215875</v>
      </c>
      <c r="SU32" s="188">
        <f t="shared" si="135"/>
        <v>0</v>
      </c>
      <c r="SV32" s="188">
        <f t="shared" si="87"/>
        <v>0</v>
      </c>
      <c r="SW32" s="188">
        <f t="shared" si="136"/>
        <v>0</v>
      </c>
      <c r="SX32" s="188">
        <f t="shared" si="137"/>
        <v>0</v>
      </c>
      <c r="SY32" s="188">
        <f t="shared" si="174"/>
        <v>0</v>
      </c>
      <c r="SZ32" s="188">
        <f t="shared" si="139"/>
        <v>0</v>
      </c>
      <c r="TA32" s="188">
        <f t="shared" si="166"/>
        <v>0</v>
      </c>
      <c r="TB32" s="188">
        <f t="shared" si="140"/>
        <v>0</v>
      </c>
      <c r="TC32" s="188">
        <f>IF(IF(sym!$Q21=SG32,1,0)=1,ABS(SS32*SL32),-ABS(SS32*SL32))</f>
        <v>0</v>
      </c>
      <c r="TD32" s="188">
        <f>IF(IF(sym!$P21=SG32,1,0)=1,ABS(SS32*SL32),-ABS(SS32*SL32))</f>
        <v>0</v>
      </c>
      <c r="TE32" s="188">
        <f t="shared" si="170"/>
        <v>0</v>
      </c>
      <c r="TF32" s="188">
        <f t="shared" si="141"/>
        <v>0</v>
      </c>
      <c r="TH32">
        <f t="shared" si="142"/>
        <v>0</v>
      </c>
      <c r="TI32" s="228"/>
      <c r="TJ32" s="228"/>
      <c r="TK32" s="228"/>
      <c r="TL32" s="203"/>
      <c r="TM32" s="229"/>
      <c r="TN32">
        <f t="shared" si="143"/>
        <v>1</v>
      </c>
      <c r="TO32">
        <f t="shared" si="144"/>
        <v>0</v>
      </c>
      <c r="TP32" s="203"/>
      <c r="TQ32">
        <f t="shared" si="145"/>
        <v>1</v>
      </c>
      <c r="TR32">
        <f t="shared" si="88"/>
        <v>1</v>
      </c>
      <c r="TS32">
        <f t="shared" si="167"/>
        <v>0</v>
      </c>
      <c r="TT32">
        <f t="shared" si="146"/>
        <v>1</v>
      </c>
      <c r="TU32" s="237"/>
      <c r="TV32" s="194"/>
      <c r="TW32">
        <f t="shared" si="147"/>
        <v>-1</v>
      </c>
      <c r="TX32" t="str">
        <f t="shared" si="89"/>
        <v>FALSE</v>
      </c>
      <c r="TY32">
        <f>VLOOKUP($A32,'FuturesInfo (3)'!$A$2:$V$80,22)</f>
        <v>2</v>
      </c>
      <c r="TZ32" s="241"/>
      <c r="UA32">
        <f t="shared" si="148"/>
        <v>2</v>
      </c>
      <c r="UB32" s="137">
        <f>VLOOKUP($A32,'FuturesInfo (3)'!$A$2:$O$80,15)*TY32</f>
        <v>215875</v>
      </c>
      <c r="UC32" s="137">
        <f>VLOOKUP($A32,'FuturesInfo (3)'!$A$2:$O$80,15)*UA32</f>
        <v>215875</v>
      </c>
      <c r="UD32" s="188">
        <f t="shared" si="149"/>
        <v>0</v>
      </c>
      <c r="UE32" s="188">
        <f t="shared" si="90"/>
        <v>0</v>
      </c>
      <c r="UF32" s="188">
        <f t="shared" si="150"/>
        <v>0</v>
      </c>
      <c r="UG32" s="188">
        <f t="shared" si="151"/>
        <v>0</v>
      </c>
      <c r="UH32" s="188">
        <f t="shared" si="175"/>
        <v>0</v>
      </c>
      <c r="UI32" s="188">
        <f t="shared" si="153"/>
        <v>0</v>
      </c>
      <c r="UJ32" s="188">
        <f t="shared" si="168"/>
        <v>0</v>
      </c>
      <c r="UK32" s="188">
        <f t="shared" si="154"/>
        <v>0</v>
      </c>
      <c r="UL32" s="188">
        <f>IF(IF(sym!$Q21=TP32,1,0)=1,ABS(UB32*TU32),-ABS(UB32*TU32))</f>
        <v>0</v>
      </c>
      <c r="UM32" s="188">
        <f>IF(IF(sym!$P21=TP32,1,0)=1,ABS(UB32*TU32),-ABS(UB32*TU32))</f>
        <v>0</v>
      </c>
      <c r="UN32" s="188">
        <f t="shared" si="171"/>
        <v>0</v>
      </c>
      <c r="UO32" s="188">
        <f t="shared" si="155"/>
        <v>0</v>
      </c>
    </row>
    <row r="33" spans="1:561" x14ac:dyDescent="0.25">
      <c r="A33" s="1" t="s">
        <v>331</v>
      </c>
      <c r="B33" s="149" t="str">
        <f>'FuturesInfo (3)'!M21</f>
        <v>@GF</v>
      </c>
      <c r="C33" s="192" t="str">
        <f>VLOOKUP(A33,'FuturesInfo (3)'!$A$2:$K$80,11)</f>
        <v>meat</v>
      </c>
      <c r="E33">
        <v>1</v>
      </c>
      <c r="F33" s="231">
        <v>-1</v>
      </c>
      <c r="G33" s="231">
        <v>-1</v>
      </c>
      <c r="H33" s="203">
        <v>1</v>
      </c>
      <c r="I33" s="229">
        <v>7</v>
      </c>
      <c r="J33">
        <v>-1</v>
      </c>
      <c r="K33">
        <v>1</v>
      </c>
      <c r="L33" s="235">
        <v>1</v>
      </c>
      <c r="M33">
        <v>0</v>
      </c>
      <c r="N33">
        <v>1</v>
      </c>
      <c r="O33">
        <v>0</v>
      </c>
      <c r="P33">
        <v>1</v>
      </c>
      <c r="Q33" s="235">
        <v>8.7382034253800003E-3</v>
      </c>
      <c r="R33" s="194">
        <v>42541</v>
      </c>
      <c r="S33">
        <v>60</v>
      </c>
      <c r="T33" t="s">
        <v>1163</v>
      </c>
      <c r="U33">
        <v>1</v>
      </c>
      <c r="V33" s="241">
        <v>1</v>
      </c>
      <c r="W33">
        <v>1</v>
      </c>
      <c r="X33" s="137">
        <v>72150</v>
      </c>
      <c r="Y33" s="137">
        <v>72150</v>
      </c>
      <c r="Z33" s="188">
        <v>-630.46137714116696</v>
      </c>
      <c r="AA33" s="188">
        <f t="shared" si="81"/>
        <v>630.46137714116696</v>
      </c>
      <c r="AB33" s="188">
        <v>630.46137714116696</v>
      </c>
      <c r="AC33" s="188">
        <v>-630.46137714116696</v>
      </c>
      <c r="AD33" s="188">
        <v>630.46137714116696</v>
      </c>
      <c r="AE33" s="188">
        <v>-630.46137714116696</v>
      </c>
      <c r="AF33" s="188">
        <f t="shared" si="91"/>
        <v>-1</v>
      </c>
      <c r="AG33" s="188">
        <v>630.46137714116696</v>
      </c>
      <c r="AH33" s="188">
        <v>-630.46137714116696</v>
      </c>
      <c r="AI33" s="188">
        <v>-630.46137714116696</v>
      </c>
      <c r="AJ33" s="188">
        <v>630.46137714116696</v>
      </c>
      <c r="AL33">
        <v>1</v>
      </c>
      <c r="AM33" s="231">
        <v>-1</v>
      </c>
      <c r="AN33" s="231">
        <v>-1</v>
      </c>
      <c r="AO33" s="231">
        <v>1</v>
      </c>
      <c r="AP33" s="203">
        <v>1</v>
      </c>
      <c r="AQ33" s="229">
        <v>8</v>
      </c>
      <c r="AR33">
        <v>-1</v>
      </c>
      <c r="AS33">
        <v>1</v>
      </c>
      <c r="AT33" s="235">
        <v>-1</v>
      </c>
      <c r="AU33">
        <v>1</v>
      </c>
      <c r="AV33">
        <v>0</v>
      </c>
      <c r="AW33">
        <v>1</v>
      </c>
      <c r="AX33">
        <v>0</v>
      </c>
      <c r="AY33" s="235">
        <v>-1.28205128205E-2</v>
      </c>
      <c r="AZ33" s="194">
        <v>42541</v>
      </c>
      <c r="BA33">
        <f t="shared" si="92"/>
        <v>1</v>
      </c>
      <c r="BB33" t="s">
        <v>1163</v>
      </c>
      <c r="BC33">
        <v>1</v>
      </c>
      <c r="BD33" s="241">
        <v>1</v>
      </c>
      <c r="BE33">
        <v>1</v>
      </c>
      <c r="BF33" s="137">
        <v>71225</v>
      </c>
      <c r="BG33" s="137">
        <v>71225</v>
      </c>
      <c r="BH33" s="188">
        <v>913.1410256401125</v>
      </c>
      <c r="BI33" s="188">
        <f t="shared" si="156"/>
        <v>-913.1410256401125</v>
      </c>
      <c r="BJ33" s="188">
        <v>-913.1410256401125</v>
      </c>
      <c r="BK33" s="188">
        <v>913.1410256401125</v>
      </c>
      <c r="BL33" s="188">
        <v>-913.1410256401125</v>
      </c>
      <c r="BM33" s="188">
        <v>913.1410256401125</v>
      </c>
      <c r="BN33" s="188">
        <v>-913.1410256401125</v>
      </c>
      <c r="BO33" s="188">
        <f t="shared" si="93"/>
        <v>-913.1410256401125</v>
      </c>
      <c r="BP33" s="188">
        <v>-913.1410256401125</v>
      </c>
      <c r="BQ33" s="188">
        <v>913.1410256401125</v>
      </c>
      <c r="BR33" s="188">
        <v>-913.1410256401125</v>
      </c>
      <c r="BS33" s="188">
        <v>913.1410256401125</v>
      </c>
      <c r="BU33">
        <v>-1</v>
      </c>
      <c r="BV33" s="231">
        <v>1</v>
      </c>
      <c r="BW33" s="231">
        <v>1</v>
      </c>
      <c r="BX33" s="231">
        <v>1</v>
      </c>
      <c r="BY33" s="203">
        <v>1</v>
      </c>
      <c r="BZ33" s="229">
        <v>9</v>
      </c>
      <c r="CA33">
        <v>-1</v>
      </c>
      <c r="CB33">
        <v>1</v>
      </c>
      <c r="CC33" s="235">
        <v>-1</v>
      </c>
      <c r="CD33">
        <v>0</v>
      </c>
      <c r="CE33">
        <v>0</v>
      </c>
      <c r="CF33">
        <v>1</v>
      </c>
      <c r="CG33">
        <v>0</v>
      </c>
      <c r="CH33" s="235"/>
      <c r="CI33" s="194">
        <v>42541</v>
      </c>
      <c r="CJ33">
        <f t="shared" si="94"/>
        <v>1</v>
      </c>
      <c r="CK33" t="s">
        <v>1163</v>
      </c>
      <c r="CL33">
        <v>2</v>
      </c>
      <c r="CM33" s="241">
        <v>1</v>
      </c>
      <c r="CN33">
        <v>3</v>
      </c>
      <c r="CO33" s="137">
        <v>142450</v>
      </c>
      <c r="CP33" s="137">
        <v>213675</v>
      </c>
      <c r="CQ33" s="188">
        <v>0</v>
      </c>
      <c r="CR33" s="188">
        <f t="shared" si="157"/>
        <v>0</v>
      </c>
      <c r="CS33" s="188">
        <v>0</v>
      </c>
      <c r="CT33" s="188">
        <v>0</v>
      </c>
      <c r="CU33" s="188">
        <v>0</v>
      </c>
      <c r="CV33" s="188">
        <v>0</v>
      </c>
      <c r="CW33" s="188">
        <v>0</v>
      </c>
      <c r="CX33" s="188">
        <f t="shared" si="95"/>
        <v>0</v>
      </c>
      <c r="CY33" s="188">
        <v>0</v>
      </c>
      <c r="CZ33" s="188">
        <v>0</v>
      </c>
      <c r="DA33" s="188">
        <v>0</v>
      </c>
      <c r="DB33" s="188">
        <v>0</v>
      </c>
      <c r="DD33">
        <v>-1</v>
      </c>
      <c r="DE33" s="231">
        <v>1</v>
      </c>
      <c r="DF33" s="231">
        <v>1</v>
      </c>
      <c r="DG33" s="231">
        <v>1</v>
      </c>
      <c r="DH33" s="203">
        <v>1</v>
      </c>
      <c r="DI33" s="229">
        <v>9</v>
      </c>
      <c r="DJ33">
        <v>-1</v>
      </c>
      <c r="DK33">
        <v>1</v>
      </c>
      <c r="DL33" s="235">
        <v>1</v>
      </c>
      <c r="DM33">
        <v>1</v>
      </c>
      <c r="DN33">
        <v>1</v>
      </c>
      <c r="DO33">
        <v>0</v>
      </c>
      <c r="DP33">
        <v>1</v>
      </c>
      <c r="DQ33" s="235">
        <v>1.1407511407499999E-2</v>
      </c>
      <c r="DR33" s="194">
        <v>42541</v>
      </c>
      <c r="DS33">
        <f t="shared" si="96"/>
        <v>1</v>
      </c>
      <c r="DT33" t="s">
        <v>1163</v>
      </c>
      <c r="DU33">
        <v>2</v>
      </c>
      <c r="DV33" s="241">
        <v>1</v>
      </c>
      <c r="DW33">
        <v>3</v>
      </c>
      <c r="DX33" s="137">
        <v>144075</v>
      </c>
      <c r="DY33" s="137">
        <v>216112.5</v>
      </c>
      <c r="DZ33" s="188">
        <v>1643.5372060355623</v>
      </c>
      <c r="EA33" s="188">
        <f t="shared" si="158"/>
        <v>-1643.5372060355623</v>
      </c>
      <c r="EB33" s="188">
        <v>1643.5372060355623</v>
      </c>
      <c r="EC33" s="188">
        <v>-1643.5372060355623</v>
      </c>
      <c r="ED33" s="188">
        <v>1643.5372060355623</v>
      </c>
      <c r="EE33" s="188">
        <v>1643.5372060355623</v>
      </c>
      <c r="EF33" s="188">
        <v>1643.5372060355623</v>
      </c>
      <c r="EG33" s="188">
        <f t="shared" si="97"/>
        <v>1643.5372060355623</v>
      </c>
      <c r="EH33" s="188">
        <v>1643.5372060355623</v>
      </c>
      <c r="EI33" s="188">
        <v>-1643.5372060355623</v>
      </c>
      <c r="EJ33" s="188">
        <v>-1643.5372060355623</v>
      </c>
      <c r="EK33" s="188">
        <v>1643.5372060355623</v>
      </c>
      <c r="EM33">
        <v>1</v>
      </c>
      <c r="EN33" s="231">
        <v>-1</v>
      </c>
      <c r="EO33" s="231">
        <v>-1</v>
      </c>
      <c r="EP33" s="231">
        <v>1</v>
      </c>
      <c r="EQ33" s="203">
        <v>1</v>
      </c>
      <c r="ER33" s="229">
        <v>10</v>
      </c>
      <c r="ES33">
        <v>-1</v>
      </c>
      <c r="ET33">
        <v>1</v>
      </c>
      <c r="EU33" s="235">
        <v>1</v>
      </c>
      <c r="EV33">
        <v>0</v>
      </c>
      <c r="EW33">
        <v>1</v>
      </c>
      <c r="EX33">
        <v>0</v>
      </c>
      <c r="EY33">
        <v>1</v>
      </c>
      <c r="EZ33" s="235">
        <v>3.4704147145599999E-3</v>
      </c>
      <c r="FA33" s="194">
        <v>42541</v>
      </c>
      <c r="FB33">
        <f t="shared" si="98"/>
        <v>1</v>
      </c>
      <c r="FC33" t="s">
        <v>1163</v>
      </c>
      <c r="FD33">
        <v>2</v>
      </c>
      <c r="FE33" s="241">
        <v>1</v>
      </c>
      <c r="FF33">
        <v>2</v>
      </c>
      <c r="FG33" s="137">
        <v>144575</v>
      </c>
      <c r="FH33" s="137">
        <v>144575</v>
      </c>
      <c r="FI33" s="188">
        <v>-501.73520735751197</v>
      </c>
      <c r="FJ33" s="188">
        <f t="shared" si="159"/>
        <v>501.73520735751197</v>
      </c>
      <c r="FK33" s="188">
        <v>501.73520735751197</v>
      </c>
      <c r="FL33" s="188">
        <v>-501.73520735751197</v>
      </c>
      <c r="FM33" s="188">
        <v>501.73520735751197</v>
      </c>
      <c r="FN33" s="188">
        <v>-501.73520735751197</v>
      </c>
      <c r="FO33" s="188">
        <v>501.73520735751197</v>
      </c>
      <c r="FP33" s="188">
        <f t="shared" si="99"/>
        <v>501.73520735751197</v>
      </c>
      <c r="FQ33" s="188">
        <v>501.73520735751197</v>
      </c>
      <c r="FR33" s="188">
        <v>-501.73520735751197</v>
      </c>
      <c r="FS33" s="188">
        <v>-501.73520735751197</v>
      </c>
      <c r="FT33" s="188">
        <v>501.73520735751197</v>
      </c>
      <c r="FV33">
        <v>1</v>
      </c>
      <c r="FW33" s="231">
        <v>-1</v>
      </c>
      <c r="FX33" s="231">
        <v>-1</v>
      </c>
      <c r="FY33" s="231">
        <v>1</v>
      </c>
      <c r="FZ33" s="203">
        <v>-1</v>
      </c>
      <c r="GA33" s="229">
        <v>11</v>
      </c>
      <c r="GB33">
        <v>1</v>
      </c>
      <c r="GC33">
        <v>-1</v>
      </c>
      <c r="GD33">
        <v>-1</v>
      </c>
      <c r="GE33">
        <v>1</v>
      </c>
      <c r="GF33">
        <v>1</v>
      </c>
      <c r="GG33">
        <v>0</v>
      </c>
      <c r="GH33">
        <v>1</v>
      </c>
      <c r="GI33">
        <v>-6.5709839183800004E-3</v>
      </c>
      <c r="GJ33" s="194">
        <v>42541</v>
      </c>
      <c r="GK33">
        <f t="shared" si="100"/>
        <v>-1</v>
      </c>
      <c r="GL33" t="s">
        <v>1163</v>
      </c>
      <c r="GM33">
        <v>2</v>
      </c>
      <c r="GN33" s="241">
        <v>1</v>
      </c>
      <c r="GO33">
        <v>3</v>
      </c>
      <c r="GP33" s="137">
        <v>143625</v>
      </c>
      <c r="GQ33" s="137">
        <v>215437.5</v>
      </c>
      <c r="GR33" s="188">
        <v>943.75756527732756</v>
      </c>
      <c r="GS33" s="188">
        <f t="shared" si="160"/>
        <v>-943.75756527732756</v>
      </c>
      <c r="GT33" s="188">
        <v>943.75756527732756</v>
      </c>
      <c r="GU33" s="188">
        <v>-943.75756527732756</v>
      </c>
      <c r="GV33" s="188">
        <v>943.75756527732756</v>
      </c>
      <c r="GW33" s="188">
        <v>943.75756527732756</v>
      </c>
      <c r="GX33" s="188">
        <v>-943.75756527732756</v>
      </c>
      <c r="GY33" s="188">
        <f t="shared" si="101"/>
        <v>943.75756527732756</v>
      </c>
      <c r="GZ33" s="188">
        <v>-943.75756527732756</v>
      </c>
      <c r="HA33" s="188">
        <v>943.75756527732756</v>
      </c>
      <c r="HB33" s="188">
        <v>-943.75756527732756</v>
      </c>
      <c r="HC33" s="188">
        <v>943.75756527732756</v>
      </c>
      <c r="HE33">
        <v>-1</v>
      </c>
      <c r="HF33">
        <v>1</v>
      </c>
      <c r="HG33">
        <v>-1</v>
      </c>
      <c r="HH33">
        <v>1</v>
      </c>
      <c r="HI33">
        <v>-1</v>
      </c>
      <c r="HJ33">
        <v>12</v>
      </c>
      <c r="HK33">
        <v>1</v>
      </c>
      <c r="HL33">
        <v>-1</v>
      </c>
      <c r="HM33" s="235">
        <v>-1</v>
      </c>
      <c r="HN33">
        <v>0</v>
      </c>
      <c r="HO33">
        <v>1</v>
      </c>
      <c r="HP33">
        <v>0</v>
      </c>
      <c r="HQ33">
        <v>1</v>
      </c>
      <c r="HR33" s="235">
        <v>-1.2184508268100001E-3</v>
      </c>
      <c r="HS33" s="194">
        <v>42541</v>
      </c>
      <c r="HT33">
        <f t="shared" si="102"/>
        <v>-1</v>
      </c>
      <c r="HU33" t="s">
        <v>1163</v>
      </c>
      <c r="HV33">
        <v>2</v>
      </c>
      <c r="HW33">
        <v>1</v>
      </c>
      <c r="HX33">
        <v>3</v>
      </c>
      <c r="HY33" s="137">
        <v>143450</v>
      </c>
      <c r="HZ33" s="137">
        <v>215175</v>
      </c>
      <c r="IA33" s="188">
        <v>-174.7867711058945</v>
      </c>
      <c r="IB33" s="188">
        <f t="shared" si="161"/>
        <v>174.7867711058945</v>
      </c>
      <c r="IC33" s="188">
        <v>174.7867711058945</v>
      </c>
      <c r="ID33" s="188">
        <v>-174.7867711058945</v>
      </c>
      <c r="IE33" s="188">
        <v>174.7867711058945</v>
      </c>
      <c r="IF33" s="188">
        <v>174.7867711058945</v>
      </c>
      <c r="IG33" s="188">
        <v>-174.7867711058945</v>
      </c>
      <c r="IH33" s="188">
        <f t="shared" si="103"/>
        <v>174.7867711058945</v>
      </c>
      <c r="II33" s="188">
        <v>-174.7867711058945</v>
      </c>
      <c r="IJ33" s="188">
        <v>174.7867711058945</v>
      </c>
      <c r="IK33" s="188">
        <v>-174.7867711058945</v>
      </c>
      <c r="IL33" s="188">
        <v>174.7867711058945</v>
      </c>
      <c r="IN33">
        <v>-1</v>
      </c>
      <c r="IO33" s="231">
        <v>-1</v>
      </c>
      <c r="IP33" s="231">
        <v>-1</v>
      </c>
      <c r="IQ33" s="231">
        <v>-1</v>
      </c>
      <c r="IR33" s="203">
        <v>-1</v>
      </c>
      <c r="IS33" s="229">
        <v>13</v>
      </c>
      <c r="IT33">
        <v>1</v>
      </c>
      <c r="IU33">
        <v>-1</v>
      </c>
      <c r="IV33" s="235">
        <v>-1</v>
      </c>
      <c r="IW33">
        <v>1</v>
      </c>
      <c r="IX33">
        <v>1</v>
      </c>
      <c r="IY33">
        <v>0</v>
      </c>
      <c r="IZ33">
        <v>1</v>
      </c>
      <c r="JA33" s="235">
        <v>-2.7884280237E-2</v>
      </c>
      <c r="JB33" s="194">
        <v>42541</v>
      </c>
      <c r="JC33">
        <f t="shared" si="104"/>
        <v>-1</v>
      </c>
      <c r="JD33" t="s">
        <v>1163</v>
      </c>
      <c r="JE33">
        <v>2</v>
      </c>
      <c r="JF33" s="241">
        <v>1</v>
      </c>
      <c r="JG33">
        <v>3</v>
      </c>
      <c r="JH33" s="137">
        <v>139450</v>
      </c>
      <c r="JI33" s="137">
        <v>209175</v>
      </c>
      <c r="JJ33" s="188">
        <v>3888.4628790496499</v>
      </c>
      <c r="JK33" s="188">
        <f t="shared" si="162"/>
        <v>3888.4628790496499</v>
      </c>
      <c r="JL33" s="188">
        <v>3888.4628790496499</v>
      </c>
      <c r="JM33" s="188">
        <v>-3888.4628790496499</v>
      </c>
      <c r="JN33" s="188">
        <v>3888.4628790496499</v>
      </c>
      <c r="JO33" s="188">
        <v>3888.4628790496499</v>
      </c>
      <c r="JP33" s="188">
        <v>3888.4628790496499</v>
      </c>
      <c r="JQ33" s="188">
        <f t="shared" si="105"/>
        <v>3888.4628790496499</v>
      </c>
      <c r="JR33" s="188">
        <v>-3888.4628790496499</v>
      </c>
      <c r="JS33" s="188">
        <v>3888.4628790496499</v>
      </c>
      <c r="JT33" s="188">
        <v>-3888.4628790496499</v>
      </c>
      <c r="JU33" s="188">
        <v>3888.4628790496499</v>
      </c>
      <c r="JW33">
        <v>-1</v>
      </c>
      <c r="JX33" s="231">
        <v>1</v>
      </c>
      <c r="JY33" s="231">
        <v>1</v>
      </c>
      <c r="JZ33" s="231">
        <v>1</v>
      </c>
      <c r="KA33" s="203">
        <v>-1</v>
      </c>
      <c r="KB33" s="229">
        <v>-3</v>
      </c>
      <c r="KC33">
        <v>1</v>
      </c>
      <c r="KD33">
        <v>1</v>
      </c>
      <c r="KE33" s="235">
        <v>-1</v>
      </c>
      <c r="KF33">
        <v>0</v>
      </c>
      <c r="KG33">
        <v>1</v>
      </c>
      <c r="KH33">
        <v>0</v>
      </c>
      <c r="KI33">
        <v>0</v>
      </c>
      <c r="KJ33" s="235">
        <v>-6.0953746862699998E-3</v>
      </c>
      <c r="KK33" s="194">
        <v>42541</v>
      </c>
      <c r="KL33">
        <f t="shared" si="106"/>
        <v>1</v>
      </c>
      <c r="KM33" t="s">
        <v>1163</v>
      </c>
      <c r="KN33">
        <v>2</v>
      </c>
      <c r="KO33" s="241">
        <v>2</v>
      </c>
      <c r="KP33">
        <v>2</v>
      </c>
      <c r="KQ33" s="137">
        <v>138600</v>
      </c>
      <c r="KR33" s="137">
        <v>138600</v>
      </c>
      <c r="KS33" s="188">
        <v>-844.81893151702195</v>
      </c>
      <c r="KT33" s="188">
        <v>844.81893151702195</v>
      </c>
      <c r="KU33" s="188">
        <v>844.81893151702195</v>
      </c>
      <c r="KV33" s="188">
        <v>-844.81893151702195</v>
      </c>
      <c r="KW33" s="188">
        <v>-844.81893151702195</v>
      </c>
      <c r="KX33" s="188">
        <v>-844.81893151702195</v>
      </c>
      <c r="KY33" s="188">
        <v>-844.81893151702195</v>
      </c>
      <c r="KZ33" s="188">
        <f t="shared" si="107"/>
        <v>-844.81893151702195</v>
      </c>
      <c r="LA33" s="188">
        <v>-844.81893151702195</v>
      </c>
      <c r="LB33" s="188">
        <v>844.81893151702195</v>
      </c>
      <c r="LC33" s="188">
        <v>-844.81893151702195</v>
      </c>
      <c r="LD33" s="188">
        <v>844.81893151702195</v>
      </c>
      <c r="LF33">
        <v>-1</v>
      </c>
      <c r="LG33" s="231">
        <v>-1</v>
      </c>
      <c r="LH33" s="231">
        <v>-1</v>
      </c>
      <c r="LI33" s="231">
        <v>-1</v>
      </c>
      <c r="LJ33" s="203">
        <v>-1</v>
      </c>
      <c r="LK33" s="229">
        <v>-4</v>
      </c>
      <c r="LL33">
        <v>1</v>
      </c>
      <c r="LM33">
        <v>1</v>
      </c>
      <c r="LN33" s="235">
        <v>1</v>
      </c>
      <c r="LO33">
        <v>0</v>
      </c>
      <c r="LP33">
        <v>0</v>
      </c>
      <c r="LQ33">
        <v>1</v>
      </c>
      <c r="LR33">
        <v>1</v>
      </c>
      <c r="LS33" s="235">
        <v>4.8701298701300001E-3</v>
      </c>
      <c r="LT33" s="194">
        <v>42557</v>
      </c>
      <c r="LU33">
        <f t="shared" si="108"/>
        <v>-1</v>
      </c>
      <c r="LV33" t="s">
        <v>1163</v>
      </c>
      <c r="LW33">
        <v>2</v>
      </c>
      <c r="LX33" s="241"/>
      <c r="LY33">
        <v>2</v>
      </c>
      <c r="LZ33" s="137">
        <v>139275</v>
      </c>
      <c r="MA33" s="137">
        <v>139275</v>
      </c>
      <c r="MB33" s="188">
        <v>-678.28733766235575</v>
      </c>
      <c r="MC33" s="188">
        <v>-678.28733766235575</v>
      </c>
      <c r="MD33" s="188">
        <v>-678.28733766235575</v>
      </c>
      <c r="ME33" s="188">
        <v>678.28733766235575</v>
      </c>
      <c r="MF33" s="188">
        <v>678.28733766235575</v>
      </c>
      <c r="MG33" s="188">
        <v>-678.28733766235575</v>
      </c>
      <c r="MH33" s="188">
        <v>-678.28733766235575</v>
      </c>
      <c r="MI33" s="188">
        <f t="shared" si="109"/>
        <v>-678.28733766235575</v>
      </c>
      <c r="MJ33" s="188">
        <v>678.28733766235575</v>
      </c>
      <c r="MK33" s="188">
        <v>-678.28733766235575</v>
      </c>
      <c r="ML33" s="188">
        <v>-678.28733766235575</v>
      </c>
      <c r="MM33" s="188">
        <v>678.28733766235575</v>
      </c>
      <c r="MO33">
        <v>1</v>
      </c>
      <c r="MP33" s="231">
        <v>1</v>
      </c>
      <c r="MQ33" s="231">
        <v>-1</v>
      </c>
      <c r="MR33" s="235">
        <v>1</v>
      </c>
      <c r="MS33" s="203">
        <v>-1</v>
      </c>
      <c r="MT33" s="229">
        <v>-5</v>
      </c>
      <c r="MU33">
        <v>1</v>
      </c>
      <c r="MV33">
        <v>1</v>
      </c>
      <c r="MW33" s="235">
        <v>1</v>
      </c>
      <c r="MX33">
        <v>0</v>
      </c>
      <c r="MY33">
        <v>0</v>
      </c>
      <c r="MZ33">
        <v>1</v>
      </c>
      <c r="NA33">
        <v>1</v>
      </c>
      <c r="NB33" s="235">
        <v>1.7411595763800001E-2</v>
      </c>
      <c r="NC33" s="194">
        <v>42557</v>
      </c>
      <c r="ND33">
        <f t="shared" si="110"/>
        <v>1</v>
      </c>
      <c r="NE33" t="s">
        <v>1163</v>
      </c>
      <c r="NF33">
        <v>2</v>
      </c>
      <c r="NG33" s="241"/>
      <c r="NH33">
        <v>2</v>
      </c>
      <c r="NI33" s="137">
        <v>141700</v>
      </c>
      <c r="NJ33" s="137">
        <v>141700</v>
      </c>
      <c r="NK33" s="188">
        <v>2467.22311973046</v>
      </c>
      <c r="NL33" s="188">
        <v>2467.22311973046</v>
      </c>
      <c r="NM33" s="188">
        <v>-2467.22311973046</v>
      </c>
      <c r="NN33" s="188">
        <v>2467.22311973046</v>
      </c>
      <c r="NO33" s="188">
        <v>2467.22311973046</v>
      </c>
      <c r="NP33" s="188">
        <v>-2467.22311973046</v>
      </c>
      <c r="NQ33" s="188">
        <v>2467.22311973046</v>
      </c>
      <c r="NR33" s="188">
        <f t="shared" si="111"/>
        <v>2467.22311973046</v>
      </c>
      <c r="NS33" s="188">
        <v>2467.22311973046</v>
      </c>
      <c r="NT33" s="188">
        <v>-2467.22311973046</v>
      </c>
      <c r="NU33" s="188">
        <v>-2467.22311973046</v>
      </c>
      <c r="NV33" s="188">
        <v>2467.22311973046</v>
      </c>
      <c r="NX33">
        <v>1</v>
      </c>
      <c r="NY33" s="231">
        <v>1</v>
      </c>
      <c r="NZ33" s="231">
        <v>-1</v>
      </c>
      <c r="OA33" s="231">
        <v>1</v>
      </c>
      <c r="OB33" s="203">
        <v>-1</v>
      </c>
      <c r="OC33" s="229">
        <v>-6</v>
      </c>
      <c r="OD33">
        <v>1</v>
      </c>
      <c r="OE33">
        <v>1</v>
      </c>
      <c r="OF33" s="235">
        <v>-1</v>
      </c>
      <c r="OG33">
        <v>1</v>
      </c>
      <c r="OH33">
        <v>1</v>
      </c>
      <c r="OI33">
        <v>0</v>
      </c>
      <c r="OJ33">
        <v>0</v>
      </c>
      <c r="OK33">
        <v>-1.4996471418499999E-2</v>
      </c>
      <c r="OL33" s="194">
        <v>42557</v>
      </c>
      <c r="OM33">
        <f t="shared" si="112"/>
        <v>1</v>
      </c>
      <c r="ON33" t="s">
        <v>1163</v>
      </c>
      <c r="OO33">
        <v>2</v>
      </c>
      <c r="OP33" s="241"/>
      <c r="OQ33">
        <v>2</v>
      </c>
      <c r="OR33" s="137">
        <v>141175</v>
      </c>
      <c r="OS33" s="137">
        <v>141175</v>
      </c>
      <c r="OT33" s="188">
        <v>-2117.1268525067376</v>
      </c>
      <c r="OU33" s="188">
        <v>-2117.1268525067376</v>
      </c>
      <c r="OV33" s="188">
        <v>2117.1268525067376</v>
      </c>
      <c r="OW33" s="188">
        <v>-2117.1268525067376</v>
      </c>
      <c r="OX33" s="188">
        <v>-2117.1268525067376</v>
      </c>
      <c r="OY33" s="188">
        <v>2117.1268525067376</v>
      </c>
      <c r="OZ33" s="188">
        <v>-2117.1268525067376</v>
      </c>
      <c r="PA33" s="188">
        <f t="shared" si="113"/>
        <v>-2117.1268525067376</v>
      </c>
      <c r="PB33" s="188">
        <v>-2117.1268525067376</v>
      </c>
      <c r="PC33" s="188">
        <v>2117.1268525067376</v>
      </c>
      <c r="PD33" s="188">
        <v>-2117.1268525067376</v>
      </c>
      <c r="PE33" s="188">
        <v>2117.1268525067376</v>
      </c>
      <c r="PG33">
        <v>-1</v>
      </c>
      <c r="PH33" s="231">
        <v>-1</v>
      </c>
      <c r="PI33" s="231">
        <v>-1</v>
      </c>
      <c r="PJ33" s="231">
        <v>-1</v>
      </c>
      <c r="PK33" s="203">
        <v>-1</v>
      </c>
      <c r="PL33" s="229">
        <v>-7</v>
      </c>
      <c r="PM33">
        <v>1</v>
      </c>
      <c r="PN33">
        <v>1</v>
      </c>
      <c r="PO33" s="235">
        <v>1</v>
      </c>
      <c r="PP33">
        <v>0</v>
      </c>
      <c r="PQ33">
        <v>0</v>
      </c>
      <c r="PR33">
        <v>1</v>
      </c>
      <c r="PS33">
        <v>1</v>
      </c>
      <c r="PT33" s="235">
        <v>1.1463370947500001E-2</v>
      </c>
      <c r="PU33" s="194">
        <v>42557</v>
      </c>
      <c r="PV33">
        <v>-1</v>
      </c>
      <c r="PW33" t="s">
        <v>1163</v>
      </c>
      <c r="PX33">
        <v>2</v>
      </c>
      <c r="PY33" s="241"/>
      <c r="PZ33">
        <v>2</v>
      </c>
      <c r="QA33" s="137">
        <v>139900</v>
      </c>
      <c r="QB33" s="137">
        <v>139900</v>
      </c>
      <c r="QC33" s="188">
        <v>-1603.72559555525</v>
      </c>
      <c r="QD33" s="188">
        <v>-1603.72559555525</v>
      </c>
      <c r="QE33" s="188">
        <v>-1603.72559555525</v>
      </c>
      <c r="QF33" s="188">
        <v>1603.72559555525</v>
      </c>
      <c r="QG33" s="188">
        <v>1603.72559555525</v>
      </c>
      <c r="QH33" s="188">
        <v>-1603.72559555525</v>
      </c>
      <c r="QI33" s="188">
        <v>-1603.72559555525</v>
      </c>
      <c r="QJ33" s="188">
        <v>-1603.72559555525</v>
      </c>
      <c r="QK33" s="188">
        <v>1603.72559555525</v>
      </c>
      <c r="QL33" s="188">
        <v>-1603.72559555525</v>
      </c>
      <c r="QM33" s="188">
        <v>-1603.72559555525</v>
      </c>
      <c r="QN33" s="188">
        <v>1603.72559555525</v>
      </c>
      <c r="QP33">
        <f t="shared" si="114"/>
        <v>1</v>
      </c>
      <c r="QQ33" s="231">
        <v>-1</v>
      </c>
      <c r="QR33" s="231">
        <v>1</v>
      </c>
      <c r="QS33" s="231">
        <v>-1</v>
      </c>
      <c r="QT33" s="203">
        <v>-1</v>
      </c>
      <c r="QU33" s="229">
        <v>-8</v>
      </c>
      <c r="QV33">
        <f t="shared" si="115"/>
        <v>1</v>
      </c>
      <c r="QW33">
        <f t="shared" si="116"/>
        <v>1</v>
      </c>
      <c r="QX33">
        <v>-1</v>
      </c>
      <c r="QY33">
        <f t="shared" si="117"/>
        <v>0</v>
      </c>
      <c r="QZ33">
        <f t="shared" si="176"/>
        <v>1</v>
      </c>
      <c r="RA33">
        <f t="shared" si="163"/>
        <v>0</v>
      </c>
      <c r="RB33">
        <f t="shared" si="118"/>
        <v>0</v>
      </c>
      <c r="RC33">
        <v>-9.0313440764999992E-3</v>
      </c>
      <c r="RD33" s="194">
        <v>42557</v>
      </c>
      <c r="RE33">
        <f t="shared" si="119"/>
        <v>1</v>
      </c>
      <c r="RF33" t="str">
        <f t="shared" si="83"/>
        <v>TRUE</v>
      </c>
      <c r="RG33">
        <f>VLOOKUP($A33,'FuturesInfo (3)'!$A$2:$V$80,22)</f>
        <v>2</v>
      </c>
      <c r="RH33" s="241"/>
      <c r="RI33">
        <f t="shared" si="120"/>
        <v>2</v>
      </c>
      <c r="RJ33" s="137">
        <f>VLOOKUP($A33,'FuturesInfo (3)'!$A$2:$O$80,15)*RG33</f>
        <v>139900</v>
      </c>
      <c r="RK33" s="137">
        <f>VLOOKUP($A33,'FuturesInfo (3)'!$A$2:$O$80,15)*RI33</f>
        <v>139900</v>
      </c>
      <c r="RL33" s="188">
        <f t="shared" si="121"/>
        <v>1263.48503630235</v>
      </c>
      <c r="RM33" s="188">
        <f t="shared" si="172"/>
        <v>-1263.48503630235</v>
      </c>
      <c r="RN33" s="188">
        <f t="shared" si="122"/>
        <v>1263.48503630235</v>
      </c>
      <c r="RO33" s="188">
        <f t="shared" si="123"/>
        <v>-1263.48503630235</v>
      </c>
      <c r="RP33" s="188">
        <f t="shared" si="173"/>
        <v>-1263.48503630235</v>
      </c>
      <c r="RQ33" s="188">
        <f t="shared" si="125"/>
        <v>-1263.48503630235</v>
      </c>
      <c r="RR33" s="188">
        <f t="shared" si="164"/>
        <v>1263.48503630235</v>
      </c>
      <c r="RS33" s="188">
        <f t="shared" si="126"/>
        <v>-1263.48503630235</v>
      </c>
      <c r="RT33" s="188">
        <f>IF(IF(sym!$Q22=QX33,1,0)=1,ABS(RJ33*RC33),-ABS(RJ33*RC33))</f>
        <v>-1263.48503630235</v>
      </c>
      <c r="RU33" s="188">
        <f>IF(IF(sym!$P22=QX33,1,0)=1,ABS(RJ33*RC33),-ABS(RJ33*RC33))</f>
        <v>1263.48503630235</v>
      </c>
      <c r="RV33" s="188">
        <f t="shared" si="169"/>
        <v>-1263.48503630235</v>
      </c>
      <c r="RW33" s="188">
        <f t="shared" si="127"/>
        <v>1263.48503630235</v>
      </c>
      <c r="RY33">
        <f t="shared" si="128"/>
        <v>-1</v>
      </c>
      <c r="RZ33" s="231"/>
      <c r="SA33" s="231"/>
      <c r="SB33" s="231"/>
      <c r="SC33" s="203"/>
      <c r="SD33" s="229"/>
      <c r="SE33">
        <f t="shared" si="129"/>
        <v>1</v>
      </c>
      <c r="SF33">
        <f t="shared" si="130"/>
        <v>0</v>
      </c>
      <c r="SG33" s="235"/>
      <c r="SH33">
        <f t="shared" si="131"/>
        <v>1</v>
      </c>
      <c r="SI33">
        <f t="shared" si="85"/>
        <v>1</v>
      </c>
      <c r="SJ33">
        <f t="shared" si="165"/>
        <v>0</v>
      </c>
      <c r="SK33">
        <f t="shared" si="132"/>
        <v>1</v>
      </c>
      <c r="SL33" s="235"/>
      <c r="SM33" s="194"/>
      <c r="SN33">
        <f t="shared" si="133"/>
        <v>-1</v>
      </c>
      <c r="SO33" t="str">
        <f t="shared" si="86"/>
        <v>FALSE</v>
      </c>
      <c r="SP33">
        <f>VLOOKUP($A33,'FuturesInfo (3)'!$A$2:$V$80,22)</f>
        <v>2</v>
      </c>
      <c r="SQ33" s="241"/>
      <c r="SR33">
        <f t="shared" si="134"/>
        <v>2</v>
      </c>
      <c r="SS33" s="137">
        <f>VLOOKUP($A33,'FuturesInfo (3)'!$A$2:$O$80,15)*SP33</f>
        <v>139900</v>
      </c>
      <c r="ST33" s="137">
        <f>VLOOKUP($A33,'FuturesInfo (3)'!$A$2:$O$80,15)*SR33</f>
        <v>139900</v>
      </c>
      <c r="SU33" s="188">
        <f t="shared" si="135"/>
        <v>0</v>
      </c>
      <c r="SV33" s="188">
        <f t="shared" si="87"/>
        <v>0</v>
      </c>
      <c r="SW33" s="188">
        <f t="shared" si="136"/>
        <v>0</v>
      </c>
      <c r="SX33" s="188">
        <f t="shared" si="137"/>
        <v>0</v>
      </c>
      <c r="SY33" s="188">
        <f t="shared" si="174"/>
        <v>0</v>
      </c>
      <c r="SZ33" s="188">
        <f t="shared" si="139"/>
        <v>0</v>
      </c>
      <c r="TA33" s="188">
        <f t="shared" si="166"/>
        <v>0</v>
      </c>
      <c r="TB33" s="188">
        <f t="shared" si="140"/>
        <v>0</v>
      </c>
      <c r="TC33" s="188">
        <f>IF(IF(sym!$Q22=SG33,1,0)=1,ABS(SS33*SL33),-ABS(SS33*SL33))</f>
        <v>0</v>
      </c>
      <c r="TD33" s="188">
        <f>IF(IF(sym!$P22=SG33,1,0)=1,ABS(SS33*SL33),-ABS(SS33*SL33))</f>
        <v>0</v>
      </c>
      <c r="TE33" s="188">
        <f t="shared" si="170"/>
        <v>0</v>
      </c>
      <c r="TF33" s="188">
        <f t="shared" si="141"/>
        <v>0</v>
      </c>
      <c r="TH33">
        <f t="shared" si="142"/>
        <v>0</v>
      </c>
      <c r="TI33" s="231"/>
      <c r="TJ33" s="231"/>
      <c r="TK33" s="231"/>
      <c r="TL33" s="203"/>
      <c r="TM33" s="229"/>
      <c r="TN33">
        <f t="shared" si="143"/>
        <v>1</v>
      </c>
      <c r="TO33">
        <f t="shared" si="144"/>
        <v>0</v>
      </c>
      <c r="TP33" s="235"/>
      <c r="TQ33">
        <f t="shared" si="145"/>
        <v>1</v>
      </c>
      <c r="TR33">
        <f t="shared" si="88"/>
        <v>1</v>
      </c>
      <c r="TS33">
        <f t="shared" si="167"/>
        <v>0</v>
      </c>
      <c r="TT33">
        <f t="shared" si="146"/>
        <v>1</v>
      </c>
      <c r="TU33" s="235"/>
      <c r="TV33" s="194"/>
      <c r="TW33">
        <f t="shared" si="147"/>
        <v>-1</v>
      </c>
      <c r="TX33" t="str">
        <f t="shared" si="89"/>
        <v>FALSE</v>
      </c>
      <c r="TY33">
        <f>VLOOKUP($A33,'FuturesInfo (3)'!$A$2:$V$80,22)</f>
        <v>2</v>
      </c>
      <c r="TZ33" s="241"/>
      <c r="UA33">
        <f t="shared" si="148"/>
        <v>2</v>
      </c>
      <c r="UB33" s="137">
        <f>VLOOKUP($A33,'FuturesInfo (3)'!$A$2:$O$80,15)*TY33</f>
        <v>139900</v>
      </c>
      <c r="UC33" s="137">
        <f>VLOOKUP($A33,'FuturesInfo (3)'!$A$2:$O$80,15)*UA33</f>
        <v>139900</v>
      </c>
      <c r="UD33" s="188">
        <f t="shared" si="149"/>
        <v>0</v>
      </c>
      <c r="UE33" s="188">
        <f t="shared" si="90"/>
        <v>0</v>
      </c>
      <c r="UF33" s="188">
        <f t="shared" si="150"/>
        <v>0</v>
      </c>
      <c r="UG33" s="188">
        <f t="shared" si="151"/>
        <v>0</v>
      </c>
      <c r="UH33" s="188">
        <f t="shared" si="175"/>
        <v>0</v>
      </c>
      <c r="UI33" s="188">
        <f t="shared" si="153"/>
        <v>0</v>
      </c>
      <c r="UJ33" s="188">
        <f t="shared" si="168"/>
        <v>0</v>
      </c>
      <c r="UK33" s="188">
        <f t="shared" si="154"/>
        <v>0</v>
      </c>
      <c r="UL33" s="188">
        <f>IF(IF(sym!$Q22=TP33,1,0)=1,ABS(UB33*TU33),-ABS(UB33*TU33))</f>
        <v>0</v>
      </c>
      <c r="UM33" s="188">
        <f>IF(IF(sym!$P22=TP33,1,0)=1,ABS(UB33*TU33),-ABS(UB33*TU33))</f>
        <v>0</v>
      </c>
      <c r="UN33" s="188">
        <f t="shared" si="171"/>
        <v>0</v>
      </c>
      <c r="UO33" s="188">
        <f t="shared" si="155"/>
        <v>0</v>
      </c>
    </row>
    <row r="34" spans="1:561" x14ac:dyDescent="0.25">
      <c r="A34" s="1" t="s">
        <v>333</v>
      </c>
      <c r="B34" s="149" t="str">
        <f>'FuturesInfo (3)'!M22</f>
        <v>MT</v>
      </c>
      <c r="C34" s="192" t="str">
        <f>VLOOKUP(A34,'FuturesInfo (3)'!$A$2:$K$80,11)</f>
        <v>index</v>
      </c>
      <c r="E34">
        <v>-1</v>
      </c>
      <c r="F34" s="228">
        <v>1</v>
      </c>
      <c r="G34" s="228">
        <v>1</v>
      </c>
      <c r="H34" s="203">
        <v>-1</v>
      </c>
      <c r="I34" s="229">
        <v>-2</v>
      </c>
      <c r="J34">
        <v>1</v>
      </c>
      <c r="K34">
        <v>1</v>
      </c>
      <c r="L34" s="203">
        <v>1</v>
      </c>
      <c r="M34">
        <v>1</v>
      </c>
      <c r="N34">
        <v>0</v>
      </c>
      <c r="O34">
        <v>1</v>
      </c>
      <c r="P34">
        <v>1</v>
      </c>
      <c r="Q34" s="237">
        <v>1.01395681737E-2</v>
      </c>
      <c r="R34" s="194">
        <v>42544</v>
      </c>
      <c r="S34">
        <v>60</v>
      </c>
      <c r="T34" t="s">
        <v>1163</v>
      </c>
      <c r="U34">
        <v>2</v>
      </c>
      <c r="V34" s="241">
        <v>2</v>
      </c>
      <c r="W34">
        <v>2</v>
      </c>
      <c r="X34" s="137">
        <v>93761.083199999994</v>
      </c>
      <c r="Y34" s="137">
        <v>93761.083199999994</v>
      </c>
      <c r="Z34" s="188">
        <v>950.69689514635775</v>
      </c>
      <c r="AA34" s="188">
        <f t="shared" si="81"/>
        <v>-950.69689514635775</v>
      </c>
      <c r="AB34" s="188">
        <v>-950.69689514635775</v>
      </c>
      <c r="AC34" s="188">
        <v>950.69689514635775</v>
      </c>
      <c r="AD34" s="188">
        <v>950.69689514635775</v>
      </c>
      <c r="AE34" s="188">
        <v>950.69689514635775</v>
      </c>
      <c r="AF34" s="188">
        <f t="shared" si="91"/>
        <v>-2</v>
      </c>
      <c r="AG34" s="188">
        <v>950.69689514635775</v>
      </c>
      <c r="AH34" s="188">
        <v>-950.69689514635775</v>
      </c>
      <c r="AI34" s="188">
        <v>-950.69689514635775</v>
      </c>
      <c r="AJ34" s="188">
        <v>950.69689514635775</v>
      </c>
      <c r="AL34">
        <v>1</v>
      </c>
      <c r="AM34" s="228">
        <v>-1</v>
      </c>
      <c r="AN34" s="228">
        <v>1</v>
      </c>
      <c r="AO34" s="228">
        <v>-1</v>
      </c>
      <c r="AP34" s="203">
        <v>-1</v>
      </c>
      <c r="AQ34" s="229">
        <v>-3</v>
      </c>
      <c r="AR34">
        <v>1</v>
      </c>
      <c r="AS34">
        <v>1</v>
      </c>
      <c r="AT34" s="203">
        <v>1</v>
      </c>
      <c r="AU34">
        <v>0</v>
      </c>
      <c r="AV34">
        <v>0</v>
      </c>
      <c r="AW34">
        <v>1</v>
      </c>
      <c r="AX34">
        <v>1</v>
      </c>
      <c r="AY34" s="237">
        <v>8.5025980160600007E-3</v>
      </c>
      <c r="AZ34" s="194">
        <v>42544</v>
      </c>
      <c r="BA34">
        <f t="shared" si="92"/>
        <v>1</v>
      </c>
      <c r="BB34" t="s">
        <v>1163</v>
      </c>
      <c r="BC34">
        <v>2</v>
      </c>
      <c r="BD34" s="241">
        <v>2</v>
      </c>
      <c r="BE34">
        <v>2</v>
      </c>
      <c r="BF34" s="137">
        <v>94379.955599999987</v>
      </c>
      <c r="BG34" s="137">
        <v>94379.955599999987</v>
      </c>
      <c r="BH34" s="188">
        <v>-802.47482324039083</v>
      </c>
      <c r="BI34" s="188">
        <f t="shared" si="156"/>
        <v>802.47482324039083</v>
      </c>
      <c r="BJ34" s="188">
        <v>-802.47482324039083</v>
      </c>
      <c r="BK34" s="188">
        <v>802.47482324039083</v>
      </c>
      <c r="BL34" s="188">
        <v>802.47482324039083</v>
      </c>
      <c r="BM34" s="188">
        <v>802.47482324039083</v>
      </c>
      <c r="BN34" s="188">
        <v>-802.47482324039083</v>
      </c>
      <c r="BO34" s="188">
        <f t="shared" si="93"/>
        <v>802.47482324039083</v>
      </c>
      <c r="BP34" s="188">
        <v>802.47482324039083</v>
      </c>
      <c r="BQ34" s="188">
        <v>-802.47482324039083</v>
      </c>
      <c r="BR34" s="188">
        <v>-802.47482324039083</v>
      </c>
      <c r="BS34" s="188">
        <v>802.47482324039083</v>
      </c>
      <c r="BU34">
        <v>1</v>
      </c>
      <c r="BV34" s="228">
        <v>1</v>
      </c>
      <c r="BW34" s="228">
        <v>-1</v>
      </c>
      <c r="BX34" s="228">
        <v>1</v>
      </c>
      <c r="BY34" s="203">
        <v>-1</v>
      </c>
      <c r="BZ34" s="229">
        <v>-4</v>
      </c>
      <c r="CA34">
        <v>1</v>
      </c>
      <c r="CB34">
        <v>1</v>
      </c>
      <c r="CC34" s="203">
        <v>-1</v>
      </c>
      <c r="CD34">
        <v>0</v>
      </c>
      <c r="CE34">
        <v>1</v>
      </c>
      <c r="CF34">
        <v>0</v>
      </c>
      <c r="CG34">
        <v>0</v>
      </c>
      <c r="CH34" s="237">
        <v>-8.5480093676799998E-3</v>
      </c>
      <c r="CI34" s="194">
        <v>42548</v>
      </c>
      <c r="CJ34">
        <f t="shared" si="94"/>
        <v>1</v>
      </c>
      <c r="CK34" t="s">
        <v>1163</v>
      </c>
      <c r="CL34">
        <v>2</v>
      </c>
      <c r="CM34" s="241">
        <v>2</v>
      </c>
      <c r="CN34">
        <v>2</v>
      </c>
      <c r="CO34" s="137">
        <v>94436.684500000003</v>
      </c>
      <c r="CP34" s="137">
        <v>94436.684500000003</v>
      </c>
      <c r="CQ34" s="188">
        <v>-807.24566375864072</v>
      </c>
      <c r="CR34" s="188">
        <f t="shared" si="157"/>
        <v>-807.24566375864072</v>
      </c>
      <c r="CS34" s="188">
        <v>807.24566375864072</v>
      </c>
      <c r="CT34" s="188">
        <v>-807.24566375864072</v>
      </c>
      <c r="CU34" s="188">
        <v>-807.24566375864072</v>
      </c>
      <c r="CV34" s="188">
        <v>807.24566375864072</v>
      </c>
      <c r="CW34" s="188">
        <v>-807.24566375864072</v>
      </c>
      <c r="CX34" s="188">
        <f t="shared" si="95"/>
        <v>-807.24566375864072</v>
      </c>
      <c r="CY34" s="188">
        <v>-807.24566375864072</v>
      </c>
      <c r="CZ34" s="188">
        <v>807.24566375864072</v>
      </c>
      <c r="DA34" s="188">
        <v>-807.24566375864072</v>
      </c>
      <c r="DB34" s="188">
        <v>807.24566375864072</v>
      </c>
      <c r="DD34">
        <v>-1</v>
      </c>
      <c r="DE34" s="228">
        <v>-1</v>
      </c>
      <c r="DF34" s="228">
        <v>-1</v>
      </c>
      <c r="DG34" s="228">
        <v>-1</v>
      </c>
      <c r="DH34" s="203">
        <v>-1</v>
      </c>
      <c r="DI34" s="229">
        <v>-1</v>
      </c>
      <c r="DJ34">
        <v>1</v>
      </c>
      <c r="DK34">
        <v>1</v>
      </c>
      <c r="DL34" s="203">
        <v>-1</v>
      </c>
      <c r="DM34">
        <v>1</v>
      </c>
      <c r="DN34">
        <v>1</v>
      </c>
      <c r="DO34">
        <v>0</v>
      </c>
      <c r="DP34">
        <v>0</v>
      </c>
      <c r="DQ34" s="237">
        <v>-1.6770993267999999E-2</v>
      </c>
      <c r="DR34" s="194">
        <v>42548</v>
      </c>
      <c r="DS34">
        <f t="shared" si="96"/>
        <v>-1</v>
      </c>
      <c r="DT34" t="s">
        <v>1163</v>
      </c>
      <c r="DU34">
        <v>2</v>
      </c>
      <c r="DV34" s="241">
        <v>1</v>
      </c>
      <c r="DW34">
        <v>3</v>
      </c>
      <c r="DX34" s="137">
        <v>92313.427500000005</v>
      </c>
      <c r="DY34" s="137">
        <v>138470.14125000002</v>
      </c>
      <c r="DZ34" s="188">
        <v>1548.187871148506</v>
      </c>
      <c r="EA34" s="188">
        <f t="shared" si="158"/>
        <v>1548.187871148506</v>
      </c>
      <c r="EB34" s="188">
        <v>1548.187871148506</v>
      </c>
      <c r="EC34" s="188">
        <v>-1548.187871148506</v>
      </c>
      <c r="ED34" s="188">
        <v>-1548.187871148506</v>
      </c>
      <c r="EE34" s="188">
        <v>1548.187871148506</v>
      </c>
      <c r="EF34" s="188">
        <v>1548.187871148506</v>
      </c>
      <c r="EG34" s="188">
        <f t="shared" si="97"/>
        <v>1548.187871148506</v>
      </c>
      <c r="EH34" s="188">
        <v>-1548.187871148506</v>
      </c>
      <c r="EI34" s="188">
        <v>1548.187871148506</v>
      </c>
      <c r="EJ34" s="188">
        <v>-1548.187871148506</v>
      </c>
      <c r="EK34" s="188">
        <v>1548.187871148506</v>
      </c>
      <c r="EM34">
        <v>-1</v>
      </c>
      <c r="EN34" s="228">
        <v>-1</v>
      </c>
      <c r="EO34" s="228">
        <v>-1</v>
      </c>
      <c r="EP34" s="228">
        <v>-1</v>
      </c>
      <c r="EQ34" s="203">
        <v>-1</v>
      </c>
      <c r="ER34" s="229">
        <v>8</v>
      </c>
      <c r="ES34">
        <v>1</v>
      </c>
      <c r="ET34">
        <v>-1</v>
      </c>
      <c r="EU34" s="203">
        <v>-1</v>
      </c>
      <c r="EV34">
        <v>1</v>
      </c>
      <c r="EW34">
        <v>1</v>
      </c>
      <c r="EX34">
        <v>0</v>
      </c>
      <c r="EY34">
        <v>1</v>
      </c>
      <c r="EZ34" s="237">
        <v>-1.8618618618600001E-2</v>
      </c>
      <c r="FA34" s="194">
        <v>42548</v>
      </c>
      <c r="FB34">
        <f t="shared" si="98"/>
        <v>-1</v>
      </c>
      <c r="FC34" t="s">
        <v>1163</v>
      </c>
      <c r="FD34">
        <v>2</v>
      </c>
      <c r="FE34" s="241">
        <v>2</v>
      </c>
      <c r="FF34">
        <v>2</v>
      </c>
      <c r="FG34" s="137">
        <v>90392.88</v>
      </c>
      <c r="FH34" s="137">
        <v>90392.88</v>
      </c>
      <c r="FI34" s="188">
        <v>1682.9905585568758</v>
      </c>
      <c r="FJ34" s="188">
        <f t="shared" si="159"/>
        <v>1682.9905585568758</v>
      </c>
      <c r="FK34" s="188">
        <v>1682.9905585568758</v>
      </c>
      <c r="FL34" s="188">
        <v>-1682.9905585568758</v>
      </c>
      <c r="FM34" s="188">
        <v>1682.9905585568758</v>
      </c>
      <c r="FN34" s="188">
        <v>1682.9905585568758</v>
      </c>
      <c r="FO34" s="188">
        <v>1682.9905585568758</v>
      </c>
      <c r="FP34" s="188">
        <f t="shared" si="99"/>
        <v>1682.9905585568758</v>
      </c>
      <c r="FQ34" s="188">
        <v>-1682.9905585568758</v>
      </c>
      <c r="FR34" s="188">
        <v>1682.9905585568758</v>
      </c>
      <c r="FS34" s="188">
        <v>-1682.9905585568758</v>
      </c>
      <c r="FT34" s="188">
        <v>1682.9905585568758</v>
      </c>
      <c r="FV34">
        <v>-1</v>
      </c>
      <c r="FW34" s="228">
        <v>-1</v>
      </c>
      <c r="FX34" s="228">
        <v>-1</v>
      </c>
      <c r="FY34" s="228">
        <v>-1</v>
      </c>
      <c r="FZ34" s="203">
        <v>-1</v>
      </c>
      <c r="GA34" s="229">
        <v>9</v>
      </c>
      <c r="GB34">
        <v>1</v>
      </c>
      <c r="GC34">
        <v>-1</v>
      </c>
      <c r="GD34">
        <v>1</v>
      </c>
      <c r="GE34">
        <v>0</v>
      </c>
      <c r="GF34">
        <v>0</v>
      </c>
      <c r="GG34">
        <v>1</v>
      </c>
      <c r="GH34">
        <v>0</v>
      </c>
      <c r="GI34">
        <v>7.8335373317000006E-3</v>
      </c>
      <c r="GJ34" s="194">
        <v>42548</v>
      </c>
      <c r="GK34">
        <f t="shared" si="100"/>
        <v>-1</v>
      </c>
      <c r="GL34" t="s">
        <v>1163</v>
      </c>
      <c r="GM34">
        <v>2</v>
      </c>
      <c r="GN34" s="241">
        <v>2</v>
      </c>
      <c r="GO34">
        <v>2</v>
      </c>
      <c r="GP34" s="137">
        <v>91100.975999999995</v>
      </c>
      <c r="GQ34" s="137">
        <v>91100.975999999995</v>
      </c>
      <c r="GR34" s="188">
        <v>-713.64289645030578</v>
      </c>
      <c r="GS34" s="188">
        <f t="shared" si="160"/>
        <v>-713.64289645030578</v>
      </c>
      <c r="GT34" s="188">
        <v>-713.64289645030578</v>
      </c>
      <c r="GU34" s="188">
        <v>713.64289645030578</v>
      </c>
      <c r="GV34" s="188">
        <v>-713.64289645030578</v>
      </c>
      <c r="GW34" s="188">
        <v>-713.64289645030578</v>
      </c>
      <c r="GX34" s="188">
        <v>-713.64289645030578</v>
      </c>
      <c r="GY34" s="188">
        <f t="shared" si="101"/>
        <v>-713.64289645030578</v>
      </c>
      <c r="GZ34" s="188">
        <v>713.64289645030578</v>
      </c>
      <c r="HA34" s="188">
        <v>-713.64289645030578</v>
      </c>
      <c r="HB34" s="188">
        <v>-713.64289645030578</v>
      </c>
      <c r="HC34" s="188">
        <v>713.64289645030578</v>
      </c>
      <c r="HE34">
        <v>1</v>
      </c>
      <c r="HF34">
        <v>-1</v>
      </c>
      <c r="HG34">
        <v>1</v>
      </c>
      <c r="HH34">
        <v>-1</v>
      </c>
      <c r="HI34">
        <v>-1</v>
      </c>
      <c r="HJ34">
        <v>10</v>
      </c>
      <c r="HK34">
        <v>1</v>
      </c>
      <c r="HL34">
        <v>-1</v>
      </c>
      <c r="HM34" s="203">
        <v>1</v>
      </c>
      <c r="HN34">
        <v>0</v>
      </c>
      <c r="HO34">
        <v>0</v>
      </c>
      <c r="HP34">
        <v>1</v>
      </c>
      <c r="HQ34">
        <v>0</v>
      </c>
      <c r="HR34" s="237">
        <v>1.78528054409E-2</v>
      </c>
      <c r="HS34" s="194">
        <v>42552</v>
      </c>
      <c r="HT34">
        <f t="shared" si="102"/>
        <v>-1</v>
      </c>
      <c r="HU34" t="s">
        <v>1163</v>
      </c>
      <c r="HV34">
        <v>2</v>
      </c>
      <c r="HW34">
        <v>1</v>
      </c>
      <c r="HX34">
        <v>3</v>
      </c>
      <c r="HY34" s="137">
        <v>92643.573999999993</v>
      </c>
      <c r="HZ34" s="137">
        <v>138965.36099999998</v>
      </c>
      <c r="IA34" s="188">
        <v>-1653.9477019716217</v>
      </c>
      <c r="IB34" s="188">
        <f t="shared" si="161"/>
        <v>1653.9477019716217</v>
      </c>
      <c r="IC34" s="188">
        <v>-1653.9477019716217</v>
      </c>
      <c r="ID34" s="188">
        <v>1653.9477019716217</v>
      </c>
      <c r="IE34" s="188">
        <v>-1653.9477019716217</v>
      </c>
      <c r="IF34" s="188">
        <v>1653.9477019716217</v>
      </c>
      <c r="IG34" s="188">
        <v>-1653.9477019716217</v>
      </c>
      <c r="IH34" s="188">
        <f t="shared" si="103"/>
        <v>-1653.9477019716217</v>
      </c>
      <c r="II34" s="188">
        <v>1653.9477019716217</v>
      </c>
      <c r="IJ34" s="188">
        <v>-1653.9477019716217</v>
      </c>
      <c r="IK34" s="188">
        <v>-1653.9477019716217</v>
      </c>
      <c r="IL34" s="188">
        <v>1653.9477019716217</v>
      </c>
      <c r="IN34">
        <v>1</v>
      </c>
      <c r="IO34" s="228">
        <v>-1</v>
      </c>
      <c r="IP34" s="228">
        <v>-1</v>
      </c>
      <c r="IQ34" s="228">
        <v>-1</v>
      </c>
      <c r="IR34" s="203">
        <v>-1</v>
      </c>
      <c r="IS34" s="229">
        <v>11</v>
      </c>
      <c r="IT34">
        <v>1</v>
      </c>
      <c r="IU34">
        <v>-1</v>
      </c>
      <c r="IV34" s="203">
        <v>1</v>
      </c>
      <c r="IW34">
        <v>0</v>
      </c>
      <c r="IX34">
        <v>0</v>
      </c>
      <c r="IY34">
        <v>1</v>
      </c>
      <c r="IZ34">
        <v>0</v>
      </c>
      <c r="JA34" s="237">
        <v>1.76589905739E-2</v>
      </c>
      <c r="JB34" s="194">
        <v>42552</v>
      </c>
      <c r="JC34">
        <f t="shared" si="104"/>
        <v>-1</v>
      </c>
      <c r="JD34" t="s">
        <v>1163</v>
      </c>
      <c r="JE34">
        <v>2</v>
      </c>
      <c r="JF34" s="241">
        <v>1</v>
      </c>
      <c r="JG34">
        <v>3</v>
      </c>
      <c r="JH34" s="137">
        <v>94313.681999999986</v>
      </c>
      <c r="JI34" s="137">
        <v>141470.52299999999</v>
      </c>
      <c r="JJ34" s="188">
        <v>-1665.4844214278019</v>
      </c>
      <c r="JK34" s="188">
        <f t="shared" si="162"/>
        <v>1665.4844214278019</v>
      </c>
      <c r="JL34" s="188">
        <v>-1665.4844214278019</v>
      </c>
      <c r="JM34" s="188">
        <v>1665.4844214278019</v>
      </c>
      <c r="JN34" s="188">
        <v>-1665.4844214278019</v>
      </c>
      <c r="JO34" s="188">
        <v>-1665.4844214278019</v>
      </c>
      <c r="JP34" s="188">
        <v>-1665.4844214278019</v>
      </c>
      <c r="JQ34" s="188">
        <f t="shared" si="105"/>
        <v>-1665.4844214278019</v>
      </c>
      <c r="JR34" s="188">
        <v>1665.4844214278019</v>
      </c>
      <c r="JS34" s="188">
        <v>-1665.4844214278019</v>
      </c>
      <c r="JT34" s="188">
        <v>-1665.4844214278019</v>
      </c>
      <c r="JU34" s="188">
        <v>1665.4844214278019</v>
      </c>
      <c r="JW34">
        <v>1</v>
      </c>
      <c r="JX34" s="228">
        <v>1</v>
      </c>
      <c r="JY34" s="228">
        <v>-1</v>
      </c>
      <c r="JZ34" s="228">
        <v>1</v>
      </c>
      <c r="KA34" s="203">
        <v>-1</v>
      </c>
      <c r="KB34" s="229">
        <v>-3</v>
      </c>
      <c r="KC34">
        <v>1</v>
      </c>
      <c r="KD34">
        <v>1</v>
      </c>
      <c r="KE34" s="203">
        <v>1</v>
      </c>
      <c r="KF34">
        <v>1</v>
      </c>
      <c r="KG34">
        <v>0</v>
      </c>
      <c r="KH34">
        <v>1</v>
      </c>
      <c r="KI34">
        <v>1</v>
      </c>
      <c r="KJ34" s="237">
        <v>1.55938562551E-2</v>
      </c>
      <c r="KK34" s="194">
        <v>42552</v>
      </c>
      <c r="KL34">
        <f t="shared" si="106"/>
        <v>1</v>
      </c>
      <c r="KM34" t="s">
        <v>1163</v>
      </c>
      <c r="KN34">
        <v>2</v>
      </c>
      <c r="KO34" s="241">
        <v>2</v>
      </c>
      <c r="KP34">
        <v>2</v>
      </c>
      <c r="KQ34" s="137">
        <v>96052.918000000005</v>
      </c>
      <c r="KR34" s="137">
        <v>96052.918000000005</v>
      </c>
      <c r="KS34" s="188">
        <v>1497.8353961749074</v>
      </c>
      <c r="KT34" s="188">
        <v>1497.8353961749074</v>
      </c>
      <c r="KU34" s="188">
        <v>-1497.8353961749074</v>
      </c>
      <c r="KV34" s="188">
        <v>1497.8353961749074</v>
      </c>
      <c r="KW34" s="188">
        <v>1497.8353961749074</v>
      </c>
      <c r="KX34" s="188">
        <v>-1497.8353961749074</v>
      </c>
      <c r="KY34" s="188">
        <v>1497.8353961749074</v>
      </c>
      <c r="KZ34" s="188">
        <f t="shared" si="107"/>
        <v>1497.8353961749074</v>
      </c>
      <c r="LA34" s="188">
        <v>1497.8353961749074</v>
      </c>
      <c r="LB34" s="188">
        <v>-1497.8353961749074</v>
      </c>
      <c r="LC34" s="188">
        <v>-1497.8353961749074</v>
      </c>
      <c r="LD34" s="188">
        <v>1497.8353961749074</v>
      </c>
      <c r="LF34">
        <v>1</v>
      </c>
      <c r="LG34" s="228">
        <v>1</v>
      </c>
      <c r="LH34" s="228">
        <v>-1</v>
      </c>
      <c r="LI34" s="228">
        <v>1</v>
      </c>
      <c r="LJ34" s="203">
        <v>-1</v>
      </c>
      <c r="LK34" s="229">
        <v>-4</v>
      </c>
      <c r="LL34">
        <v>1</v>
      </c>
      <c r="LM34">
        <v>1</v>
      </c>
      <c r="LN34" s="203">
        <v>1</v>
      </c>
      <c r="LO34">
        <v>0</v>
      </c>
      <c r="LP34">
        <v>0</v>
      </c>
      <c r="LQ34">
        <v>1</v>
      </c>
      <c r="LR34">
        <v>1</v>
      </c>
      <c r="LS34" s="237">
        <v>1.03902101131E-3</v>
      </c>
      <c r="LT34" s="194">
        <v>42557</v>
      </c>
      <c r="LU34">
        <f t="shared" si="108"/>
        <v>1</v>
      </c>
      <c r="LV34" t="s">
        <v>1163</v>
      </c>
      <c r="LW34">
        <v>2</v>
      </c>
      <c r="LX34" s="241"/>
      <c r="LY34">
        <v>2</v>
      </c>
      <c r="LZ34" s="137">
        <v>96161.39</v>
      </c>
      <c r="MA34" s="137">
        <v>96161.39</v>
      </c>
      <c r="MB34" s="188">
        <v>99.913704686775318</v>
      </c>
      <c r="MC34" s="188">
        <v>99.913704686775318</v>
      </c>
      <c r="MD34" s="188">
        <v>-99.913704686775318</v>
      </c>
      <c r="ME34" s="188">
        <v>99.913704686775318</v>
      </c>
      <c r="MF34" s="188">
        <v>99.913704686775318</v>
      </c>
      <c r="MG34" s="188">
        <v>-99.913704686775318</v>
      </c>
      <c r="MH34" s="188">
        <v>99.913704686775318</v>
      </c>
      <c r="MI34" s="188">
        <f t="shared" si="109"/>
        <v>99.913704686775318</v>
      </c>
      <c r="MJ34" s="188">
        <v>99.913704686775318</v>
      </c>
      <c r="MK34" s="188">
        <v>-99.913704686775318</v>
      </c>
      <c r="ML34" s="188">
        <v>-99.913704686775318</v>
      </c>
      <c r="MM34" s="188">
        <v>99.913704686775318</v>
      </c>
      <c r="MO34">
        <v>1</v>
      </c>
      <c r="MP34" s="228">
        <v>1</v>
      </c>
      <c r="MQ34" s="228">
        <v>-1</v>
      </c>
      <c r="MR34" s="203">
        <v>1</v>
      </c>
      <c r="MS34" s="203">
        <v>-1</v>
      </c>
      <c r="MT34" s="229">
        <v>-5</v>
      </c>
      <c r="MU34">
        <v>1</v>
      </c>
      <c r="MV34">
        <v>1</v>
      </c>
      <c r="MW34" s="203">
        <v>1</v>
      </c>
      <c r="MX34">
        <v>0</v>
      </c>
      <c r="MY34">
        <v>0</v>
      </c>
      <c r="MZ34">
        <v>1</v>
      </c>
      <c r="NA34">
        <v>1</v>
      </c>
      <c r="NB34" s="237">
        <v>1.15326951909E-2</v>
      </c>
      <c r="NC34" s="194">
        <v>42557</v>
      </c>
      <c r="ND34">
        <f t="shared" si="110"/>
        <v>1</v>
      </c>
      <c r="NE34" t="s">
        <v>1163</v>
      </c>
      <c r="NF34">
        <v>2</v>
      </c>
      <c r="NG34" s="241"/>
      <c r="NH34">
        <v>2</v>
      </c>
      <c r="NI34" s="137">
        <v>97507.20699999998</v>
      </c>
      <c r="NJ34" s="137">
        <v>97507.20699999998</v>
      </c>
      <c r="NK34" s="188">
        <v>1124.5208972469907</v>
      </c>
      <c r="NL34" s="188">
        <v>1124.5208972469907</v>
      </c>
      <c r="NM34" s="188">
        <v>-1124.5208972469907</v>
      </c>
      <c r="NN34" s="188">
        <v>1124.5208972469907</v>
      </c>
      <c r="NO34" s="188">
        <v>1124.5208972469907</v>
      </c>
      <c r="NP34" s="188">
        <v>-1124.5208972469907</v>
      </c>
      <c r="NQ34" s="188">
        <v>1124.5208972469907</v>
      </c>
      <c r="NR34" s="188">
        <f t="shared" si="111"/>
        <v>1124.5208972469907</v>
      </c>
      <c r="NS34" s="188">
        <v>1124.5208972469907</v>
      </c>
      <c r="NT34" s="188">
        <v>-1124.5208972469907</v>
      </c>
      <c r="NU34" s="188">
        <v>-1124.5208972469907</v>
      </c>
      <c r="NV34" s="188">
        <v>1124.5208972469907</v>
      </c>
      <c r="NX34">
        <v>1</v>
      </c>
      <c r="NY34" s="228">
        <v>1</v>
      </c>
      <c r="NZ34" s="228">
        <v>-1</v>
      </c>
      <c r="OA34" s="228">
        <v>1</v>
      </c>
      <c r="OB34" s="203">
        <v>-1</v>
      </c>
      <c r="OC34" s="229">
        <v>-6</v>
      </c>
      <c r="OD34">
        <v>1</v>
      </c>
      <c r="OE34">
        <v>1</v>
      </c>
      <c r="OF34" s="203">
        <v>-1</v>
      </c>
      <c r="OG34">
        <v>1</v>
      </c>
      <c r="OH34">
        <v>1</v>
      </c>
      <c r="OI34">
        <v>0</v>
      </c>
      <c r="OJ34">
        <v>0</v>
      </c>
      <c r="OK34">
        <v>-4.1044350691099999E-3</v>
      </c>
      <c r="OL34" s="194">
        <v>42557</v>
      </c>
      <c r="OM34">
        <f t="shared" si="112"/>
        <v>1</v>
      </c>
      <c r="ON34" t="s">
        <v>1163</v>
      </c>
      <c r="OO34">
        <v>2</v>
      </c>
      <c r="OP34" s="241"/>
      <c r="OQ34">
        <v>2</v>
      </c>
      <c r="OR34" s="137">
        <v>96106.705999999991</v>
      </c>
      <c r="OS34" s="137">
        <v>96106.705999999991</v>
      </c>
      <c r="OT34" s="188">
        <v>-394.46373448304439</v>
      </c>
      <c r="OU34" s="188">
        <v>-394.46373448304439</v>
      </c>
      <c r="OV34" s="188">
        <v>394.46373448304439</v>
      </c>
      <c r="OW34" s="188">
        <v>-394.46373448304439</v>
      </c>
      <c r="OX34" s="188">
        <v>-394.46373448304439</v>
      </c>
      <c r="OY34" s="188">
        <v>394.46373448304439</v>
      </c>
      <c r="OZ34" s="188">
        <v>-394.46373448304439</v>
      </c>
      <c r="PA34" s="188">
        <f t="shared" si="113"/>
        <v>-394.46373448304439</v>
      </c>
      <c r="PB34" s="188">
        <v>-394.46373448304439</v>
      </c>
      <c r="PC34" s="188">
        <v>394.46373448304439</v>
      </c>
      <c r="PD34" s="188">
        <v>-394.46373448304439</v>
      </c>
      <c r="PE34" s="188">
        <v>394.46373448304439</v>
      </c>
      <c r="PG34">
        <v>-1</v>
      </c>
      <c r="PH34" s="228">
        <v>1</v>
      </c>
      <c r="PI34" s="228">
        <v>-1</v>
      </c>
      <c r="PJ34" s="228">
        <v>1</v>
      </c>
      <c r="PK34" s="203">
        <v>-1</v>
      </c>
      <c r="PL34" s="229">
        <v>-7</v>
      </c>
      <c r="PM34">
        <v>1</v>
      </c>
      <c r="PN34">
        <v>1</v>
      </c>
      <c r="PO34" s="203">
        <v>-1</v>
      </c>
      <c r="PP34">
        <v>1</v>
      </c>
      <c r="PQ34">
        <v>1</v>
      </c>
      <c r="PR34">
        <v>0</v>
      </c>
      <c r="PS34">
        <v>0</v>
      </c>
      <c r="PT34" s="237">
        <v>-3.5448827901699998E-3</v>
      </c>
      <c r="PU34" s="194">
        <v>42557</v>
      </c>
      <c r="PV34">
        <v>1</v>
      </c>
      <c r="PW34" t="s">
        <v>1163</v>
      </c>
      <c r="PX34">
        <v>2</v>
      </c>
      <c r="PY34" s="241"/>
      <c r="PZ34">
        <v>2</v>
      </c>
      <c r="QA34" s="137">
        <v>95448.157000000007</v>
      </c>
      <c r="QB34" s="137">
        <v>95448.157000000007</v>
      </c>
      <c r="QC34" s="188">
        <v>-338.3525291027442</v>
      </c>
      <c r="QD34" s="188">
        <v>338.3525291027442</v>
      </c>
      <c r="QE34" s="188">
        <v>338.3525291027442</v>
      </c>
      <c r="QF34" s="188">
        <v>-338.3525291027442</v>
      </c>
      <c r="QG34" s="188">
        <v>-338.3525291027442</v>
      </c>
      <c r="QH34" s="188">
        <v>338.3525291027442</v>
      </c>
      <c r="QI34" s="188">
        <v>-338.3525291027442</v>
      </c>
      <c r="QJ34" s="188">
        <v>-338.3525291027442</v>
      </c>
      <c r="QK34" s="188">
        <v>-338.3525291027442</v>
      </c>
      <c r="QL34" s="188">
        <v>338.3525291027442</v>
      </c>
      <c r="QM34" s="188">
        <v>-338.3525291027442</v>
      </c>
      <c r="QN34" s="188">
        <v>338.3525291027442</v>
      </c>
      <c r="QP34">
        <f t="shared" si="114"/>
        <v>-1</v>
      </c>
      <c r="QQ34" s="228">
        <v>1</v>
      </c>
      <c r="QR34" s="228">
        <v>-1</v>
      </c>
      <c r="QS34" s="228">
        <v>1</v>
      </c>
      <c r="QT34" s="203">
        <v>-1</v>
      </c>
      <c r="QU34" s="229">
        <v>-8</v>
      </c>
      <c r="QV34">
        <f t="shared" si="115"/>
        <v>1</v>
      </c>
      <c r="QW34">
        <f t="shared" si="116"/>
        <v>1</v>
      </c>
      <c r="QX34">
        <v>-1</v>
      </c>
      <c r="QY34">
        <f t="shared" si="117"/>
        <v>1</v>
      </c>
      <c r="QZ34">
        <f t="shared" si="176"/>
        <v>1</v>
      </c>
      <c r="RA34">
        <f t="shared" si="163"/>
        <v>0</v>
      </c>
      <c r="RB34">
        <f t="shared" si="118"/>
        <v>0</v>
      </c>
      <c r="RC34">
        <v>-6.3116823502400001E-3</v>
      </c>
      <c r="RD34" s="194">
        <v>42557</v>
      </c>
      <c r="RE34">
        <f t="shared" si="119"/>
        <v>1</v>
      </c>
      <c r="RF34" t="str">
        <f t="shared" si="83"/>
        <v>TRUE</v>
      </c>
      <c r="RG34">
        <f>VLOOKUP($A34,'FuturesInfo (3)'!$A$2:$V$80,22)</f>
        <v>2</v>
      </c>
      <c r="RH34" s="241"/>
      <c r="RI34">
        <f t="shared" si="120"/>
        <v>2</v>
      </c>
      <c r="RJ34" s="137">
        <f>VLOOKUP($A34,'FuturesInfo (3)'!$A$2:$O$80,15)*RG34</f>
        <v>95448.157000000007</v>
      </c>
      <c r="RK34" s="137">
        <f>VLOOKUP($A34,'FuturesInfo (3)'!$A$2:$O$80,15)*RI34</f>
        <v>95448.157000000007</v>
      </c>
      <c r="RL34" s="188">
        <f t="shared" si="121"/>
        <v>-602.43844789983655</v>
      </c>
      <c r="RM34" s="188">
        <f t="shared" si="172"/>
        <v>602.43844789983655</v>
      </c>
      <c r="RN34" s="188">
        <f t="shared" si="122"/>
        <v>602.43844789983655</v>
      </c>
      <c r="RO34" s="188">
        <f t="shared" si="123"/>
        <v>-602.43844789983655</v>
      </c>
      <c r="RP34" s="188">
        <f t="shared" si="173"/>
        <v>-602.43844789983655</v>
      </c>
      <c r="RQ34" s="188">
        <f t="shared" si="125"/>
        <v>602.43844789983655</v>
      </c>
      <c r="RR34" s="188">
        <f t="shared" si="164"/>
        <v>-602.43844789983655</v>
      </c>
      <c r="RS34" s="188">
        <f t="shared" si="126"/>
        <v>-602.43844789983655</v>
      </c>
      <c r="RT34" s="188">
        <f>IF(IF(sym!$Q23=QX34,1,0)=1,ABS(RJ34*RC34),-ABS(RJ34*RC34))</f>
        <v>-602.43844789983655</v>
      </c>
      <c r="RU34" s="188">
        <f>IF(IF(sym!$P23=QX34,1,0)=1,ABS(RJ34*RC34),-ABS(RJ34*RC34))</f>
        <v>602.43844789983655</v>
      </c>
      <c r="RV34" s="188">
        <f t="shared" si="169"/>
        <v>-602.43844789983655</v>
      </c>
      <c r="RW34" s="188">
        <f t="shared" si="127"/>
        <v>602.43844789983655</v>
      </c>
      <c r="RY34">
        <f t="shared" si="128"/>
        <v>-1</v>
      </c>
      <c r="RZ34" s="228"/>
      <c r="SA34" s="228"/>
      <c r="SB34" s="228"/>
      <c r="SC34" s="203"/>
      <c r="SD34" s="229"/>
      <c r="SE34">
        <f t="shared" si="129"/>
        <v>1</v>
      </c>
      <c r="SF34">
        <f t="shared" si="130"/>
        <v>0</v>
      </c>
      <c r="SG34" s="203"/>
      <c r="SH34">
        <f t="shared" si="131"/>
        <v>1</v>
      </c>
      <c r="SI34">
        <f t="shared" si="85"/>
        <v>1</v>
      </c>
      <c r="SJ34">
        <f t="shared" si="165"/>
        <v>0</v>
      </c>
      <c r="SK34">
        <f t="shared" si="132"/>
        <v>1</v>
      </c>
      <c r="SL34" s="237"/>
      <c r="SM34" s="194"/>
      <c r="SN34">
        <f t="shared" si="133"/>
        <v>-1</v>
      </c>
      <c r="SO34" t="str">
        <f t="shared" si="86"/>
        <v>FALSE</v>
      </c>
      <c r="SP34">
        <f>VLOOKUP($A34,'FuturesInfo (3)'!$A$2:$V$80,22)</f>
        <v>2</v>
      </c>
      <c r="SQ34" s="241"/>
      <c r="SR34">
        <f t="shared" si="134"/>
        <v>2</v>
      </c>
      <c r="SS34" s="137">
        <f>VLOOKUP($A34,'FuturesInfo (3)'!$A$2:$O$80,15)*SP34</f>
        <v>95448.157000000007</v>
      </c>
      <c r="ST34" s="137">
        <f>VLOOKUP($A34,'FuturesInfo (3)'!$A$2:$O$80,15)*SR34</f>
        <v>95448.157000000007</v>
      </c>
      <c r="SU34" s="188">
        <f t="shared" si="135"/>
        <v>0</v>
      </c>
      <c r="SV34" s="188">
        <f t="shared" si="87"/>
        <v>0</v>
      </c>
      <c r="SW34" s="188">
        <f t="shared" si="136"/>
        <v>0</v>
      </c>
      <c r="SX34" s="188">
        <f t="shared" si="137"/>
        <v>0</v>
      </c>
      <c r="SY34" s="188">
        <f t="shared" si="174"/>
        <v>0</v>
      </c>
      <c r="SZ34" s="188">
        <f t="shared" si="139"/>
        <v>0</v>
      </c>
      <c r="TA34" s="188">
        <f t="shared" si="166"/>
        <v>0</v>
      </c>
      <c r="TB34" s="188">
        <f t="shared" si="140"/>
        <v>0</v>
      </c>
      <c r="TC34" s="188">
        <f>IF(IF(sym!$Q23=SG34,1,0)=1,ABS(SS34*SL34),-ABS(SS34*SL34))</f>
        <v>0</v>
      </c>
      <c r="TD34" s="188">
        <f>IF(IF(sym!$P23=SG34,1,0)=1,ABS(SS34*SL34),-ABS(SS34*SL34))</f>
        <v>0</v>
      </c>
      <c r="TE34" s="188">
        <f t="shared" si="170"/>
        <v>0</v>
      </c>
      <c r="TF34" s="188">
        <f t="shared" si="141"/>
        <v>0</v>
      </c>
      <c r="TH34">
        <f t="shared" si="142"/>
        <v>0</v>
      </c>
      <c r="TI34" s="228"/>
      <c r="TJ34" s="228"/>
      <c r="TK34" s="228"/>
      <c r="TL34" s="203"/>
      <c r="TM34" s="229"/>
      <c r="TN34">
        <f t="shared" si="143"/>
        <v>1</v>
      </c>
      <c r="TO34">
        <f t="shared" si="144"/>
        <v>0</v>
      </c>
      <c r="TP34" s="203"/>
      <c r="TQ34">
        <f t="shared" si="145"/>
        <v>1</v>
      </c>
      <c r="TR34">
        <f t="shared" si="88"/>
        <v>1</v>
      </c>
      <c r="TS34">
        <f t="shared" si="167"/>
        <v>0</v>
      </c>
      <c r="TT34">
        <f t="shared" si="146"/>
        <v>1</v>
      </c>
      <c r="TU34" s="237"/>
      <c r="TV34" s="194"/>
      <c r="TW34">
        <f t="shared" si="147"/>
        <v>-1</v>
      </c>
      <c r="TX34" t="str">
        <f t="shared" si="89"/>
        <v>FALSE</v>
      </c>
      <c r="TY34">
        <f>VLOOKUP($A34,'FuturesInfo (3)'!$A$2:$V$80,22)</f>
        <v>2</v>
      </c>
      <c r="TZ34" s="241"/>
      <c r="UA34">
        <f t="shared" si="148"/>
        <v>2</v>
      </c>
      <c r="UB34" s="137">
        <f>VLOOKUP($A34,'FuturesInfo (3)'!$A$2:$O$80,15)*TY34</f>
        <v>95448.157000000007</v>
      </c>
      <c r="UC34" s="137">
        <f>VLOOKUP($A34,'FuturesInfo (3)'!$A$2:$O$80,15)*UA34</f>
        <v>95448.157000000007</v>
      </c>
      <c r="UD34" s="188">
        <f t="shared" si="149"/>
        <v>0</v>
      </c>
      <c r="UE34" s="188">
        <f t="shared" si="90"/>
        <v>0</v>
      </c>
      <c r="UF34" s="188">
        <f t="shared" si="150"/>
        <v>0</v>
      </c>
      <c r="UG34" s="188">
        <f t="shared" si="151"/>
        <v>0</v>
      </c>
      <c r="UH34" s="188">
        <f t="shared" si="175"/>
        <v>0</v>
      </c>
      <c r="UI34" s="188">
        <f t="shared" si="153"/>
        <v>0</v>
      </c>
      <c r="UJ34" s="188">
        <f t="shared" si="168"/>
        <v>0</v>
      </c>
      <c r="UK34" s="188">
        <f t="shared" si="154"/>
        <v>0</v>
      </c>
      <c r="UL34" s="188">
        <f>IF(IF(sym!$Q23=TP34,1,0)=1,ABS(UB34*TU34),-ABS(UB34*TU34))</f>
        <v>0</v>
      </c>
      <c r="UM34" s="188">
        <f>IF(IF(sym!$P23=TP34,1,0)=1,ABS(UB34*TU34),-ABS(UB34*TU34))</f>
        <v>0</v>
      </c>
      <c r="UN34" s="188">
        <f t="shared" si="171"/>
        <v>0</v>
      </c>
      <c r="UO34" s="188">
        <f t="shared" si="155"/>
        <v>0</v>
      </c>
    </row>
    <row r="35" spans="1:561" x14ac:dyDescent="0.25">
      <c r="A35" s="1" t="s">
        <v>335</v>
      </c>
      <c r="B35" s="149" t="s">
        <v>665</v>
      </c>
      <c r="C35" s="192" t="str">
        <f>VLOOKUP(A35,'FuturesInfo (3)'!$A$2:$K$80,11)</f>
        <v>index</v>
      </c>
      <c r="E35">
        <v>1</v>
      </c>
      <c r="F35" s="228">
        <v>-1</v>
      </c>
      <c r="G35" s="228">
        <v>-1</v>
      </c>
      <c r="H35" s="203">
        <v>1</v>
      </c>
      <c r="I35" s="229">
        <v>4</v>
      </c>
      <c r="J35">
        <v>-1</v>
      </c>
      <c r="K35">
        <v>1</v>
      </c>
      <c r="L35" s="203">
        <v>1</v>
      </c>
      <c r="M35">
        <v>0</v>
      </c>
      <c r="N35">
        <v>1</v>
      </c>
      <c r="O35">
        <v>0</v>
      </c>
      <c r="P35">
        <v>1</v>
      </c>
      <c r="Q35" s="237">
        <v>8.4485006518899997E-3</v>
      </c>
      <c r="R35" s="194">
        <v>42544</v>
      </c>
      <c r="S35">
        <v>60</v>
      </c>
      <c r="T35" t="s">
        <v>1163</v>
      </c>
      <c r="U35">
        <v>1</v>
      </c>
      <c r="V35" s="241">
        <v>2</v>
      </c>
      <c r="W35">
        <v>1</v>
      </c>
      <c r="X35" s="137">
        <v>53526.7497</v>
      </c>
      <c r="Y35" s="137">
        <v>53526.7497</v>
      </c>
      <c r="Z35" s="188">
        <v>-452.22077973400286</v>
      </c>
      <c r="AA35" s="188">
        <f t="shared" si="81"/>
        <v>452.22077973400286</v>
      </c>
      <c r="AB35" s="188">
        <v>452.22077973400286</v>
      </c>
      <c r="AC35" s="188">
        <v>-452.22077973400286</v>
      </c>
      <c r="AD35" s="188">
        <v>452.22077973400286</v>
      </c>
      <c r="AE35" s="188">
        <v>-452.22077973400286</v>
      </c>
      <c r="AF35" s="188">
        <f t="shared" si="91"/>
        <v>-1</v>
      </c>
      <c r="AG35" s="188">
        <v>452.22077973400286</v>
      </c>
      <c r="AH35" s="188">
        <v>-452.22077973400286</v>
      </c>
      <c r="AI35" s="188">
        <v>-452.22077973400286</v>
      </c>
      <c r="AJ35" s="188">
        <v>452.22077973400286</v>
      </c>
      <c r="AL35">
        <v>1</v>
      </c>
      <c r="AM35" s="228">
        <v>-1</v>
      </c>
      <c r="AN35" s="228">
        <v>-1</v>
      </c>
      <c r="AO35" s="228">
        <v>-1</v>
      </c>
      <c r="AP35" s="203">
        <v>1</v>
      </c>
      <c r="AQ35" s="229">
        <v>5</v>
      </c>
      <c r="AR35">
        <v>-1</v>
      </c>
      <c r="AS35">
        <v>1</v>
      </c>
      <c r="AT35" s="203">
        <v>1</v>
      </c>
      <c r="AU35">
        <v>0</v>
      </c>
      <c r="AV35">
        <v>1</v>
      </c>
      <c r="AW35">
        <v>0</v>
      </c>
      <c r="AX35">
        <v>1</v>
      </c>
      <c r="AY35" s="237">
        <v>9.1534364172299997E-3</v>
      </c>
      <c r="AZ35" s="194">
        <v>42544</v>
      </c>
      <c r="BA35">
        <f t="shared" si="92"/>
        <v>-1</v>
      </c>
      <c r="BB35" t="s">
        <v>1163</v>
      </c>
      <c r="BC35">
        <v>1</v>
      </c>
      <c r="BD35" s="241">
        <v>1</v>
      </c>
      <c r="BE35">
        <v>1</v>
      </c>
      <c r="BF35" s="137">
        <v>54087.06029999999</v>
      </c>
      <c r="BG35" s="137">
        <v>54087.06029999999</v>
      </c>
      <c r="BH35" s="188">
        <v>-495.08246745093487</v>
      </c>
      <c r="BI35" s="188">
        <f t="shared" si="156"/>
        <v>495.08246745093487</v>
      </c>
      <c r="BJ35" s="188">
        <v>495.08246745093487</v>
      </c>
      <c r="BK35" s="188">
        <v>-495.08246745093487</v>
      </c>
      <c r="BL35" s="188">
        <v>495.08246745093487</v>
      </c>
      <c r="BM35" s="188">
        <v>-495.08246745093487</v>
      </c>
      <c r="BN35" s="188">
        <v>-495.08246745093487</v>
      </c>
      <c r="BO35" s="188">
        <f t="shared" si="93"/>
        <v>-495.08246745093487</v>
      </c>
      <c r="BP35" s="188">
        <v>495.08246745093487</v>
      </c>
      <c r="BQ35" s="188">
        <v>-495.08246745093487</v>
      </c>
      <c r="BR35" s="188">
        <v>-495.08246745093487</v>
      </c>
      <c r="BS35" s="188">
        <v>495.08246745093487</v>
      </c>
      <c r="BU35">
        <v>1</v>
      </c>
      <c r="BV35" s="228">
        <v>1</v>
      </c>
      <c r="BW35" s="228">
        <v>1</v>
      </c>
      <c r="BX35" s="228">
        <v>1</v>
      </c>
      <c r="BY35" s="203">
        <v>1</v>
      </c>
      <c r="BZ35" s="229">
        <v>6</v>
      </c>
      <c r="CA35">
        <v>-1</v>
      </c>
      <c r="CB35">
        <v>1</v>
      </c>
      <c r="CC35" s="203">
        <v>-1</v>
      </c>
      <c r="CD35">
        <v>0</v>
      </c>
      <c r="CE35">
        <v>0</v>
      </c>
      <c r="CF35">
        <v>1</v>
      </c>
      <c r="CG35">
        <v>0</v>
      </c>
      <c r="CH35" s="237">
        <v>-5.3807522804099998E-3</v>
      </c>
      <c r="CI35" s="194">
        <v>42548</v>
      </c>
      <c r="CJ35">
        <f t="shared" si="94"/>
        <v>1</v>
      </c>
      <c r="CK35" t="s">
        <v>1163</v>
      </c>
      <c r="CL35">
        <v>2</v>
      </c>
      <c r="CM35" s="241">
        <v>2</v>
      </c>
      <c r="CN35">
        <v>2</v>
      </c>
      <c r="CO35" s="137">
        <v>108239.14075000001</v>
      </c>
      <c r="CP35" s="137">
        <v>108239.14075000001</v>
      </c>
      <c r="CQ35" s="188">
        <v>-582.40800342018144</v>
      </c>
      <c r="CR35" s="188">
        <f t="shared" si="157"/>
        <v>-582.40800342018144</v>
      </c>
      <c r="CS35" s="188">
        <v>-582.40800342018144</v>
      </c>
      <c r="CT35" s="188">
        <v>582.40800342018144</v>
      </c>
      <c r="CU35" s="188">
        <v>-582.40800342018144</v>
      </c>
      <c r="CV35" s="188">
        <v>-582.40800342018144</v>
      </c>
      <c r="CW35" s="188">
        <v>-582.40800342018144</v>
      </c>
      <c r="CX35" s="188">
        <f t="shared" si="95"/>
        <v>-582.40800342018144</v>
      </c>
      <c r="CY35" s="188">
        <v>-582.40800342018144</v>
      </c>
      <c r="CZ35" s="188">
        <v>582.40800342018144</v>
      </c>
      <c r="DA35" s="188">
        <v>-582.40800342018144</v>
      </c>
      <c r="DB35" s="188">
        <v>582.40800342018144</v>
      </c>
      <c r="DD35">
        <v>-1</v>
      </c>
      <c r="DE35" s="228">
        <v>1</v>
      </c>
      <c r="DF35" s="228">
        <v>1</v>
      </c>
      <c r="DG35" s="228">
        <v>1</v>
      </c>
      <c r="DH35" s="203">
        <v>1</v>
      </c>
      <c r="DI35" s="229">
        <v>7</v>
      </c>
      <c r="DJ35">
        <v>-1</v>
      </c>
      <c r="DK35">
        <v>1</v>
      </c>
      <c r="DL35" s="203">
        <v>-1</v>
      </c>
      <c r="DM35">
        <v>0</v>
      </c>
      <c r="DN35">
        <v>0</v>
      </c>
      <c r="DO35">
        <v>1</v>
      </c>
      <c r="DP35">
        <v>0</v>
      </c>
      <c r="DQ35" s="237">
        <v>-1.9114843629200001E-2</v>
      </c>
      <c r="DR35" s="194">
        <v>42548</v>
      </c>
      <c r="DS35">
        <f t="shared" si="96"/>
        <v>1</v>
      </c>
      <c r="DT35" t="s">
        <v>1163</v>
      </c>
      <c r="DU35">
        <v>2</v>
      </c>
      <c r="DV35" s="241">
        <v>1</v>
      </c>
      <c r="DW35">
        <v>3</v>
      </c>
      <c r="DX35" s="137">
        <v>105553.33530000001</v>
      </c>
      <c r="DY35" s="137">
        <v>158330.00294999999</v>
      </c>
      <c r="DZ35" s="188">
        <v>-2017.6354988000166</v>
      </c>
      <c r="EA35" s="188">
        <f t="shared" si="158"/>
        <v>2017.6354988000166</v>
      </c>
      <c r="EB35" s="188">
        <v>-2017.6354988000166</v>
      </c>
      <c r="EC35" s="188">
        <v>2017.6354988000166</v>
      </c>
      <c r="ED35" s="188">
        <v>-2017.6354988000166</v>
      </c>
      <c r="EE35" s="188">
        <v>-2017.6354988000166</v>
      </c>
      <c r="EF35" s="188">
        <v>-2017.6354988000166</v>
      </c>
      <c r="EG35" s="188">
        <f t="shared" si="97"/>
        <v>-2017.6354988000166</v>
      </c>
      <c r="EH35" s="188">
        <v>-2017.6354988000166</v>
      </c>
      <c r="EI35" s="188">
        <v>2017.6354988000166</v>
      </c>
      <c r="EJ35" s="188">
        <v>-2017.6354988000166</v>
      </c>
      <c r="EK35" s="188">
        <v>2017.6354988000166</v>
      </c>
      <c r="EM35">
        <v>-1</v>
      </c>
      <c r="EN35" s="228">
        <v>1</v>
      </c>
      <c r="EO35" s="228">
        <v>1</v>
      </c>
      <c r="EP35" s="228">
        <v>1</v>
      </c>
      <c r="EQ35" s="203">
        <v>-1</v>
      </c>
      <c r="ER35" s="229">
        <v>8</v>
      </c>
      <c r="ES35">
        <v>1</v>
      </c>
      <c r="ET35">
        <v>-1</v>
      </c>
      <c r="EU35" s="203">
        <v>-1</v>
      </c>
      <c r="EV35">
        <v>0</v>
      </c>
      <c r="EW35">
        <v>1</v>
      </c>
      <c r="EX35">
        <v>0</v>
      </c>
      <c r="EY35">
        <v>1</v>
      </c>
      <c r="EZ35" s="237">
        <v>-1.6861014812499998E-2</v>
      </c>
      <c r="FA35" s="194">
        <v>42548</v>
      </c>
      <c r="FB35">
        <f t="shared" si="98"/>
        <v>1</v>
      </c>
      <c r="FC35" t="s">
        <v>1163</v>
      </c>
      <c r="FD35">
        <v>2</v>
      </c>
      <c r="FE35" s="241">
        <v>2</v>
      </c>
      <c r="FF35">
        <v>2</v>
      </c>
      <c r="FG35" s="137">
        <v>103542.444</v>
      </c>
      <c r="FH35" s="137">
        <v>103542.444</v>
      </c>
      <c r="FI35" s="188">
        <v>-1745.8306820064515</v>
      </c>
      <c r="FJ35" s="188">
        <f t="shared" si="159"/>
        <v>1745.8306820064515</v>
      </c>
      <c r="FK35" s="188">
        <v>1745.8306820064515</v>
      </c>
      <c r="FL35" s="188">
        <v>-1745.8306820064515</v>
      </c>
      <c r="FM35" s="188">
        <v>1745.8306820064515</v>
      </c>
      <c r="FN35" s="188">
        <v>-1745.8306820064515</v>
      </c>
      <c r="FO35" s="188">
        <v>-1745.8306820064515</v>
      </c>
      <c r="FP35" s="188">
        <f t="shared" si="99"/>
        <v>-1745.8306820064515</v>
      </c>
      <c r="FQ35" s="188">
        <v>-1745.8306820064515</v>
      </c>
      <c r="FR35" s="188">
        <v>1745.8306820064515</v>
      </c>
      <c r="FS35" s="188">
        <v>-1745.8306820064515</v>
      </c>
      <c r="FT35" s="188">
        <v>1745.8306820064515</v>
      </c>
      <c r="FV35">
        <v>-1</v>
      </c>
      <c r="FW35" s="228">
        <v>1</v>
      </c>
      <c r="FX35" s="228">
        <v>1</v>
      </c>
      <c r="FY35" s="228">
        <v>1</v>
      </c>
      <c r="FZ35" s="203">
        <v>-1</v>
      </c>
      <c r="GA35" s="229">
        <v>-3</v>
      </c>
      <c r="GB35">
        <v>1</v>
      </c>
      <c r="GC35">
        <v>1</v>
      </c>
      <c r="GD35">
        <v>1</v>
      </c>
      <c r="GE35">
        <v>1</v>
      </c>
      <c r="GF35">
        <v>0</v>
      </c>
      <c r="GG35">
        <v>1</v>
      </c>
      <c r="GH35">
        <v>1</v>
      </c>
      <c r="GI35">
        <v>5.8235828391299998E-3</v>
      </c>
      <c r="GJ35" s="194">
        <v>42548</v>
      </c>
      <c r="GK35">
        <f t="shared" si="100"/>
        <v>1</v>
      </c>
      <c r="GL35" t="s">
        <v>1163</v>
      </c>
      <c r="GM35">
        <v>2</v>
      </c>
      <c r="GN35" s="241">
        <v>1</v>
      </c>
      <c r="GO35">
        <v>3</v>
      </c>
      <c r="GP35" s="137">
        <v>104145.432</v>
      </c>
      <c r="GQ35" s="137">
        <v>156218.14799999999</v>
      </c>
      <c r="GR35" s="188">
        <v>606.49955056898034</v>
      </c>
      <c r="GS35" s="188">
        <f t="shared" si="160"/>
        <v>-606.49955056898034</v>
      </c>
      <c r="GT35" s="188">
        <v>-606.49955056898034</v>
      </c>
      <c r="GU35" s="188">
        <v>606.49955056898034</v>
      </c>
      <c r="GV35" s="188">
        <v>606.49955056898034</v>
      </c>
      <c r="GW35" s="188">
        <v>606.49955056898034</v>
      </c>
      <c r="GX35" s="188">
        <v>606.49955056898034</v>
      </c>
      <c r="GY35" s="188">
        <f t="shared" si="101"/>
        <v>606.49955056898034</v>
      </c>
      <c r="GZ35" s="188">
        <v>606.49955056898034</v>
      </c>
      <c r="HA35" s="188">
        <v>-606.49955056898034</v>
      </c>
      <c r="HB35" s="188">
        <v>-606.49955056898034</v>
      </c>
      <c r="HC35" s="188">
        <v>606.49955056898034</v>
      </c>
      <c r="HE35">
        <v>1</v>
      </c>
      <c r="HF35">
        <v>-1</v>
      </c>
      <c r="HG35">
        <v>-1</v>
      </c>
      <c r="HH35">
        <v>-1</v>
      </c>
      <c r="HI35">
        <v>-1</v>
      </c>
      <c r="HJ35">
        <v>-4</v>
      </c>
      <c r="HK35">
        <v>1</v>
      </c>
      <c r="HL35">
        <v>1</v>
      </c>
      <c r="HM35" s="203">
        <v>1</v>
      </c>
      <c r="HN35">
        <v>0</v>
      </c>
      <c r="HO35">
        <v>0</v>
      </c>
      <c r="HP35">
        <v>1</v>
      </c>
      <c r="HQ35">
        <v>1</v>
      </c>
      <c r="HR35" s="237">
        <v>2.30001062361E-2</v>
      </c>
      <c r="HS35" s="194">
        <v>42552</v>
      </c>
      <c r="HT35">
        <f t="shared" si="102"/>
        <v>-1</v>
      </c>
      <c r="HU35" t="s">
        <v>1163</v>
      </c>
      <c r="HV35">
        <v>2</v>
      </c>
      <c r="HW35">
        <v>1</v>
      </c>
      <c r="HX35">
        <v>3</v>
      </c>
      <c r="HY35" s="137">
        <v>106444.49299999999</v>
      </c>
      <c r="HZ35" s="137">
        <v>159666.73949999997</v>
      </c>
      <c r="IA35" s="188">
        <v>-2448.2346472478025</v>
      </c>
      <c r="IB35" s="188">
        <f t="shared" si="161"/>
        <v>2448.2346472478025</v>
      </c>
      <c r="IC35" s="188">
        <v>-2448.2346472478025</v>
      </c>
      <c r="ID35" s="188">
        <v>2448.2346472478025</v>
      </c>
      <c r="IE35" s="188">
        <v>2448.2346472478025</v>
      </c>
      <c r="IF35" s="188">
        <v>-2448.2346472478025</v>
      </c>
      <c r="IG35" s="188">
        <v>-2448.2346472478025</v>
      </c>
      <c r="IH35" s="188">
        <f t="shared" si="103"/>
        <v>-2448.2346472478025</v>
      </c>
      <c r="II35" s="188">
        <v>2448.2346472478025</v>
      </c>
      <c r="IJ35" s="188">
        <v>-2448.2346472478025</v>
      </c>
      <c r="IK35" s="188">
        <v>-2448.2346472478025</v>
      </c>
      <c r="IL35" s="188">
        <v>2448.2346472478025</v>
      </c>
      <c r="IN35">
        <v>1</v>
      </c>
      <c r="IO35" s="228">
        <v>1</v>
      </c>
      <c r="IP35" s="228">
        <v>-1</v>
      </c>
      <c r="IQ35" s="228">
        <v>1</v>
      </c>
      <c r="IR35" s="203">
        <v>-1</v>
      </c>
      <c r="IS35" s="229">
        <v>-5</v>
      </c>
      <c r="IT35">
        <v>1</v>
      </c>
      <c r="IU35">
        <v>1</v>
      </c>
      <c r="IV35" s="203">
        <v>1</v>
      </c>
      <c r="IW35">
        <v>1</v>
      </c>
      <c r="IX35">
        <v>0</v>
      </c>
      <c r="IY35">
        <v>1</v>
      </c>
      <c r="IZ35">
        <v>1</v>
      </c>
      <c r="JA35" s="237">
        <v>2.00425774962E-2</v>
      </c>
      <c r="JB35" s="194">
        <v>42552</v>
      </c>
      <c r="JC35">
        <f t="shared" si="104"/>
        <v>1</v>
      </c>
      <c r="JD35" t="s">
        <v>1163</v>
      </c>
      <c r="JE35">
        <v>2</v>
      </c>
      <c r="JF35" s="241">
        <v>2</v>
      </c>
      <c r="JG35">
        <v>2</v>
      </c>
      <c r="JH35" s="137">
        <v>108617.20499999999</v>
      </c>
      <c r="JI35" s="137">
        <v>108617.20499999999</v>
      </c>
      <c r="JJ35" s="188">
        <v>2176.9687486331418</v>
      </c>
      <c r="JK35" s="188">
        <f t="shared" si="162"/>
        <v>2176.9687486331418</v>
      </c>
      <c r="JL35" s="188">
        <v>-2176.9687486331418</v>
      </c>
      <c r="JM35" s="188">
        <v>2176.9687486331418</v>
      </c>
      <c r="JN35" s="188">
        <v>2176.9687486331418</v>
      </c>
      <c r="JO35" s="188">
        <v>-2176.9687486331418</v>
      </c>
      <c r="JP35" s="188">
        <v>2176.9687486331418</v>
      </c>
      <c r="JQ35" s="188">
        <f t="shared" si="105"/>
        <v>2176.9687486331418</v>
      </c>
      <c r="JR35" s="188">
        <v>2176.9687486331418</v>
      </c>
      <c r="JS35" s="188">
        <v>-2176.9687486331418</v>
      </c>
      <c r="JT35" s="188">
        <v>-2176.9687486331418</v>
      </c>
      <c r="JU35" s="188">
        <v>2176.9687486331418</v>
      </c>
      <c r="JW35">
        <v>1</v>
      </c>
      <c r="JX35" s="228">
        <v>1</v>
      </c>
      <c r="JY35" s="228">
        <v>1</v>
      </c>
      <c r="JZ35" s="228">
        <v>-1</v>
      </c>
      <c r="KA35" s="203">
        <v>-1</v>
      </c>
      <c r="KB35" s="229">
        <v>3</v>
      </c>
      <c r="KC35">
        <v>1</v>
      </c>
      <c r="KD35">
        <v>-1</v>
      </c>
      <c r="KE35" s="203">
        <v>1</v>
      </c>
      <c r="KF35">
        <v>1</v>
      </c>
      <c r="KG35">
        <v>0</v>
      </c>
      <c r="KH35">
        <v>1</v>
      </c>
      <c r="KI35">
        <v>0</v>
      </c>
      <c r="KJ35" s="237">
        <v>1.4456604733999999E-2</v>
      </c>
      <c r="KK35" s="194">
        <v>42552</v>
      </c>
      <c r="KL35">
        <f t="shared" si="106"/>
        <v>-1</v>
      </c>
      <c r="KM35" t="s">
        <v>1163</v>
      </c>
      <c r="KN35">
        <v>2</v>
      </c>
      <c r="KO35" s="241">
        <v>1</v>
      </c>
      <c r="KP35">
        <v>3</v>
      </c>
      <c r="KQ35" s="137">
        <v>110496.34050000001</v>
      </c>
      <c r="KR35" s="137">
        <v>165744.51075000002</v>
      </c>
      <c r="KS35" s="188">
        <v>1597.4019191619759</v>
      </c>
      <c r="KT35" s="188">
        <v>1597.4019191619759</v>
      </c>
      <c r="KU35" s="188">
        <v>-1597.4019191619759</v>
      </c>
      <c r="KV35" s="188">
        <v>1597.4019191619759</v>
      </c>
      <c r="KW35" s="188">
        <v>-1597.4019191619759</v>
      </c>
      <c r="KX35" s="188">
        <v>1597.4019191619759</v>
      </c>
      <c r="KY35" s="188">
        <v>-1597.4019191619759</v>
      </c>
      <c r="KZ35" s="188">
        <f t="shared" si="107"/>
        <v>-1597.4019191619759</v>
      </c>
      <c r="LA35" s="188">
        <v>1597.4019191619759</v>
      </c>
      <c r="LB35" s="188">
        <v>-1597.4019191619759</v>
      </c>
      <c r="LC35" s="188">
        <v>-1597.4019191619759</v>
      </c>
      <c r="LD35" s="188">
        <v>1597.4019191619759</v>
      </c>
      <c r="LF35">
        <v>1</v>
      </c>
      <c r="LG35" s="228">
        <v>1</v>
      </c>
      <c r="LH35" s="228">
        <v>-1</v>
      </c>
      <c r="LI35" s="228">
        <v>1</v>
      </c>
      <c r="LJ35" s="203">
        <v>-1</v>
      </c>
      <c r="LK35" s="229">
        <v>4</v>
      </c>
      <c r="LL35">
        <v>1</v>
      </c>
      <c r="LM35">
        <v>-1</v>
      </c>
      <c r="LN35" s="203">
        <v>-1</v>
      </c>
      <c r="LO35">
        <v>1</v>
      </c>
      <c r="LP35">
        <v>1</v>
      </c>
      <c r="LQ35">
        <v>0</v>
      </c>
      <c r="LR35">
        <v>1</v>
      </c>
      <c r="LS35" s="237">
        <v>-2.25801595665E-3</v>
      </c>
      <c r="LT35" s="194">
        <v>42557</v>
      </c>
      <c r="LU35">
        <f t="shared" si="108"/>
        <v>-1</v>
      </c>
      <c r="LV35" t="s">
        <v>1163</v>
      </c>
      <c r="LW35">
        <v>2</v>
      </c>
      <c r="LX35" s="241"/>
      <c r="LY35">
        <v>2</v>
      </c>
      <c r="LZ35" s="137">
        <v>110256.78</v>
      </c>
      <c r="MA35" s="137">
        <v>110256.78</v>
      </c>
      <c r="MB35" s="188">
        <v>-248.96156856884858</v>
      </c>
      <c r="MC35" s="188">
        <v>-248.96156856884858</v>
      </c>
      <c r="MD35" s="188">
        <v>248.96156856884858</v>
      </c>
      <c r="ME35" s="188">
        <v>-248.96156856884858</v>
      </c>
      <c r="MF35" s="188">
        <v>248.96156856884858</v>
      </c>
      <c r="MG35" s="188">
        <v>248.96156856884858</v>
      </c>
      <c r="MH35" s="188">
        <v>-248.96156856884858</v>
      </c>
      <c r="MI35" s="188">
        <f t="shared" si="109"/>
        <v>248.96156856884858</v>
      </c>
      <c r="MJ35" s="188">
        <v>-248.96156856884858</v>
      </c>
      <c r="MK35" s="188">
        <v>248.96156856884858</v>
      </c>
      <c r="ML35" s="188">
        <v>-248.96156856884858</v>
      </c>
      <c r="MM35" s="188">
        <v>248.96156856884858</v>
      </c>
      <c r="MO35">
        <v>-1</v>
      </c>
      <c r="MP35" s="228">
        <v>1</v>
      </c>
      <c r="MQ35" s="228">
        <v>-1</v>
      </c>
      <c r="MR35" s="203">
        <v>1</v>
      </c>
      <c r="MS35" s="203">
        <v>-1</v>
      </c>
      <c r="MT35" s="229">
        <v>5</v>
      </c>
      <c r="MU35">
        <v>1</v>
      </c>
      <c r="MV35">
        <v>-1</v>
      </c>
      <c r="MW35" s="203">
        <v>1</v>
      </c>
      <c r="MX35">
        <v>0</v>
      </c>
      <c r="MY35">
        <v>0</v>
      </c>
      <c r="MZ35">
        <v>1</v>
      </c>
      <c r="NA35">
        <v>0</v>
      </c>
      <c r="NB35" s="237">
        <v>1.29752564876E-2</v>
      </c>
      <c r="NC35" s="194">
        <v>42557</v>
      </c>
      <c r="ND35">
        <f t="shared" si="110"/>
        <v>-1</v>
      </c>
      <c r="NE35" t="s">
        <v>1163</v>
      </c>
      <c r="NF35">
        <v>2</v>
      </c>
      <c r="NG35" s="241"/>
      <c r="NH35">
        <v>2</v>
      </c>
      <c r="NI35" s="137">
        <v>111959.30699999999</v>
      </c>
      <c r="NJ35" s="137">
        <v>111959.30699999999</v>
      </c>
      <c r="NK35" s="188">
        <v>1452.70072449895</v>
      </c>
      <c r="NL35" s="188">
        <v>-1452.70072449895</v>
      </c>
      <c r="NM35" s="188">
        <v>-1452.70072449895</v>
      </c>
      <c r="NN35" s="188">
        <v>1452.70072449895</v>
      </c>
      <c r="NO35" s="188">
        <v>-1452.70072449895</v>
      </c>
      <c r="NP35" s="188">
        <v>-1452.70072449895</v>
      </c>
      <c r="NQ35" s="188">
        <v>1452.70072449895</v>
      </c>
      <c r="NR35" s="188">
        <f t="shared" si="111"/>
        <v>-1452.70072449895</v>
      </c>
      <c r="NS35" s="188">
        <v>1452.70072449895</v>
      </c>
      <c r="NT35" s="188">
        <v>-1452.70072449895</v>
      </c>
      <c r="NU35" s="188">
        <v>-1452.70072449895</v>
      </c>
      <c r="NV35" s="188">
        <v>1452.70072449895</v>
      </c>
      <c r="NX35">
        <v>1</v>
      </c>
      <c r="NY35" s="228">
        <v>1</v>
      </c>
      <c r="NZ35" s="228">
        <v>-1</v>
      </c>
      <c r="OA35" s="228">
        <v>1</v>
      </c>
      <c r="OB35" s="203">
        <v>-1</v>
      </c>
      <c r="OC35" s="229">
        <v>-1</v>
      </c>
      <c r="OD35">
        <v>1</v>
      </c>
      <c r="OE35">
        <v>1</v>
      </c>
      <c r="OF35" s="203">
        <v>-1</v>
      </c>
      <c r="OG35">
        <v>1</v>
      </c>
      <c r="OH35">
        <v>1</v>
      </c>
      <c r="OI35">
        <v>0</v>
      </c>
      <c r="OJ35">
        <v>0</v>
      </c>
      <c r="OK35">
        <v>-2.1348426174200002E-3</v>
      </c>
      <c r="OL35" s="194">
        <v>42557</v>
      </c>
      <c r="OM35">
        <f t="shared" si="112"/>
        <v>1</v>
      </c>
      <c r="ON35" t="s">
        <v>1163</v>
      </c>
      <c r="OO35">
        <v>2</v>
      </c>
      <c r="OP35" s="241"/>
      <c r="OQ35">
        <v>2</v>
      </c>
      <c r="OR35" s="137">
        <v>111045.4865</v>
      </c>
      <c r="OS35" s="137">
        <v>111045.4865</v>
      </c>
      <c r="OT35" s="188">
        <v>-237.0646370523373</v>
      </c>
      <c r="OU35" s="188">
        <v>-237.0646370523373</v>
      </c>
      <c r="OV35" s="188">
        <v>237.0646370523373</v>
      </c>
      <c r="OW35" s="188">
        <v>-237.0646370523373</v>
      </c>
      <c r="OX35" s="188">
        <v>-237.0646370523373</v>
      </c>
      <c r="OY35" s="188">
        <v>237.0646370523373</v>
      </c>
      <c r="OZ35" s="188">
        <v>-237.0646370523373</v>
      </c>
      <c r="PA35" s="188">
        <f t="shared" si="113"/>
        <v>-237.0646370523373</v>
      </c>
      <c r="PB35" s="188">
        <v>-237.0646370523373</v>
      </c>
      <c r="PC35" s="188">
        <v>237.0646370523373</v>
      </c>
      <c r="PD35" s="188">
        <v>-237.0646370523373</v>
      </c>
      <c r="PE35" s="188">
        <v>237.0646370523373</v>
      </c>
      <c r="PG35">
        <v>-1</v>
      </c>
      <c r="PH35" s="228">
        <v>1</v>
      </c>
      <c r="PI35" s="228">
        <v>1</v>
      </c>
      <c r="PJ35" s="228">
        <v>1</v>
      </c>
      <c r="PK35" s="203">
        <v>-1</v>
      </c>
      <c r="PL35" s="229">
        <v>-1</v>
      </c>
      <c r="PM35">
        <v>1</v>
      </c>
      <c r="PN35">
        <v>1</v>
      </c>
      <c r="PO35" s="203">
        <v>1</v>
      </c>
      <c r="PP35">
        <v>1</v>
      </c>
      <c r="PQ35">
        <v>0</v>
      </c>
      <c r="PR35">
        <v>1</v>
      </c>
      <c r="PS35">
        <v>1</v>
      </c>
      <c r="PT35" s="237">
        <v>1.89064132544E-3</v>
      </c>
      <c r="PU35" s="194">
        <v>42557</v>
      </c>
      <c r="PV35">
        <v>1</v>
      </c>
      <c r="PW35" t="s">
        <v>1163</v>
      </c>
      <c r="PX35">
        <v>2</v>
      </c>
      <c r="PY35" s="241"/>
      <c r="PZ35">
        <v>2</v>
      </c>
      <c r="QA35" s="137">
        <v>109932.379</v>
      </c>
      <c r="QB35" s="137">
        <v>109932.379</v>
      </c>
      <c r="QC35" s="188">
        <v>207.84269874133241</v>
      </c>
      <c r="QD35" s="188">
        <v>-207.84269874133241</v>
      </c>
      <c r="QE35" s="188">
        <v>-207.84269874133241</v>
      </c>
      <c r="QF35" s="188">
        <v>207.84269874133241</v>
      </c>
      <c r="QG35" s="188">
        <v>207.84269874133241</v>
      </c>
      <c r="QH35" s="188">
        <v>207.84269874133241</v>
      </c>
      <c r="QI35" s="188">
        <v>207.84269874133241</v>
      </c>
      <c r="QJ35" s="188">
        <v>207.84269874133241</v>
      </c>
      <c r="QK35" s="188">
        <v>207.84269874133241</v>
      </c>
      <c r="QL35" s="188">
        <v>-207.84269874133241</v>
      </c>
      <c r="QM35" s="188">
        <v>-207.84269874133241</v>
      </c>
      <c r="QN35" s="188">
        <v>207.84269874133241</v>
      </c>
      <c r="QP35">
        <f t="shared" si="114"/>
        <v>1</v>
      </c>
      <c r="QQ35" s="228">
        <v>1</v>
      </c>
      <c r="QR35" s="228">
        <v>1</v>
      </c>
      <c r="QS35" s="228">
        <v>1</v>
      </c>
      <c r="QT35" s="203">
        <v>-1</v>
      </c>
      <c r="QU35" s="229">
        <v>-2</v>
      </c>
      <c r="QV35">
        <f t="shared" si="115"/>
        <v>1</v>
      </c>
      <c r="QW35">
        <f t="shared" si="116"/>
        <v>1</v>
      </c>
      <c r="QX35">
        <v>-1</v>
      </c>
      <c r="QY35">
        <f t="shared" si="117"/>
        <v>0</v>
      </c>
      <c r="QZ35">
        <f t="shared" si="176"/>
        <v>1</v>
      </c>
      <c r="RA35">
        <f t="shared" si="163"/>
        <v>0</v>
      </c>
      <c r="RB35">
        <f t="shared" si="118"/>
        <v>0</v>
      </c>
      <c r="RC35">
        <v>-9.4850275612100004E-3</v>
      </c>
      <c r="RD35" s="194">
        <v>42557</v>
      </c>
      <c r="RE35">
        <f t="shared" si="119"/>
        <v>1</v>
      </c>
      <c r="RF35" t="str">
        <f t="shared" si="83"/>
        <v>TRUE</v>
      </c>
      <c r="RG35">
        <f>VLOOKUP($A35,'FuturesInfo (3)'!$A$2:$V$80,22)</f>
        <v>2</v>
      </c>
      <c r="RH35" s="241"/>
      <c r="RI35">
        <f t="shared" si="120"/>
        <v>2</v>
      </c>
      <c r="RJ35" s="137">
        <f>VLOOKUP($A35,'FuturesInfo (3)'!$A$2:$O$80,15)*RG35</f>
        <v>109932.379</v>
      </c>
      <c r="RK35" s="137">
        <f>VLOOKUP($A35,'FuturesInfo (3)'!$A$2:$O$80,15)*RI35</f>
        <v>109932.379</v>
      </c>
      <c r="RL35" s="188">
        <f t="shared" si="121"/>
        <v>-1042.7116446843834</v>
      </c>
      <c r="RM35" s="188">
        <f t="shared" si="172"/>
        <v>-1042.7116446843834</v>
      </c>
      <c r="RN35" s="188">
        <f t="shared" si="122"/>
        <v>1042.7116446843834</v>
      </c>
      <c r="RO35" s="188">
        <f t="shared" si="123"/>
        <v>-1042.7116446843834</v>
      </c>
      <c r="RP35" s="188">
        <f t="shared" si="173"/>
        <v>-1042.7116446843834</v>
      </c>
      <c r="RQ35" s="188">
        <f t="shared" si="125"/>
        <v>-1042.7116446843834</v>
      </c>
      <c r="RR35" s="188">
        <f t="shared" si="164"/>
        <v>-1042.7116446843834</v>
      </c>
      <c r="RS35" s="188">
        <f t="shared" si="126"/>
        <v>-1042.7116446843834</v>
      </c>
      <c r="RT35" s="188">
        <f>IF(IF(sym!$Q24=QX35,1,0)=1,ABS(RJ35*RC35),-ABS(RJ35*RC35))</f>
        <v>-1042.7116446843834</v>
      </c>
      <c r="RU35" s="188">
        <f>IF(IF(sym!$P24=QX35,1,0)=1,ABS(RJ35*RC35),-ABS(RJ35*RC35))</f>
        <v>1042.7116446843834</v>
      </c>
      <c r="RV35" s="188">
        <f t="shared" si="169"/>
        <v>-1042.7116446843834</v>
      </c>
      <c r="RW35" s="188">
        <f t="shared" si="127"/>
        <v>1042.7116446843834</v>
      </c>
      <c r="RY35">
        <f t="shared" si="128"/>
        <v>-1</v>
      </c>
      <c r="RZ35" s="228"/>
      <c r="SA35" s="228"/>
      <c r="SB35" s="228"/>
      <c r="SC35" s="203"/>
      <c r="SD35" s="229"/>
      <c r="SE35">
        <f t="shared" si="129"/>
        <v>1</v>
      </c>
      <c r="SF35">
        <f t="shared" si="130"/>
        <v>0</v>
      </c>
      <c r="SG35" s="203"/>
      <c r="SH35">
        <f t="shared" si="131"/>
        <v>1</v>
      </c>
      <c r="SI35">
        <f t="shared" si="85"/>
        <v>1</v>
      </c>
      <c r="SJ35">
        <f t="shared" si="165"/>
        <v>0</v>
      </c>
      <c r="SK35">
        <f t="shared" si="132"/>
        <v>1</v>
      </c>
      <c r="SL35" s="237"/>
      <c r="SM35" s="194"/>
      <c r="SN35">
        <f t="shared" si="133"/>
        <v>-1</v>
      </c>
      <c r="SO35" t="str">
        <f t="shared" si="86"/>
        <v>FALSE</v>
      </c>
      <c r="SP35">
        <f>VLOOKUP($A35,'FuturesInfo (3)'!$A$2:$V$80,22)</f>
        <v>2</v>
      </c>
      <c r="SQ35" s="241"/>
      <c r="SR35">
        <f t="shared" si="134"/>
        <v>2</v>
      </c>
      <c r="SS35" s="137">
        <f>VLOOKUP($A35,'FuturesInfo (3)'!$A$2:$O$80,15)*SP35</f>
        <v>109932.379</v>
      </c>
      <c r="ST35" s="137">
        <f>VLOOKUP($A35,'FuturesInfo (3)'!$A$2:$O$80,15)*SR35</f>
        <v>109932.379</v>
      </c>
      <c r="SU35" s="188">
        <f t="shared" si="135"/>
        <v>0</v>
      </c>
      <c r="SV35" s="188">
        <f t="shared" si="87"/>
        <v>0</v>
      </c>
      <c r="SW35" s="188">
        <f t="shared" si="136"/>
        <v>0</v>
      </c>
      <c r="SX35" s="188">
        <f t="shared" si="137"/>
        <v>0</v>
      </c>
      <c r="SY35" s="188">
        <f t="shared" si="174"/>
        <v>0</v>
      </c>
      <c r="SZ35" s="188">
        <f t="shared" si="139"/>
        <v>0</v>
      </c>
      <c r="TA35" s="188">
        <f t="shared" si="166"/>
        <v>0</v>
      </c>
      <c r="TB35" s="188">
        <f t="shared" si="140"/>
        <v>0</v>
      </c>
      <c r="TC35" s="188">
        <f>IF(IF(sym!$Q24=SG35,1,0)=1,ABS(SS35*SL35),-ABS(SS35*SL35))</f>
        <v>0</v>
      </c>
      <c r="TD35" s="188">
        <f>IF(IF(sym!$P24=SG35,1,0)=1,ABS(SS35*SL35),-ABS(SS35*SL35))</f>
        <v>0</v>
      </c>
      <c r="TE35" s="188">
        <f t="shared" si="170"/>
        <v>0</v>
      </c>
      <c r="TF35" s="188">
        <f t="shared" si="141"/>
        <v>0</v>
      </c>
      <c r="TH35">
        <f t="shared" si="142"/>
        <v>0</v>
      </c>
      <c r="TI35" s="228"/>
      <c r="TJ35" s="228"/>
      <c r="TK35" s="228"/>
      <c r="TL35" s="203"/>
      <c r="TM35" s="229"/>
      <c r="TN35">
        <f t="shared" si="143"/>
        <v>1</v>
      </c>
      <c r="TO35">
        <f t="shared" si="144"/>
        <v>0</v>
      </c>
      <c r="TP35" s="203"/>
      <c r="TQ35">
        <f t="shared" si="145"/>
        <v>1</v>
      </c>
      <c r="TR35">
        <f t="shared" si="88"/>
        <v>1</v>
      </c>
      <c r="TS35">
        <f t="shared" si="167"/>
        <v>0</v>
      </c>
      <c r="TT35">
        <f t="shared" si="146"/>
        <v>1</v>
      </c>
      <c r="TU35" s="237"/>
      <c r="TV35" s="194"/>
      <c r="TW35">
        <f t="shared" si="147"/>
        <v>-1</v>
      </c>
      <c r="TX35" t="str">
        <f t="shared" si="89"/>
        <v>FALSE</v>
      </c>
      <c r="TY35">
        <f>VLOOKUP($A35,'FuturesInfo (3)'!$A$2:$V$80,22)</f>
        <v>2</v>
      </c>
      <c r="TZ35" s="241"/>
      <c r="UA35">
        <f t="shared" si="148"/>
        <v>2</v>
      </c>
      <c r="UB35" s="137">
        <f>VLOOKUP($A35,'FuturesInfo (3)'!$A$2:$O$80,15)*TY35</f>
        <v>109932.379</v>
      </c>
      <c r="UC35" s="137">
        <f>VLOOKUP($A35,'FuturesInfo (3)'!$A$2:$O$80,15)*UA35</f>
        <v>109932.379</v>
      </c>
      <c r="UD35" s="188">
        <f t="shared" si="149"/>
        <v>0</v>
      </c>
      <c r="UE35" s="188">
        <f t="shared" si="90"/>
        <v>0</v>
      </c>
      <c r="UF35" s="188">
        <f t="shared" si="150"/>
        <v>0</v>
      </c>
      <c r="UG35" s="188">
        <f t="shared" si="151"/>
        <v>0</v>
      </c>
      <c r="UH35" s="188">
        <f t="shared" si="175"/>
        <v>0</v>
      </c>
      <c r="UI35" s="188">
        <f t="shared" si="153"/>
        <v>0</v>
      </c>
      <c r="UJ35" s="188">
        <f t="shared" si="168"/>
        <v>0</v>
      </c>
      <c r="UK35" s="188">
        <f t="shared" si="154"/>
        <v>0</v>
      </c>
      <c r="UL35" s="188">
        <f>IF(IF(sym!$Q24=TP35,1,0)=1,ABS(UB35*TU35),-ABS(UB35*TU35))</f>
        <v>0</v>
      </c>
      <c r="UM35" s="188">
        <f>IF(IF(sym!$P24=TP35,1,0)=1,ABS(UB35*TU35),-ABS(UB35*TU35))</f>
        <v>0</v>
      </c>
      <c r="UN35" s="188">
        <f t="shared" si="171"/>
        <v>0</v>
      </c>
      <c r="UO35" s="188">
        <f t="shared" si="155"/>
        <v>0</v>
      </c>
    </row>
    <row r="36" spans="1:561" x14ac:dyDescent="0.25">
      <c r="A36" s="1" t="s">
        <v>337</v>
      </c>
      <c r="B36" s="149" t="str">
        <f>'FuturesInfo (3)'!M24</f>
        <v>IE</v>
      </c>
      <c r="C36" s="192" t="str">
        <f>VLOOKUP(A36,'FuturesInfo (3)'!$A$2:$K$80,11)</f>
        <v>rates</v>
      </c>
      <c r="E36">
        <v>1</v>
      </c>
      <c r="F36" s="228">
        <v>1</v>
      </c>
      <c r="G36" s="228">
        <v>-1</v>
      </c>
      <c r="H36" s="203">
        <v>1</v>
      </c>
      <c r="I36" s="229">
        <v>9</v>
      </c>
      <c r="J36">
        <v>-1</v>
      </c>
      <c r="K36">
        <v>1</v>
      </c>
      <c r="L36" s="203">
        <v>1</v>
      </c>
      <c r="M36">
        <v>1</v>
      </c>
      <c r="N36">
        <v>1</v>
      </c>
      <c r="O36">
        <v>0</v>
      </c>
      <c r="P36">
        <v>1</v>
      </c>
      <c r="Q36" s="238">
        <v>4.9830576041499998E-5</v>
      </c>
      <c r="R36" s="194">
        <v>42537</v>
      </c>
      <c r="S36">
        <v>60</v>
      </c>
      <c r="T36" t="s">
        <v>1163</v>
      </c>
      <c r="U36">
        <v>0</v>
      </c>
      <c r="V36" s="241">
        <v>2</v>
      </c>
      <c r="W36">
        <v>0</v>
      </c>
      <c r="X36" s="137">
        <v>0</v>
      </c>
      <c r="Y36" s="137">
        <v>0</v>
      </c>
      <c r="Z36" s="188">
        <v>0</v>
      </c>
      <c r="AA36" s="188">
        <f t="shared" si="81"/>
        <v>0</v>
      </c>
      <c r="AB36" s="188">
        <v>0</v>
      </c>
      <c r="AC36" s="188">
        <v>0</v>
      </c>
      <c r="AD36" s="188">
        <v>0</v>
      </c>
      <c r="AE36" s="188">
        <v>0</v>
      </c>
      <c r="AF36" s="188">
        <f t="shared" si="91"/>
        <v>0</v>
      </c>
      <c r="AG36" s="188">
        <v>0</v>
      </c>
      <c r="AH36" s="188">
        <v>0</v>
      </c>
      <c r="AI36" s="188">
        <v>0</v>
      </c>
      <c r="AJ36" s="188">
        <v>0</v>
      </c>
      <c r="AL36">
        <v>1</v>
      </c>
      <c r="AM36" s="228">
        <v>1</v>
      </c>
      <c r="AN36" s="228">
        <v>-1</v>
      </c>
      <c r="AO36" s="228">
        <v>1</v>
      </c>
      <c r="AP36" s="203">
        <v>1</v>
      </c>
      <c r="AQ36" s="229">
        <v>10</v>
      </c>
      <c r="AR36">
        <v>-1</v>
      </c>
      <c r="AS36">
        <v>1</v>
      </c>
      <c r="AT36" s="203">
        <v>1</v>
      </c>
      <c r="AU36">
        <v>1</v>
      </c>
      <c r="AV36">
        <v>1</v>
      </c>
      <c r="AW36">
        <v>0</v>
      </c>
      <c r="AX36">
        <v>1</v>
      </c>
      <c r="AY36" s="238">
        <v>4.9828093078699999E-5</v>
      </c>
      <c r="AZ36" s="194">
        <v>42537</v>
      </c>
      <c r="BA36">
        <f t="shared" si="92"/>
        <v>1</v>
      </c>
      <c r="BB36" t="s">
        <v>1163</v>
      </c>
      <c r="BC36">
        <v>0</v>
      </c>
      <c r="BD36" s="241">
        <v>1</v>
      </c>
      <c r="BE36">
        <v>0</v>
      </c>
      <c r="BF36" s="137">
        <v>0</v>
      </c>
      <c r="BG36" s="137">
        <v>0</v>
      </c>
      <c r="BH36" s="188">
        <v>0</v>
      </c>
      <c r="BI36" s="188">
        <f t="shared" si="156"/>
        <v>0</v>
      </c>
      <c r="BJ36" s="188">
        <v>0</v>
      </c>
      <c r="BK36" s="188">
        <v>0</v>
      </c>
      <c r="BL36" s="188">
        <v>0</v>
      </c>
      <c r="BM36" s="188">
        <v>0</v>
      </c>
      <c r="BN36" s="188">
        <v>0</v>
      </c>
      <c r="BO36" s="188">
        <f t="shared" si="93"/>
        <v>0</v>
      </c>
      <c r="BP36" s="188">
        <v>0</v>
      </c>
      <c r="BQ36" s="188">
        <v>0</v>
      </c>
      <c r="BR36" s="188">
        <v>0</v>
      </c>
      <c r="BS36" s="188">
        <v>0</v>
      </c>
      <c r="BU36">
        <v>1</v>
      </c>
      <c r="BV36" s="228">
        <v>1</v>
      </c>
      <c r="BW36" s="228">
        <v>-1</v>
      </c>
      <c r="BX36" s="228">
        <v>1</v>
      </c>
      <c r="BY36" s="203">
        <v>1</v>
      </c>
      <c r="BZ36" s="229">
        <v>11</v>
      </c>
      <c r="CA36">
        <v>-1</v>
      </c>
      <c r="CB36">
        <v>1</v>
      </c>
      <c r="CC36" s="203">
        <v>1</v>
      </c>
      <c r="CD36">
        <v>1</v>
      </c>
      <c r="CE36">
        <v>1</v>
      </c>
      <c r="CF36">
        <v>0</v>
      </c>
      <c r="CG36">
        <v>1</v>
      </c>
      <c r="CH36" s="238">
        <v>9.9651220727400006E-5</v>
      </c>
      <c r="CI36" s="194">
        <v>42537</v>
      </c>
      <c r="CJ36">
        <f t="shared" si="94"/>
        <v>1</v>
      </c>
      <c r="CK36" t="s">
        <v>1163</v>
      </c>
      <c r="CL36">
        <v>0</v>
      </c>
      <c r="CM36" s="241">
        <v>1</v>
      </c>
      <c r="CN36">
        <v>0</v>
      </c>
      <c r="CO36" s="137">
        <v>0</v>
      </c>
      <c r="CP36" s="137">
        <v>0</v>
      </c>
      <c r="CQ36" s="188">
        <v>0</v>
      </c>
      <c r="CR36" s="188">
        <f t="shared" si="157"/>
        <v>0</v>
      </c>
      <c r="CS36" s="188">
        <v>0</v>
      </c>
      <c r="CT36" s="188">
        <v>0</v>
      </c>
      <c r="CU36" s="188">
        <v>0</v>
      </c>
      <c r="CV36" s="188">
        <v>0</v>
      </c>
      <c r="CW36" s="188">
        <v>0</v>
      </c>
      <c r="CX36" s="188">
        <f t="shared" si="95"/>
        <v>0</v>
      </c>
      <c r="CY36" s="188">
        <v>0</v>
      </c>
      <c r="CZ36" s="188">
        <v>0</v>
      </c>
      <c r="DA36" s="188">
        <v>0</v>
      </c>
      <c r="DB36" s="188">
        <v>0</v>
      </c>
      <c r="DD36">
        <v>1</v>
      </c>
      <c r="DE36" s="228">
        <v>1</v>
      </c>
      <c r="DF36" s="228">
        <v>-1</v>
      </c>
      <c r="DG36" s="228">
        <v>1</v>
      </c>
      <c r="DH36" s="203">
        <v>1</v>
      </c>
      <c r="DI36" s="229">
        <v>12</v>
      </c>
      <c r="DJ36">
        <v>-1</v>
      </c>
      <c r="DK36">
        <v>1</v>
      </c>
      <c r="DL36" s="203">
        <v>1</v>
      </c>
      <c r="DM36">
        <v>1</v>
      </c>
      <c r="DN36">
        <v>1</v>
      </c>
      <c r="DO36">
        <v>0</v>
      </c>
      <c r="DP36">
        <v>1</v>
      </c>
      <c r="DQ36" s="238">
        <v>4.9820645675600003E-5</v>
      </c>
      <c r="DR36" s="194">
        <v>42537</v>
      </c>
      <c r="DS36">
        <f t="shared" si="96"/>
        <v>1</v>
      </c>
      <c r="DT36" t="s">
        <v>1163</v>
      </c>
      <c r="DU36">
        <v>0</v>
      </c>
      <c r="DV36" s="241">
        <v>2</v>
      </c>
      <c r="DW36">
        <v>0</v>
      </c>
      <c r="DX36" s="137">
        <v>0</v>
      </c>
      <c r="DY36" s="137">
        <v>0</v>
      </c>
      <c r="DZ36" s="188">
        <v>0</v>
      </c>
      <c r="EA36" s="188">
        <f t="shared" si="158"/>
        <v>0</v>
      </c>
      <c r="EB36" s="188">
        <v>0</v>
      </c>
      <c r="EC36" s="188">
        <v>0</v>
      </c>
      <c r="ED36" s="188">
        <v>0</v>
      </c>
      <c r="EE36" s="188">
        <v>0</v>
      </c>
      <c r="EF36" s="188">
        <v>0</v>
      </c>
      <c r="EG36" s="188">
        <f t="shared" si="97"/>
        <v>0</v>
      </c>
      <c r="EH36" s="188">
        <v>0</v>
      </c>
      <c r="EI36" s="188">
        <v>0</v>
      </c>
      <c r="EJ36" s="188">
        <v>0</v>
      </c>
      <c r="EK36" s="188">
        <v>0</v>
      </c>
      <c r="EM36">
        <v>1</v>
      </c>
      <c r="EN36" s="228">
        <v>1</v>
      </c>
      <c r="EO36" s="228">
        <v>-1</v>
      </c>
      <c r="EP36" s="228">
        <v>1</v>
      </c>
      <c r="EQ36" s="203">
        <v>1</v>
      </c>
      <c r="ER36" s="229">
        <v>13</v>
      </c>
      <c r="ES36">
        <v>-1</v>
      </c>
      <c r="ET36">
        <v>1</v>
      </c>
      <c r="EU36" s="203">
        <v>1</v>
      </c>
      <c r="EV36">
        <v>1</v>
      </c>
      <c r="EW36">
        <v>1</v>
      </c>
      <c r="EX36">
        <v>0</v>
      </c>
      <c r="EY36">
        <v>1</v>
      </c>
      <c r="EZ36" s="238">
        <v>4.9818163702499998E-5</v>
      </c>
      <c r="FA36" s="194">
        <v>42537</v>
      </c>
      <c r="FB36">
        <f t="shared" si="98"/>
        <v>1</v>
      </c>
      <c r="FC36" t="s">
        <v>1163</v>
      </c>
      <c r="FD36">
        <v>0</v>
      </c>
      <c r="FE36" s="241">
        <v>2</v>
      </c>
      <c r="FF36">
        <v>0</v>
      </c>
      <c r="FG36" s="137">
        <v>0</v>
      </c>
      <c r="FH36" s="137">
        <v>0</v>
      </c>
      <c r="FI36" s="188">
        <v>0</v>
      </c>
      <c r="FJ36" s="188">
        <f t="shared" si="159"/>
        <v>0</v>
      </c>
      <c r="FK36" s="188">
        <v>0</v>
      </c>
      <c r="FL36" s="188">
        <v>0</v>
      </c>
      <c r="FM36" s="188">
        <v>0</v>
      </c>
      <c r="FN36" s="188">
        <v>0</v>
      </c>
      <c r="FO36" s="188">
        <v>0</v>
      </c>
      <c r="FP36" s="188">
        <f t="shared" si="99"/>
        <v>0</v>
      </c>
      <c r="FQ36" s="188">
        <v>0</v>
      </c>
      <c r="FR36" s="188">
        <v>0</v>
      </c>
      <c r="FS36" s="188">
        <v>0</v>
      </c>
      <c r="FT36" s="188">
        <v>0</v>
      </c>
      <c r="FV36">
        <v>1</v>
      </c>
      <c r="FW36" s="228">
        <v>1</v>
      </c>
      <c r="FX36" s="228">
        <v>-1</v>
      </c>
      <c r="FY36" s="228">
        <v>1</v>
      </c>
      <c r="FZ36" s="203">
        <v>1</v>
      </c>
      <c r="GA36" s="229">
        <v>14</v>
      </c>
      <c r="GB36">
        <v>-1</v>
      </c>
      <c r="GC36">
        <v>1</v>
      </c>
      <c r="GD36">
        <v>-1</v>
      </c>
      <c r="GE36">
        <v>0</v>
      </c>
      <c r="GF36">
        <v>0</v>
      </c>
      <c r="GG36">
        <v>1</v>
      </c>
      <c r="GH36">
        <v>0</v>
      </c>
      <c r="GI36" s="270">
        <v>-4.98156819768E-5</v>
      </c>
      <c r="GJ36" s="194">
        <v>42537</v>
      </c>
      <c r="GK36">
        <f t="shared" si="100"/>
        <v>1</v>
      </c>
      <c r="GL36" t="s">
        <v>1163</v>
      </c>
      <c r="GM36">
        <v>0</v>
      </c>
      <c r="GN36" s="241">
        <v>1</v>
      </c>
      <c r="GO36">
        <v>0</v>
      </c>
      <c r="GP36" s="137">
        <v>0</v>
      </c>
      <c r="GQ36" s="137">
        <v>0</v>
      </c>
      <c r="GR36" s="188">
        <v>0</v>
      </c>
      <c r="GS36" s="188">
        <f t="shared" si="160"/>
        <v>0</v>
      </c>
      <c r="GT36" s="188">
        <v>0</v>
      </c>
      <c r="GU36" s="188">
        <v>0</v>
      </c>
      <c r="GV36" s="188">
        <v>0</v>
      </c>
      <c r="GW36" s="188">
        <v>0</v>
      </c>
      <c r="GX36" s="188">
        <v>0</v>
      </c>
      <c r="GY36" s="188">
        <f t="shared" si="101"/>
        <v>0</v>
      </c>
      <c r="GZ36" s="188">
        <v>0</v>
      </c>
      <c r="HA36" s="188">
        <v>0</v>
      </c>
      <c r="HB36" s="188">
        <v>0</v>
      </c>
      <c r="HC36" s="188">
        <v>0</v>
      </c>
      <c r="HE36">
        <v>-1</v>
      </c>
      <c r="HF36">
        <v>1</v>
      </c>
      <c r="HG36">
        <v>1</v>
      </c>
      <c r="HH36">
        <v>1</v>
      </c>
      <c r="HI36">
        <v>1</v>
      </c>
      <c r="HJ36">
        <v>15</v>
      </c>
      <c r="HK36">
        <v>-1</v>
      </c>
      <c r="HL36">
        <v>1</v>
      </c>
      <c r="HM36" s="203">
        <v>1</v>
      </c>
      <c r="HN36">
        <v>1</v>
      </c>
      <c r="HO36">
        <v>1</v>
      </c>
      <c r="HP36">
        <v>0</v>
      </c>
      <c r="HQ36">
        <v>1</v>
      </c>
      <c r="HR36" s="238">
        <v>9.9636327405099999E-5</v>
      </c>
      <c r="HS36" s="194">
        <v>42537</v>
      </c>
      <c r="HT36">
        <f t="shared" si="102"/>
        <v>1</v>
      </c>
      <c r="HU36" t="s">
        <v>1163</v>
      </c>
      <c r="HV36">
        <v>0</v>
      </c>
      <c r="HW36">
        <v>1</v>
      </c>
      <c r="HX36">
        <v>0</v>
      </c>
      <c r="HY36" s="137">
        <v>0</v>
      </c>
      <c r="HZ36" s="137">
        <v>0</v>
      </c>
      <c r="IA36" s="188">
        <v>0</v>
      </c>
      <c r="IB36" s="188">
        <f t="shared" si="161"/>
        <v>0</v>
      </c>
      <c r="IC36" s="188">
        <v>0</v>
      </c>
      <c r="ID36" s="188">
        <v>0</v>
      </c>
      <c r="IE36" s="188">
        <v>0</v>
      </c>
      <c r="IF36" s="188">
        <v>0</v>
      </c>
      <c r="IG36" s="188">
        <v>0</v>
      </c>
      <c r="IH36" s="188">
        <f t="shared" si="103"/>
        <v>0</v>
      </c>
      <c r="II36" s="188">
        <v>0</v>
      </c>
      <c r="IJ36" s="188">
        <v>0</v>
      </c>
      <c r="IK36" s="188">
        <v>0</v>
      </c>
      <c r="IL36" s="188">
        <v>0</v>
      </c>
      <c r="IN36">
        <v>1</v>
      </c>
      <c r="IO36" s="228">
        <v>1</v>
      </c>
      <c r="IP36" s="228">
        <v>1</v>
      </c>
      <c r="IQ36" s="228">
        <v>1</v>
      </c>
      <c r="IR36" s="203">
        <v>1</v>
      </c>
      <c r="IS36" s="229">
        <v>16</v>
      </c>
      <c r="IT36">
        <v>-1</v>
      </c>
      <c r="IU36">
        <v>1</v>
      </c>
      <c r="IV36" s="203">
        <v>-1</v>
      </c>
      <c r="IW36">
        <v>0</v>
      </c>
      <c r="IX36">
        <v>0</v>
      </c>
      <c r="IY36">
        <v>1</v>
      </c>
      <c r="IZ36">
        <v>0</v>
      </c>
      <c r="JA36" s="238">
        <v>-4.9813200498100001E-5</v>
      </c>
      <c r="JB36" s="194">
        <v>42537</v>
      </c>
      <c r="JC36">
        <f t="shared" si="104"/>
        <v>1</v>
      </c>
      <c r="JD36" t="s">
        <v>1163</v>
      </c>
      <c r="JE36">
        <v>0</v>
      </c>
      <c r="JF36" s="241">
        <v>1</v>
      </c>
      <c r="JG36">
        <v>0</v>
      </c>
      <c r="JH36" s="137">
        <v>0</v>
      </c>
      <c r="JI36" s="137">
        <v>0</v>
      </c>
      <c r="JJ36" s="188">
        <v>0</v>
      </c>
      <c r="JK36" s="188">
        <f t="shared" si="162"/>
        <v>0</v>
      </c>
      <c r="JL36" s="188">
        <v>0</v>
      </c>
      <c r="JM36" s="188">
        <v>0</v>
      </c>
      <c r="JN36" s="188">
        <v>0</v>
      </c>
      <c r="JO36" s="188">
        <v>0</v>
      </c>
      <c r="JP36" s="188">
        <v>0</v>
      </c>
      <c r="JQ36" s="188">
        <f t="shared" si="105"/>
        <v>0</v>
      </c>
      <c r="JR36" s="188">
        <v>0</v>
      </c>
      <c r="JS36" s="188">
        <v>0</v>
      </c>
      <c r="JT36" s="188">
        <v>0</v>
      </c>
      <c r="JU36" s="188">
        <v>0</v>
      </c>
      <c r="JW36">
        <v>-1</v>
      </c>
      <c r="JX36" s="228">
        <v>1</v>
      </c>
      <c r="JY36" s="228">
        <v>1</v>
      </c>
      <c r="JZ36" s="228">
        <v>1</v>
      </c>
      <c r="KA36" s="203">
        <v>1</v>
      </c>
      <c r="KB36" s="229">
        <v>17</v>
      </c>
      <c r="KC36">
        <v>-1</v>
      </c>
      <c r="KD36">
        <v>1</v>
      </c>
      <c r="KE36" s="203">
        <v>-1</v>
      </c>
      <c r="KF36">
        <v>0</v>
      </c>
      <c r="KG36">
        <v>0</v>
      </c>
      <c r="KH36">
        <v>1</v>
      </c>
      <c r="KI36">
        <v>0</v>
      </c>
      <c r="KJ36" s="238">
        <v>-9.9631363953400006E-5</v>
      </c>
      <c r="KK36" s="194">
        <v>42537</v>
      </c>
      <c r="KL36">
        <f t="shared" si="106"/>
        <v>1</v>
      </c>
      <c r="KM36" t="s">
        <v>1163</v>
      </c>
      <c r="KN36">
        <v>0</v>
      </c>
      <c r="KO36" s="241">
        <v>1</v>
      </c>
      <c r="KP36">
        <v>0</v>
      </c>
      <c r="KQ36" s="137">
        <v>0</v>
      </c>
      <c r="KR36" s="137">
        <v>0</v>
      </c>
      <c r="KS36" s="188">
        <v>0</v>
      </c>
      <c r="KT36" s="188">
        <v>0</v>
      </c>
      <c r="KU36" s="188">
        <v>0</v>
      </c>
      <c r="KV36" s="188">
        <v>0</v>
      </c>
      <c r="KW36" s="188">
        <v>0</v>
      </c>
      <c r="KX36" s="188">
        <v>0</v>
      </c>
      <c r="KY36" s="188">
        <v>0</v>
      </c>
      <c r="KZ36" s="188">
        <f t="shared" si="107"/>
        <v>0</v>
      </c>
      <c r="LA36" s="188">
        <v>0</v>
      </c>
      <c r="LB36" s="188">
        <v>0</v>
      </c>
      <c r="LC36" s="188">
        <v>0</v>
      </c>
      <c r="LD36" s="188">
        <v>0</v>
      </c>
      <c r="LF36">
        <v>-1</v>
      </c>
      <c r="LG36" s="228">
        <v>1</v>
      </c>
      <c r="LH36" s="228">
        <v>1</v>
      </c>
      <c r="LI36" s="228">
        <v>1</v>
      </c>
      <c r="LJ36" s="203">
        <v>1</v>
      </c>
      <c r="LK36" s="229">
        <v>18</v>
      </c>
      <c r="LL36">
        <v>-1</v>
      </c>
      <c r="LM36">
        <v>1</v>
      </c>
      <c r="LN36" s="203">
        <v>1</v>
      </c>
      <c r="LO36">
        <v>1</v>
      </c>
      <c r="LP36">
        <v>1</v>
      </c>
      <c r="LQ36">
        <v>0</v>
      </c>
      <c r="LR36">
        <v>1</v>
      </c>
      <c r="LS36" s="238">
        <v>4.9820645675600003E-5</v>
      </c>
      <c r="LT36" s="194">
        <v>42537</v>
      </c>
      <c r="LU36">
        <f t="shared" si="108"/>
        <v>1</v>
      </c>
      <c r="LV36" t="s">
        <v>1163</v>
      </c>
      <c r="LW36">
        <v>0</v>
      </c>
      <c r="LX36" s="241"/>
      <c r="LY36">
        <v>0</v>
      </c>
      <c r="LZ36" s="137">
        <v>0</v>
      </c>
      <c r="MA36" s="137">
        <v>0</v>
      </c>
      <c r="MB36" s="188">
        <v>0</v>
      </c>
      <c r="MC36" s="188">
        <v>0</v>
      </c>
      <c r="MD36" s="188">
        <v>0</v>
      </c>
      <c r="ME36" s="188">
        <v>0</v>
      </c>
      <c r="MF36" s="188">
        <v>0</v>
      </c>
      <c r="MG36" s="188">
        <v>0</v>
      </c>
      <c r="MH36" s="188">
        <v>0</v>
      </c>
      <c r="MI36" s="188">
        <f t="shared" si="109"/>
        <v>0</v>
      </c>
      <c r="MJ36" s="188">
        <v>0</v>
      </c>
      <c r="MK36" s="188">
        <v>0</v>
      </c>
      <c r="ML36" s="188">
        <v>0</v>
      </c>
      <c r="MM36" s="188">
        <v>0</v>
      </c>
      <c r="MO36">
        <v>1</v>
      </c>
      <c r="MP36" s="228">
        <v>-1</v>
      </c>
      <c r="MQ36" s="228">
        <v>-1</v>
      </c>
      <c r="MR36" s="203">
        <v>1</v>
      </c>
      <c r="MS36" s="203">
        <v>1</v>
      </c>
      <c r="MT36" s="229">
        <v>19</v>
      </c>
      <c r="MU36">
        <v>-1</v>
      </c>
      <c r="MV36">
        <v>1</v>
      </c>
      <c r="MW36" s="203">
        <v>-1</v>
      </c>
      <c r="MX36">
        <v>1</v>
      </c>
      <c r="MY36">
        <v>0</v>
      </c>
      <c r="MZ36">
        <v>1</v>
      </c>
      <c r="NA36">
        <v>0</v>
      </c>
      <c r="NB36" s="238">
        <v>-1.4945449110699999E-4</v>
      </c>
      <c r="NC36" s="194">
        <v>42537</v>
      </c>
      <c r="ND36">
        <f t="shared" si="110"/>
        <v>1</v>
      </c>
      <c r="NE36" t="s">
        <v>1163</v>
      </c>
      <c r="NF36">
        <v>0</v>
      </c>
      <c r="NG36" s="241"/>
      <c r="NH36">
        <v>0</v>
      </c>
      <c r="NI36" s="137">
        <v>0</v>
      </c>
      <c r="NJ36" s="137">
        <v>0</v>
      </c>
      <c r="NK36" s="188">
        <v>0</v>
      </c>
      <c r="NL36" s="188">
        <v>0</v>
      </c>
      <c r="NM36" s="188">
        <v>0</v>
      </c>
      <c r="NN36" s="188">
        <v>0</v>
      </c>
      <c r="NO36" s="188">
        <v>0</v>
      </c>
      <c r="NP36" s="188">
        <v>0</v>
      </c>
      <c r="NQ36" s="188">
        <v>0</v>
      </c>
      <c r="NR36" s="188">
        <f t="shared" si="111"/>
        <v>0</v>
      </c>
      <c r="NS36" s="188">
        <v>0</v>
      </c>
      <c r="NT36" s="188">
        <v>0</v>
      </c>
      <c r="NU36" s="188">
        <v>0</v>
      </c>
      <c r="NV36" s="188">
        <v>0</v>
      </c>
      <c r="NX36">
        <v>-1</v>
      </c>
      <c r="NY36" s="228">
        <v>-1</v>
      </c>
      <c r="NZ36" s="228">
        <v>-1</v>
      </c>
      <c r="OA36" s="228">
        <v>-1</v>
      </c>
      <c r="OB36" s="203">
        <v>1</v>
      </c>
      <c r="OC36" s="229">
        <v>20</v>
      </c>
      <c r="OD36">
        <v>-1</v>
      </c>
      <c r="OE36">
        <v>1</v>
      </c>
      <c r="OF36" s="203">
        <v>-1</v>
      </c>
      <c r="OG36">
        <v>1</v>
      </c>
      <c r="OH36">
        <v>0</v>
      </c>
      <c r="OI36">
        <v>1</v>
      </c>
      <c r="OJ36">
        <v>0</v>
      </c>
      <c r="OK36" s="270">
        <v>-9.9651220727400006E-5</v>
      </c>
      <c r="OL36" s="194">
        <v>42537</v>
      </c>
      <c r="OM36">
        <f t="shared" si="112"/>
        <v>-1</v>
      </c>
      <c r="ON36" t="s">
        <v>1163</v>
      </c>
      <c r="OO36">
        <v>0</v>
      </c>
      <c r="OP36" s="241"/>
      <c r="OQ36">
        <v>0</v>
      </c>
      <c r="OR36" s="137">
        <v>0</v>
      </c>
      <c r="OS36" s="137">
        <v>0</v>
      </c>
      <c r="OT36" s="188">
        <v>0</v>
      </c>
      <c r="OU36" s="188">
        <v>0</v>
      </c>
      <c r="OV36" s="188">
        <v>0</v>
      </c>
      <c r="OW36" s="188">
        <v>0</v>
      </c>
      <c r="OX36" s="188">
        <v>0</v>
      </c>
      <c r="OY36" s="188">
        <v>0</v>
      </c>
      <c r="OZ36" s="188">
        <v>0</v>
      </c>
      <c r="PA36" s="188">
        <f t="shared" si="113"/>
        <v>0</v>
      </c>
      <c r="PB36" s="188">
        <v>0</v>
      </c>
      <c r="PC36" s="188">
        <v>0</v>
      </c>
      <c r="PD36" s="188">
        <v>0</v>
      </c>
      <c r="PE36" s="188">
        <v>0</v>
      </c>
      <c r="PG36">
        <v>-1</v>
      </c>
      <c r="PH36" s="228">
        <v>1</v>
      </c>
      <c r="PI36" s="228">
        <v>1</v>
      </c>
      <c r="PJ36" s="228">
        <v>-1</v>
      </c>
      <c r="PK36" s="203">
        <v>1</v>
      </c>
      <c r="PL36" s="229">
        <v>-5</v>
      </c>
      <c r="PM36">
        <v>-1</v>
      </c>
      <c r="PN36">
        <v>-1</v>
      </c>
      <c r="PO36" s="203">
        <v>1</v>
      </c>
      <c r="PP36">
        <v>1</v>
      </c>
      <c r="PQ36">
        <v>1</v>
      </c>
      <c r="PR36">
        <v>0</v>
      </c>
      <c r="PS36">
        <v>0</v>
      </c>
      <c r="PT36" s="238">
        <v>4.9830576041499998E-5</v>
      </c>
      <c r="PU36" s="194">
        <v>42559</v>
      </c>
      <c r="PV36">
        <v>-1</v>
      </c>
      <c r="PW36" t="s">
        <v>1163</v>
      </c>
      <c r="PX36">
        <v>0</v>
      </c>
      <c r="PY36" s="241"/>
      <c r="PZ36">
        <v>0</v>
      </c>
      <c r="QA36" s="137">
        <v>0</v>
      </c>
      <c r="QB36" s="137">
        <v>0</v>
      </c>
      <c r="QC36" s="188">
        <v>0</v>
      </c>
      <c r="QD36" s="188">
        <v>0</v>
      </c>
      <c r="QE36" s="188">
        <v>0</v>
      </c>
      <c r="QF36" s="188">
        <v>0</v>
      </c>
      <c r="QG36" s="188">
        <v>0</v>
      </c>
      <c r="QH36" s="188">
        <v>0</v>
      </c>
      <c r="QI36" s="188">
        <v>0</v>
      </c>
      <c r="QJ36" s="188">
        <v>0</v>
      </c>
      <c r="QK36" s="188">
        <v>0</v>
      </c>
      <c r="QL36" s="188">
        <v>0</v>
      </c>
      <c r="QM36" s="188">
        <v>0</v>
      </c>
      <c r="QN36" s="188">
        <v>0</v>
      </c>
      <c r="QP36">
        <f t="shared" si="114"/>
        <v>1</v>
      </c>
      <c r="QQ36" s="228">
        <v>1</v>
      </c>
      <c r="QR36" s="228">
        <v>1</v>
      </c>
      <c r="QS36" s="228">
        <v>-1</v>
      </c>
      <c r="QT36" s="203">
        <v>1</v>
      </c>
      <c r="QU36" s="229">
        <v>-6</v>
      </c>
      <c r="QV36">
        <f t="shared" si="115"/>
        <v>-1</v>
      </c>
      <c r="QW36">
        <f t="shared" si="116"/>
        <v>-1</v>
      </c>
      <c r="QX36">
        <v>-1</v>
      </c>
      <c r="QY36">
        <f t="shared" si="117"/>
        <v>0</v>
      </c>
      <c r="QZ36">
        <f t="shared" si="176"/>
        <v>0</v>
      </c>
      <c r="RA36">
        <f t="shared" si="163"/>
        <v>1</v>
      </c>
      <c r="RB36">
        <f t="shared" si="118"/>
        <v>1</v>
      </c>
      <c r="RC36" s="270">
        <v>-4.98280930789E-5</v>
      </c>
      <c r="RD36" s="194">
        <v>42559</v>
      </c>
      <c r="RE36">
        <f t="shared" si="119"/>
        <v>-1</v>
      </c>
      <c r="RF36" t="str">
        <f t="shared" si="83"/>
        <v>TRUE</v>
      </c>
      <c r="RG36">
        <f>VLOOKUP($A36,'FuturesInfo (3)'!$A$2:$V$80,22)</f>
        <v>0</v>
      </c>
      <c r="RH36" s="241"/>
      <c r="RI36">
        <f t="shared" si="120"/>
        <v>0</v>
      </c>
      <c r="RJ36" s="137">
        <f>VLOOKUP($A36,'FuturesInfo (3)'!$A$2:$O$80,15)*RG36</f>
        <v>0</v>
      </c>
      <c r="RK36" s="137">
        <f>VLOOKUP($A36,'FuturesInfo (3)'!$A$2:$O$80,15)*RI36</f>
        <v>0</v>
      </c>
      <c r="RL36" s="188">
        <f t="shared" si="121"/>
        <v>0</v>
      </c>
      <c r="RM36" s="188">
        <f t="shared" si="172"/>
        <v>0</v>
      </c>
      <c r="RN36" s="188">
        <f t="shared" si="122"/>
        <v>0</v>
      </c>
      <c r="RO36" s="188">
        <f t="shared" si="123"/>
        <v>0</v>
      </c>
      <c r="RP36" s="188">
        <f t="shared" si="173"/>
        <v>0</v>
      </c>
      <c r="RQ36" s="188">
        <f t="shared" si="125"/>
        <v>0</v>
      </c>
      <c r="RR36" s="188">
        <f t="shared" si="164"/>
        <v>0</v>
      </c>
      <c r="RS36" s="188">
        <f t="shared" si="126"/>
        <v>0</v>
      </c>
      <c r="RT36" s="188">
        <f>IF(IF(sym!$Q25=QX36,1,0)=1,ABS(RJ36*RC36),-ABS(RJ36*RC36))</f>
        <v>0</v>
      </c>
      <c r="RU36" s="188">
        <f>IF(IF(sym!$P25=QX36,1,0)=1,ABS(RJ36*RC36),-ABS(RJ36*RC36))</f>
        <v>0</v>
      </c>
      <c r="RV36" s="188">
        <f t="shared" si="169"/>
        <v>0</v>
      </c>
      <c r="RW36" s="188">
        <f t="shared" si="127"/>
        <v>0</v>
      </c>
      <c r="RY36">
        <f t="shared" si="128"/>
        <v>-1</v>
      </c>
      <c r="RZ36" s="228"/>
      <c r="SA36" s="228"/>
      <c r="SB36" s="228"/>
      <c r="SC36" s="203"/>
      <c r="SD36" s="229"/>
      <c r="SE36">
        <f t="shared" si="129"/>
        <v>1</v>
      </c>
      <c r="SF36">
        <f t="shared" si="130"/>
        <v>0</v>
      </c>
      <c r="SG36" s="203"/>
      <c r="SH36">
        <f t="shared" si="131"/>
        <v>1</v>
      </c>
      <c r="SI36">
        <f t="shared" si="85"/>
        <v>1</v>
      </c>
      <c r="SJ36">
        <f t="shared" si="165"/>
        <v>0</v>
      </c>
      <c r="SK36">
        <f t="shared" si="132"/>
        <v>1</v>
      </c>
      <c r="SL36" s="238"/>
      <c r="SM36" s="194"/>
      <c r="SN36">
        <f t="shared" si="133"/>
        <v>-1</v>
      </c>
      <c r="SO36" t="str">
        <f t="shared" si="86"/>
        <v>FALSE</v>
      </c>
      <c r="SP36">
        <f>VLOOKUP($A36,'FuturesInfo (3)'!$A$2:$V$80,22)</f>
        <v>0</v>
      </c>
      <c r="SQ36" s="241"/>
      <c r="SR36">
        <f t="shared" si="134"/>
        <v>0</v>
      </c>
      <c r="SS36" s="137">
        <f>VLOOKUP($A36,'FuturesInfo (3)'!$A$2:$O$80,15)*SP36</f>
        <v>0</v>
      </c>
      <c r="ST36" s="137">
        <f>VLOOKUP($A36,'FuturesInfo (3)'!$A$2:$O$80,15)*SR36</f>
        <v>0</v>
      </c>
      <c r="SU36" s="188">
        <f t="shared" si="135"/>
        <v>0</v>
      </c>
      <c r="SV36" s="188">
        <f t="shared" si="87"/>
        <v>0</v>
      </c>
      <c r="SW36" s="188">
        <f t="shared" si="136"/>
        <v>0</v>
      </c>
      <c r="SX36" s="188">
        <f t="shared" si="137"/>
        <v>0</v>
      </c>
      <c r="SY36" s="188">
        <f t="shared" si="174"/>
        <v>0</v>
      </c>
      <c r="SZ36" s="188">
        <f t="shared" si="139"/>
        <v>0</v>
      </c>
      <c r="TA36" s="188">
        <f t="shared" si="166"/>
        <v>0</v>
      </c>
      <c r="TB36" s="188">
        <f t="shared" si="140"/>
        <v>0</v>
      </c>
      <c r="TC36" s="188">
        <f>IF(IF(sym!$Q25=SG36,1,0)=1,ABS(SS36*SL36),-ABS(SS36*SL36))</f>
        <v>0</v>
      </c>
      <c r="TD36" s="188">
        <f>IF(IF(sym!$P25=SG36,1,0)=1,ABS(SS36*SL36),-ABS(SS36*SL36))</f>
        <v>0</v>
      </c>
      <c r="TE36" s="188">
        <f t="shared" si="170"/>
        <v>0</v>
      </c>
      <c r="TF36" s="188">
        <f t="shared" si="141"/>
        <v>0</v>
      </c>
      <c r="TH36">
        <f t="shared" si="142"/>
        <v>0</v>
      </c>
      <c r="TI36" s="228"/>
      <c r="TJ36" s="228"/>
      <c r="TK36" s="228"/>
      <c r="TL36" s="203"/>
      <c r="TM36" s="229"/>
      <c r="TN36">
        <f t="shared" si="143"/>
        <v>1</v>
      </c>
      <c r="TO36">
        <f t="shared" si="144"/>
        <v>0</v>
      </c>
      <c r="TP36" s="203"/>
      <c r="TQ36">
        <f t="shared" si="145"/>
        <v>1</v>
      </c>
      <c r="TR36">
        <f t="shared" si="88"/>
        <v>1</v>
      </c>
      <c r="TS36">
        <f t="shared" si="167"/>
        <v>0</v>
      </c>
      <c r="TT36">
        <f t="shared" si="146"/>
        <v>1</v>
      </c>
      <c r="TU36" s="238"/>
      <c r="TV36" s="194"/>
      <c r="TW36">
        <f t="shared" si="147"/>
        <v>-1</v>
      </c>
      <c r="TX36" t="str">
        <f t="shared" si="89"/>
        <v>FALSE</v>
      </c>
      <c r="TY36">
        <f>VLOOKUP($A36,'FuturesInfo (3)'!$A$2:$V$80,22)</f>
        <v>0</v>
      </c>
      <c r="TZ36" s="241"/>
      <c r="UA36">
        <f t="shared" si="148"/>
        <v>0</v>
      </c>
      <c r="UB36" s="137">
        <f>VLOOKUP($A36,'FuturesInfo (3)'!$A$2:$O$80,15)*TY36</f>
        <v>0</v>
      </c>
      <c r="UC36" s="137">
        <f>VLOOKUP($A36,'FuturesInfo (3)'!$A$2:$O$80,15)*UA36</f>
        <v>0</v>
      </c>
      <c r="UD36" s="188">
        <f t="shared" si="149"/>
        <v>0</v>
      </c>
      <c r="UE36" s="188">
        <f t="shared" si="90"/>
        <v>0</v>
      </c>
      <c r="UF36" s="188">
        <f t="shared" si="150"/>
        <v>0</v>
      </c>
      <c r="UG36" s="188">
        <f t="shared" si="151"/>
        <v>0</v>
      </c>
      <c r="UH36" s="188">
        <f t="shared" si="175"/>
        <v>0</v>
      </c>
      <c r="UI36" s="188">
        <f t="shared" si="153"/>
        <v>0</v>
      </c>
      <c r="UJ36" s="188">
        <f t="shared" si="168"/>
        <v>0</v>
      </c>
      <c r="UK36" s="188">
        <f t="shared" si="154"/>
        <v>0</v>
      </c>
      <c r="UL36" s="188">
        <f>IF(IF(sym!$Q25=TP36,1,0)=1,ABS(UB36*TU36),-ABS(UB36*TU36))</f>
        <v>0</v>
      </c>
      <c r="UM36" s="188">
        <f>IF(IF(sym!$P25=TP36,1,0)=1,ABS(UB36*TU36),-ABS(UB36*TU36))</f>
        <v>0</v>
      </c>
      <c r="UN36" s="188">
        <f t="shared" si="171"/>
        <v>0</v>
      </c>
      <c r="UO36" s="188">
        <f t="shared" si="155"/>
        <v>0</v>
      </c>
    </row>
    <row r="37" spans="1:561" x14ac:dyDescent="0.25">
      <c r="A37" s="1" t="s">
        <v>339</v>
      </c>
      <c r="B37" s="149" t="str">
        <f>'FuturesInfo (3)'!M25</f>
        <v>LF</v>
      </c>
      <c r="C37" s="192" t="str">
        <f>VLOOKUP(A37,'FuturesInfo (3)'!$A$2:$K$80,11)</f>
        <v>index</v>
      </c>
      <c r="E37">
        <v>1</v>
      </c>
      <c r="F37" s="228">
        <v>-1</v>
      </c>
      <c r="G37" s="228">
        <v>1</v>
      </c>
      <c r="H37" s="203">
        <v>1</v>
      </c>
      <c r="I37" s="229">
        <v>-2</v>
      </c>
      <c r="J37">
        <v>-1</v>
      </c>
      <c r="K37">
        <v>-1</v>
      </c>
      <c r="L37" s="203">
        <v>1</v>
      </c>
      <c r="M37">
        <v>0</v>
      </c>
      <c r="N37">
        <v>1</v>
      </c>
      <c r="O37">
        <v>0</v>
      </c>
      <c r="P37">
        <v>0</v>
      </c>
      <c r="Q37" s="237">
        <v>2.2284122562700001E-2</v>
      </c>
      <c r="R37" s="194">
        <v>42544</v>
      </c>
      <c r="S37">
        <v>60</v>
      </c>
      <c r="T37" t="s">
        <v>1163</v>
      </c>
      <c r="U37">
        <v>1</v>
      </c>
      <c r="V37" s="241">
        <v>2</v>
      </c>
      <c r="W37">
        <v>1</v>
      </c>
      <c r="X37" s="137">
        <v>85209.234249999994</v>
      </c>
      <c r="Y37" s="137">
        <v>85209.234249999994</v>
      </c>
      <c r="Z37" s="188">
        <v>-1898.8130195008146</v>
      </c>
      <c r="AA37" s="188">
        <f t="shared" si="81"/>
        <v>1898.8130195008146</v>
      </c>
      <c r="AB37" s="188">
        <v>1898.8130195008146</v>
      </c>
      <c r="AC37" s="188">
        <v>-1898.8130195008146</v>
      </c>
      <c r="AD37" s="188">
        <v>-1898.8130195008146</v>
      </c>
      <c r="AE37" s="188">
        <v>1898.8130195008146</v>
      </c>
      <c r="AF37" s="188">
        <f t="shared" si="91"/>
        <v>0</v>
      </c>
      <c r="AG37" s="188">
        <v>1898.8130195008146</v>
      </c>
      <c r="AH37" s="188">
        <v>-1898.8130195008146</v>
      </c>
      <c r="AI37" s="188">
        <v>-1898.8130195008146</v>
      </c>
      <c r="AJ37" s="188">
        <v>1898.8130195008146</v>
      </c>
      <c r="AL37">
        <v>1</v>
      </c>
      <c r="AM37" s="228">
        <v>-1</v>
      </c>
      <c r="AN37" s="228">
        <v>-1</v>
      </c>
      <c r="AO37" s="228">
        <v>-1</v>
      </c>
      <c r="AP37" s="203">
        <v>1</v>
      </c>
      <c r="AQ37" s="229">
        <v>1</v>
      </c>
      <c r="AR37">
        <v>-1</v>
      </c>
      <c r="AS37">
        <v>1</v>
      </c>
      <c r="AT37" s="203">
        <v>1</v>
      </c>
      <c r="AU37">
        <v>0</v>
      </c>
      <c r="AV37">
        <v>1</v>
      </c>
      <c r="AW37">
        <v>0</v>
      </c>
      <c r="AX37">
        <v>1</v>
      </c>
      <c r="AY37" s="237">
        <v>1.5959517321899999E-2</v>
      </c>
      <c r="AZ37" s="194">
        <v>42544</v>
      </c>
      <c r="BA37">
        <f t="shared" si="92"/>
        <v>-1</v>
      </c>
      <c r="BB37" t="s">
        <v>1163</v>
      </c>
      <c r="BC37">
        <v>1</v>
      </c>
      <c r="BD37" s="241">
        <v>1</v>
      </c>
      <c r="BE37">
        <v>1</v>
      </c>
      <c r="BF37" s="137">
        <v>85982.536250000005</v>
      </c>
      <c r="BG37" s="137">
        <v>85982.536250000005</v>
      </c>
      <c r="BH37" s="188">
        <v>-1372.2397766627696</v>
      </c>
      <c r="BI37" s="188">
        <f t="shared" si="156"/>
        <v>1372.2397766627696</v>
      </c>
      <c r="BJ37" s="188">
        <v>1372.2397766627696</v>
      </c>
      <c r="BK37" s="188">
        <v>-1372.2397766627696</v>
      </c>
      <c r="BL37" s="188">
        <v>1372.2397766627696</v>
      </c>
      <c r="BM37" s="188">
        <v>-1372.2397766627696</v>
      </c>
      <c r="BN37" s="188">
        <v>-1372.2397766627696</v>
      </c>
      <c r="BO37" s="188">
        <f t="shared" si="93"/>
        <v>-1372.2397766627696</v>
      </c>
      <c r="BP37" s="188">
        <v>1372.2397766627696</v>
      </c>
      <c r="BQ37" s="188">
        <v>-1372.2397766627696</v>
      </c>
      <c r="BR37" s="188">
        <v>-1372.2397766627696</v>
      </c>
      <c r="BS37" s="188">
        <v>1372.2397766627696</v>
      </c>
      <c r="BU37">
        <v>1</v>
      </c>
      <c r="BV37" s="228">
        <v>1</v>
      </c>
      <c r="BW37" s="228">
        <v>1</v>
      </c>
      <c r="BX37" s="228">
        <v>1</v>
      </c>
      <c r="BY37" s="203">
        <v>1</v>
      </c>
      <c r="BZ37" s="229">
        <v>2</v>
      </c>
      <c r="CA37">
        <v>-1</v>
      </c>
      <c r="CB37">
        <v>1</v>
      </c>
      <c r="CC37" s="203">
        <v>-1</v>
      </c>
      <c r="CD37">
        <v>0</v>
      </c>
      <c r="CE37">
        <v>0</v>
      </c>
      <c r="CF37">
        <v>1</v>
      </c>
      <c r="CG37">
        <v>0</v>
      </c>
      <c r="CH37" s="237">
        <v>-8.6590038314200007E-3</v>
      </c>
      <c r="CI37" s="194">
        <v>42548</v>
      </c>
      <c r="CJ37">
        <f t="shared" si="94"/>
        <v>1</v>
      </c>
      <c r="CK37" t="s">
        <v>1163</v>
      </c>
      <c r="CL37">
        <v>1</v>
      </c>
      <c r="CM37" s="241">
        <v>2</v>
      </c>
      <c r="CN37">
        <v>1</v>
      </c>
      <c r="CO37" s="137">
        <v>84447.561200000011</v>
      </c>
      <c r="CP37" s="137">
        <v>84447.561200000011</v>
      </c>
      <c r="CQ37" s="188">
        <v>-731.23175598487512</v>
      </c>
      <c r="CR37" s="188">
        <f t="shared" si="157"/>
        <v>-731.23175598487512</v>
      </c>
      <c r="CS37" s="188">
        <v>-731.23175598487512</v>
      </c>
      <c r="CT37" s="188">
        <v>731.23175598487512</v>
      </c>
      <c r="CU37" s="188">
        <v>-731.23175598487512</v>
      </c>
      <c r="CV37" s="188">
        <v>-731.23175598487512</v>
      </c>
      <c r="CW37" s="188">
        <v>-731.23175598487512</v>
      </c>
      <c r="CX37" s="188">
        <f t="shared" si="95"/>
        <v>-731.23175598487512</v>
      </c>
      <c r="CY37" s="188">
        <v>-731.23175598487512</v>
      </c>
      <c r="CZ37" s="188">
        <v>731.23175598487512</v>
      </c>
      <c r="DA37" s="188">
        <v>-731.23175598487512</v>
      </c>
      <c r="DB37" s="188">
        <v>731.23175598487512</v>
      </c>
      <c r="DD37">
        <v>-1</v>
      </c>
      <c r="DE37" s="228">
        <v>1</v>
      </c>
      <c r="DF37" s="228">
        <v>-1</v>
      </c>
      <c r="DG37" s="228">
        <v>1</v>
      </c>
      <c r="DH37" s="203">
        <v>1</v>
      </c>
      <c r="DI37" s="229">
        <v>3</v>
      </c>
      <c r="DJ37">
        <v>-1</v>
      </c>
      <c r="DK37">
        <v>1</v>
      </c>
      <c r="DL37" s="203">
        <v>1</v>
      </c>
      <c r="DM37">
        <v>1</v>
      </c>
      <c r="DN37">
        <v>1</v>
      </c>
      <c r="DO37">
        <v>0</v>
      </c>
      <c r="DP37">
        <v>1</v>
      </c>
      <c r="DQ37" s="237">
        <v>4.9470510937599998E-3</v>
      </c>
      <c r="DR37" s="194">
        <v>42548</v>
      </c>
      <c r="DS37">
        <f t="shared" si="96"/>
        <v>1</v>
      </c>
      <c r="DT37" t="s">
        <v>1163</v>
      </c>
      <c r="DU37">
        <v>1</v>
      </c>
      <c r="DV37" s="241">
        <v>1</v>
      </c>
      <c r="DW37">
        <v>1</v>
      </c>
      <c r="DX37" s="137">
        <v>84141.171900000001</v>
      </c>
      <c r="DY37" s="137">
        <v>84141.171900000001</v>
      </c>
      <c r="DZ37" s="188">
        <v>416.25067647814319</v>
      </c>
      <c r="EA37" s="188">
        <f t="shared" si="158"/>
        <v>-416.25067647814319</v>
      </c>
      <c r="EB37" s="188">
        <v>416.25067647814319</v>
      </c>
      <c r="EC37" s="188">
        <v>-416.25067647814319</v>
      </c>
      <c r="ED37" s="188">
        <v>416.25067647814319</v>
      </c>
      <c r="EE37" s="188">
        <v>-416.25067647814319</v>
      </c>
      <c r="EF37" s="188">
        <v>416.25067647814319</v>
      </c>
      <c r="EG37" s="188">
        <f t="shared" si="97"/>
        <v>416.25067647814319</v>
      </c>
      <c r="EH37" s="188">
        <v>416.25067647814319</v>
      </c>
      <c r="EI37" s="188">
        <v>-416.25067647814319</v>
      </c>
      <c r="EJ37" s="188">
        <v>-416.25067647814319</v>
      </c>
      <c r="EK37" s="188">
        <v>416.25067647814319</v>
      </c>
      <c r="EM37">
        <v>1</v>
      </c>
      <c r="EN37" s="228">
        <v>1</v>
      </c>
      <c r="EO37" s="228">
        <v>-1</v>
      </c>
      <c r="EP37" s="228">
        <v>1</v>
      </c>
      <c r="EQ37" s="203">
        <v>1</v>
      </c>
      <c r="ER37" s="229">
        <v>4</v>
      </c>
      <c r="ES37">
        <v>-1</v>
      </c>
      <c r="ET37">
        <v>1</v>
      </c>
      <c r="EU37" s="203">
        <v>-1</v>
      </c>
      <c r="EV37">
        <v>0</v>
      </c>
      <c r="EW37">
        <v>0</v>
      </c>
      <c r="EX37">
        <v>1</v>
      </c>
      <c r="EY37">
        <v>0</v>
      </c>
      <c r="EZ37" s="237">
        <v>-1.30759172371E-2</v>
      </c>
      <c r="FA37" s="194">
        <v>42550</v>
      </c>
      <c r="FB37">
        <f t="shared" si="98"/>
        <v>1</v>
      </c>
      <c r="FC37" t="s">
        <v>1163</v>
      </c>
      <c r="FD37">
        <v>1</v>
      </c>
      <c r="FE37" s="241">
        <v>2</v>
      </c>
      <c r="FF37">
        <v>1</v>
      </c>
      <c r="FG37" s="137">
        <v>82856.18250000001</v>
      </c>
      <c r="FH37" s="137">
        <v>82856.18250000001</v>
      </c>
      <c r="FI37" s="188">
        <v>-1083.4205849520536</v>
      </c>
      <c r="FJ37" s="188">
        <f t="shared" si="159"/>
        <v>-1083.4205849520536</v>
      </c>
      <c r="FK37" s="188">
        <v>-1083.4205849520536</v>
      </c>
      <c r="FL37" s="188">
        <v>1083.4205849520536</v>
      </c>
      <c r="FM37" s="188">
        <v>-1083.4205849520536</v>
      </c>
      <c r="FN37" s="188">
        <v>1083.4205849520536</v>
      </c>
      <c r="FO37" s="188">
        <v>-1083.4205849520536</v>
      </c>
      <c r="FP37" s="188">
        <f t="shared" si="99"/>
        <v>-1083.4205849520536</v>
      </c>
      <c r="FQ37" s="188">
        <v>-1083.4205849520536</v>
      </c>
      <c r="FR37" s="188">
        <v>1083.4205849520536</v>
      </c>
      <c r="FS37" s="188">
        <v>-1083.4205849520536</v>
      </c>
      <c r="FT37" s="188">
        <v>1083.4205849520536</v>
      </c>
      <c r="FV37">
        <v>-1</v>
      </c>
      <c r="FW37" s="228">
        <v>1</v>
      </c>
      <c r="FX37" s="228">
        <v>-1</v>
      </c>
      <c r="FY37" s="228">
        <v>1</v>
      </c>
      <c r="FZ37" s="203">
        <v>1</v>
      </c>
      <c r="GA37" s="229">
        <v>5</v>
      </c>
      <c r="GB37">
        <v>-1</v>
      </c>
      <c r="GC37">
        <v>1</v>
      </c>
      <c r="GD37">
        <v>1</v>
      </c>
      <c r="GE37">
        <v>1</v>
      </c>
      <c r="GF37">
        <v>1</v>
      </c>
      <c r="GG37">
        <v>0</v>
      </c>
      <c r="GH37">
        <v>1</v>
      </c>
      <c r="GI37">
        <v>1.1690437222399999E-2</v>
      </c>
      <c r="GJ37" s="194">
        <v>42550</v>
      </c>
      <c r="GK37">
        <f t="shared" si="100"/>
        <v>1</v>
      </c>
      <c r="GL37" t="s">
        <v>1163</v>
      </c>
      <c r="GM37">
        <v>1</v>
      </c>
      <c r="GN37" s="241">
        <v>1</v>
      </c>
      <c r="GO37">
        <v>1</v>
      </c>
      <c r="GP37" s="137">
        <v>83824.80750000001</v>
      </c>
      <c r="GQ37" s="137">
        <v>83824.80750000001</v>
      </c>
      <c r="GR37" s="188">
        <v>979.94864975851476</v>
      </c>
      <c r="GS37" s="188">
        <f t="shared" si="160"/>
        <v>-979.94864975851476</v>
      </c>
      <c r="GT37" s="188">
        <v>979.94864975851476</v>
      </c>
      <c r="GU37" s="188">
        <v>-979.94864975851476</v>
      </c>
      <c r="GV37" s="188">
        <v>979.94864975851476</v>
      </c>
      <c r="GW37" s="188">
        <v>-979.94864975851476</v>
      </c>
      <c r="GX37" s="188">
        <v>979.94864975851476</v>
      </c>
      <c r="GY37" s="188">
        <f t="shared" si="101"/>
        <v>979.94864975851476</v>
      </c>
      <c r="GZ37" s="188">
        <v>979.94864975851476</v>
      </c>
      <c r="HA37" s="188">
        <v>-979.94864975851476</v>
      </c>
      <c r="HB37" s="188">
        <v>-979.94864975851476</v>
      </c>
      <c r="HC37" s="188">
        <v>979.94864975851476</v>
      </c>
      <c r="HE37">
        <v>1</v>
      </c>
      <c r="HF37">
        <v>1</v>
      </c>
      <c r="HG37">
        <v>-1</v>
      </c>
      <c r="HH37">
        <v>1</v>
      </c>
      <c r="HI37">
        <v>1</v>
      </c>
      <c r="HJ37">
        <v>6</v>
      </c>
      <c r="HK37">
        <v>-1</v>
      </c>
      <c r="HL37">
        <v>1</v>
      </c>
      <c r="HM37" s="203">
        <v>1</v>
      </c>
      <c r="HN37">
        <v>1</v>
      </c>
      <c r="HO37">
        <v>1</v>
      </c>
      <c r="HP37">
        <v>0</v>
      </c>
      <c r="HQ37">
        <v>1</v>
      </c>
      <c r="HR37" s="237">
        <v>9.0131730991399994E-3</v>
      </c>
      <c r="HS37" s="194">
        <v>42550</v>
      </c>
      <c r="HT37">
        <f t="shared" si="102"/>
        <v>1</v>
      </c>
      <c r="HU37" t="s">
        <v>1163</v>
      </c>
      <c r="HV37">
        <v>1</v>
      </c>
      <c r="HW37">
        <v>1</v>
      </c>
      <c r="HX37">
        <v>1</v>
      </c>
      <c r="HY37" s="137">
        <v>84829.196999999986</v>
      </c>
      <c r="HZ37" s="137">
        <v>84829.196999999986</v>
      </c>
      <c r="IA37" s="188">
        <v>764.58023642204739</v>
      </c>
      <c r="IB37" s="188">
        <f t="shared" si="161"/>
        <v>764.58023642204739</v>
      </c>
      <c r="IC37" s="188">
        <v>764.58023642204739</v>
      </c>
      <c r="ID37" s="188">
        <v>-764.58023642204739</v>
      </c>
      <c r="IE37" s="188">
        <v>764.58023642204739</v>
      </c>
      <c r="IF37" s="188">
        <v>-764.58023642204739</v>
      </c>
      <c r="IG37" s="188">
        <v>764.58023642204739</v>
      </c>
      <c r="IH37" s="188">
        <f t="shared" si="103"/>
        <v>764.58023642204739</v>
      </c>
      <c r="II37" s="188">
        <v>764.58023642204739</v>
      </c>
      <c r="IJ37" s="188">
        <v>-764.58023642204739</v>
      </c>
      <c r="IK37" s="188">
        <v>-764.58023642204739</v>
      </c>
      <c r="IL37" s="188">
        <v>764.58023642204739</v>
      </c>
      <c r="IN37">
        <v>1</v>
      </c>
      <c r="IO37" s="228">
        <v>1</v>
      </c>
      <c r="IP37" s="228">
        <v>1</v>
      </c>
      <c r="IQ37" s="228">
        <v>1</v>
      </c>
      <c r="IR37" s="203">
        <v>1</v>
      </c>
      <c r="IS37" s="229">
        <v>7</v>
      </c>
      <c r="IT37">
        <v>-1</v>
      </c>
      <c r="IU37">
        <v>1</v>
      </c>
      <c r="IV37" s="203">
        <v>1</v>
      </c>
      <c r="IW37">
        <v>1</v>
      </c>
      <c r="IX37">
        <v>1</v>
      </c>
      <c r="IY37">
        <v>0</v>
      </c>
      <c r="IZ37">
        <v>1</v>
      </c>
      <c r="JA37" s="237">
        <v>1.24446480379E-2</v>
      </c>
      <c r="JB37" s="194">
        <v>42550</v>
      </c>
      <c r="JC37">
        <f t="shared" si="104"/>
        <v>1</v>
      </c>
      <c r="JD37" t="s">
        <v>1163</v>
      </c>
      <c r="JE37">
        <v>1</v>
      </c>
      <c r="JF37" s="241">
        <v>2</v>
      </c>
      <c r="JG37">
        <v>1</v>
      </c>
      <c r="JH37" s="137">
        <v>86136.825499999992</v>
      </c>
      <c r="JI37" s="137">
        <v>86136.825499999992</v>
      </c>
      <c r="JJ37" s="188">
        <v>1071.9424764495095</v>
      </c>
      <c r="JK37" s="188">
        <f t="shared" si="162"/>
        <v>1071.9424764495095</v>
      </c>
      <c r="JL37" s="188">
        <v>1071.9424764495095</v>
      </c>
      <c r="JM37" s="188">
        <v>-1071.9424764495095</v>
      </c>
      <c r="JN37" s="188">
        <v>1071.9424764495095</v>
      </c>
      <c r="JO37" s="188">
        <v>1071.9424764495095</v>
      </c>
      <c r="JP37" s="188">
        <v>1071.9424764495095</v>
      </c>
      <c r="JQ37" s="188">
        <f t="shared" si="105"/>
        <v>1071.9424764495095</v>
      </c>
      <c r="JR37" s="188">
        <v>1071.9424764495095</v>
      </c>
      <c r="JS37" s="188">
        <v>-1071.9424764495095</v>
      </c>
      <c r="JT37" s="188">
        <v>-1071.9424764495095</v>
      </c>
      <c r="JU37" s="188">
        <v>1071.9424764495095</v>
      </c>
      <c r="JW37">
        <v>1</v>
      </c>
      <c r="JX37" s="228">
        <v>1</v>
      </c>
      <c r="JY37" s="228">
        <v>1</v>
      </c>
      <c r="JZ37" s="228">
        <v>1</v>
      </c>
      <c r="KA37" s="203">
        <v>1</v>
      </c>
      <c r="KB37" s="229">
        <v>8</v>
      </c>
      <c r="KC37">
        <v>-1</v>
      </c>
      <c r="KD37">
        <v>1</v>
      </c>
      <c r="KE37" s="203">
        <v>-1</v>
      </c>
      <c r="KF37">
        <v>0</v>
      </c>
      <c r="KG37">
        <v>0</v>
      </c>
      <c r="KH37">
        <v>1</v>
      </c>
      <c r="KI37">
        <v>0</v>
      </c>
      <c r="KJ37" s="237">
        <v>-9.0490913204099995E-4</v>
      </c>
      <c r="KK37" s="194">
        <v>42550</v>
      </c>
      <c r="KL37">
        <f t="shared" si="106"/>
        <v>1</v>
      </c>
      <c r="KM37" t="s">
        <v>1163</v>
      </c>
      <c r="KN37">
        <v>1</v>
      </c>
      <c r="KO37" s="241">
        <v>2</v>
      </c>
      <c r="KP37">
        <v>1</v>
      </c>
      <c r="KQ37" s="137">
        <v>87185.044500000004</v>
      </c>
      <c r="KR37" s="137">
        <v>87185.044500000004</v>
      </c>
      <c r="KS37" s="188">
        <v>-78.894542945450965</v>
      </c>
      <c r="KT37" s="188">
        <v>-78.894542945450965</v>
      </c>
      <c r="KU37" s="188">
        <v>-78.894542945450965</v>
      </c>
      <c r="KV37" s="188">
        <v>78.894542945450965</v>
      </c>
      <c r="KW37" s="188">
        <v>-78.894542945450965</v>
      </c>
      <c r="KX37" s="188">
        <v>-78.894542945450965</v>
      </c>
      <c r="KY37" s="188">
        <v>-78.894542945450965</v>
      </c>
      <c r="KZ37" s="188">
        <f t="shared" si="107"/>
        <v>-78.894542945450965</v>
      </c>
      <c r="LA37" s="188">
        <v>-78.894542945450965</v>
      </c>
      <c r="LB37" s="188">
        <v>78.894542945450965</v>
      </c>
      <c r="LC37" s="188">
        <v>-78.894542945450965</v>
      </c>
      <c r="LD37" s="188">
        <v>78.894542945450965</v>
      </c>
      <c r="LF37">
        <v>-1</v>
      </c>
      <c r="LG37" s="228">
        <v>1</v>
      </c>
      <c r="LH37" s="228">
        <v>-1</v>
      </c>
      <c r="LI37" s="228">
        <v>1</v>
      </c>
      <c r="LJ37" s="203">
        <v>-1</v>
      </c>
      <c r="LK37" s="229">
        <v>9</v>
      </c>
      <c r="LL37">
        <v>1</v>
      </c>
      <c r="LM37">
        <v>-1</v>
      </c>
      <c r="LN37" s="203">
        <v>1</v>
      </c>
      <c r="LO37">
        <v>0</v>
      </c>
      <c r="LP37">
        <v>0</v>
      </c>
      <c r="LQ37">
        <v>1</v>
      </c>
      <c r="LR37">
        <v>0</v>
      </c>
      <c r="LS37" s="237">
        <v>2.4152766246500002E-3</v>
      </c>
      <c r="LT37" s="194">
        <v>42550</v>
      </c>
      <c r="LU37">
        <f t="shared" si="108"/>
        <v>-1</v>
      </c>
      <c r="LV37" t="s">
        <v>1163</v>
      </c>
      <c r="LW37">
        <v>1</v>
      </c>
      <c r="LX37" s="241"/>
      <c r="LY37">
        <v>1</v>
      </c>
      <c r="LZ37" s="137">
        <v>87262.810500000007</v>
      </c>
      <c r="MA37" s="137">
        <v>87262.810500000007</v>
      </c>
      <c r="MB37" s="188">
        <v>210.76382640191261</v>
      </c>
      <c r="MC37" s="188">
        <v>-210.76382640191261</v>
      </c>
      <c r="MD37" s="188">
        <v>-210.76382640191261</v>
      </c>
      <c r="ME37" s="188">
        <v>210.76382640191261</v>
      </c>
      <c r="MF37" s="188">
        <v>-210.76382640191261</v>
      </c>
      <c r="MG37" s="188">
        <v>-210.76382640191261</v>
      </c>
      <c r="MH37" s="188">
        <v>210.76382640191261</v>
      </c>
      <c r="MI37" s="188">
        <f t="shared" si="109"/>
        <v>-210.76382640191261</v>
      </c>
      <c r="MJ37" s="188">
        <v>210.76382640191261</v>
      </c>
      <c r="MK37" s="188">
        <v>-210.76382640191261</v>
      </c>
      <c r="ML37" s="188">
        <v>-210.76382640191261</v>
      </c>
      <c r="MM37" s="188">
        <v>210.76382640191261</v>
      </c>
      <c r="MO37">
        <v>1</v>
      </c>
      <c r="MP37" s="228">
        <v>1</v>
      </c>
      <c r="MQ37" s="228">
        <v>-1</v>
      </c>
      <c r="MR37" s="203">
        <v>1</v>
      </c>
      <c r="MS37" s="203">
        <v>-1</v>
      </c>
      <c r="MT37" s="229">
        <v>10</v>
      </c>
      <c r="MU37">
        <v>1</v>
      </c>
      <c r="MV37">
        <v>-1</v>
      </c>
      <c r="MW37" s="203">
        <v>-1</v>
      </c>
      <c r="MX37">
        <v>1</v>
      </c>
      <c r="MY37">
        <v>1</v>
      </c>
      <c r="MZ37">
        <v>0</v>
      </c>
      <c r="NA37">
        <v>1</v>
      </c>
      <c r="NB37" s="237">
        <v>-4.7436187034100002E-3</v>
      </c>
      <c r="NC37" s="194">
        <v>42550</v>
      </c>
      <c r="ND37">
        <f t="shared" si="110"/>
        <v>-1</v>
      </c>
      <c r="NE37" t="s">
        <v>1163</v>
      </c>
      <c r="NF37">
        <v>1</v>
      </c>
      <c r="NG37" s="241"/>
      <c r="NH37">
        <v>1</v>
      </c>
      <c r="NI37" s="137">
        <v>88190.495999999999</v>
      </c>
      <c r="NJ37" s="137">
        <v>88190.495999999999</v>
      </c>
      <c r="NK37" s="188">
        <v>-418.34208628860478</v>
      </c>
      <c r="NL37" s="188">
        <v>-418.34208628860478</v>
      </c>
      <c r="NM37" s="188">
        <v>418.34208628860478</v>
      </c>
      <c r="NN37" s="188">
        <v>-418.34208628860478</v>
      </c>
      <c r="NO37" s="188">
        <v>418.34208628860478</v>
      </c>
      <c r="NP37" s="188">
        <v>418.34208628860478</v>
      </c>
      <c r="NQ37" s="188">
        <v>-418.34208628860478</v>
      </c>
      <c r="NR37" s="188">
        <f t="shared" si="111"/>
        <v>418.34208628860478</v>
      </c>
      <c r="NS37" s="188">
        <v>-418.34208628860478</v>
      </c>
      <c r="NT37" s="188">
        <v>418.34208628860478</v>
      </c>
      <c r="NU37" s="188">
        <v>-418.34208628860478</v>
      </c>
      <c r="NV37" s="188">
        <v>418.34208628860478</v>
      </c>
      <c r="NX37">
        <v>-1</v>
      </c>
      <c r="NY37" s="228">
        <v>1</v>
      </c>
      <c r="NZ37" s="228">
        <v>-1</v>
      </c>
      <c r="OA37" s="228">
        <v>1</v>
      </c>
      <c r="OB37" s="203">
        <v>-1</v>
      </c>
      <c r="OC37" s="229">
        <v>-1</v>
      </c>
      <c r="OD37">
        <v>1</v>
      </c>
      <c r="OE37">
        <v>1</v>
      </c>
      <c r="OF37" s="203">
        <v>1</v>
      </c>
      <c r="OG37">
        <v>0</v>
      </c>
      <c r="OH37">
        <v>0</v>
      </c>
      <c r="OI37">
        <v>1</v>
      </c>
      <c r="OJ37">
        <v>1</v>
      </c>
      <c r="OK37">
        <v>1.51308821304E-4</v>
      </c>
      <c r="OL37" s="194">
        <v>42550</v>
      </c>
      <c r="OM37">
        <f t="shared" si="112"/>
        <v>1</v>
      </c>
      <c r="ON37" t="s">
        <v>1163</v>
      </c>
      <c r="OO37">
        <v>2</v>
      </c>
      <c r="OP37" s="241"/>
      <c r="OQ37">
        <v>2</v>
      </c>
      <c r="OR37" s="137">
        <v>175386.51</v>
      </c>
      <c r="OS37" s="137">
        <v>175386.51</v>
      </c>
      <c r="OT37" s="188">
        <v>26.537526100722211</v>
      </c>
      <c r="OU37" s="188">
        <v>-26.537526100722211</v>
      </c>
      <c r="OV37" s="188">
        <v>-26.537526100722211</v>
      </c>
      <c r="OW37" s="188">
        <v>26.537526100722211</v>
      </c>
      <c r="OX37" s="188">
        <v>26.537526100722211</v>
      </c>
      <c r="OY37" s="188">
        <v>-26.537526100722211</v>
      </c>
      <c r="OZ37" s="188">
        <v>26.537526100722211</v>
      </c>
      <c r="PA37" s="188">
        <f t="shared" si="113"/>
        <v>26.537526100722211</v>
      </c>
      <c r="PB37" s="188">
        <v>26.537526100722211</v>
      </c>
      <c r="PC37" s="188">
        <v>-26.537526100722211</v>
      </c>
      <c r="PD37" s="188">
        <v>-26.537526100722211</v>
      </c>
      <c r="PE37" s="188">
        <v>26.537526100722211</v>
      </c>
      <c r="PG37">
        <v>1</v>
      </c>
      <c r="PH37" s="228">
        <v>1</v>
      </c>
      <c r="PI37" s="228">
        <v>-1</v>
      </c>
      <c r="PJ37" s="228">
        <v>1</v>
      </c>
      <c r="PK37" s="203">
        <v>-1</v>
      </c>
      <c r="PL37" s="229">
        <v>-1</v>
      </c>
      <c r="PM37">
        <v>1</v>
      </c>
      <c r="PN37">
        <v>1</v>
      </c>
      <c r="PO37" s="203">
        <v>1</v>
      </c>
      <c r="PP37">
        <v>0</v>
      </c>
      <c r="PQ37">
        <v>0</v>
      </c>
      <c r="PR37">
        <v>1</v>
      </c>
      <c r="PS37">
        <v>1</v>
      </c>
      <c r="PT37" s="237">
        <v>6.4296520423600002E-3</v>
      </c>
      <c r="PU37" s="194">
        <v>42550</v>
      </c>
      <c r="PV37">
        <v>1</v>
      </c>
      <c r="PW37" t="s">
        <v>1163</v>
      </c>
      <c r="PX37">
        <v>2</v>
      </c>
      <c r="PY37" s="241"/>
      <c r="PZ37">
        <v>2</v>
      </c>
      <c r="QA37" s="137">
        <v>174046.785</v>
      </c>
      <c r="QB37" s="137">
        <v>174046.785</v>
      </c>
      <c r="QC37" s="188">
        <v>1119.0602666414418</v>
      </c>
      <c r="QD37" s="188">
        <v>1119.0602666414418</v>
      </c>
      <c r="QE37" s="188">
        <v>-1119.0602666414418</v>
      </c>
      <c r="QF37" s="188">
        <v>1119.0602666414418</v>
      </c>
      <c r="QG37" s="188">
        <v>1119.0602666414418</v>
      </c>
      <c r="QH37" s="188">
        <v>-1119.0602666414418</v>
      </c>
      <c r="QI37" s="188">
        <v>1119.0602666414418</v>
      </c>
      <c r="QJ37" s="188">
        <v>1119.0602666414418</v>
      </c>
      <c r="QK37" s="188">
        <v>1119.0602666414418</v>
      </c>
      <c r="QL37" s="188">
        <v>-1119.0602666414418</v>
      </c>
      <c r="QM37" s="188">
        <v>-1119.0602666414418</v>
      </c>
      <c r="QN37" s="188">
        <v>1119.0602666414418</v>
      </c>
      <c r="QP37">
        <f t="shared" si="114"/>
        <v>1</v>
      </c>
      <c r="QQ37" s="228">
        <v>1</v>
      </c>
      <c r="QR37" s="228">
        <v>-1</v>
      </c>
      <c r="QS37" s="228">
        <v>1</v>
      </c>
      <c r="QT37" s="203">
        <v>-1</v>
      </c>
      <c r="QU37" s="229">
        <v>-2</v>
      </c>
      <c r="QV37">
        <f t="shared" si="115"/>
        <v>1</v>
      </c>
      <c r="QW37">
        <f t="shared" si="116"/>
        <v>1</v>
      </c>
      <c r="QX37">
        <v>-1</v>
      </c>
      <c r="QY37">
        <f t="shared" si="117"/>
        <v>1</v>
      </c>
      <c r="QZ37">
        <f t="shared" si="176"/>
        <v>1</v>
      </c>
      <c r="RA37">
        <f t="shared" si="163"/>
        <v>0</v>
      </c>
      <c r="RB37">
        <f t="shared" si="118"/>
        <v>0</v>
      </c>
      <c r="RC37">
        <v>-1.50319428786E-3</v>
      </c>
      <c r="RD37" s="194">
        <v>42550</v>
      </c>
      <c r="RE37">
        <f t="shared" si="119"/>
        <v>1</v>
      </c>
      <c r="RF37" t="str">
        <f t="shared" si="83"/>
        <v>TRUE</v>
      </c>
      <c r="RG37">
        <f>VLOOKUP($A37,'FuturesInfo (3)'!$A$2:$V$80,22)</f>
        <v>2</v>
      </c>
      <c r="RH37" s="241"/>
      <c r="RI37">
        <f t="shared" si="120"/>
        <v>2</v>
      </c>
      <c r="RJ37" s="137">
        <f>VLOOKUP($A37,'FuturesInfo (3)'!$A$2:$O$80,15)*RG37</f>
        <v>174046.785</v>
      </c>
      <c r="RK37" s="137">
        <f>VLOOKUP($A37,'FuturesInfo (3)'!$A$2:$O$80,15)*RI37</f>
        <v>174046.785</v>
      </c>
      <c r="RL37" s="188">
        <f t="shared" si="121"/>
        <v>-261.62613303239755</v>
      </c>
      <c r="RM37" s="188">
        <f t="shared" si="172"/>
        <v>-261.62613303239755</v>
      </c>
      <c r="RN37" s="188">
        <f t="shared" si="122"/>
        <v>261.62613303239755</v>
      </c>
      <c r="RO37" s="188">
        <f t="shared" si="123"/>
        <v>-261.62613303239755</v>
      </c>
      <c r="RP37" s="188">
        <f t="shared" si="173"/>
        <v>-261.62613303239755</v>
      </c>
      <c r="RQ37" s="188">
        <f t="shared" si="125"/>
        <v>261.62613303239755</v>
      </c>
      <c r="RR37" s="188">
        <f t="shared" si="164"/>
        <v>-261.62613303239755</v>
      </c>
      <c r="RS37" s="188">
        <f t="shared" si="126"/>
        <v>-261.62613303239755</v>
      </c>
      <c r="RT37" s="188">
        <f>IF(IF(sym!$Q26=QX37,1,0)=1,ABS(RJ37*RC37),-ABS(RJ37*RC37))</f>
        <v>-261.62613303239755</v>
      </c>
      <c r="RU37" s="188">
        <f>IF(IF(sym!$P26=QX37,1,0)=1,ABS(RJ37*RC37),-ABS(RJ37*RC37))</f>
        <v>261.62613303239755</v>
      </c>
      <c r="RV37" s="188">
        <f t="shared" si="169"/>
        <v>-261.62613303239755</v>
      </c>
      <c r="RW37" s="188">
        <f t="shared" si="127"/>
        <v>261.62613303239755</v>
      </c>
      <c r="RY37">
        <f t="shared" si="128"/>
        <v>-1</v>
      </c>
      <c r="RZ37" s="228"/>
      <c r="SA37" s="228"/>
      <c r="SB37" s="228"/>
      <c r="SC37" s="203"/>
      <c r="SD37" s="229"/>
      <c r="SE37">
        <f t="shared" si="129"/>
        <v>1</v>
      </c>
      <c r="SF37">
        <f t="shared" si="130"/>
        <v>0</v>
      </c>
      <c r="SG37" s="203"/>
      <c r="SH37">
        <f t="shared" si="131"/>
        <v>1</v>
      </c>
      <c r="SI37">
        <f t="shared" si="85"/>
        <v>1</v>
      </c>
      <c r="SJ37">
        <f t="shared" si="165"/>
        <v>0</v>
      </c>
      <c r="SK37">
        <f t="shared" si="132"/>
        <v>1</v>
      </c>
      <c r="SL37" s="237"/>
      <c r="SM37" s="194"/>
      <c r="SN37">
        <f t="shared" si="133"/>
        <v>-1</v>
      </c>
      <c r="SO37" t="str">
        <f t="shared" si="86"/>
        <v>FALSE</v>
      </c>
      <c r="SP37">
        <f>VLOOKUP($A37,'FuturesInfo (3)'!$A$2:$V$80,22)</f>
        <v>2</v>
      </c>
      <c r="SQ37" s="241"/>
      <c r="SR37">
        <f t="shared" si="134"/>
        <v>2</v>
      </c>
      <c r="SS37" s="137">
        <f>VLOOKUP($A37,'FuturesInfo (3)'!$A$2:$O$80,15)*SP37</f>
        <v>174046.785</v>
      </c>
      <c r="ST37" s="137">
        <f>VLOOKUP($A37,'FuturesInfo (3)'!$A$2:$O$80,15)*SR37</f>
        <v>174046.785</v>
      </c>
      <c r="SU37" s="188">
        <f t="shared" si="135"/>
        <v>0</v>
      </c>
      <c r="SV37" s="188">
        <f t="shared" si="87"/>
        <v>0</v>
      </c>
      <c r="SW37" s="188">
        <f t="shared" si="136"/>
        <v>0</v>
      </c>
      <c r="SX37" s="188">
        <f t="shared" si="137"/>
        <v>0</v>
      </c>
      <c r="SY37" s="188">
        <f t="shared" si="174"/>
        <v>0</v>
      </c>
      <c r="SZ37" s="188">
        <f t="shared" si="139"/>
        <v>0</v>
      </c>
      <c r="TA37" s="188">
        <f t="shared" si="166"/>
        <v>0</v>
      </c>
      <c r="TB37" s="188">
        <f t="shared" si="140"/>
        <v>0</v>
      </c>
      <c r="TC37" s="188">
        <f>IF(IF(sym!$Q26=SG37,1,0)=1,ABS(SS37*SL37),-ABS(SS37*SL37))</f>
        <v>0</v>
      </c>
      <c r="TD37" s="188">
        <f>IF(IF(sym!$P26=SG37,1,0)=1,ABS(SS37*SL37),-ABS(SS37*SL37))</f>
        <v>0</v>
      </c>
      <c r="TE37" s="188">
        <f t="shared" si="170"/>
        <v>0</v>
      </c>
      <c r="TF37" s="188">
        <f t="shared" si="141"/>
        <v>0</v>
      </c>
      <c r="TH37">
        <f t="shared" si="142"/>
        <v>0</v>
      </c>
      <c r="TI37" s="228"/>
      <c r="TJ37" s="228"/>
      <c r="TK37" s="228"/>
      <c r="TL37" s="203"/>
      <c r="TM37" s="229"/>
      <c r="TN37">
        <f t="shared" si="143"/>
        <v>1</v>
      </c>
      <c r="TO37">
        <f t="shared" si="144"/>
        <v>0</v>
      </c>
      <c r="TP37" s="203"/>
      <c r="TQ37">
        <f t="shared" si="145"/>
        <v>1</v>
      </c>
      <c r="TR37">
        <f t="shared" si="88"/>
        <v>1</v>
      </c>
      <c r="TS37">
        <f t="shared" si="167"/>
        <v>0</v>
      </c>
      <c r="TT37">
        <f t="shared" si="146"/>
        <v>1</v>
      </c>
      <c r="TU37" s="237"/>
      <c r="TV37" s="194"/>
      <c r="TW37">
        <f t="shared" si="147"/>
        <v>-1</v>
      </c>
      <c r="TX37" t="str">
        <f t="shared" si="89"/>
        <v>FALSE</v>
      </c>
      <c r="TY37">
        <f>VLOOKUP($A37,'FuturesInfo (3)'!$A$2:$V$80,22)</f>
        <v>2</v>
      </c>
      <c r="TZ37" s="241"/>
      <c r="UA37">
        <f t="shared" si="148"/>
        <v>2</v>
      </c>
      <c r="UB37" s="137">
        <f>VLOOKUP($A37,'FuturesInfo (3)'!$A$2:$O$80,15)*TY37</f>
        <v>174046.785</v>
      </c>
      <c r="UC37" s="137">
        <f>VLOOKUP($A37,'FuturesInfo (3)'!$A$2:$O$80,15)*UA37</f>
        <v>174046.785</v>
      </c>
      <c r="UD37" s="188">
        <f t="shared" si="149"/>
        <v>0</v>
      </c>
      <c r="UE37" s="188">
        <f t="shared" si="90"/>
        <v>0</v>
      </c>
      <c r="UF37" s="188">
        <f t="shared" si="150"/>
        <v>0</v>
      </c>
      <c r="UG37" s="188">
        <f t="shared" si="151"/>
        <v>0</v>
      </c>
      <c r="UH37" s="188">
        <f t="shared" si="175"/>
        <v>0</v>
      </c>
      <c r="UI37" s="188">
        <f t="shared" si="153"/>
        <v>0</v>
      </c>
      <c r="UJ37" s="188">
        <f t="shared" si="168"/>
        <v>0</v>
      </c>
      <c r="UK37" s="188">
        <f t="shared" si="154"/>
        <v>0</v>
      </c>
      <c r="UL37" s="188">
        <f>IF(IF(sym!$Q26=TP37,1,0)=1,ABS(UB37*TU37),-ABS(UB37*TU37))</f>
        <v>0</v>
      </c>
      <c r="UM37" s="188">
        <f>IF(IF(sym!$P26=TP37,1,0)=1,ABS(UB37*TU37),-ABS(UB37*TU37))</f>
        <v>0</v>
      </c>
      <c r="UN37" s="188">
        <f t="shared" si="171"/>
        <v>0</v>
      </c>
      <c r="UO37" s="188">
        <f t="shared" si="155"/>
        <v>0</v>
      </c>
    </row>
    <row r="38" spans="1:561" x14ac:dyDescent="0.25">
      <c r="A38" s="1" t="s">
        <v>341</v>
      </c>
      <c r="B38" s="149" t="str">
        <f>'FuturesInfo (3)'!M26</f>
        <v>LG</v>
      </c>
      <c r="C38" s="192" t="str">
        <f>VLOOKUP(A38,'FuturesInfo (3)'!$A$2:$K$80,11)</f>
        <v>rates</v>
      </c>
      <c r="E38">
        <v>1</v>
      </c>
      <c r="F38" s="228">
        <v>1</v>
      </c>
      <c r="G38" s="228">
        <v>-1</v>
      </c>
      <c r="H38" s="203">
        <v>1</v>
      </c>
      <c r="I38" s="229">
        <v>-1</v>
      </c>
      <c r="J38">
        <v>-1</v>
      </c>
      <c r="K38">
        <v>-1</v>
      </c>
      <c r="L38" s="203">
        <v>1</v>
      </c>
      <c r="M38">
        <v>1</v>
      </c>
      <c r="N38">
        <v>1</v>
      </c>
      <c r="O38">
        <v>0</v>
      </c>
      <c r="P38">
        <v>0</v>
      </c>
      <c r="Q38" s="237">
        <v>3.1228042782399999E-3</v>
      </c>
      <c r="R38" s="194">
        <v>42544</v>
      </c>
      <c r="S38">
        <v>60</v>
      </c>
      <c r="T38" t="s">
        <v>1163</v>
      </c>
      <c r="U38">
        <v>2</v>
      </c>
      <c r="V38" s="241">
        <v>2</v>
      </c>
      <c r="W38">
        <v>2</v>
      </c>
      <c r="X38" s="137">
        <v>340943.07540000003</v>
      </c>
      <c r="Y38" s="137">
        <v>340943.07540000003</v>
      </c>
      <c r="Z38" s="188">
        <v>1064.6984944954229</v>
      </c>
      <c r="AA38" s="188">
        <f t="shared" si="81"/>
        <v>1064.6984944954229</v>
      </c>
      <c r="AB38" s="188">
        <v>1064.6984944954229</v>
      </c>
      <c r="AC38" s="188">
        <v>-1064.6984944954229</v>
      </c>
      <c r="AD38" s="188">
        <v>-1064.6984944954229</v>
      </c>
      <c r="AE38" s="188">
        <v>-1064.6984944954229</v>
      </c>
      <c r="AF38" s="188">
        <f t="shared" si="91"/>
        <v>0</v>
      </c>
      <c r="AG38" s="188">
        <v>-1064.6984944954229</v>
      </c>
      <c r="AH38" s="188">
        <v>1064.6984944954229</v>
      </c>
      <c r="AI38" s="188">
        <v>-1064.6984944954229</v>
      </c>
      <c r="AJ38" s="188">
        <v>1064.6984944954229</v>
      </c>
      <c r="AL38">
        <v>1</v>
      </c>
      <c r="AM38" s="228">
        <v>1</v>
      </c>
      <c r="AN38" s="228">
        <v>-1</v>
      </c>
      <c r="AO38" s="228">
        <v>1</v>
      </c>
      <c r="AP38" s="203">
        <v>1</v>
      </c>
      <c r="AQ38" s="229">
        <v>5</v>
      </c>
      <c r="AR38">
        <v>-1</v>
      </c>
      <c r="AS38">
        <v>1</v>
      </c>
      <c r="AT38" s="203">
        <v>1</v>
      </c>
      <c r="AU38">
        <v>1</v>
      </c>
      <c r="AV38">
        <v>1</v>
      </c>
      <c r="AW38">
        <v>0</v>
      </c>
      <c r="AX38">
        <v>1</v>
      </c>
      <c r="AY38" s="237">
        <v>2.5682932523900001E-3</v>
      </c>
      <c r="AZ38" s="194">
        <v>42544</v>
      </c>
      <c r="BA38">
        <f t="shared" si="92"/>
        <v>1</v>
      </c>
      <c r="BB38" t="s">
        <v>1163</v>
      </c>
      <c r="BC38">
        <v>2</v>
      </c>
      <c r="BD38" s="241">
        <v>2</v>
      </c>
      <c r="BE38">
        <v>2</v>
      </c>
      <c r="BF38" s="137">
        <v>343425.03</v>
      </c>
      <c r="BG38" s="137">
        <v>343425.03</v>
      </c>
      <c r="BH38" s="188">
        <v>882.01618725083347</v>
      </c>
      <c r="BI38" s="188">
        <f t="shared" si="156"/>
        <v>882.01618725083347</v>
      </c>
      <c r="BJ38" s="188">
        <v>882.01618725083347</v>
      </c>
      <c r="BK38" s="188">
        <v>-882.01618725083347</v>
      </c>
      <c r="BL38" s="188">
        <v>882.01618725083347</v>
      </c>
      <c r="BM38" s="188">
        <v>-882.01618725083347</v>
      </c>
      <c r="BN38" s="188">
        <v>882.01618725083347</v>
      </c>
      <c r="BO38" s="188">
        <f t="shared" si="93"/>
        <v>882.01618725083347</v>
      </c>
      <c r="BP38" s="188">
        <v>-882.01618725083347</v>
      </c>
      <c r="BQ38" s="188">
        <v>882.01618725083347</v>
      </c>
      <c r="BR38" s="188">
        <v>-882.01618725083347</v>
      </c>
      <c r="BS38" s="188">
        <v>882.01618725083347</v>
      </c>
      <c r="BU38">
        <v>1</v>
      </c>
      <c r="BV38" s="228">
        <v>1</v>
      </c>
      <c r="BW38" s="228">
        <v>1</v>
      </c>
      <c r="BX38" s="228">
        <v>1</v>
      </c>
      <c r="BY38" s="203">
        <v>1</v>
      </c>
      <c r="BZ38" s="229">
        <v>6</v>
      </c>
      <c r="CA38">
        <v>-1</v>
      </c>
      <c r="CB38">
        <v>1</v>
      </c>
      <c r="CC38" s="203">
        <v>1</v>
      </c>
      <c r="CD38">
        <v>1</v>
      </c>
      <c r="CE38">
        <v>1</v>
      </c>
      <c r="CF38">
        <v>0</v>
      </c>
      <c r="CG38">
        <v>1</v>
      </c>
      <c r="CH38" s="237">
        <v>2.7945971122499999E-3</v>
      </c>
      <c r="CI38" s="194">
        <v>42544</v>
      </c>
      <c r="CJ38">
        <f t="shared" si="94"/>
        <v>1</v>
      </c>
      <c r="CK38" t="s">
        <v>1163</v>
      </c>
      <c r="CL38">
        <v>2</v>
      </c>
      <c r="CM38" s="241">
        <v>1</v>
      </c>
      <c r="CN38">
        <v>3</v>
      </c>
      <c r="CO38" s="137">
        <v>337294.14720000001</v>
      </c>
      <c r="CP38" s="137">
        <v>505941.22080000001</v>
      </c>
      <c r="CQ38" s="188">
        <v>942.60124974394637</v>
      </c>
      <c r="CR38" s="188">
        <f t="shared" si="157"/>
        <v>942.60124974394637</v>
      </c>
      <c r="CS38" s="188">
        <v>942.60124974394637</v>
      </c>
      <c r="CT38" s="188">
        <v>-942.60124974394637</v>
      </c>
      <c r="CU38" s="188">
        <v>942.60124974394637</v>
      </c>
      <c r="CV38" s="188">
        <v>942.60124974394637</v>
      </c>
      <c r="CW38" s="188">
        <v>942.60124974394637</v>
      </c>
      <c r="CX38" s="188">
        <f t="shared" si="95"/>
        <v>942.60124974394637</v>
      </c>
      <c r="CY38" s="188">
        <v>-942.60124974394637</v>
      </c>
      <c r="CZ38" s="188">
        <v>942.60124974394637</v>
      </c>
      <c r="DA38" s="188">
        <v>-942.60124974394637</v>
      </c>
      <c r="DB38" s="188">
        <v>942.60124974394637</v>
      </c>
      <c r="DD38">
        <v>1</v>
      </c>
      <c r="DE38" s="228">
        <v>-1</v>
      </c>
      <c r="DF38" s="228">
        <v>-1</v>
      </c>
      <c r="DG38" s="228">
        <v>1</v>
      </c>
      <c r="DH38" s="203">
        <v>1</v>
      </c>
      <c r="DI38" s="229">
        <v>7</v>
      </c>
      <c r="DJ38">
        <v>-1</v>
      </c>
      <c r="DK38">
        <v>1</v>
      </c>
      <c r="DL38" s="203">
        <v>1</v>
      </c>
      <c r="DM38">
        <v>0</v>
      </c>
      <c r="DN38">
        <v>1</v>
      </c>
      <c r="DO38">
        <v>0</v>
      </c>
      <c r="DP38">
        <v>1</v>
      </c>
      <c r="DQ38" s="237">
        <v>5.1091500232200004E-3</v>
      </c>
      <c r="DR38" s="194">
        <v>42544</v>
      </c>
      <c r="DS38">
        <f t="shared" si="96"/>
        <v>1</v>
      </c>
      <c r="DT38" t="s">
        <v>1163</v>
      </c>
      <c r="DU38">
        <v>2</v>
      </c>
      <c r="DV38" s="241">
        <v>1</v>
      </c>
      <c r="DW38">
        <v>3</v>
      </c>
      <c r="DX38" s="137">
        <v>336124.59840000002</v>
      </c>
      <c r="DY38" s="137">
        <v>504186.89760000003</v>
      </c>
      <c r="DZ38" s="188">
        <v>-1717.3109997201734</v>
      </c>
      <c r="EA38" s="188">
        <f t="shared" si="158"/>
        <v>1717.3109997201734</v>
      </c>
      <c r="EB38" s="188">
        <v>1717.3109997201734</v>
      </c>
      <c r="EC38" s="188">
        <v>-1717.3109997201734</v>
      </c>
      <c r="ED38" s="188">
        <v>1717.3109997201734</v>
      </c>
      <c r="EE38" s="188">
        <v>-1717.3109997201734</v>
      </c>
      <c r="EF38" s="188">
        <v>1717.3109997201734</v>
      </c>
      <c r="EG38" s="188">
        <f t="shared" si="97"/>
        <v>1717.3109997201734</v>
      </c>
      <c r="EH38" s="188">
        <v>-1717.3109997201734</v>
      </c>
      <c r="EI38" s="188">
        <v>1717.3109997201734</v>
      </c>
      <c r="EJ38" s="188">
        <v>-1717.3109997201734</v>
      </c>
      <c r="EK38" s="188">
        <v>1717.3109997201734</v>
      </c>
      <c r="EM38">
        <v>1</v>
      </c>
      <c r="EN38" s="228">
        <v>-1</v>
      </c>
      <c r="EO38" s="228">
        <v>-1</v>
      </c>
      <c r="EP38" s="228">
        <v>1</v>
      </c>
      <c r="EQ38" s="203">
        <v>1</v>
      </c>
      <c r="ER38" s="229">
        <v>8</v>
      </c>
      <c r="ES38">
        <v>-1</v>
      </c>
      <c r="ET38">
        <v>1</v>
      </c>
      <c r="EU38" s="203">
        <v>1</v>
      </c>
      <c r="EV38">
        <v>0</v>
      </c>
      <c r="EW38">
        <v>1</v>
      </c>
      <c r="EX38">
        <v>0</v>
      </c>
      <c r="EY38">
        <v>1</v>
      </c>
      <c r="EZ38" s="237">
        <v>1.1552680221799999E-3</v>
      </c>
      <c r="FA38" s="194">
        <v>42544</v>
      </c>
      <c r="FB38">
        <f t="shared" si="98"/>
        <v>1</v>
      </c>
      <c r="FC38" t="s">
        <v>1163</v>
      </c>
      <c r="FD38">
        <v>2</v>
      </c>
      <c r="FE38" s="241">
        <v>1</v>
      </c>
      <c r="FF38">
        <v>2</v>
      </c>
      <c r="FG38" s="137">
        <v>335764.17000000004</v>
      </c>
      <c r="FH38" s="137">
        <v>335764.17000000004</v>
      </c>
      <c r="FI38" s="188">
        <v>-387.8976085948093</v>
      </c>
      <c r="FJ38" s="188">
        <f t="shared" si="159"/>
        <v>387.8976085948093</v>
      </c>
      <c r="FK38" s="188">
        <v>387.8976085948093</v>
      </c>
      <c r="FL38" s="188">
        <v>-387.8976085948093</v>
      </c>
      <c r="FM38" s="188">
        <v>387.8976085948093</v>
      </c>
      <c r="FN38" s="188">
        <v>-387.8976085948093</v>
      </c>
      <c r="FO38" s="188">
        <v>387.8976085948093</v>
      </c>
      <c r="FP38" s="188">
        <f t="shared" si="99"/>
        <v>387.8976085948093</v>
      </c>
      <c r="FQ38" s="188">
        <v>-387.8976085948093</v>
      </c>
      <c r="FR38" s="188">
        <v>387.8976085948093</v>
      </c>
      <c r="FS38" s="188">
        <v>-387.8976085948093</v>
      </c>
      <c r="FT38" s="188">
        <v>387.8976085948093</v>
      </c>
      <c r="FV38">
        <v>1</v>
      </c>
      <c r="FW38" s="228">
        <v>-1</v>
      </c>
      <c r="FX38" s="228">
        <v>-1</v>
      </c>
      <c r="FY38" s="228">
        <v>1</v>
      </c>
      <c r="FZ38" s="203">
        <v>1</v>
      </c>
      <c r="GA38" s="229">
        <v>9</v>
      </c>
      <c r="GB38">
        <v>-1</v>
      </c>
      <c r="GC38">
        <v>1</v>
      </c>
      <c r="GD38">
        <v>-1</v>
      </c>
      <c r="GE38">
        <v>1</v>
      </c>
      <c r="GF38">
        <v>0</v>
      </c>
      <c r="GG38">
        <v>1</v>
      </c>
      <c r="GH38">
        <v>0</v>
      </c>
      <c r="GI38">
        <v>-1.2308639126099999E-3</v>
      </c>
      <c r="GJ38" s="194">
        <v>42544</v>
      </c>
      <c r="GK38">
        <f t="shared" si="100"/>
        <v>1</v>
      </c>
      <c r="GL38" t="s">
        <v>1163</v>
      </c>
      <c r="GM38">
        <v>2</v>
      </c>
      <c r="GN38" s="241">
        <v>1</v>
      </c>
      <c r="GO38">
        <v>3</v>
      </c>
      <c r="GP38" s="137">
        <v>335350.89000000007</v>
      </c>
      <c r="GQ38" s="137">
        <v>503026.33500000008</v>
      </c>
      <c r="GR38" s="188">
        <v>412.7713085626458</v>
      </c>
      <c r="GS38" s="188">
        <f t="shared" si="160"/>
        <v>-412.7713085626458</v>
      </c>
      <c r="GT38" s="188">
        <v>-412.7713085626458</v>
      </c>
      <c r="GU38" s="188">
        <v>412.7713085626458</v>
      </c>
      <c r="GV38" s="188">
        <v>-412.7713085626458</v>
      </c>
      <c r="GW38" s="188">
        <v>412.7713085626458</v>
      </c>
      <c r="GX38" s="188">
        <v>-412.7713085626458</v>
      </c>
      <c r="GY38" s="188">
        <f t="shared" si="101"/>
        <v>-412.7713085626458</v>
      </c>
      <c r="GZ38" s="188">
        <v>412.7713085626458</v>
      </c>
      <c r="HA38" s="188">
        <v>-412.7713085626458</v>
      </c>
      <c r="HB38" s="188">
        <v>-412.7713085626458</v>
      </c>
      <c r="HC38" s="188">
        <v>412.7713085626458</v>
      </c>
      <c r="HE38">
        <v>-1</v>
      </c>
      <c r="HF38">
        <v>1</v>
      </c>
      <c r="HG38">
        <v>1</v>
      </c>
      <c r="HH38">
        <v>1</v>
      </c>
      <c r="HI38">
        <v>1</v>
      </c>
      <c r="HJ38">
        <v>10</v>
      </c>
      <c r="HK38">
        <v>-1</v>
      </c>
      <c r="HL38">
        <v>1</v>
      </c>
      <c r="HM38" s="203">
        <v>1</v>
      </c>
      <c r="HN38">
        <v>1</v>
      </c>
      <c r="HO38">
        <v>1</v>
      </c>
      <c r="HP38">
        <v>0</v>
      </c>
      <c r="HQ38">
        <v>1</v>
      </c>
      <c r="HR38" s="237">
        <v>3.46607101594E-3</v>
      </c>
      <c r="HS38" s="194">
        <v>42544</v>
      </c>
      <c r="HT38">
        <f t="shared" si="102"/>
        <v>1</v>
      </c>
      <c r="HU38" t="s">
        <v>1163</v>
      </c>
      <c r="HV38">
        <v>2</v>
      </c>
      <c r="HW38">
        <v>1</v>
      </c>
      <c r="HX38">
        <v>3</v>
      </c>
      <c r="HY38" s="137">
        <v>337503.36799999996</v>
      </c>
      <c r="HZ38" s="137">
        <v>506255.05199999991</v>
      </c>
      <c r="IA38" s="188">
        <v>1169.8106416069315</v>
      </c>
      <c r="IB38" s="188">
        <f t="shared" si="161"/>
        <v>-1169.8106416069315</v>
      </c>
      <c r="IC38" s="188">
        <v>1169.8106416069315</v>
      </c>
      <c r="ID38" s="188">
        <v>-1169.8106416069315</v>
      </c>
      <c r="IE38" s="188">
        <v>1169.8106416069315</v>
      </c>
      <c r="IF38" s="188">
        <v>1169.8106416069315</v>
      </c>
      <c r="IG38" s="188">
        <v>1169.8106416069315</v>
      </c>
      <c r="IH38" s="188">
        <f t="shared" si="103"/>
        <v>1169.8106416069315</v>
      </c>
      <c r="II38" s="188">
        <v>-1169.8106416069315</v>
      </c>
      <c r="IJ38" s="188">
        <v>1169.8106416069315</v>
      </c>
      <c r="IK38" s="188">
        <v>-1169.8106416069315</v>
      </c>
      <c r="IL38" s="188">
        <v>1169.8106416069315</v>
      </c>
      <c r="IN38">
        <v>1</v>
      </c>
      <c r="IO38" s="228">
        <v>-1</v>
      </c>
      <c r="IP38" s="228">
        <v>-1</v>
      </c>
      <c r="IQ38" s="228">
        <v>1</v>
      </c>
      <c r="IR38" s="203">
        <v>1</v>
      </c>
      <c r="IS38" s="229">
        <v>11</v>
      </c>
      <c r="IT38">
        <v>-1</v>
      </c>
      <c r="IU38">
        <v>1</v>
      </c>
      <c r="IV38" s="203">
        <v>-1</v>
      </c>
      <c r="IW38">
        <v>1</v>
      </c>
      <c r="IX38">
        <v>0</v>
      </c>
      <c r="IY38">
        <v>1</v>
      </c>
      <c r="IZ38">
        <v>0</v>
      </c>
      <c r="JA38" s="237">
        <v>-8.4433527786299996E-4</v>
      </c>
      <c r="JB38" s="194">
        <v>42544</v>
      </c>
      <c r="JC38">
        <f t="shared" si="104"/>
        <v>1</v>
      </c>
      <c r="JD38" t="s">
        <v>1163</v>
      </c>
      <c r="JE38">
        <v>2</v>
      </c>
      <c r="JF38" s="241">
        <v>1</v>
      </c>
      <c r="JG38">
        <v>3</v>
      </c>
      <c r="JH38" s="137">
        <v>338207.69399999996</v>
      </c>
      <c r="JI38" s="137">
        <v>507311.54099999997</v>
      </c>
      <c r="JJ38" s="188">
        <v>285.56068728889443</v>
      </c>
      <c r="JK38" s="188">
        <f t="shared" si="162"/>
        <v>-285.56068728889443</v>
      </c>
      <c r="JL38" s="188">
        <v>-285.56068728889443</v>
      </c>
      <c r="JM38" s="188">
        <v>285.56068728889443</v>
      </c>
      <c r="JN38" s="188">
        <v>-285.56068728889443</v>
      </c>
      <c r="JO38" s="188">
        <v>285.56068728889443</v>
      </c>
      <c r="JP38" s="188">
        <v>-285.56068728889443</v>
      </c>
      <c r="JQ38" s="188">
        <f t="shared" si="105"/>
        <v>-285.56068728889443</v>
      </c>
      <c r="JR38" s="188">
        <v>285.56068728889443</v>
      </c>
      <c r="JS38" s="188">
        <v>-285.56068728889443</v>
      </c>
      <c r="JT38" s="188">
        <v>-285.56068728889443</v>
      </c>
      <c r="JU38" s="188">
        <v>285.56068728889443</v>
      </c>
      <c r="JW38">
        <v>-1</v>
      </c>
      <c r="JX38" s="228">
        <v>1</v>
      </c>
      <c r="JY38" s="228">
        <v>1</v>
      </c>
      <c r="JZ38" s="228">
        <v>1</v>
      </c>
      <c r="KA38" s="203">
        <v>1</v>
      </c>
      <c r="KB38" s="229">
        <v>12</v>
      </c>
      <c r="KC38">
        <v>-1</v>
      </c>
      <c r="KD38">
        <v>1</v>
      </c>
      <c r="KE38" s="203">
        <v>-1</v>
      </c>
      <c r="KF38">
        <v>0</v>
      </c>
      <c r="KG38">
        <v>0</v>
      </c>
      <c r="KH38">
        <v>1</v>
      </c>
      <c r="KI38">
        <v>0</v>
      </c>
      <c r="KJ38" s="237">
        <v>-4.4557117615399997E-3</v>
      </c>
      <c r="KK38" s="194">
        <v>42544</v>
      </c>
      <c r="KL38">
        <f t="shared" si="106"/>
        <v>1</v>
      </c>
      <c r="KM38" t="s">
        <v>1163</v>
      </c>
      <c r="KN38">
        <v>2</v>
      </c>
      <c r="KO38" s="241">
        <v>1</v>
      </c>
      <c r="KP38">
        <v>3</v>
      </c>
      <c r="KQ38" s="137">
        <v>341106.79800000001</v>
      </c>
      <c r="KR38" s="137">
        <v>511660.19700000004</v>
      </c>
      <c r="KS38" s="188">
        <v>-1519.8735717898489</v>
      </c>
      <c r="KT38" s="188">
        <v>1519.8735717898489</v>
      </c>
      <c r="KU38" s="188">
        <v>-1519.8735717898489</v>
      </c>
      <c r="KV38" s="188">
        <v>1519.8735717898489</v>
      </c>
      <c r="KW38" s="188">
        <v>-1519.8735717898489</v>
      </c>
      <c r="KX38" s="188">
        <v>-1519.8735717898489</v>
      </c>
      <c r="KY38" s="188">
        <v>-1519.8735717898489</v>
      </c>
      <c r="KZ38" s="188">
        <f t="shared" si="107"/>
        <v>-1519.8735717898489</v>
      </c>
      <c r="LA38" s="188">
        <v>1519.8735717898489</v>
      </c>
      <c r="LB38" s="188">
        <v>-1519.8735717898489</v>
      </c>
      <c r="LC38" s="188">
        <v>-1519.8735717898489</v>
      </c>
      <c r="LD38" s="188">
        <v>1519.8735717898489</v>
      </c>
      <c r="LF38">
        <v>-1</v>
      </c>
      <c r="LG38" s="228">
        <v>1</v>
      </c>
      <c r="LH38" s="228">
        <v>-1</v>
      </c>
      <c r="LI38" s="228">
        <v>1</v>
      </c>
      <c r="LJ38" s="203">
        <v>1</v>
      </c>
      <c r="LK38" s="229">
        <v>13</v>
      </c>
      <c r="LL38">
        <v>-1</v>
      </c>
      <c r="LM38">
        <v>1</v>
      </c>
      <c r="LN38" s="203">
        <v>1</v>
      </c>
      <c r="LO38">
        <v>0</v>
      </c>
      <c r="LP38">
        <v>1</v>
      </c>
      <c r="LQ38">
        <v>0</v>
      </c>
      <c r="LR38">
        <v>1</v>
      </c>
      <c r="LS38" s="237">
        <v>5.40165136199E-3</v>
      </c>
      <c r="LT38" s="194">
        <v>42544</v>
      </c>
      <c r="LU38">
        <f t="shared" si="108"/>
        <v>1</v>
      </c>
      <c r="LV38" t="s">
        <v>1163</v>
      </c>
      <c r="LW38">
        <v>2</v>
      </c>
      <c r="LX38" s="241"/>
      <c r="LY38">
        <v>2</v>
      </c>
      <c r="LZ38" s="137">
        <v>342428.17799999996</v>
      </c>
      <c r="MA38" s="137">
        <v>342428.17799999996</v>
      </c>
      <c r="MB38" s="188">
        <v>1849.6776340774538</v>
      </c>
      <c r="MC38" s="188">
        <v>-1849.6776340774538</v>
      </c>
      <c r="MD38" s="188">
        <v>1849.6776340774538</v>
      </c>
      <c r="ME38" s="188">
        <v>-1849.6776340774538</v>
      </c>
      <c r="MF38" s="188">
        <v>1849.6776340774538</v>
      </c>
      <c r="MG38" s="188">
        <v>-1849.6776340774538</v>
      </c>
      <c r="MH38" s="188">
        <v>1849.6776340774538</v>
      </c>
      <c r="MI38" s="188">
        <f t="shared" si="109"/>
        <v>1849.6776340774538</v>
      </c>
      <c r="MJ38" s="188">
        <v>-1849.6776340774538</v>
      </c>
      <c r="MK38" s="188">
        <v>1849.6776340774538</v>
      </c>
      <c r="ML38" s="188">
        <v>-1849.6776340774538</v>
      </c>
      <c r="MM38" s="188">
        <v>1849.6776340774538</v>
      </c>
      <c r="MO38">
        <v>1</v>
      </c>
      <c r="MP38" s="228">
        <v>1</v>
      </c>
      <c r="MQ38" s="228">
        <v>-1</v>
      </c>
      <c r="MR38" s="203">
        <v>1</v>
      </c>
      <c r="MS38" s="203">
        <v>1</v>
      </c>
      <c r="MT38" s="229">
        <v>14</v>
      </c>
      <c r="MU38">
        <v>-1</v>
      </c>
      <c r="MV38">
        <v>1</v>
      </c>
      <c r="MW38" s="203">
        <v>-1</v>
      </c>
      <c r="MX38">
        <v>1</v>
      </c>
      <c r="MY38">
        <v>0</v>
      </c>
      <c r="MZ38">
        <v>1</v>
      </c>
      <c r="NA38">
        <v>0</v>
      </c>
      <c r="NB38" s="237">
        <v>-4.2213523677900001E-3</v>
      </c>
      <c r="NC38" s="194">
        <v>42544</v>
      </c>
      <c r="ND38">
        <f t="shared" si="110"/>
        <v>1</v>
      </c>
      <c r="NE38" t="s">
        <v>1163</v>
      </c>
      <c r="NF38">
        <v>2</v>
      </c>
      <c r="NG38" s="241"/>
      <c r="NH38">
        <v>2</v>
      </c>
      <c r="NI38" s="137">
        <v>346250.11200000002</v>
      </c>
      <c r="NJ38" s="137">
        <v>346250.11200000002</v>
      </c>
      <c r="NK38" s="188">
        <v>-1461.6437301387527</v>
      </c>
      <c r="NL38" s="188">
        <v>-1461.6437301387527</v>
      </c>
      <c r="NM38" s="188">
        <v>-1461.6437301387527</v>
      </c>
      <c r="NN38" s="188">
        <v>1461.6437301387527</v>
      </c>
      <c r="NO38" s="188">
        <v>-1461.6437301387527</v>
      </c>
      <c r="NP38" s="188">
        <v>1461.6437301387527</v>
      </c>
      <c r="NQ38" s="188">
        <v>-1461.6437301387527</v>
      </c>
      <c r="NR38" s="188">
        <f t="shared" si="111"/>
        <v>-1461.6437301387527</v>
      </c>
      <c r="NS38" s="188">
        <v>1461.6437301387527</v>
      </c>
      <c r="NT38" s="188">
        <v>-1461.6437301387527</v>
      </c>
      <c r="NU38" s="188">
        <v>-1461.6437301387527</v>
      </c>
      <c r="NV38" s="188">
        <v>1461.6437301387527</v>
      </c>
      <c r="NX38">
        <v>-1</v>
      </c>
      <c r="NY38" s="228">
        <v>1</v>
      </c>
      <c r="NZ38" s="228">
        <v>1</v>
      </c>
      <c r="OA38" s="228">
        <v>1</v>
      </c>
      <c r="OB38" s="203">
        <v>1</v>
      </c>
      <c r="OC38" s="229">
        <v>-2</v>
      </c>
      <c r="OD38">
        <v>-1</v>
      </c>
      <c r="OE38">
        <v>-1</v>
      </c>
      <c r="OF38" s="203">
        <v>-1</v>
      </c>
      <c r="OG38">
        <v>0</v>
      </c>
      <c r="OH38">
        <v>0</v>
      </c>
      <c r="OI38">
        <v>1</v>
      </c>
      <c r="OJ38">
        <v>1</v>
      </c>
      <c r="OK38">
        <v>-3.3143209495899999E-3</v>
      </c>
      <c r="OL38" s="194">
        <v>42544</v>
      </c>
      <c r="OM38">
        <f t="shared" si="112"/>
        <v>1</v>
      </c>
      <c r="ON38" t="s">
        <v>1163</v>
      </c>
      <c r="OO38">
        <v>2</v>
      </c>
      <c r="OP38" s="241"/>
      <c r="OQ38">
        <v>2</v>
      </c>
      <c r="OR38" s="137">
        <v>341545.62000000005</v>
      </c>
      <c r="OS38" s="137">
        <v>341545.62000000005</v>
      </c>
      <c r="OT38" s="188">
        <v>-1131.9918036067054</v>
      </c>
      <c r="OU38" s="188">
        <v>1131.9918036067054</v>
      </c>
      <c r="OV38" s="188">
        <v>-1131.9918036067054</v>
      </c>
      <c r="OW38" s="188">
        <v>1131.9918036067054</v>
      </c>
      <c r="OX38" s="188">
        <v>1131.9918036067054</v>
      </c>
      <c r="OY38" s="188">
        <v>-1131.9918036067054</v>
      </c>
      <c r="OZ38" s="188">
        <v>-1131.9918036067054</v>
      </c>
      <c r="PA38" s="188">
        <f t="shared" si="113"/>
        <v>-1131.9918036067054</v>
      </c>
      <c r="PB38" s="188">
        <v>1131.9918036067054</v>
      </c>
      <c r="PC38" s="188">
        <v>-1131.9918036067054</v>
      </c>
      <c r="PD38" s="188">
        <v>-1131.9918036067054</v>
      </c>
      <c r="PE38" s="188">
        <v>1131.9918036067054</v>
      </c>
      <c r="PG38">
        <v>-1</v>
      </c>
      <c r="PH38" s="228">
        <v>1</v>
      </c>
      <c r="PI38" s="228">
        <v>-1</v>
      </c>
      <c r="PJ38" s="228">
        <v>1</v>
      </c>
      <c r="PK38" s="203">
        <v>1</v>
      </c>
      <c r="PL38" s="229">
        <v>-3</v>
      </c>
      <c r="PM38">
        <v>-1</v>
      </c>
      <c r="PN38">
        <v>-1</v>
      </c>
      <c r="PO38" s="203">
        <v>1</v>
      </c>
      <c r="PP38">
        <v>0</v>
      </c>
      <c r="PQ38">
        <v>1</v>
      </c>
      <c r="PR38">
        <v>0</v>
      </c>
      <c r="PS38">
        <v>0</v>
      </c>
      <c r="PT38" s="237">
        <v>1.8560049493499999E-3</v>
      </c>
      <c r="PU38" s="194">
        <v>42544</v>
      </c>
      <c r="PV38">
        <v>-1</v>
      </c>
      <c r="PW38" t="s">
        <v>1163</v>
      </c>
      <c r="PX38">
        <v>2</v>
      </c>
      <c r="PY38" s="241"/>
      <c r="PZ38">
        <v>2</v>
      </c>
      <c r="QA38" s="137">
        <v>339787.53600000002</v>
      </c>
      <c r="QB38" s="137">
        <v>339787.53600000002</v>
      </c>
      <c r="QC38" s="188">
        <v>630.64734854344135</v>
      </c>
      <c r="QD38" s="188">
        <v>-630.64734854344135</v>
      </c>
      <c r="QE38" s="188">
        <v>630.64734854344135</v>
      </c>
      <c r="QF38" s="188">
        <v>-630.64734854344135</v>
      </c>
      <c r="QG38" s="188">
        <v>-630.64734854344135</v>
      </c>
      <c r="QH38" s="188">
        <v>-630.64734854344135</v>
      </c>
      <c r="QI38" s="188">
        <v>630.64734854344135</v>
      </c>
      <c r="QJ38" s="188">
        <v>-630.64734854344135</v>
      </c>
      <c r="QK38" s="188">
        <v>-630.64734854344135</v>
      </c>
      <c r="QL38" s="188">
        <v>630.64734854344135</v>
      </c>
      <c r="QM38" s="188">
        <v>-630.64734854344135</v>
      </c>
      <c r="QN38" s="188">
        <v>630.64734854344135</v>
      </c>
      <c r="QP38">
        <f t="shared" si="114"/>
        <v>1</v>
      </c>
      <c r="QQ38" s="228">
        <v>-1</v>
      </c>
      <c r="QR38" s="228">
        <v>1</v>
      </c>
      <c r="QS38" s="228">
        <v>-1</v>
      </c>
      <c r="QT38" s="203">
        <v>1</v>
      </c>
      <c r="QU38" s="229">
        <v>-4</v>
      </c>
      <c r="QV38">
        <f t="shared" si="115"/>
        <v>-1</v>
      </c>
      <c r="QW38">
        <f t="shared" si="116"/>
        <v>-1</v>
      </c>
      <c r="QX38">
        <v>1</v>
      </c>
      <c r="QY38">
        <f t="shared" si="117"/>
        <v>1</v>
      </c>
      <c r="QZ38">
        <f t="shared" si="176"/>
        <v>1</v>
      </c>
      <c r="RA38">
        <f t="shared" si="163"/>
        <v>0</v>
      </c>
      <c r="RB38">
        <f t="shared" si="118"/>
        <v>0</v>
      </c>
      <c r="RC38">
        <v>1.00347356233E-3</v>
      </c>
      <c r="RD38" s="194">
        <v>42563</v>
      </c>
      <c r="RE38">
        <f t="shared" si="119"/>
        <v>-1</v>
      </c>
      <c r="RF38" t="str">
        <f t="shared" si="83"/>
        <v>TRUE</v>
      </c>
      <c r="RG38">
        <f>VLOOKUP($A38,'FuturesInfo (3)'!$A$2:$V$80,22)</f>
        <v>2</v>
      </c>
      <c r="RH38" s="241"/>
      <c r="RI38">
        <f t="shared" si="120"/>
        <v>2</v>
      </c>
      <c r="RJ38" s="137">
        <f>VLOOKUP($A38,'FuturesInfo (3)'!$A$2:$O$80,15)*RG38</f>
        <v>339787.53600000002</v>
      </c>
      <c r="RK38" s="137">
        <f>VLOOKUP($A38,'FuturesInfo (3)'!$A$2:$O$80,15)*RI38</f>
        <v>339787.53600000002</v>
      </c>
      <c r="RL38" s="188">
        <f t="shared" si="121"/>
        <v>-340.96780918525315</v>
      </c>
      <c r="RM38" s="188">
        <f t="shared" si="172"/>
        <v>340.96780918525315</v>
      </c>
      <c r="RN38" s="188">
        <f t="shared" si="122"/>
        <v>340.96780918525315</v>
      </c>
      <c r="RO38" s="188">
        <f t="shared" si="123"/>
        <v>-340.96780918525315</v>
      </c>
      <c r="RP38" s="188">
        <f t="shared" si="173"/>
        <v>-340.96780918525315</v>
      </c>
      <c r="RQ38" s="188">
        <f t="shared" si="125"/>
        <v>340.96780918525315</v>
      </c>
      <c r="RR38" s="188">
        <f t="shared" si="164"/>
        <v>-340.96780918525315</v>
      </c>
      <c r="RS38" s="188">
        <f t="shared" si="126"/>
        <v>-340.96780918525315</v>
      </c>
      <c r="RT38" s="188">
        <f>IF(IF(sym!$Q27=QX38,1,0)=1,ABS(RJ38*RC38),-ABS(RJ38*RC38))</f>
        <v>-340.96780918525315</v>
      </c>
      <c r="RU38" s="188">
        <f>IF(IF(sym!$P27=QX38,1,0)=1,ABS(RJ38*RC38),-ABS(RJ38*RC38))</f>
        <v>340.96780918525315</v>
      </c>
      <c r="RV38" s="188">
        <f t="shared" si="169"/>
        <v>-340.96780918525315</v>
      </c>
      <c r="RW38" s="188">
        <f t="shared" si="127"/>
        <v>340.96780918525315</v>
      </c>
      <c r="RY38">
        <f t="shared" si="128"/>
        <v>1</v>
      </c>
      <c r="RZ38" s="228"/>
      <c r="SA38" s="228"/>
      <c r="SB38" s="228"/>
      <c r="SC38" s="203"/>
      <c r="SD38" s="229"/>
      <c r="SE38">
        <f t="shared" si="129"/>
        <v>1</v>
      </c>
      <c r="SF38">
        <f t="shared" si="130"/>
        <v>0</v>
      </c>
      <c r="SG38" s="203"/>
      <c r="SH38">
        <f t="shared" si="131"/>
        <v>1</v>
      </c>
      <c r="SI38">
        <f t="shared" si="85"/>
        <v>1</v>
      </c>
      <c r="SJ38">
        <f t="shared" si="165"/>
        <v>0</v>
      </c>
      <c r="SK38">
        <f t="shared" si="132"/>
        <v>1</v>
      </c>
      <c r="SL38" s="237"/>
      <c r="SM38" s="194"/>
      <c r="SN38">
        <f t="shared" si="133"/>
        <v>-1</v>
      </c>
      <c r="SO38" t="str">
        <f t="shared" si="86"/>
        <v>FALSE</v>
      </c>
      <c r="SP38">
        <f>VLOOKUP($A38,'FuturesInfo (3)'!$A$2:$V$80,22)</f>
        <v>2</v>
      </c>
      <c r="SQ38" s="241"/>
      <c r="SR38">
        <f t="shared" si="134"/>
        <v>2</v>
      </c>
      <c r="SS38" s="137">
        <f>VLOOKUP($A38,'FuturesInfo (3)'!$A$2:$O$80,15)*SP38</f>
        <v>339787.53600000002</v>
      </c>
      <c r="ST38" s="137">
        <f>VLOOKUP($A38,'FuturesInfo (3)'!$A$2:$O$80,15)*SR38</f>
        <v>339787.53600000002</v>
      </c>
      <c r="SU38" s="188">
        <f t="shared" si="135"/>
        <v>0</v>
      </c>
      <c r="SV38" s="188">
        <f t="shared" si="87"/>
        <v>0</v>
      </c>
      <c r="SW38" s="188">
        <f t="shared" si="136"/>
        <v>0</v>
      </c>
      <c r="SX38" s="188">
        <f t="shared" si="137"/>
        <v>0</v>
      </c>
      <c r="SY38" s="188">
        <f t="shared" si="174"/>
        <v>0</v>
      </c>
      <c r="SZ38" s="188">
        <f t="shared" si="139"/>
        <v>0</v>
      </c>
      <c r="TA38" s="188">
        <f t="shared" si="166"/>
        <v>0</v>
      </c>
      <c r="TB38" s="188">
        <f t="shared" si="140"/>
        <v>0</v>
      </c>
      <c r="TC38" s="188">
        <f>IF(IF(sym!$Q27=SG38,1,0)=1,ABS(SS38*SL38),-ABS(SS38*SL38))</f>
        <v>0</v>
      </c>
      <c r="TD38" s="188">
        <f>IF(IF(sym!$P27=SG38,1,0)=1,ABS(SS38*SL38),-ABS(SS38*SL38))</f>
        <v>0</v>
      </c>
      <c r="TE38" s="188">
        <f t="shared" si="170"/>
        <v>0</v>
      </c>
      <c r="TF38" s="188">
        <f t="shared" si="141"/>
        <v>0</v>
      </c>
      <c r="TH38">
        <f t="shared" si="142"/>
        <v>0</v>
      </c>
      <c r="TI38" s="228"/>
      <c r="TJ38" s="228"/>
      <c r="TK38" s="228"/>
      <c r="TL38" s="203"/>
      <c r="TM38" s="229"/>
      <c r="TN38">
        <f t="shared" si="143"/>
        <v>1</v>
      </c>
      <c r="TO38">
        <f t="shared" si="144"/>
        <v>0</v>
      </c>
      <c r="TP38" s="203"/>
      <c r="TQ38">
        <f t="shared" si="145"/>
        <v>1</v>
      </c>
      <c r="TR38">
        <f t="shared" si="88"/>
        <v>1</v>
      </c>
      <c r="TS38">
        <f t="shared" si="167"/>
        <v>0</v>
      </c>
      <c r="TT38">
        <f t="shared" si="146"/>
        <v>1</v>
      </c>
      <c r="TU38" s="237"/>
      <c r="TV38" s="194"/>
      <c r="TW38">
        <f t="shared" si="147"/>
        <v>-1</v>
      </c>
      <c r="TX38" t="str">
        <f t="shared" si="89"/>
        <v>FALSE</v>
      </c>
      <c r="TY38">
        <f>VLOOKUP($A38,'FuturesInfo (3)'!$A$2:$V$80,22)</f>
        <v>2</v>
      </c>
      <c r="TZ38" s="241"/>
      <c r="UA38">
        <f t="shared" si="148"/>
        <v>2</v>
      </c>
      <c r="UB38" s="137">
        <f>VLOOKUP($A38,'FuturesInfo (3)'!$A$2:$O$80,15)*TY38</f>
        <v>339787.53600000002</v>
      </c>
      <c r="UC38" s="137">
        <f>VLOOKUP($A38,'FuturesInfo (3)'!$A$2:$O$80,15)*UA38</f>
        <v>339787.53600000002</v>
      </c>
      <c r="UD38" s="188">
        <f t="shared" si="149"/>
        <v>0</v>
      </c>
      <c r="UE38" s="188">
        <f t="shared" si="90"/>
        <v>0</v>
      </c>
      <c r="UF38" s="188">
        <f t="shared" si="150"/>
        <v>0</v>
      </c>
      <c r="UG38" s="188">
        <f t="shared" si="151"/>
        <v>0</v>
      </c>
      <c r="UH38" s="188">
        <f t="shared" si="175"/>
        <v>0</v>
      </c>
      <c r="UI38" s="188">
        <f t="shared" si="153"/>
        <v>0</v>
      </c>
      <c r="UJ38" s="188">
        <f t="shared" si="168"/>
        <v>0</v>
      </c>
      <c r="UK38" s="188">
        <f t="shared" si="154"/>
        <v>0</v>
      </c>
      <c r="UL38" s="188">
        <f>IF(IF(sym!$Q27=TP38,1,0)=1,ABS(UB38*TU38),-ABS(UB38*TU38))</f>
        <v>0</v>
      </c>
      <c r="UM38" s="188">
        <f>IF(IF(sym!$P27=TP38,1,0)=1,ABS(UB38*TU38),-ABS(UB38*TU38))</f>
        <v>0</v>
      </c>
      <c r="UN38" s="188">
        <f t="shared" si="171"/>
        <v>0</v>
      </c>
      <c r="UO38" s="188">
        <f t="shared" si="155"/>
        <v>0</v>
      </c>
    </row>
    <row r="39" spans="1:561" x14ac:dyDescent="0.25">
      <c r="A39" s="1" t="s">
        <v>343</v>
      </c>
      <c r="B39" s="149" t="str">
        <f>'FuturesInfo (3)'!M27</f>
        <v>LL</v>
      </c>
      <c r="C39" s="192" t="str">
        <f>VLOOKUP(A39,'FuturesInfo (3)'!$A$2:$K$80,11)</f>
        <v>rates</v>
      </c>
      <c r="E39">
        <v>1</v>
      </c>
      <c r="F39" s="228">
        <v>1</v>
      </c>
      <c r="G39" s="228">
        <v>-1</v>
      </c>
      <c r="H39" s="203">
        <v>1</v>
      </c>
      <c r="I39" s="229">
        <v>7</v>
      </c>
      <c r="J39">
        <v>-1</v>
      </c>
      <c r="K39">
        <v>1</v>
      </c>
      <c r="L39" s="203">
        <v>1</v>
      </c>
      <c r="M39">
        <v>1</v>
      </c>
      <c r="N39">
        <v>1</v>
      </c>
      <c r="O39">
        <v>0</v>
      </c>
      <c r="P39">
        <v>1</v>
      </c>
      <c r="Q39" s="237">
        <v>6.0240963855399997E-4</v>
      </c>
      <c r="R39" s="194">
        <v>42541</v>
      </c>
      <c r="S39">
        <v>60</v>
      </c>
      <c r="T39" t="s">
        <v>1163</v>
      </c>
      <c r="U39">
        <v>0</v>
      </c>
      <c r="V39" s="241">
        <v>2</v>
      </c>
      <c r="W39">
        <v>0</v>
      </c>
      <c r="X39" s="137">
        <v>0</v>
      </c>
      <c r="Y39" s="137">
        <v>0</v>
      </c>
      <c r="Z39" s="188">
        <v>0</v>
      </c>
      <c r="AA39" s="188">
        <f t="shared" si="81"/>
        <v>0</v>
      </c>
      <c r="AB39" s="188">
        <v>0</v>
      </c>
      <c r="AC39" s="188">
        <v>0</v>
      </c>
      <c r="AD39" s="188">
        <v>0</v>
      </c>
      <c r="AE39" s="188">
        <v>0</v>
      </c>
      <c r="AF39" s="188">
        <f t="shared" si="91"/>
        <v>0</v>
      </c>
      <c r="AG39" s="188">
        <v>0</v>
      </c>
      <c r="AH39" s="188">
        <v>0</v>
      </c>
      <c r="AI39" s="188">
        <v>0</v>
      </c>
      <c r="AJ39" s="188">
        <v>0</v>
      </c>
      <c r="AL39">
        <v>1</v>
      </c>
      <c r="AM39" s="228">
        <v>1</v>
      </c>
      <c r="AN39" s="228">
        <v>-1</v>
      </c>
      <c r="AO39" s="228">
        <v>1</v>
      </c>
      <c r="AP39" s="203">
        <v>1</v>
      </c>
      <c r="AQ39" s="229">
        <v>8</v>
      </c>
      <c r="AR39">
        <v>-1</v>
      </c>
      <c r="AS39">
        <v>1</v>
      </c>
      <c r="AT39" s="203">
        <v>1</v>
      </c>
      <c r="AU39">
        <v>1</v>
      </c>
      <c r="AV39">
        <v>1</v>
      </c>
      <c r="AW39">
        <v>0</v>
      </c>
      <c r="AX39">
        <v>1</v>
      </c>
      <c r="AY39" s="237">
        <v>3.0102347983200001E-4</v>
      </c>
      <c r="AZ39" s="194">
        <v>42541</v>
      </c>
      <c r="BA39">
        <f t="shared" si="92"/>
        <v>1</v>
      </c>
      <c r="BB39" t="s">
        <v>1163</v>
      </c>
      <c r="BC39">
        <v>0</v>
      </c>
      <c r="BD39" s="241">
        <v>2</v>
      </c>
      <c r="BE39">
        <v>0</v>
      </c>
      <c r="BF39" s="137">
        <v>0</v>
      </c>
      <c r="BG39" s="137">
        <v>0</v>
      </c>
      <c r="BH39" s="188">
        <v>0</v>
      </c>
      <c r="BI39" s="188">
        <f t="shared" si="156"/>
        <v>0</v>
      </c>
      <c r="BJ39" s="188">
        <v>0</v>
      </c>
      <c r="BK39" s="188">
        <v>0</v>
      </c>
      <c r="BL39" s="188">
        <v>0</v>
      </c>
      <c r="BM39" s="188">
        <v>0</v>
      </c>
      <c r="BN39" s="188">
        <v>0</v>
      </c>
      <c r="BO39" s="188">
        <f t="shared" si="93"/>
        <v>0</v>
      </c>
      <c r="BP39" s="188">
        <v>0</v>
      </c>
      <c r="BQ39" s="188">
        <v>0</v>
      </c>
      <c r="BR39" s="188">
        <v>0</v>
      </c>
      <c r="BS39" s="188">
        <v>0</v>
      </c>
      <c r="BU39">
        <v>1</v>
      </c>
      <c r="BV39" s="228">
        <v>-1</v>
      </c>
      <c r="BW39" s="228">
        <v>-1</v>
      </c>
      <c r="BX39" s="228">
        <v>-1</v>
      </c>
      <c r="BY39" s="203">
        <v>1</v>
      </c>
      <c r="BZ39" s="229">
        <v>9</v>
      </c>
      <c r="CA39">
        <v>-1</v>
      </c>
      <c r="CB39">
        <v>1</v>
      </c>
      <c r="CC39" s="203">
        <v>1</v>
      </c>
      <c r="CD39">
        <v>0</v>
      </c>
      <c r="CE39">
        <v>1</v>
      </c>
      <c r="CF39">
        <v>0</v>
      </c>
      <c r="CG39">
        <v>1</v>
      </c>
      <c r="CH39" s="237">
        <v>2.0062192797699999E-4</v>
      </c>
      <c r="CI39" s="194">
        <v>42541</v>
      </c>
      <c r="CJ39">
        <f t="shared" si="94"/>
        <v>-1</v>
      </c>
      <c r="CK39" t="s">
        <v>1163</v>
      </c>
      <c r="CL39">
        <v>0</v>
      </c>
      <c r="CM39" s="241">
        <v>1</v>
      </c>
      <c r="CN39">
        <v>0</v>
      </c>
      <c r="CO39" s="137">
        <v>0</v>
      </c>
      <c r="CP39" s="137">
        <v>0</v>
      </c>
      <c r="CQ39" s="188">
        <v>0</v>
      </c>
      <c r="CR39" s="188">
        <f t="shared" si="157"/>
        <v>0</v>
      </c>
      <c r="CS39" s="188">
        <v>0</v>
      </c>
      <c r="CT39" s="188">
        <v>0</v>
      </c>
      <c r="CU39" s="188">
        <v>0</v>
      </c>
      <c r="CV39" s="188">
        <v>0</v>
      </c>
      <c r="CW39" s="188">
        <v>0</v>
      </c>
      <c r="CX39" s="188">
        <f t="shared" si="95"/>
        <v>0</v>
      </c>
      <c r="CY39" s="188">
        <v>0</v>
      </c>
      <c r="CZ39" s="188">
        <v>0</v>
      </c>
      <c r="DA39" s="188">
        <v>0</v>
      </c>
      <c r="DB39" s="188">
        <v>0</v>
      </c>
      <c r="DD39">
        <v>1</v>
      </c>
      <c r="DE39" s="228">
        <v>-1</v>
      </c>
      <c r="DF39" s="228">
        <v>-1</v>
      </c>
      <c r="DG39" s="228">
        <v>1</v>
      </c>
      <c r="DH39" s="203">
        <v>1</v>
      </c>
      <c r="DI39" s="229">
        <v>10</v>
      </c>
      <c r="DJ39">
        <v>-1</v>
      </c>
      <c r="DK39">
        <v>1</v>
      </c>
      <c r="DL39" s="203">
        <v>1</v>
      </c>
      <c r="DM39">
        <v>0</v>
      </c>
      <c r="DN39">
        <v>1</v>
      </c>
      <c r="DO39">
        <v>0</v>
      </c>
      <c r="DP39">
        <v>1</v>
      </c>
      <c r="DQ39" s="237">
        <v>2.0058168689200001E-4</v>
      </c>
      <c r="DR39" s="194">
        <v>42541</v>
      </c>
      <c r="DS39">
        <f t="shared" si="96"/>
        <v>1</v>
      </c>
      <c r="DT39" t="s">
        <v>1163</v>
      </c>
      <c r="DU39">
        <v>0</v>
      </c>
      <c r="DV39" s="241">
        <v>1</v>
      </c>
      <c r="DW39">
        <v>0</v>
      </c>
      <c r="DX39" s="137">
        <v>0</v>
      </c>
      <c r="DY39" s="137">
        <v>0</v>
      </c>
      <c r="DZ39" s="188">
        <v>0</v>
      </c>
      <c r="EA39" s="188">
        <f t="shared" si="158"/>
        <v>0</v>
      </c>
      <c r="EB39" s="188">
        <v>0</v>
      </c>
      <c r="EC39" s="188">
        <v>0</v>
      </c>
      <c r="ED39" s="188">
        <v>0</v>
      </c>
      <c r="EE39" s="188">
        <v>0</v>
      </c>
      <c r="EF39" s="188">
        <v>0</v>
      </c>
      <c r="EG39" s="188">
        <f t="shared" si="97"/>
        <v>0</v>
      </c>
      <c r="EH39" s="188">
        <v>0</v>
      </c>
      <c r="EI39" s="188">
        <v>0</v>
      </c>
      <c r="EJ39" s="188">
        <v>0</v>
      </c>
      <c r="EK39" s="188">
        <v>0</v>
      </c>
      <c r="EM39">
        <v>1</v>
      </c>
      <c r="EN39" s="228">
        <v>-1</v>
      </c>
      <c r="EO39" s="228">
        <v>-1</v>
      </c>
      <c r="EP39" s="228">
        <v>-1</v>
      </c>
      <c r="EQ39" s="203">
        <v>1</v>
      </c>
      <c r="ER39" s="229">
        <v>11</v>
      </c>
      <c r="ES39">
        <v>-1</v>
      </c>
      <c r="ET39">
        <v>1</v>
      </c>
      <c r="EU39" s="203">
        <v>-1</v>
      </c>
      <c r="EV39">
        <v>1</v>
      </c>
      <c r="EW39">
        <v>0</v>
      </c>
      <c r="EX39">
        <v>1</v>
      </c>
      <c r="EY39">
        <v>0</v>
      </c>
      <c r="EZ39" s="237">
        <v>-2.0054146194700001E-4</v>
      </c>
      <c r="FA39" s="194">
        <v>42541</v>
      </c>
      <c r="FB39">
        <f t="shared" si="98"/>
        <v>-1</v>
      </c>
      <c r="FC39" t="s">
        <v>1163</v>
      </c>
      <c r="FD39">
        <v>0</v>
      </c>
      <c r="FE39" s="241">
        <v>1</v>
      </c>
      <c r="FF39">
        <v>0</v>
      </c>
      <c r="FG39" s="137">
        <v>0</v>
      </c>
      <c r="FH39" s="137">
        <v>0</v>
      </c>
      <c r="FI39" s="188">
        <v>0</v>
      </c>
      <c r="FJ39" s="188">
        <f t="shared" si="159"/>
        <v>0</v>
      </c>
      <c r="FK39" s="188">
        <v>0</v>
      </c>
      <c r="FL39" s="188">
        <v>0</v>
      </c>
      <c r="FM39" s="188">
        <v>0</v>
      </c>
      <c r="FN39" s="188">
        <v>0</v>
      </c>
      <c r="FO39" s="188">
        <v>0</v>
      </c>
      <c r="FP39" s="188">
        <f t="shared" si="99"/>
        <v>0</v>
      </c>
      <c r="FQ39" s="188">
        <v>0</v>
      </c>
      <c r="FR39" s="188">
        <v>0</v>
      </c>
      <c r="FS39" s="188">
        <v>0</v>
      </c>
      <c r="FT39" s="188">
        <v>0</v>
      </c>
      <c r="FV39">
        <v>-1</v>
      </c>
      <c r="FW39" s="228">
        <v>-1</v>
      </c>
      <c r="FX39" s="228">
        <v>-1</v>
      </c>
      <c r="FY39" s="228">
        <v>-1</v>
      </c>
      <c r="FZ39" s="203">
        <v>1</v>
      </c>
      <c r="GA39" s="229">
        <v>12</v>
      </c>
      <c r="GB39">
        <v>-1</v>
      </c>
      <c r="GC39">
        <v>1</v>
      </c>
      <c r="GD39">
        <v>-1</v>
      </c>
      <c r="GE39">
        <v>1</v>
      </c>
      <c r="GF39">
        <v>0</v>
      </c>
      <c r="GG39">
        <v>1</v>
      </c>
      <c r="GH39">
        <v>0</v>
      </c>
      <c r="GI39">
        <v>-1.00290843446E-4</v>
      </c>
      <c r="GJ39" s="194">
        <v>42541</v>
      </c>
      <c r="GK39">
        <f t="shared" si="100"/>
        <v>-1</v>
      </c>
      <c r="GL39" t="s">
        <v>1163</v>
      </c>
      <c r="GM39">
        <v>0</v>
      </c>
      <c r="GN39" s="241">
        <v>1</v>
      </c>
      <c r="GO39">
        <v>0</v>
      </c>
      <c r="GP39" s="137">
        <v>0</v>
      </c>
      <c r="GQ39" s="137">
        <v>0</v>
      </c>
      <c r="GR39" s="188">
        <v>0</v>
      </c>
      <c r="GS39" s="188">
        <f t="shared" si="160"/>
        <v>0</v>
      </c>
      <c r="GT39" s="188">
        <v>0</v>
      </c>
      <c r="GU39" s="188">
        <v>0</v>
      </c>
      <c r="GV39" s="188">
        <v>0</v>
      </c>
      <c r="GW39" s="188">
        <v>0</v>
      </c>
      <c r="GX39" s="188">
        <v>0</v>
      </c>
      <c r="GY39" s="188">
        <f t="shared" si="101"/>
        <v>0</v>
      </c>
      <c r="GZ39" s="188">
        <v>0</v>
      </c>
      <c r="HA39" s="188">
        <v>0</v>
      </c>
      <c r="HB39" s="188">
        <v>0</v>
      </c>
      <c r="HC39" s="188">
        <v>0</v>
      </c>
      <c r="HE39">
        <v>-1</v>
      </c>
      <c r="HF39">
        <v>-1</v>
      </c>
      <c r="HG39">
        <v>-1</v>
      </c>
      <c r="HH39">
        <v>1</v>
      </c>
      <c r="HI39">
        <v>1</v>
      </c>
      <c r="HJ39">
        <v>13</v>
      </c>
      <c r="HK39">
        <v>-1</v>
      </c>
      <c r="HL39">
        <v>1</v>
      </c>
      <c r="HM39" s="203">
        <v>1</v>
      </c>
      <c r="HN39">
        <v>0</v>
      </c>
      <c r="HO39">
        <v>1</v>
      </c>
      <c r="HP39">
        <v>0</v>
      </c>
      <c r="HQ39">
        <v>1</v>
      </c>
      <c r="HR39" s="237">
        <v>0</v>
      </c>
      <c r="HS39" s="194">
        <v>42541</v>
      </c>
      <c r="HT39">
        <f t="shared" si="102"/>
        <v>1</v>
      </c>
      <c r="HU39" t="s">
        <v>1163</v>
      </c>
      <c r="HV39">
        <v>0</v>
      </c>
      <c r="HW39">
        <v>1</v>
      </c>
      <c r="HX39">
        <v>0</v>
      </c>
      <c r="HY39" s="137">
        <v>0</v>
      </c>
      <c r="HZ39" s="137">
        <v>0</v>
      </c>
      <c r="IA39" s="188">
        <v>0</v>
      </c>
      <c r="IB39" s="188">
        <f t="shared" si="161"/>
        <v>0</v>
      </c>
      <c r="IC39" s="188">
        <v>0</v>
      </c>
      <c r="ID39" s="188">
        <v>0</v>
      </c>
      <c r="IE39" s="188">
        <v>0</v>
      </c>
      <c r="IF39" s="188">
        <v>0</v>
      </c>
      <c r="IG39" s="188">
        <v>0</v>
      </c>
      <c r="IH39" s="188">
        <f t="shared" si="103"/>
        <v>0</v>
      </c>
      <c r="II39" s="188">
        <v>0</v>
      </c>
      <c r="IJ39" s="188">
        <v>0</v>
      </c>
      <c r="IK39" s="188">
        <v>0</v>
      </c>
      <c r="IL39" s="188">
        <v>0</v>
      </c>
      <c r="IN39">
        <v>1</v>
      </c>
      <c r="IO39" s="228">
        <v>-1</v>
      </c>
      <c r="IP39" s="228">
        <v>-1</v>
      </c>
      <c r="IQ39" s="228">
        <v>1</v>
      </c>
      <c r="IR39" s="203">
        <v>1</v>
      </c>
      <c r="IS39" s="229">
        <v>14</v>
      </c>
      <c r="IT39">
        <v>-1</v>
      </c>
      <c r="IU39">
        <v>1</v>
      </c>
      <c r="IV39" s="203">
        <v>1</v>
      </c>
      <c r="IW39">
        <v>0</v>
      </c>
      <c r="IX39">
        <v>1</v>
      </c>
      <c r="IY39">
        <v>0</v>
      </c>
      <c r="IZ39">
        <v>1</v>
      </c>
      <c r="JA39" s="237">
        <v>1.00300902708E-4</v>
      </c>
      <c r="JB39" s="194">
        <v>42541</v>
      </c>
      <c r="JC39">
        <f t="shared" si="104"/>
        <v>1</v>
      </c>
      <c r="JD39" t="s">
        <v>1163</v>
      </c>
      <c r="JE39">
        <v>0</v>
      </c>
      <c r="JF39" s="241">
        <v>1</v>
      </c>
      <c r="JG39">
        <v>0</v>
      </c>
      <c r="JH39" s="137">
        <v>0</v>
      </c>
      <c r="JI39" s="137">
        <v>0</v>
      </c>
      <c r="JJ39" s="188">
        <v>0</v>
      </c>
      <c r="JK39" s="188">
        <f t="shared" si="162"/>
        <v>0</v>
      </c>
      <c r="JL39" s="188">
        <v>0</v>
      </c>
      <c r="JM39" s="188">
        <v>0</v>
      </c>
      <c r="JN39" s="188">
        <v>0</v>
      </c>
      <c r="JO39" s="188">
        <v>0</v>
      </c>
      <c r="JP39" s="188">
        <v>0</v>
      </c>
      <c r="JQ39" s="188">
        <f t="shared" si="105"/>
        <v>0</v>
      </c>
      <c r="JR39" s="188">
        <v>0</v>
      </c>
      <c r="JS39" s="188">
        <v>0</v>
      </c>
      <c r="JT39" s="188">
        <v>0</v>
      </c>
      <c r="JU39" s="188">
        <v>0</v>
      </c>
      <c r="JW39">
        <v>1</v>
      </c>
      <c r="JX39" s="228">
        <v>-1</v>
      </c>
      <c r="JY39" s="228">
        <v>-1</v>
      </c>
      <c r="JZ39" s="228">
        <v>-1</v>
      </c>
      <c r="KA39" s="203">
        <v>-1</v>
      </c>
      <c r="KB39" s="229">
        <v>15</v>
      </c>
      <c r="KC39">
        <v>1</v>
      </c>
      <c r="KD39">
        <v>-1</v>
      </c>
      <c r="KE39" s="203">
        <v>1</v>
      </c>
      <c r="KF39">
        <v>0</v>
      </c>
      <c r="KG39">
        <v>0</v>
      </c>
      <c r="KH39">
        <v>1</v>
      </c>
      <c r="KI39">
        <v>0</v>
      </c>
      <c r="KJ39" s="237">
        <v>0</v>
      </c>
      <c r="KK39" s="194">
        <v>42541</v>
      </c>
      <c r="KL39">
        <f t="shared" si="106"/>
        <v>-1</v>
      </c>
      <c r="KM39" t="s">
        <v>1163</v>
      </c>
      <c r="KN39">
        <v>0</v>
      </c>
      <c r="KO39" s="241">
        <v>1</v>
      </c>
      <c r="KP39">
        <v>0</v>
      </c>
      <c r="KQ39" s="137">
        <v>0</v>
      </c>
      <c r="KR39" s="137">
        <v>0</v>
      </c>
      <c r="KS39" s="188">
        <v>0</v>
      </c>
      <c r="KT39" s="188">
        <v>0</v>
      </c>
      <c r="KU39" s="188">
        <v>0</v>
      </c>
      <c r="KV39" s="188">
        <v>0</v>
      </c>
      <c r="KW39" s="188">
        <v>0</v>
      </c>
      <c r="KX39" s="188">
        <v>0</v>
      </c>
      <c r="KY39" s="188">
        <v>0</v>
      </c>
      <c r="KZ39" s="188">
        <f t="shared" si="107"/>
        <v>0</v>
      </c>
      <c r="LA39" s="188">
        <v>0</v>
      </c>
      <c r="LB39" s="188">
        <v>0</v>
      </c>
      <c r="LC39" s="188">
        <v>0</v>
      </c>
      <c r="LD39" s="188">
        <v>0</v>
      </c>
      <c r="LF39">
        <v>1</v>
      </c>
      <c r="LG39" s="228">
        <v>-1</v>
      </c>
      <c r="LH39" s="228">
        <v>-1</v>
      </c>
      <c r="LI39" s="228">
        <v>-1</v>
      </c>
      <c r="LJ39" s="203">
        <v>-1</v>
      </c>
      <c r="LK39" s="229">
        <v>16</v>
      </c>
      <c r="LL39">
        <v>1</v>
      </c>
      <c r="LM39">
        <v>-1</v>
      </c>
      <c r="LN39" s="203">
        <v>1</v>
      </c>
      <c r="LO39">
        <v>0</v>
      </c>
      <c r="LP39">
        <v>0</v>
      </c>
      <c r="LQ39">
        <v>1</v>
      </c>
      <c r="LR39">
        <v>0</v>
      </c>
      <c r="LS39" s="237">
        <v>0</v>
      </c>
      <c r="LT39" s="194">
        <v>42541</v>
      </c>
      <c r="LU39">
        <f t="shared" si="108"/>
        <v>-1</v>
      </c>
      <c r="LV39" t="s">
        <v>1163</v>
      </c>
      <c r="LW39">
        <v>0</v>
      </c>
      <c r="LX39" s="241"/>
      <c r="LY39">
        <v>0</v>
      </c>
      <c r="LZ39" s="137">
        <v>0</v>
      </c>
      <c r="MA39" s="137">
        <v>0</v>
      </c>
      <c r="MB39" s="188">
        <v>0</v>
      </c>
      <c r="MC39" s="188">
        <v>0</v>
      </c>
      <c r="MD39" s="188">
        <v>0</v>
      </c>
      <c r="ME39" s="188">
        <v>0</v>
      </c>
      <c r="MF39" s="188">
        <v>0</v>
      </c>
      <c r="MG39" s="188">
        <v>0</v>
      </c>
      <c r="MH39" s="188">
        <v>0</v>
      </c>
      <c r="MI39" s="188">
        <f t="shared" si="109"/>
        <v>0</v>
      </c>
      <c r="MJ39" s="188">
        <v>0</v>
      </c>
      <c r="MK39" s="188">
        <v>0</v>
      </c>
      <c r="ML39" s="188">
        <v>0</v>
      </c>
      <c r="MM39" s="188">
        <v>0</v>
      </c>
      <c r="MO39">
        <v>1</v>
      </c>
      <c r="MP39" s="228">
        <v>1</v>
      </c>
      <c r="MQ39" s="228">
        <v>-1</v>
      </c>
      <c r="MR39" s="203">
        <v>1</v>
      </c>
      <c r="MS39" s="203">
        <v>-1</v>
      </c>
      <c r="MT39" s="229">
        <v>17</v>
      </c>
      <c r="MU39">
        <v>1</v>
      </c>
      <c r="MV39">
        <v>-1</v>
      </c>
      <c r="MW39" s="203">
        <v>-1</v>
      </c>
      <c r="MX39">
        <v>1</v>
      </c>
      <c r="MY39">
        <v>1</v>
      </c>
      <c r="MZ39">
        <v>0</v>
      </c>
      <c r="NA39">
        <v>1</v>
      </c>
      <c r="NB39" s="237">
        <v>-5.0145421722999997E-4</v>
      </c>
      <c r="NC39" s="194">
        <v>42541</v>
      </c>
      <c r="ND39">
        <f t="shared" si="110"/>
        <v>-1</v>
      </c>
      <c r="NE39" t="s">
        <v>1163</v>
      </c>
      <c r="NF39">
        <v>0</v>
      </c>
      <c r="NG39" s="241"/>
      <c r="NH39">
        <v>0</v>
      </c>
      <c r="NI39" s="137">
        <v>0</v>
      </c>
      <c r="NJ39" s="137">
        <v>0</v>
      </c>
      <c r="NK39" s="188">
        <v>0</v>
      </c>
      <c r="NL39" s="188">
        <v>0</v>
      </c>
      <c r="NM39" s="188">
        <v>0</v>
      </c>
      <c r="NN39" s="188">
        <v>0</v>
      </c>
      <c r="NO39" s="188">
        <v>0</v>
      </c>
      <c r="NP39" s="188">
        <v>0</v>
      </c>
      <c r="NQ39" s="188">
        <v>0</v>
      </c>
      <c r="NR39" s="188">
        <f t="shared" si="111"/>
        <v>0</v>
      </c>
      <c r="NS39" s="188">
        <v>0</v>
      </c>
      <c r="NT39" s="188">
        <v>0</v>
      </c>
      <c r="NU39" s="188">
        <v>0</v>
      </c>
      <c r="NV39" s="188">
        <v>0</v>
      </c>
      <c r="NX39">
        <v>-1</v>
      </c>
      <c r="NY39" s="228">
        <v>1</v>
      </c>
      <c r="NZ39" s="228">
        <v>-1</v>
      </c>
      <c r="OA39" s="228">
        <v>1</v>
      </c>
      <c r="OB39" s="203">
        <v>-1</v>
      </c>
      <c r="OC39" s="229">
        <v>-7</v>
      </c>
      <c r="OD39">
        <v>1</v>
      </c>
      <c r="OE39">
        <v>1</v>
      </c>
      <c r="OF39" s="203">
        <v>1</v>
      </c>
      <c r="OG39">
        <v>0</v>
      </c>
      <c r="OH39">
        <v>0</v>
      </c>
      <c r="OI39">
        <v>1</v>
      </c>
      <c r="OJ39">
        <v>1</v>
      </c>
      <c r="OK39">
        <v>3.0102347983200001E-4</v>
      </c>
      <c r="OL39" s="194">
        <v>42556</v>
      </c>
      <c r="OM39">
        <f t="shared" si="112"/>
        <v>1</v>
      </c>
      <c r="ON39" t="s">
        <v>1163</v>
      </c>
      <c r="OO39">
        <v>0</v>
      </c>
      <c r="OP39" s="241"/>
      <c r="OQ39">
        <v>0</v>
      </c>
      <c r="OR39" s="137">
        <v>0</v>
      </c>
      <c r="OS39" s="137">
        <v>0</v>
      </c>
      <c r="OT39" s="188">
        <v>0</v>
      </c>
      <c r="OU39" s="188">
        <v>0</v>
      </c>
      <c r="OV39" s="188">
        <v>0</v>
      </c>
      <c r="OW39" s="188">
        <v>0</v>
      </c>
      <c r="OX39" s="188">
        <v>0</v>
      </c>
      <c r="OY39" s="188">
        <v>0</v>
      </c>
      <c r="OZ39" s="188">
        <v>0</v>
      </c>
      <c r="PA39" s="188">
        <f t="shared" si="113"/>
        <v>0</v>
      </c>
      <c r="PB39" s="188">
        <v>0</v>
      </c>
      <c r="PC39" s="188">
        <v>0</v>
      </c>
      <c r="PD39" s="188">
        <v>0</v>
      </c>
      <c r="PE39" s="188">
        <v>0</v>
      </c>
      <c r="PG39">
        <v>1</v>
      </c>
      <c r="PH39" s="228">
        <v>1</v>
      </c>
      <c r="PI39" s="228">
        <v>-1</v>
      </c>
      <c r="PJ39" s="228">
        <v>1</v>
      </c>
      <c r="PK39" s="203">
        <v>-1</v>
      </c>
      <c r="PL39" s="229">
        <v>3</v>
      </c>
      <c r="PM39">
        <v>1</v>
      </c>
      <c r="PN39">
        <v>-1</v>
      </c>
      <c r="PO39" s="203">
        <v>-1</v>
      </c>
      <c r="PP39">
        <v>1</v>
      </c>
      <c r="PQ39">
        <v>1</v>
      </c>
      <c r="PR39">
        <v>0</v>
      </c>
      <c r="PS39">
        <v>1</v>
      </c>
      <c r="PT39" s="237">
        <v>-1.00310963988E-4</v>
      </c>
      <c r="PU39" s="194">
        <v>42556</v>
      </c>
      <c r="PV39">
        <v>-1</v>
      </c>
      <c r="PW39" t="s">
        <v>1163</v>
      </c>
      <c r="PX39">
        <v>0</v>
      </c>
      <c r="PY39" s="241"/>
      <c r="PZ39">
        <v>0</v>
      </c>
      <c r="QA39" s="137">
        <v>0</v>
      </c>
      <c r="QB39" s="137">
        <v>0</v>
      </c>
      <c r="QC39" s="188">
        <v>0</v>
      </c>
      <c r="QD39" s="188">
        <v>0</v>
      </c>
      <c r="QE39" s="188">
        <v>0</v>
      </c>
      <c r="QF39" s="188">
        <v>0</v>
      </c>
      <c r="QG39" s="188">
        <v>0</v>
      </c>
      <c r="QH39" s="188">
        <v>0</v>
      </c>
      <c r="QI39" s="188">
        <v>0</v>
      </c>
      <c r="QJ39" s="188">
        <v>0</v>
      </c>
      <c r="QK39" s="188">
        <v>0</v>
      </c>
      <c r="QL39" s="188">
        <v>0</v>
      </c>
      <c r="QM39" s="188">
        <v>0</v>
      </c>
      <c r="QN39" s="188">
        <v>0</v>
      </c>
      <c r="QP39">
        <f t="shared" si="114"/>
        <v>-1</v>
      </c>
      <c r="QQ39" s="228">
        <v>1</v>
      </c>
      <c r="QR39" s="228">
        <v>-1</v>
      </c>
      <c r="QS39" s="228">
        <v>1</v>
      </c>
      <c r="QT39" s="203">
        <v>-1</v>
      </c>
      <c r="QU39" s="229">
        <v>4</v>
      </c>
      <c r="QV39">
        <f t="shared" si="115"/>
        <v>1</v>
      </c>
      <c r="QW39">
        <f t="shared" si="116"/>
        <v>-1</v>
      </c>
      <c r="QX39">
        <v>1</v>
      </c>
      <c r="QY39">
        <f t="shared" si="117"/>
        <v>0</v>
      </c>
      <c r="QZ39">
        <f t="shared" si="176"/>
        <v>0</v>
      </c>
      <c r="RA39">
        <f t="shared" si="163"/>
        <v>1</v>
      </c>
      <c r="RB39">
        <f t="shared" si="118"/>
        <v>0</v>
      </c>
      <c r="RC39">
        <v>0</v>
      </c>
      <c r="RD39" s="194">
        <v>42563</v>
      </c>
      <c r="RE39">
        <f t="shared" si="119"/>
        <v>-1</v>
      </c>
      <c r="RF39" t="str">
        <f t="shared" si="83"/>
        <v>TRUE</v>
      </c>
      <c r="RG39">
        <f>VLOOKUP($A39,'FuturesInfo (3)'!$A$2:$V$80,22)</f>
        <v>0</v>
      </c>
      <c r="RH39" s="241"/>
      <c r="RI39">
        <f t="shared" si="120"/>
        <v>0</v>
      </c>
      <c r="RJ39" s="137">
        <f>VLOOKUP($A39,'FuturesInfo (3)'!$A$2:$O$80,15)*RG39</f>
        <v>0</v>
      </c>
      <c r="RK39" s="137">
        <f>VLOOKUP($A39,'FuturesInfo (3)'!$A$2:$O$80,15)*RI39</f>
        <v>0</v>
      </c>
      <c r="RL39" s="188">
        <f>IF(IF(QQ39=QX39,1,0)=1,ABS(RJ39*RC39),-ABS(RJ39*RC39))</f>
        <v>0</v>
      </c>
      <c r="RM39" s="188">
        <f t="shared" si="172"/>
        <v>0</v>
      </c>
      <c r="RN39" s="188">
        <f t="shared" si="122"/>
        <v>0</v>
      </c>
      <c r="RO39" s="188">
        <f t="shared" si="123"/>
        <v>0</v>
      </c>
      <c r="RP39" s="188">
        <f t="shared" si="173"/>
        <v>0</v>
      </c>
      <c r="RQ39" s="188">
        <f t="shared" si="125"/>
        <v>0</v>
      </c>
      <c r="RR39" s="188">
        <f t="shared" si="164"/>
        <v>0</v>
      </c>
      <c r="RS39" s="188">
        <f t="shared" si="126"/>
        <v>0</v>
      </c>
      <c r="RT39" s="188">
        <f>IF(IF(sym!$Q28=QX39,1,0)=1,ABS(RJ39*RC39),-ABS(RJ39*RC39))</f>
        <v>0</v>
      </c>
      <c r="RU39" s="188">
        <f>IF(IF(sym!$P28=QX39,1,0)=1,ABS(RJ39*RC39),-ABS(RJ39*RC39))</f>
        <v>0</v>
      </c>
      <c r="RV39" s="188">
        <f t="shared" si="169"/>
        <v>0</v>
      </c>
      <c r="RW39" s="188">
        <f t="shared" si="127"/>
        <v>0</v>
      </c>
      <c r="RY39">
        <f t="shared" si="128"/>
        <v>1</v>
      </c>
      <c r="RZ39" s="228"/>
      <c r="SA39" s="228"/>
      <c r="SB39" s="228"/>
      <c r="SC39" s="203"/>
      <c r="SD39" s="229"/>
      <c r="SE39">
        <f t="shared" si="129"/>
        <v>1</v>
      </c>
      <c r="SF39">
        <f t="shared" si="130"/>
        <v>0</v>
      </c>
      <c r="SG39" s="203"/>
      <c r="SH39">
        <f t="shared" si="131"/>
        <v>1</v>
      </c>
      <c r="SI39">
        <f t="shared" si="85"/>
        <v>1</v>
      </c>
      <c r="SJ39">
        <f t="shared" si="165"/>
        <v>0</v>
      </c>
      <c r="SK39">
        <f t="shared" si="132"/>
        <v>1</v>
      </c>
      <c r="SL39" s="237"/>
      <c r="SM39" s="194"/>
      <c r="SN39">
        <f t="shared" si="133"/>
        <v>-1</v>
      </c>
      <c r="SO39" t="str">
        <f t="shared" si="86"/>
        <v>FALSE</v>
      </c>
      <c r="SP39">
        <f>VLOOKUP($A39,'FuturesInfo (3)'!$A$2:$V$80,22)</f>
        <v>0</v>
      </c>
      <c r="SQ39" s="241"/>
      <c r="SR39">
        <f t="shared" si="134"/>
        <v>0</v>
      </c>
      <c r="SS39" s="137">
        <f>VLOOKUP($A39,'FuturesInfo (3)'!$A$2:$O$80,15)*SP39</f>
        <v>0</v>
      </c>
      <c r="ST39" s="137">
        <f>VLOOKUP($A39,'FuturesInfo (3)'!$A$2:$O$80,15)*SR39</f>
        <v>0</v>
      </c>
      <c r="SU39" s="188">
        <f>IF(IF(RZ39=SG39,1,0)=1,ABS(SS39*SL39),-ABS(SS39*SL39))</f>
        <v>0</v>
      </c>
      <c r="SV39" s="188">
        <f t="shared" si="87"/>
        <v>0</v>
      </c>
      <c r="SW39" s="188">
        <f t="shared" si="136"/>
        <v>0</v>
      </c>
      <c r="SX39" s="188">
        <f t="shared" si="137"/>
        <v>0</v>
      </c>
      <c r="SY39" s="188">
        <f t="shared" si="174"/>
        <v>0</v>
      </c>
      <c r="SZ39" s="188">
        <f t="shared" si="139"/>
        <v>0</v>
      </c>
      <c r="TA39" s="188">
        <f t="shared" si="166"/>
        <v>0</v>
      </c>
      <c r="TB39" s="188">
        <f t="shared" si="140"/>
        <v>0</v>
      </c>
      <c r="TC39" s="188">
        <f>IF(IF(sym!$Q28=SG39,1,0)=1,ABS(SS39*SL39),-ABS(SS39*SL39))</f>
        <v>0</v>
      </c>
      <c r="TD39" s="188">
        <f>IF(IF(sym!$P28=SG39,1,0)=1,ABS(SS39*SL39),-ABS(SS39*SL39))</f>
        <v>0</v>
      </c>
      <c r="TE39" s="188">
        <f t="shared" si="170"/>
        <v>0</v>
      </c>
      <c r="TF39" s="188">
        <f t="shared" si="141"/>
        <v>0</v>
      </c>
      <c r="TH39">
        <f t="shared" si="142"/>
        <v>0</v>
      </c>
      <c r="TI39" s="228"/>
      <c r="TJ39" s="228"/>
      <c r="TK39" s="228"/>
      <c r="TL39" s="203"/>
      <c r="TM39" s="229"/>
      <c r="TN39">
        <f t="shared" si="143"/>
        <v>1</v>
      </c>
      <c r="TO39">
        <f t="shared" si="144"/>
        <v>0</v>
      </c>
      <c r="TP39" s="203"/>
      <c r="TQ39">
        <f t="shared" si="145"/>
        <v>1</v>
      </c>
      <c r="TR39">
        <f t="shared" si="88"/>
        <v>1</v>
      </c>
      <c r="TS39">
        <f t="shared" si="167"/>
        <v>0</v>
      </c>
      <c r="TT39">
        <f t="shared" si="146"/>
        <v>1</v>
      </c>
      <c r="TU39" s="237"/>
      <c r="TV39" s="194"/>
      <c r="TW39">
        <f t="shared" si="147"/>
        <v>-1</v>
      </c>
      <c r="TX39" t="str">
        <f t="shared" si="89"/>
        <v>FALSE</v>
      </c>
      <c r="TY39">
        <f>VLOOKUP($A39,'FuturesInfo (3)'!$A$2:$V$80,22)</f>
        <v>0</v>
      </c>
      <c r="TZ39" s="241"/>
      <c r="UA39">
        <f t="shared" si="148"/>
        <v>0</v>
      </c>
      <c r="UB39" s="137">
        <f>VLOOKUP($A39,'FuturesInfo (3)'!$A$2:$O$80,15)*TY39</f>
        <v>0</v>
      </c>
      <c r="UC39" s="137">
        <f>VLOOKUP($A39,'FuturesInfo (3)'!$A$2:$O$80,15)*UA39</f>
        <v>0</v>
      </c>
      <c r="UD39" s="188">
        <f>IF(IF(TI39=TP39,1,0)=1,ABS(UB39*TU39),-ABS(UB39*TU39))</f>
        <v>0</v>
      </c>
      <c r="UE39" s="188">
        <f t="shared" si="90"/>
        <v>0</v>
      </c>
      <c r="UF39" s="188">
        <f t="shared" si="150"/>
        <v>0</v>
      </c>
      <c r="UG39" s="188">
        <f t="shared" si="151"/>
        <v>0</v>
      </c>
      <c r="UH39" s="188">
        <f t="shared" si="175"/>
        <v>0</v>
      </c>
      <c r="UI39" s="188">
        <f t="shared" si="153"/>
        <v>0</v>
      </c>
      <c r="UJ39" s="188">
        <f t="shared" si="168"/>
        <v>0</v>
      </c>
      <c r="UK39" s="188">
        <f t="shared" si="154"/>
        <v>0</v>
      </c>
      <c r="UL39" s="188">
        <f>IF(IF(sym!$Q28=TP39,1,0)=1,ABS(UB39*TU39),-ABS(UB39*TU39))</f>
        <v>0</v>
      </c>
      <c r="UM39" s="188">
        <f>IF(IF(sym!$P28=TP39,1,0)=1,ABS(UB39*TU39),-ABS(UB39*TU39))</f>
        <v>0</v>
      </c>
      <c r="UN39" s="188">
        <f t="shared" si="171"/>
        <v>0</v>
      </c>
      <c r="UO39" s="188">
        <f t="shared" si="155"/>
        <v>0</v>
      </c>
    </row>
    <row r="40" spans="1:561" x14ac:dyDescent="0.25">
      <c r="A40" s="1" t="s">
        <v>345</v>
      </c>
      <c r="B40" s="149" t="str">
        <f>'FuturesInfo (3)'!M28</f>
        <v>@FV</v>
      </c>
      <c r="C40" s="192" t="str">
        <f>VLOOKUP(A40,'FuturesInfo (3)'!$A$2:$K$80,11)</f>
        <v>rates</v>
      </c>
      <c r="E40">
        <v>1</v>
      </c>
      <c r="F40" s="228">
        <v>1</v>
      </c>
      <c r="G40" s="228">
        <v>1</v>
      </c>
      <c r="H40" s="203">
        <v>1</v>
      </c>
      <c r="I40" s="229">
        <v>4</v>
      </c>
      <c r="J40">
        <v>-1</v>
      </c>
      <c r="K40">
        <v>1</v>
      </c>
      <c r="L40" s="203">
        <v>1</v>
      </c>
      <c r="M40">
        <v>1</v>
      </c>
      <c r="N40">
        <v>1</v>
      </c>
      <c r="O40">
        <v>0</v>
      </c>
      <c r="P40">
        <v>1</v>
      </c>
      <c r="Q40" s="237">
        <v>6.3991809048400002E-4</v>
      </c>
      <c r="R40" s="194">
        <v>42544</v>
      </c>
      <c r="S40">
        <v>60</v>
      </c>
      <c r="T40" t="s">
        <v>1163</v>
      </c>
      <c r="U40">
        <v>5</v>
      </c>
      <c r="V40" s="241">
        <v>1</v>
      </c>
      <c r="W40">
        <v>6</v>
      </c>
      <c r="X40" s="137">
        <v>610820.3125</v>
      </c>
      <c r="Y40" s="137">
        <v>732984.375</v>
      </c>
      <c r="Z40" s="188">
        <v>390.87496800384019</v>
      </c>
      <c r="AA40" s="188">
        <f t="shared" si="81"/>
        <v>390.87496800384019</v>
      </c>
      <c r="AB40" s="188">
        <v>390.87496800384019</v>
      </c>
      <c r="AC40" s="188">
        <v>-390.87496800384019</v>
      </c>
      <c r="AD40" s="188">
        <v>390.87496800384019</v>
      </c>
      <c r="AE40" s="188">
        <v>390.87496800384019</v>
      </c>
      <c r="AF40" s="188">
        <f t="shared" si="91"/>
        <v>-6</v>
      </c>
      <c r="AG40" s="188">
        <v>-390.87496800384019</v>
      </c>
      <c r="AH40" s="188">
        <v>390.87496800384019</v>
      </c>
      <c r="AI40" s="188">
        <v>-390.87496800384019</v>
      </c>
      <c r="AJ40" s="188">
        <v>390.87496800384019</v>
      </c>
      <c r="AL40">
        <v>1</v>
      </c>
      <c r="AM40" s="228">
        <v>1</v>
      </c>
      <c r="AN40" s="228">
        <v>-1</v>
      </c>
      <c r="AO40" s="228">
        <v>1</v>
      </c>
      <c r="AP40" s="203">
        <v>1</v>
      </c>
      <c r="AQ40" s="229">
        <v>5</v>
      </c>
      <c r="AR40">
        <v>-1</v>
      </c>
      <c r="AS40">
        <v>1</v>
      </c>
      <c r="AT40" s="203">
        <v>-1</v>
      </c>
      <c r="AU40">
        <v>0</v>
      </c>
      <c r="AV40">
        <v>0</v>
      </c>
      <c r="AW40">
        <v>1</v>
      </c>
      <c r="AX40">
        <v>0</v>
      </c>
      <c r="AY40" s="237">
        <v>-1.9185265715899999E-4</v>
      </c>
      <c r="AZ40" s="194">
        <v>42544</v>
      </c>
      <c r="BA40">
        <f t="shared" si="92"/>
        <v>1</v>
      </c>
      <c r="BB40" t="s">
        <v>1163</v>
      </c>
      <c r="BC40">
        <v>5</v>
      </c>
      <c r="BD40" s="241">
        <v>1</v>
      </c>
      <c r="BE40">
        <v>6</v>
      </c>
      <c r="BF40" s="137">
        <v>610703.125</v>
      </c>
      <c r="BG40" s="137">
        <v>732843.75</v>
      </c>
      <c r="BH40" s="188">
        <v>-117.16501726655491</v>
      </c>
      <c r="BI40" s="188">
        <f t="shared" si="156"/>
        <v>-117.16501726655491</v>
      </c>
      <c r="BJ40" s="188">
        <v>-117.16501726655491</v>
      </c>
      <c r="BK40" s="188">
        <v>117.16501726655491</v>
      </c>
      <c r="BL40" s="188">
        <v>-117.16501726655491</v>
      </c>
      <c r="BM40" s="188">
        <v>117.16501726655491</v>
      </c>
      <c r="BN40" s="188">
        <v>-117.16501726655491</v>
      </c>
      <c r="BO40" s="188">
        <f t="shared" si="93"/>
        <v>-117.16501726655491</v>
      </c>
      <c r="BP40" s="188">
        <v>117.16501726655491</v>
      </c>
      <c r="BQ40" s="188">
        <v>-117.16501726655491</v>
      </c>
      <c r="BR40" s="188">
        <v>-117.16501726655491</v>
      </c>
      <c r="BS40" s="188">
        <v>117.16501726655491</v>
      </c>
      <c r="BU40">
        <v>-1</v>
      </c>
      <c r="BV40" s="228">
        <v>1</v>
      </c>
      <c r="BW40" s="228">
        <v>1</v>
      </c>
      <c r="BX40" s="228">
        <v>1</v>
      </c>
      <c r="BY40" s="203">
        <v>1</v>
      </c>
      <c r="BZ40" s="229">
        <v>6</v>
      </c>
      <c r="CA40">
        <v>-1</v>
      </c>
      <c r="CB40">
        <v>1</v>
      </c>
      <c r="CC40" s="203">
        <v>-1</v>
      </c>
      <c r="CD40">
        <v>0</v>
      </c>
      <c r="CE40">
        <v>0</v>
      </c>
      <c r="CF40">
        <v>1</v>
      </c>
      <c r="CG40">
        <v>0</v>
      </c>
      <c r="CH40" s="237"/>
      <c r="CI40" s="194">
        <v>42544</v>
      </c>
      <c r="CJ40">
        <f t="shared" si="94"/>
        <v>1</v>
      </c>
      <c r="CK40" t="s">
        <v>1163</v>
      </c>
      <c r="CL40">
        <v>6</v>
      </c>
      <c r="CM40" s="241">
        <v>1</v>
      </c>
      <c r="CN40">
        <v>8</v>
      </c>
      <c r="CO40" s="137">
        <v>732843.75</v>
      </c>
      <c r="CP40" s="137">
        <v>977125</v>
      </c>
      <c r="CQ40" s="188">
        <v>0</v>
      </c>
      <c r="CR40" s="188">
        <f t="shared" si="157"/>
        <v>0</v>
      </c>
      <c r="CS40" s="188">
        <v>0</v>
      </c>
      <c r="CT40" s="188">
        <v>0</v>
      </c>
      <c r="CU40" s="188">
        <v>0</v>
      </c>
      <c r="CV40" s="188">
        <v>0</v>
      </c>
      <c r="CW40" s="188">
        <v>0</v>
      </c>
      <c r="CX40" s="188">
        <f t="shared" si="95"/>
        <v>0</v>
      </c>
      <c r="CY40" s="188">
        <v>0</v>
      </c>
      <c r="CZ40" s="188">
        <v>0</v>
      </c>
      <c r="DA40" s="188">
        <v>0</v>
      </c>
      <c r="DB40" s="188">
        <v>0</v>
      </c>
      <c r="DD40">
        <v>-1</v>
      </c>
      <c r="DE40" s="228">
        <v>1</v>
      </c>
      <c r="DF40" s="228">
        <v>1</v>
      </c>
      <c r="DG40" s="228">
        <v>1</v>
      </c>
      <c r="DH40" s="203">
        <v>1</v>
      </c>
      <c r="DI40" s="229">
        <v>6</v>
      </c>
      <c r="DJ40">
        <v>-1</v>
      </c>
      <c r="DK40">
        <v>1</v>
      </c>
      <c r="DL40" s="203">
        <v>1</v>
      </c>
      <c r="DM40">
        <v>1</v>
      </c>
      <c r="DN40">
        <v>1</v>
      </c>
      <c r="DO40">
        <v>0</v>
      </c>
      <c r="DP40">
        <v>1</v>
      </c>
      <c r="DQ40" s="237">
        <v>2.8143789177400001E-3</v>
      </c>
      <c r="DR40" s="194">
        <v>42544</v>
      </c>
      <c r="DS40">
        <f t="shared" si="96"/>
        <v>1</v>
      </c>
      <c r="DT40" t="s">
        <v>1163</v>
      </c>
      <c r="DU40">
        <v>5</v>
      </c>
      <c r="DV40" s="241">
        <v>1</v>
      </c>
      <c r="DW40">
        <v>6</v>
      </c>
      <c r="DX40" s="137">
        <v>612421.875</v>
      </c>
      <c r="DY40" s="137">
        <v>734906.25</v>
      </c>
      <c r="DZ40" s="188">
        <v>1723.5872137628016</v>
      </c>
      <c r="EA40" s="188">
        <f t="shared" si="158"/>
        <v>-1723.5872137628016</v>
      </c>
      <c r="EB40" s="188">
        <v>1723.5872137628016</v>
      </c>
      <c r="EC40" s="188">
        <v>-1723.5872137628016</v>
      </c>
      <c r="ED40" s="188">
        <v>1723.5872137628016</v>
      </c>
      <c r="EE40" s="188">
        <v>1723.5872137628016</v>
      </c>
      <c r="EF40" s="188">
        <v>1723.5872137628016</v>
      </c>
      <c r="EG40" s="188">
        <f t="shared" si="97"/>
        <v>1723.5872137628016</v>
      </c>
      <c r="EH40" s="188">
        <v>-1723.5872137628016</v>
      </c>
      <c r="EI40" s="188">
        <v>1723.5872137628016</v>
      </c>
      <c r="EJ40" s="188">
        <v>-1723.5872137628016</v>
      </c>
      <c r="EK40" s="188">
        <v>1723.5872137628016</v>
      </c>
      <c r="EM40">
        <v>1</v>
      </c>
      <c r="EN40" s="228">
        <v>1</v>
      </c>
      <c r="EO40" s="228">
        <v>-1</v>
      </c>
      <c r="EP40" s="228">
        <v>1</v>
      </c>
      <c r="EQ40" s="203">
        <v>1</v>
      </c>
      <c r="ER40" s="229">
        <v>7</v>
      </c>
      <c r="ES40">
        <v>-1</v>
      </c>
      <c r="ET40">
        <v>1</v>
      </c>
      <c r="EU40" s="203">
        <v>-1</v>
      </c>
      <c r="EV40">
        <v>0</v>
      </c>
      <c r="EW40">
        <v>0</v>
      </c>
      <c r="EX40">
        <v>1</v>
      </c>
      <c r="EY40">
        <v>0</v>
      </c>
      <c r="EZ40" s="237">
        <v>-1.08432197984E-3</v>
      </c>
      <c r="FA40" s="194">
        <v>42544</v>
      </c>
      <c r="FB40">
        <f t="shared" si="98"/>
        <v>1</v>
      </c>
      <c r="FC40" t="s">
        <v>1163</v>
      </c>
      <c r="FD40">
        <v>5</v>
      </c>
      <c r="FE40" s="241">
        <v>2</v>
      </c>
      <c r="FF40">
        <v>5</v>
      </c>
      <c r="FG40" s="137">
        <v>611757.8125</v>
      </c>
      <c r="FH40" s="137">
        <v>611757.8125</v>
      </c>
      <c r="FI40" s="188">
        <v>-663.34244243258752</v>
      </c>
      <c r="FJ40" s="188">
        <f t="shared" si="159"/>
        <v>-663.34244243258752</v>
      </c>
      <c r="FK40" s="188">
        <v>-663.34244243258752</v>
      </c>
      <c r="FL40" s="188">
        <v>663.34244243258752</v>
      </c>
      <c r="FM40" s="188">
        <v>-663.34244243258752</v>
      </c>
      <c r="FN40" s="188">
        <v>663.34244243258752</v>
      </c>
      <c r="FO40" s="188">
        <v>-663.34244243258752</v>
      </c>
      <c r="FP40" s="188">
        <f t="shared" si="99"/>
        <v>-663.34244243258752</v>
      </c>
      <c r="FQ40" s="188">
        <v>663.34244243258752</v>
      </c>
      <c r="FR40" s="188">
        <v>-663.34244243258752</v>
      </c>
      <c r="FS40" s="188">
        <v>-663.34244243258752</v>
      </c>
      <c r="FT40" s="188">
        <v>663.34244243258752</v>
      </c>
      <c r="FV40">
        <v>-1</v>
      </c>
      <c r="FW40" s="228">
        <v>1</v>
      </c>
      <c r="FX40" s="228">
        <v>-1</v>
      </c>
      <c r="FY40" s="228">
        <v>1</v>
      </c>
      <c r="FZ40" s="203">
        <v>1</v>
      </c>
      <c r="GA40" s="229">
        <v>8</v>
      </c>
      <c r="GB40">
        <v>-1</v>
      </c>
      <c r="GC40">
        <v>1</v>
      </c>
      <c r="GD40">
        <v>1</v>
      </c>
      <c r="GE40">
        <v>1</v>
      </c>
      <c r="GF40">
        <v>1</v>
      </c>
      <c r="GG40">
        <v>0</v>
      </c>
      <c r="GH40">
        <v>1</v>
      </c>
      <c r="GI40">
        <v>1.27705765915E-4</v>
      </c>
      <c r="GJ40" s="194">
        <v>42544</v>
      </c>
      <c r="GK40">
        <f t="shared" si="100"/>
        <v>1</v>
      </c>
      <c r="GL40" t="s">
        <v>1163</v>
      </c>
      <c r="GM40">
        <v>5</v>
      </c>
      <c r="GN40" s="241">
        <v>1</v>
      </c>
      <c r="GO40">
        <v>6</v>
      </c>
      <c r="GP40" s="137">
        <v>611835.9375</v>
      </c>
      <c r="GQ40" s="137">
        <v>734203.125</v>
      </c>
      <c r="GR40" s="188">
        <v>78.134977012759563</v>
      </c>
      <c r="GS40" s="188">
        <f t="shared" si="160"/>
        <v>-78.134977012759563</v>
      </c>
      <c r="GT40" s="188">
        <v>78.134977012759563</v>
      </c>
      <c r="GU40" s="188">
        <v>-78.134977012759563</v>
      </c>
      <c r="GV40" s="188">
        <v>78.134977012759563</v>
      </c>
      <c r="GW40" s="188">
        <v>-78.134977012759563</v>
      </c>
      <c r="GX40" s="188">
        <v>78.134977012759563</v>
      </c>
      <c r="GY40" s="188">
        <f t="shared" si="101"/>
        <v>78.134977012759563</v>
      </c>
      <c r="GZ40" s="188">
        <v>-78.134977012759563</v>
      </c>
      <c r="HA40" s="188">
        <v>78.134977012759563</v>
      </c>
      <c r="HB40" s="188">
        <v>-78.134977012759563</v>
      </c>
      <c r="HC40" s="188">
        <v>78.134977012759563</v>
      </c>
      <c r="HE40">
        <v>1</v>
      </c>
      <c r="HF40">
        <v>1</v>
      </c>
      <c r="HG40">
        <v>-1</v>
      </c>
      <c r="HH40">
        <v>1</v>
      </c>
      <c r="HI40">
        <v>1</v>
      </c>
      <c r="HJ40">
        <v>9</v>
      </c>
      <c r="HK40">
        <v>-1</v>
      </c>
      <c r="HL40">
        <v>1</v>
      </c>
      <c r="HM40" s="203">
        <v>1</v>
      </c>
      <c r="HN40">
        <v>1</v>
      </c>
      <c r="HO40">
        <v>1</v>
      </c>
      <c r="HP40">
        <v>0</v>
      </c>
      <c r="HQ40">
        <v>1</v>
      </c>
      <c r="HR40" s="237">
        <v>2.5537891846999999E-4</v>
      </c>
      <c r="HS40" s="194">
        <v>42544</v>
      </c>
      <c r="HT40">
        <f t="shared" si="102"/>
        <v>1</v>
      </c>
      <c r="HU40" t="s">
        <v>1163</v>
      </c>
      <c r="HV40">
        <v>5</v>
      </c>
      <c r="HW40">
        <v>1</v>
      </c>
      <c r="HX40">
        <v>6</v>
      </c>
      <c r="HY40" s="137">
        <v>611992.1875</v>
      </c>
      <c r="HZ40" s="137">
        <v>734390.625</v>
      </c>
      <c r="IA40" s="188">
        <v>156.28990295583944</v>
      </c>
      <c r="IB40" s="188">
        <f t="shared" si="161"/>
        <v>156.28990295583944</v>
      </c>
      <c r="IC40" s="188">
        <v>156.28990295583944</v>
      </c>
      <c r="ID40" s="188">
        <v>-156.28990295583944</v>
      </c>
      <c r="IE40" s="188">
        <v>156.28990295583944</v>
      </c>
      <c r="IF40" s="188">
        <v>-156.28990295583944</v>
      </c>
      <c r="IG40" s="188">
        <v>156.28990295583944</v>
      </c>
      <c r="IH40" s="188">
        <f t="shared" si="103"/>
        <v>156.28990295583944</v>
      </c>
      <c r="II40" s="188">
        <v>-156.28990295583944</v>
      </c>
      <c r="IJ40" s="188">
        <v>156.28990295583944</v>
      </c>
      <c r="IK40" s="188">
        <v>-156.28990295583944</v>
      </c>
      <c r="IL40" s="188">
        <v>156.28990295583944</v>
      </c>
      <c r="IN40">
        <v>1</v>
      </c>
      <c r="IO40" s="228">
        <v>1</v>
      </c>
      <c r="IP40" s="228">
        <v>-1</v>
      </c>
      <c r="IQ40" s="228">
        <v>1</v>
      </c>
      <c r="IR40" s="203">
        <v>1</v>
      </c>
      <c r="IS40" s="229">
        <v>10</v>
      </c>
      <c r="IT40">
        <v>-1</v>
      </c>
      <c r="IU40">
        <v>1</v>
      </c>
      <c r="IV40" s="203">
        <v>-1</v>
      </c>
      <c r="IW40">
        <v>0</v>
      </c>
      <c r="IX40">
        <v>0</v>
      </c>
      <c r="IY40">
        <v>1</v>
      </c>
      <c r="IZ40">
        <v>0</v>
      </c>
      <c r="JA40" s="237">
        <v>-2.9999361715699999E-3</v>
      </c>
      <c r="JB40" s="194">
        <v>42544</v>
      </c>
      <c r="JC40">
        <f t="shared" si="104"/>
        <v>1</v>
      </c>
      <c r="JD40" t="s">
        <v>1163</v>
      </c>
      <c r="JE40">
        <v>5</v>
      </c>
      <c r="JF40" s="241">
        <v>1</v>
      </c>
      <c r="JG40">
        <v>6</v>
      </c>
      <c r="JH40" s="137">
        <v>610156.25</v>
      </c>
      <c r="JI40" s="137">
        <v>732187.5</v>
      </c>
      <c r="JJ40" s="188">
        <v>-1830.4298046845076</v>
      </c>
      <c r="JK40" s="188">
        <f t="shared" si="162"/>
        <v>-1830.4298046845076</v>
      </c>
      <c r="JL40" s="188">
        <v>-1830.4298046845076</v>
      </c>
      <c r="JM40" s="188">
        <v>1830.4298046845076</v>
      </c>
      <c r="JN40" s="188">
        <v>-1830.4298046845076</v>
      </c>
      <c r="JO40" s="188">
        <v>1830.4298046845076</v>
      </c>
      <c r="JP40" s="188">
        <v>-1830.4298046845076</v>
      </c>
      <c r="JQ40" s="188">
        <f t="shared" si="105"/>
        <v>-1830.4298046845076</v>
      </c>
      <c r="JR40" s="188">
        <v>1830.4298046845076</v>
      </c>
      <c r="JS40" s="188">
        <v>-1830.4298046845076</v>
      </c>
      <c r="JT40" s="188">
        <v>-1830.4298046845076</v>
      </c>
      <c r="JU40" s="188">
        <v>1830.4298046845076</v>
      </c>
      <c r="JW40">
        <v>-1</v>
      </c>
      <c r="JX40" s="228">
        <v>1</v>
      </c>
      <c r="JY40" s="228">
        <v>-1</v>
      </c>
      <c r="JZ40" s="228">
        <v>1</v>
      </c>
      <c r="KA40" s="203">
        <v>1</v>
      </c>
      <c r="KB40" s="229">
        <v>11</v>
      </c>
      <c r="KC40">
        <v>-1</v>
      </c>
      <c r="KD40">
        <v>1</v>
      </c>
      <c r="KE40" s="203">
        <v>-1</v>
      </c>
      <c r="KF40">
        <v>0</v>
      </c>
      <c r="KG40">
        <v>0</v>
      </c>
      <c r="KH40">
        <v>1</v>
      </c>
      <c r="KI40">
        <v>0</v>
      </c>
      <c r="KJ40" s="237">
        <v>-2.3687580025599998E-3</v>
      </c>
      <c r="KK40" s="194">
        <v>42544</v>
      </c>
      <c r="KL40">
        <f t="shared" si="106"/>
        <v>1</v>
      </c>
      <c r="KM40" t="s">
        <v>1163</v>
      </c>
      <c r="KN40">
        <v>5</v>
      </c>
      <c r="KO40" s="241">
        <v>2</v>
      </c>
      <c r="KP40">
        <v>4</v>
      </c>
      <c r="KQ40" s="137">
        <v>608710.9375</v>
      </c>
      <c r="KR40" s="137">
        <v>486968.75</v>
      </c>
      <c r="KS40" s="188">
        <v>-1441.8889044489249</v>
      </c>
      <c r="KT40" s="188">
        <v>1441.8889044489249</v>
      </c>
      <c r="KU40" s="188">
        <v>-1441.8889044489249</v>
      </c>
      <c r="KV40" s="188">
        <v>1441.8889044489249</v>
      </c>
      <c r="KW40" s="188">
        <v>-1441.8889044489249</v>
      </c>
      <c r="KX40" s="188">
        <v>1441.8889044489249</v>
      </c>
      <c r="KY40" s="188">
        <v>-1441.8889044489249</v>
      </c>
      <c r="KZ40" s="188">
        <f t="shared" si="107"/>
        <v>-1441.8889044489249</v>
      </c>
      <c r="LA40" s="188">
        <v>1441.8889044489249</v>
      </c>
      <c r="LB40" s="188">
        <v>-1441.8889044489249</v>
      </c>
      <c r="LC40" s="188">
        <v>-1441.8889044489249</v>
      </c>
      <c r="LD40" s="188">
        <v>1441.8889044489249</v>
      </c>
      <c r="LF40">
        <v>-1</v>
      </c>
      <c r="LG40" s="228">
        <v>1</v>
      </c>
      <c r="LH40" s="228">
        <v>1</v>
      </c>
      <c r="LI40" s="228">
        <v>-1</v>
      </c>
      <c r="LJ40" s="203">
        <v>1</v>
      </c>
      <c r="LK40" s="229">
        <v>-5</v>
      </c>
      <c r="LL40">
        <v>-1</v>
      </c>
      <c r="LM40">
        <v>-1</v>
      </c>
      <c r="LN40" s="203">
        <v>1</v>
      </c>
      <c r="LO40">
        <v>1</v>
      </c>
      <c r="LP40">
        <v>1</v>
      </c>
      <c r="LQ40">
        <v>0</v>
      </c>
      <c r="LR40">
        <v>0</v>
      </c>
      <c r="LS40" s="237">
        <v>9.6258743502499996E-4</v>
      </c>
      <c r="LT40" s="194">
        <v>42556</v>
      </c>
      <c r="LU40">
        <f t="shared" si="108"/>
        <v>-1</v>
      </c>
      <c r="LV40" t="s">
        <v>1163</v>
      </c>
      <c r="LW40">
        <v>5</v>
      </c>
      <c r="LX40" s="241"/>
      <c r="LY40">
        <v>4</v>
      </c>
      <c r="LZ40" s="137">
        <v>609296.875</v>
      </c>
      <c r="MA40" s="137">
        <v>487437.5</v>
      </c>
      <c r="MB40" s="188">
        <v>586.50151607499799</v>
      </c>
      <c r="MC40" s="188">
        <v>-586.50151607499799</v>
      </c>
      <c r="MD40" s="188">
        <v>586.50151607499799</v>
      </c>
      <c r="ME40" s="188">
        <v>-586.50151607499799</v>
      </c>
      <c r="MF40" s="188">
        <v>-586.50151607499799</v>
      </c>
      <c r="MG40" s="188">
        <v>586.50151607499799</v>
      </c>
      <c r="MH40" s="188">
        <v>-586.50151607499799</v>
      </c>
      <c r="MI40" s="188">
        <f t="shared" si="109"/>
        <v>-586.50151607499799</v>
      </c>
      <c r="MJ40" s="188">
        <v>-586.50151607499799</v>
      </c>
      <c r="MK40" s="188">
        <v>586.50151607499799</v>
      </c>
      <c r="ML40" s="188">
        <v>-586.50151607499799</v>
      </c>
      <c r="MM40" s="188">
        <v>586.50151607499799</v>
      </c>
      <c r="MO40">
        <v>1</v>
      </c>
      <c r="MP40" s="228">
        <v>-1</v>
      </c>
      <c r="MQ40" s="228">
        <v>-1</v>
      </c>
      <c r="MR40" s="203">
        <v>-1</v>
      </c>
      <c r="MS40" s="203">
        <v>1</v>
      </c>
      <c r="MT40" s="229">
        <v>-6</v>
      </c>
      <c r="MU40">
        <v>-1</v>
      </c>
      <c r="MV40">
        <v>-1</v>
      </c>
      <c r="MW40" s="203">
        <v>-1</v>
      </c>
      <c r="MX40">
        <v>1</v>
      </c>
      <c r="MY40">
        <v>0</v>
      </c>
      <c r="MZ40">
        <v>1</v>
      </c>
      <c r="NA40">
        <v>1</v>
      </c>
      <c r="NB40" s="237">
        <v>-1.53865880241E-3</v>
      </c>
      <c r="NC40" s="194">
        <v>42556</v>
      </c>
      <c r="ND40">
        <f t="shared" si="110"/>
        <v>-1</v>
      </c>
      <c r="NE40" t="s">
        <v>1163</v>
      </c>
      <c r="NF40">
        <v>5</v>
      </c>
      <c r="NG40" s="241"/>
      <c r="NH40">
        <v>4</v>
      </c>
      <c r="NI40" s="137">
        <v>608359.375</v>
      </c>
      <c r="NJ40" s="137">
        <v>486687.5</v>
      </c>
      <c r="NK40" s="188">
        <v>936.05750737239612</v>
      </c>
      <c r="NL40" s="188">
        <v>-936.05750737239612</v>
      </c>
      <c r="NM40" s="188">
        <v>-936.05750737239612</v>
      </c>
      <c r="NN40" s="188">
        <v>936.05750737239612</v>
      </c>
      <c r="NO40" s="188">
        <v>936.05750737239612</v>
      </c>
      <c r="NP40" s="188">
        <v>936.05750737239612</v>
      </c>
      <c r="NQ40" s="188">
        <v>936.05750737239612</v>
      </c>
      <c r="NR40" s="188">
        <f t="shared" si="111"/>
        <v>936.05750737239612</v>
      </c>
      <c r="NS40" s="188">
        <v>936.05750737239612</v>
      </c>
      <c r="NT40" s="188">
        <v>-936.05750737239612</v>
      </c>
      <c r="NU40" s="188">
        <v>-936.05750737239612</v>
      </c>
      <c r="NV40" s="188">
        <v>936.05750737239612</v>
      </c>
      <c r="NX40">
        <v>-1</v>
      </c>
      <c r="NY40" s="228">
        <v>1</v>
      </c>
      <c r="NZ40" s="228">
        <v>1</v>
      </c>
      <c r="OA40" s="228">
        <v>1</v>
      </c>
      <c r="OB40" s="203">
        <v>1</v>
      </c>
      <c r="OC40" s="229">
        <v>-7</v>
      </c>
      <c r="OD40">
        <v>-1</v>
      </c>
      <c r="OE40">
        <v>-1</v>
      </c>
      <c r="OF40" s="203">
        <v>-1</v>
      </c>
      <c r="OG40">
        <v>0</v>
      </c>
      <c r="OH40">
        <v>0</v>
      </c>
      <c r="OI40">
        <v>1</v>
      </c>
      <c r="OJ40">
        <v>1</v>
      </c>
      <c r="OK40">
        <v>-2.5041736226999998E-3</v>
      </c>
      <c r="OL40" s="194">
        <v>42556</v>
      </c>
      <c r="OM40">
        <f t="shared" si="112"/>
        <v>1</v>
      </c>
      <c r="ON40" t="s">
        <v>1163</v>
      </c>
      <c r="OO40">
        <v>5</v>
      </c>
      <c r="OP40" s="241"/>
      <c r="OQ40">
        <v>4</v>
      </c>
      <c r="OR40" s="137">
        <v>607343.75</v>
      </c>
      <c r="OS40" s="137">
        <v>485875</v>
      </c>
      <c r="OT40" s="188">
        <v>-1520.8941986617031</v>
      </c>
      <c r="OU40" s="188">
        <v>1520.8941986617031</v>
      </c>
      <c r="OV40" s="188">
        <v>-1520.8941986617031</v>
      </c>
      <c r="OW40" s="188">
        <v>1520.8941986617031</v>
      </c>
      <c r="OX40" s="188">
        <v>1520.8941986617031</v>
      </c>
      <c r="OY40" s="188">
        <v>-1520.8941986617031</v>
      </c>
      <c r="OZ40" s="188">
        <v>-1520.8941986617031</v>
      </c>
      <c r="PA40" s="188">
        <f t="shared" si="113"/>
        <v>-1520.8941986617031</v>
      </c>
      <c r="PB40" s="188">
        <v>1520.8941986617031</v>
      </c>
      <c r="PC40" s="188">
        <v>-1520.8941986617031</v>
      </c>
      <c r="PD40" s="188">
        <v>-1520.8941986617031</v>
      </c>
      <c r="PE40" s="188">
        <v>1520.8941986617031</v>
      </c>
      <c r="PG40">
        <v>-1</v>
      </c>
      <c r="PH40" s="228">
        <v>1</v>
      </c>
      <c r="PI40" s="228">
        <v>1</v>
      </c>
      <c r="PJ40" s="228">
        <v>-1</v>
      </c>
      <c r="PK40" s="203">
        <v>1</v>
      </c>
      <c r="PL40" s="229">
        <v>-8</v>
      </c>
      <c r="PM40">
        <v>-1</v>
      </c>
      <c r="PN40">
        <v>-1</v>
      </c>
      <c r="PO40" s="203">
        <v>1</v>
      </c>
      <c r="PP40">
        <v>1</v>
      </c>
      <c r="PQ40">
        <v>1</v>
      </c>
      <c r="PR40">
        <v>0</v>
      </c>
      <c r="PS40">
        <v>0</v>
      </c>
      <c r="PT40" s="237">
        <v>8.3682008368199997E-4</v>
      </c>
      <c r="PU40" s="194">
        <v>42556</v>
      </c>
      <c r="PV40">
        <v>-1</v>
      </c>
      <c r="PW40" t="s">
        <v>1163</v>
      </c>
      <c r="PX40">
        <v>5</v>
      </c>
      <c r="PY40" s="241"/>
      <c r="PZ40">
        <v>4</v>
      </c>
      <c r="QA40" s="137">
        <v>607656.25</v>
      </c>
      <c r="QB40" s="137">
        <v>486125</v>
      </c>
      <c r="QC40" s="188">
        <v>508.4989539748903</v>
      </c>
      <c r="QD40" s="188">
        <v>-508.4989539748903</v>
      </c>
      <c r="QE40" s="188">
        <v>508.4989539748903</v>
      </c>
      <c r="QF40" s="188">
        <v>-508.4989539748903</v>
      </c>
      <c r="QG40" s="188">
        <v>-508.4989539748903</v>
      </c>
      <c r="QH40" s="188">
        <v>508.4989539748903</v>
      </c>
      <c r="QI40" s="188">
        <v>-508.4989539748903</v>
      </c>
      <c r="QJ40" s="188">
        <v>-508.4989539748903</v>
      </c>
      <c r="QK40" s="188">
        <v>-508.4989539748903</v>
      </c>
      <c r="QL40" s="188">
        <v>508.4989539748903</v>
      </c>
      <c r="QM40" s="188">
        <v>-508.4989539748903</v>
      </c>
      <c r="QN40" s="188">
        <v>508.4989539748903</v>
      </c>
      <c r="QP40">
        <f t="shared" si="114"/>
        <v>1</v>
      </c>
      <c r="QQ40" s="228">
        <v>1</v>
      </c>
      <c r="QR40" s="228">
        <v>1</v>
      </c>
      <c r="QS40" s="228">
        <v>-1</v>
      </c>
      <c r="QT40" s="203">
        <v>1</v>
      </c>
      <c r="QU40" s="229">
        <v>-9</v>
      </c>
      <c r="QV40">
        <f t="shared" si="115"/>
        <v>-1</v>
      </c>
      <c r="QW40">
        <f t="shared" si="116"/>
        <v>-1</v>
      </c>
      <c r="QX40">
        <v>1</v>
      </c>
      <c r="QY40">
        <f t="shared" si="117"/>
        <v>1</v>
      </c>
      <c r="QZ40">
        <f t="shared" si="176"/>
        <v>1</v>
      </c>
      <c r="RA40">
        <f t="shared" si="163"/>
        <v>0</v>
      </c>
      <c r="RB40">
        <f t="shared" si="118"/>
        <v>0</v>
      </c>
      <c r="RC40">
        <v>5.1453563159300001E-4</v>
      </c>
      <c r="RD40" s="194">
        <v>42556</v>
      </c>
      <c r="RE40">
        <f t="shared" si="119"/>
        <v>-1</v>
      </c>
      <c r="RF40" t="str">
        <f t="shared" si="83"/>
        <v>TRUE</v>
      </c>
      <c r="RG40">
        <f>VLOOKUP($A40,'FuturesInfo (3)'!$A$2:$V$80,22)</f>
        <v>5</v>
      </c>
      <c r="RH40" s="241"/>
      <c r="RI40">
        <f t="shared" si="120"/>
        <v>4</v>
      </c>
      <c r="RJ40" s="137">
        <f>VLOOKUP($A40,'FuturesInfo (3)'!$A$2:$O$80,15)*RG40</f>
        <v>607656.25</v>
      </c>
      <c r="RK40" s="137">
        <f>VLOOKUP($A40,'FuturesInfo (3)'!$A$2:$O$80,15)*RI40</f>
        <v>486125</v>
      </c>
      <c r="RL40" s="188">
        <f t="shared" si="121"/>
        <v>312.66079238518392</v>
      </c>
      <c r="RM40" s="188">
        <f t="shared" si="172"/>
        <v>312.66079238518392</v>
      </c>
      <c r="RN40" s="188">
        <f t="shared" si="122"/>
        <v>312.66079238518392</v>
      </c>
      <c r="RO40" s="188">
        <f t="shared" si="123"/>
        <v>-312.66079238518392</v>
      </c>
      <c r="RP40" s="188">
        <f t="shared" si="173"/>
        <v>-312.66079238518392</v>
      </c>
      <c r="RQ40" s="188">
        <f t="shared" si="125"/>
        <v>312.66079238518392</v>
      </c>
      <c r="RR40" s="188">
        <f t="shared" si="164"/>
        <v>-312.66079238518392</v>
      </c>
      <c r="RS40" s="188">
        <f t="shared" si="126"/>
        <v>-312.66079238518392</v>
      </c>
      <c r="RT40" s="188">
        <f>IF(IF(sym!$Q29=QX40,1,0)=1,ABS(RJ40*RC40),-ABS(RJ40*RC40))</f>
        <v>-312.66079238518392</v>
      </c>
      <c r="RU40" s="188">
        <f>IF(IF(sym!$P29=QX40,1,0)=1,ABS(RJ40*RC40),-ABS(RJ40*RC40))</f>
        <v>312.66079238518392</v>
      </c>
      <c r="RV40" s="188">
        <f t="shared" si="169"/>
        <v>-312.66079238518392</v>
      </c>
      <c r="RW40" s="188">
        <f t="shared" si="127"/>
        <v>312.66079238518392</v>
      </c>
      <c r="RY40">
        <f t="shared" si="128"/>
        <v>1</v>
      </c>
      <c r="RZ40" s="228"/>
      <c r="SA40" s="228"/>
      <c r="SB40" s="228"/>
      <c r="SC40" s="203"/>
      <c r="SD40" s="229"/>
      <c r="SE40">
        <f t="shared" si="129"/>
        <v>1</v>
      </c>
      <c r="SF40">
        <f t="shared" si="130"/>
        <v>0</v>
      </c>
      <c r="SG40" s="203"/>
      <c r="SH40">
        <f t="shared" si="131"/>
        <v>1</v>
      </c>
      <c r="SI40">
        <f t="shared" si="85"/>
        <v>1</v>
      </c>
      <c r="SJ40">
        <f t="shared" si="165"/>
        <v>0</v>
      </c>
      <c r="SK40">
        <f t="shared" si="132"/>
        <v>1</v>
      </c>
      <c r="SL40" s="237"/>
      <c r="SM40" s="194"/>
      <c r="SN40">
        <f t="shared" si="133"/>
        <v>-1</v>
      </c>
      <c r="SO40" t="str">
        <f t="shared" si="86"/>
        <v>FALSE</v>
      </c>
      <c r="SP40">
        <f>VLOOKUP($A40,'FuturesInfo (3)'!$A$2:$V$80,22)</f>
        <v>5</v>
      </c>
      <c r="SQ40" s="241"/>
      <c r="SR40">
        <f t="shared" si="134"/>
        <v>4</v>
      </c>
      <c r="SS40" s="137">
        <f>VLOOKUP($A40,'FuturesInfo (3)'!$A$2:$O$80,15)*SP40</f>
        <v>607656.25</v>
      </c>
      <c r="ST40" s="137">
        <f>VLOOKUP($A40,'FuturesInfo (3)'!$A$2:$O$80,15)*SR40</f>
        <v>486125</v>
      </c>
      <c r="SU40" s="188">
        <f t="shared" ref="SU40:SU92" si="177">IF(IF(RZ40=SG40,1,0)=1,ABS(SS40*SL40),-ABS(SS40*SL40))</f>
        <v>0</v>
      </c>
      <c r="SV40" s="188">
        <f t="shared" si="87"/>
        <v>0</v>
      </c>
      <c r="SW40" s="188">
        <f t="shared" si="136"/>
        <v>0</v>
      </c>
      <c r="SX40" s="188">
        <f t="shared" si="137"/>
        <v>0</v>
      </c>
      <c r="SY40" s="188">
        <f t="shared" si="174"/>
        <v>0</v>
      </c>
      <c r="SZ40" s="188">
        <f t="shared" si="139"/>
        <v>0</v>
      </c>
      <c r="TA40" s="188">
        <f t="shared" si="166"/>
        <v>0</v>
      </c>
      <c r="TB40" s="188">
        <f t="shared" si="140"/>
        <v>0</v>
      </c>
      <c r="TC40" s="188">
        <f>IF(IF(sym!$Q29=SG40,1,0)=1,ABS(SS40*SL40),-ABS(SS40*SL40))</f>
        <v>0</v>
      </c>
      <c r="TD40" s="188">
        <f>IF(IF(sym!$P29=SG40,1,0)=1,ABS(SS40*SL40),-ABS(SS40*SL40))</f>
        <v>0</v>
      </c>
      <c r="TE40" s="188">
        <f t="shared" si="170"/>
        <v>0</v>
      </c>
      <c r="TF40" s="188">
        <f t="shared" si="141"/>
        <v>0</v>
      </c>
      <c r="TH40">
        <f t="shared" si="142"/>
        <v>0</v>
      </c>
      <c r="TI40" s="228"/>
      <c r="TJ40" s="228"/>
      <c r="TK40" s="228"/>
      <c r="TL40" s="203"/>
      <c r="TM40" s="229"/>
      <c r="TN40">
        <f t="shared" si="143"/>
        <v>1</v>
      </c>
      <c r="TO40">
        <f t="shared" si="144"/>
        <v>0</v>
      </c>
      <c r="TP40" s="203"/>
      <c r="TQ40">
        <f t="shared" si="145"/>
        <v>1</v>
      </c>
      <c r="TR40">
        <f t="shared" si="88"/>
        <v>1</v>
      </c>
      <c r="TS40">
        <f t="shared" si="167"/>
        <v>0</v>
      </c>
      <c r="TT40">
        <f t="shared" si="146"/>
        <v>1</v>
      </c>
      <c r="TU40" s="237"/>
      <c r="TV40" s="194"/>
      <c r="TW40">
        <f t="shared" si="147"/>
        <v>-1</v>
      </c>
      <c r="TX40" t="str">
        <f t="shared" si="89"/>
        <v>FALSE</v>
      </c>
      <c r="TY40">
        <f>VLOOKUP($A40,'FuturesInfo (3)'!$A$2:$V$80,22)</f>
        <v>5</v>
      </c>
      <c r="TZ40" s="241"/>
      <c r="UA40">
        <f t="shared" si="148"/>
        <v>4</v>
      </c>
      <c r="UB40" s="137">
        <f>VLOOKUP($A40,'FuturesInfo (3)'!$A$2:$O$80,15)*TY40</f>
        <v>607656.25</v>
      </c>
      <c r="UC40" s="137">
        <f>VLOOKUP($A40,'FuturesInfo (3)'!$A$2:$O$80,15)*UA40</f>
        <v>486125</v>
      </c>
      <c r="UD40" s="188">
        <f t="shared" ref="UD40:UD92" si="178">IF(IF(TI40=TP40,1,0)=1,ABS(UB40*TU40),-ABS(UB40*TU40))</f>
        <v>0</v>
      </c>
      <c r="UE40" s="188">
        <f t="shared" si="90"/>
        <v>0</v>
      </c>
      <c r="UF40" s="188">
        <f t="shared" si="150"/>
        <v>0</v>
      </c>
      <c r="UG40" s="188">
        <f t="shared" si="151"/>
        <v>0</v>
      </c>
      <c r="UH40" s="188">
        <f t="shared" si="175"/>
        <v>0</v>
      </c>
      <c r="UI40" s="188">
        <f t="shared" si="153"/>
        <v>0</v>
      </c>
      <c r="UJ40" s="188">
        <f t="shared" si="168"/>
        <v>0</v>
      </c>
      <c r="UK40" s="188">
        <f t="shared" si="154"/>
        <v>0</v>
      </c>
      <c r="UL40" s="188">
        <f>IF(IF(sym!$Q29=TP40,1,0)=1,ABS(UB40*TU40),-ABS(UB40*TU40))</f>
        <v>0</v>
      </c>
      <c r="UM40" s="188">
        <f>IF(IF(sym!$P29=TP40,1,0)=1,ABS(UB40*TU40),-ABS(UB40*TU40))</f>
        <v>0</v>
      </c>
      <c r="UN40" s="188">
        <f t="shared" si="171"/>
        <v>0</v>
      </c>
      <c r="UO40" s="188">
        <f t="shared" si="155"/>
        <v>0</v>
      </c>
    </row>
    <row r="41" spans="1:561" x14ac:dyDescent="0.25">
      <c r="A41" s="1" t="s">
        <v>347</v>
      </c>
      <c r="B41" s="149" t="str">
        <f>'FuturesInfo (3)'!M29</f>
        <v>QGC</v>
      </c>
      <c r="C41" s="192" t="str">
        <f>VLOOKUP(A41,'FuturesInfo (3)'!$A$2:$K$80,11)</f>
        <v>metal</v>
      </c>
      <c r="E41">
        <v>-1</v>
      </c>
      <c r="F41" s="228">
        <v>-1</v>
      </c>
      <c r="G41" s="228">
        <v>-1</v>
      </c>
      <c r="H41" s="203">
        <v>-1</v>
      </c>
      <c r="I41" s="229">
        <v>-4</v>
      </c>
      <c r="J41">
        <v>1</v>
      </c>
      <c r="K41">
        <v>1</v>
      </c>
      <c r="L41" s="203">
        <v>-1</v>
      </c>
      <c r="M41">
        <v>1</v>
      </c>
      <c r="N41">
        <v>1</v>
      </c>
      <c r="O41">
        <v>0</v>
      </c>
      <c r="P41">
        <v>0</v>
      </c>
      <c r="Q41" s="237">
        <v>-4.7479086592799999E-3</v>
      </c>
      <c r="R41" s="194">
        <v>42544</v>
      </c>
      <c r="S41">
        <v>60</v>
      </c>
      <c r="T41" t="s">
        <v>1163</v>
      </c>
      <c r="U41">
        <v>1</v>
      </c>
      <c r="V41" s="241">
        <v>1</v>
      </c>
      <c r="W41">
        <v>1</v>
      </c>
      <c r="X41" s="137">
        <v>132060</v>
      </c>
      <c r="Y41" s="137">
        <v>132060</v>
      </c>
      <c r="Z41" s="188">
        <v>627.00881754451677</v>
      </c>
      <c r="AA41" s="188">
        <f t="shared" si="81"/>
        <v>627.00881754451677</v>
      </c>
      <c r="AB41" s="188">
        <v>627.00881754451677</v>
      </c>
      <c r="AC41" s="188">
        <v>-627.00881754451677</v>
      </c>
      <c r="AD41" s="188">
        <v>-627.00881754451677</v>
      </c>
      <c r="AE41" s="188">
        <v>627.00881754451677</v>
      </c>
      <c r="AF41" s="188">
        <f t="shared" si="91"/>
        <v>0</v>
      </c>
      <c r="AG41" s="188">
        <v>627.00881754451677</v>
      </c>
      <c r="AH41" s="188">
        <v>-627.00881754451677</v>
      </c>
      <c r="AI41" s="188">
        <v>-627.00881754451677</v>
      </c>
      <c r="AJ41" s="188">
        <v>627.00881754451677</v>
      </c>
      <c r="AL41">
        <v>-1</v>
      </c>
      <c r="AM41" s="228">
        <v>-1</v>
      </c>
      <c r="AN41" s="228">
        <v>1</v>
      </c>
      <c r="AO41" s="228">
        <v>-1</v>
      </c>
      <c r="AP41" s="203">
        <v>-1</v>
      </c>
      <c r="AQ41" s="229">
        <v>-5</v>
      </c>
      <c r="AR41">
        <v>1</v>
      </c>
      <c r="AS41">
        <v>1</v>
      </c>
      <c r="AT41" s="203">
        <v>1</v>
      </c>
      <c r="AU41">
        <v>0</v>
      </c>
      <c r="AV41">
        <v>0</v>
      </c>
      <c r="AW41">
        <v>1</v>
      </c>
      <c r="AX41">
        <v>1</v>
      </c>
      <c r="AY41" s="237">
        <v>1.393306073E-2</v>
      </c>
      <c r="AZ41" s="194">
        <v>42544</v>
      </c>
      <c r="BA41">
        <f t="shared" si="92"/>
        <v>1</v>
      </c>
      <c r="BB41" t="s">
        <v>1163</v>
      </c>
      <c r="BC41">
        <v>1</v>
      </c>
      <c r="BD41" s="241">
        <v>1</v>
      </c>
      <c r="BE41">
        <v>1</v>
      </c>
      <c r="BF41" s="137">
        <v>133900</v>
      </c>
      <c r="BG41" s="137">
        <v>133900</v>
      </c>
      <c r="BH41" s="188">
        <v>-1865.6368317470001</v>
      </c>
      <c r="BI41" s="188">
        <f t="shared" si="156"/>
        <v>-1865.6368317470001</v>
      </c>
      <c r="BJ41" s="188">
        <v>-1865.6368317470001</v>
      </c>
      <c r="BK41" s="188">
        <v>1865.6368317470001</v>
      </c>
      <c r="BL41" s="188">
        <v>1865.6368317470001</v>
      </c>
      <c r="BM41" s="188">
        <v>1865.6368317470001</v>
      </c>
      <c r="BN41" s="188">
        <v>-1865.6368317470001</v>
      </c>
      <c r="BO41" s="188">
        <f t="shared" si="93"/>
        <v>1865.6368317470001</v>
      </c>
      <c r="BP41" s="188">
        <v>-1865.6368317470001</v>
      </c>
      <c r="BQ41" s="188">
        <v>1865.6368317470001</v>
      </c>
      <c r="BR41" s="188">
        <v>-1865.6368317470001</v>
      </c>
      <c r="BS41" s="188">
        <v>1865.6368317470001</v>
      </c>
      <c r="BU41">
        <v>1</v>
      </c>
      <c r="BV41" s="228">
        <v>1</v>
      </c>
      <c r="BW41" s="228">
        <v>-1</v>
      </c>
      <c r="BX41" s="228">
        <v>1</v>
      </c>
      <c r="BY41" s="203">
        <v>-1</v>
      </c>
      <c r="BZ41" s="229">
        <v>-6</v>
      </c>
      <c r="CA41">
        <v>1</v>
      </c>
      <c r="CB41">
        <v>1</v>
      </c>
      <c r="CC41" s="203">
        <v>1</v>
      </c>
      <c r="CD41">
        <v>1</v>
      </c>
      <c r="CE41">
        <v>0</v>
      </c>
      <c r="CF41">
        <v>1</v>
      </c>
      <c r="CG41">
        <v>1</v>
      </c>
      <c r="CH41" s="237"/>
      <c r="CI41" s="194">
        <v>42544</v>
      </c>
      <c r="CJ41">
        <f t="shared" si="94"/>
        <v>1</v>
      </c>
      <c r="CK41" t="s">
        <v>1163</v>
      </c>
      <c r="CL41">
        <v>1</v>
      </c>
      <c r="CM41" s="241">
        <v>2</v>
      </c>
      <c r="CN41">
        <v>1</v>
      </c>
      <c r="CO41" s="137">
        <v>133900</v>
      </c>
      <c r="CP41" s="137">
        <v>133900</v>
      </c>
      <c r="CQ41" s="188">
        <v>0</v>
      </c>
      <c r="CR41" s="188">
        <f t="shared" si="157"/>
        <v>0</v>
      </c>
      <c r="CS41" s="188">
        <v>0</v>
      </c>
      <c r="CT41" s="188">
        <v>0</v>
      </c>
      <c r="CU41" s="188">
        <v>0</v>
      </c>
      <c r="CV41" s="188">
        <v>0</v>
      </c>
      <c r="CW41" s="188">
        <v>0</v>
      </c>
      <c r="CX41" s="188">
        <f t="shared" si="95"/>
        <v>0</v>
      </c>
      <c r="CY41" s="188">
        <v>0</v>
      </c>
      <c r="CZ41" s="188">
        <v>0</v>
      </c>
      <c r="DA41" s="188">
        <v>0</v>
      </c>
      <c r="DB41" s="188">
        <v>0</v>
      </c>
      <c r="DD41">
        <v>1</v>
      </c>
      <c r="DE41" s="228">
        <v>1</v>
      </c>
      <c r="DF41" s="228">
        <v>-1</v>
      </c>
      <c r="DG41" s="228">
        <v>1</v>
      </c>
      <c r="DH41" s="203">
        <v>-1</v>
      </c>
      <c r="DI41" s="229">
        <v>-6</v>
      </c>
      <c r="DJ41">
        <v>1</v>
      </c>
      <c r="DK41">
        <v>1</v>
      </c>
      <c r="DL41" s="203">
        <v>1</v>
      </c>
      <c r="DM41">
        <v>1</v>
      </c>
      <c r="DN41">
        <v>0</v>
      </c>
      <c r="DO41">
        <v>1</v>
      </c>
      <c r="DP41">
        <v>1</v>
      </c>
      <c r="DQ41" s="237">
        <v>1.4712471994E-2</v>
      </c>
      <c r="DR41" s="194">
        <v>42544</v>
      </c>
      <c r="DS41">
        <f t="shared" si="96"/>
        <v>1</v>
      </c>
      <c r="DT41" t="s">
        <v>1163</v>
      </c>
      <c r="DU41">
        <v>1</v>
      </c>
      <c r="DV41" s="241">
        <v>2</v>
      </c>
      <c r="DW41">
        <v>1</v>
      </c>
      <c r="DX41" s="137">
        <v>135870</v>
      </c>
      <c r="DY41" s="137">
        <v>135870</v>
      </c>
      <c r="DZ41" s="188">
        <v>1998.98356982478</v>
      </c>
      <c r="EA41" s="188">
        <f t="shared" si="158"/>
        <v>1998.98356982478</v>
      </c>
      <c r="EB41" s="188">
        <v>-1998.98356982478</v>
      </c>
      <c r="EC41" s="188">
        <v>1998.98356982478</v>
      </c>
      <c r="ED41" s="188">
        <v>1998.98356982478</v>
      </c>
      <c r="EE41" s="188">
        <v>-1998.98356982478</v>
      </c>
      <c r="EF41" s="188">
        <v>1998.98356982478</v>
      </c>
      <c r="EG41" s="188">
        <f t="shared" si="97"/>
        <v>1998.98356982478</v>
      </c>
      <c r="EH41" s="188">
        <v>-1998.98356982478</v>
      </c>
      <c r="EI41" s="188">
        <v>1998.98356982478</v>
      </c>
      <c r="EJ41" s="188">
        <v>-1998.98356982478</v>
      </c>
      <c r="EK41" s="188">
        <v>1998.98356982478</v>
      </c>
      <c r="EM41">
        <v>1</v>
      </c>
      <c r="EN41" s="228">
        <v>1</v>
      </c>
      <c r="EO41" s="228">
        <v>-1</v>
      </c>
      <c r="EP41" s="228">
        <v>1</v>
      </c>
      <c r="EQ41" s="203">
        <v>1</v>
      </c>
      <c r="ER41" s="229">
        <v>-7</v>
      </c>
      <c r="ES41">
        <v>-1</v>
      </c>
      <c r="ET41">
        <v>-1</v>
      </c>
      <c r="EU41" s="203">
        <v>1</v>
      </c>
      <c r="EV41">
        <v>1</v>
      </c>
      <c r="EW41">
        <v>1</v>
      </c>
      <c r="EX41">
        <v>0</v>
      </c>
      <c r="EY41">
        <v>0</v>
      </c>
      <c r="EZ41" s="237">
        <v>6.1823802163800002E-3</v>
      </c>
      <c r="FA41" s="194">
        <v>42544</v>
      </c>
      <c r="FB41">
        <f t="shared" si="98"/>
        <v>-1</v>
      </c>
      <c r="FC41" t="s">
        <v>1163</v>
      </c>
      <c r="FD41">
        <v>1</v>
      </c>
      <c r="FE41" s="241">
        <v>2</v>
      </c>
      <c r="FF41">
        <v>1</v>
      </c>
      <c r="FG41" s="137">
        <v>136710</v>
      </c>
      <c r="FH41" s="137">
        <v>136710</v>
      </c>
      <c r="FI41" s="188">
        <v>845.1931993813098</v>
      </c>
      <c r="FJ41" s="188">
        <f t="shared" si="159"/>
        <v>845.1931993813098</v>
      </c>
      <c r="FK41" s="188">
        <v>845.1931993813098</v>
      </c>
      <c r="FL41" s="188">
        <v>-845.1931993813098</v>
      </c>
      <c r="FM41" s="188">
        <v>-845.1931993813098</v>
      </c>
      <c r="FN41" s="188">
        <v>-845.1931993813098</v>
      </c>
      <c r="FO41" s="188">
        <v>845.1931993813098</v>
      </c>
      <c r="FP41" s="188">
        <f t="shared" si="99"/>
        <v>-845.1931993813098</v>
      </c>
      <c r="FQ41" s="188">
        <v>-845.1931993813098</v>
      </c>
      <c r="FR41" s="188">
        <v>845.1931993813098</v>
      </c>
      <c r="FS41" s="188">
        <v>-845.1931993813098</v>
      </c>
      <c r="FT41" s="188">
        <v>845.1931993813098</v>
      </c>
      <c r="FV41">
        <v>1</v>
      </c>
      <c r="FW41" s="228">
        <v>1</v>
      </c>
      <c r="FX41" s="228">
        <v>-1</v>
      </c>
      <c r="FY41" s="228">
        <v>1</v>
      </c>
      <c r="FZ41" s="203">
        <v>1</v>
      </c>
      <c r="GA41" s="229">
        <v>-8</v>
      </c>
      <c r="GB41">
        <v>-1</v>
      </c>
      <c r="GC41">
        <v>-1</v>
      </c>
      <c r="GD41">
        <v>-1</v>
      </c>
      <c r="GE41">
        <v>0</v>
      </c>
      <c r="GF41">
        <v>0</v>
      </c>
      <c r="GG41">
        <v>1</v>
      </c>
      <c r="GH41">
        <v>1</v>
      </c>
      <c r="GI41">
        <v>-3.6573769292699999E-3</v>
      </c>
      <c r="GJ41" s="194">
        <v>42544</v>
      </c>
      <c r="GK41">
        <f t="shared" si="100"/>
        <v>-1</v>
      </c>
      <c r="GL41" t="s">
        <v>1163</v>
      </c>
      <c r="GM41">
        <v>1</v>
      </c>
      <c r="GN41" s="241">
        <v>1</v>
      </c>
      <c r="GO41">
        <v>1</v>
      </c>
      <c r="GP41" s="137">
        <v>136210</v>
      </c>
      <c r="GQ41" s="137">
        <v>136210</v>
      </c>
      <c r="GR41" s="188">
        <v>-498.17131153586666</v>
      </c>
      <c r="GS41" s="188">
        <f t="shared" si="160"/>
        <v>-498.17131153586666</v>
      </c>
      <c r="GT41" s="188">
        <v>-498.17131153586666</v>
      </c>
      <c r="GU41" s="188">
        <v>498.17131153586666</v>
      </c>
      <c r="GV41" s="188">
        <v>498.17131153586666</v>
      </c>
      <c r="GW41" s="188">
        <v>498.17131153586666</v>
      </c>
      <c r="GX41" s="188">
        <v>-498.17131153586666</v>
      </c>
      <c r="GY41" s="188">
        <f t="shared" si="101"/>
        <v>498.17131153586666</v>
      </c>
      <c r="GZ41" s="188">
        <v>498.17131153586666</v>
      </c>
      <c r="HA41" s="188">
        <v>-498.17131153586666</v>
      </c>
      <c r="HB41" s="188">
        <v>-498.17131153586666</v>
      </c>
      <c r="HC41" s="188">
        <v>498.17131153586666</v>
      </c>
      <c r="HE41">
        <v>-1</v>
      </c>
      <c r="HF41">
        <v>1</v>
      </c>
      <c r="HG41">
        <v>-1</v>
      </c>
      <c r="HH41">
        <v>1</v>
      </c>
      <c r="HI41">
        <v>1</v>
      </c>
      <c r="HJ41">
        <v>-9</v>
      </c>
      <c r="HK41">
        <v>-1</v>
      </c>
      <c r="HL41">
        <v>-1</v>
      </c>
      <c r="HM41" s="203">
        <v>-1</v>
      </c>
      <c r="HN41">
        <v>0</v>
      </c>
      <c r="HO41">
        <v>0</v>
      </c>
      <c r="HP41">
        <v>1</v>
      </c>
      <c r="HQ41">
        <v>1</v>
      </c>
      <c r="HR41" s="237">
        <v>-2.7163938036900001E-3</v>
      </c>
      <c r="HS41" s="194">
        <v>42544</v>
      </c>
      <c r="HT41">
        <f t="shared" si="102"/>
        <v>-1</v>
      </c>
      <c r="HU41" t="s">
        <v>1163</v>
      </c>
      <c r="HV41">
        <v>1</v>
      </c>
      <c r="HW41">
        <v>1</v>
      </c>
      <c r="HX41">
        <v>1</v>
      </c>
      <c r="HY41" s="137">
        <v>135840</v>
      </c>
      <c r="HZ41" s="137">
        <v>135840</v>
      </c>
      <c r="IA41" s="188">
        <v>-368.99493429324963</v>
      </c>
      <c r="IB41" s="188">
        <f t="shared" si="161"/>
        <v>368.99493429324963</v>
      </c>
      <c r="IC41" s="188">
        <v>-368.99493429324963</v>
      </c>
      <c r="ID41" s="188">
        <v>368.99493429324963</v>
      </c>
      <c r="IE41" s="188">
        <v>368.99493429324963</v>
      </c>
      <c r="IF41" s="188">
        <v>368.99493429324963</v>
      </c>
      <c r="IG41" s="188">
        <v>-368.99493429324963</v>
      </c>
      <c r="IH41" s="188">
        <f t="shared" si="103"/>
        <v>368.99493429324963</v>
      </c>
      <c r="II41" s="188">
        <v>368.99493429324963</v>
      </c>
      <c r="IJ41" s="188">
        <v>-368.99493429324963</v>
      </c>
      <c r="IK41" s="188">
        <v>-368.99493429324963</v>
      </c>
      <c r="IL41" s="188">
        <v>368.99493429324963</v>
      </c>
      <c r="IN41">
        <v>-1</v>
      </c>
      <c r="IO41" s="228">
        <v>-1</v>
      </c>
      <c r="IP41" s="228">
        <v>-1</v>
      </c>
      <c r="IQ41" s="228">
        <v>-1</v>
      </c>
      <c r="IR41" s="203">
        <v>1</v>
      </c>
      <c r="IS41" s="229">
        <v>-10</v>
      </c>
      <c r="IT41">
        <v>-1</v>
      </c>
      <c r="IU41">
        <v>-1</v>
      </c>
      <c r="IV41" s="203">
        <v>-1</v>
      </c>
      <c r="IW41">
        <v>1</v>
      </c>
      <c r="IX41">
        <v>0</v>
      </c>
      <c r="IY41">
        <v>1</v>
      </c>
      <c r="IZ41">
        <v>1</v>
      </c>
      <c r="JA41" s="237">
        <v>-1.3250883392200001E-3</v>
      </c>
      <c r="JB41" s="194">
        <v>42544</v>
      </c>
      <c r="JC41">
        <f t="shared" si="104"/>
        <v>-1</v>
      </c>
      <c r="JD41" t="s">
        <v>1163</v>
      </c>
      <c r="JE41">
        <v>1</v>
      </c>
      <c r="JF41" s="241">
        <v>2</v>
      </c>
      <c r="JG41">
        <v>1</v>
      </c>
      <c r="JH41" s="137">
        <v>135660</v>
      </c>
      <c r="JI41" s="137">
        <v>135660</v>
      </c>
      <c r="JJ41" s="188">
        <v>179.76148409858521</v>
      </c>
      <c r="JK41" s="188">
        <f t="shared" si="162"/>
        <v>179.76148409858521</v>
      </c>
      <c r="JL41" s="188">
        <v>-179.76148409858521</v>
      </c>
      <c r="JM41" s="188">
        <v>179.76148409858521</v>
      </c>
      <c r="JN41" s="188">
        <v>179.76148409858521</v>
      </c>
      <c r="JO41" s="188">
        <v>179.76148409858521</v>
      </c>
      <c r="JP41" s="188">
        <v>179.76148409858521</v>
      </c>
      <c r="JQ41" s="188">
        <f t="shared" si="105"/>
        <v>179.76148409858521</v>
      </c>
      <c r="JR41" s="188">
        <v>179.76148409858521</v>
      </c>
      <c r="JS41" s="188">
        <v>-179.76148409858521</v>
      </c>
      <c r="JT41" s="188">
        <v>-179.76148409858521</v>
      </c>
      <c r="JU41" s="188">
        <v>179.76148409858521</v>
      </c>
      <c r="JW41">
        <v>-1</v>
      </c>
      <c r="JX41" s="228">
        <v>-1</v>
      </c>
      <c r="JY41" s="228">
        <v>-1</v>
      </c>
      <c r="JZ41" s="228">
        <v>-1</v>
      </c>
      <c r="KA41" s="203">
        <v>1</v>
      </c>
      <c r="KB41" s="229">
        <v>-11</v>
      </c>
      <c r="KC41">
        <v>-1</v>
      </c>
      <c r="KD41">
        <v>-1</v>
      </c>
      <c r="KE41" s="203">
        <v>-1</v>
      </c>
      <c r="KF41">
        <v>1</v>
      </c>
      <c r="KG41">
        <v>0</v>
      </c>
      <c r="KH41">
        <v>1</v>
      </c>
      <c r="KI41">
        <v>1</v>
      </c>
      <c r="KJ41" s="237">
        <v>-1.5701017248999999E-2</v>
      </c>
      <c r="KK41" s="194">
        <v>42544</v>
      </c>
      <c r="KL41">
        <f t="shared" si="106"/>
        <v>-1</v>
      </c>
      <c r="KM41" t="s">
        <v>1163</v>
      </c>
      <c r="KN41">
        <v>1</v>
      </c>
      <c r="KO41" s="241">
        <v>2</v>
      </c>
      <c r="KP41">
        <v>1</v>
      </c>
      <c r="KQ41" s="137">
        <v>133530</v>
      </c>
      <c r="KR41" s="137">
        <v>133530</v>
      </c>
      <c r="KS41" s="188">
        <v>2096.5568332589696</v>
      </c>
      <c r="KT41" s="188">
        <v>2096.5568332589696</v>
      </c>
      <c r="KU41" s="188">
        <v>-2096.5568332589696</v>
      </c>
      <c r="KV41" s="188">
        <v>2096.5568332589696</v>
      </c>
      <c r="KW41" s="188">
        <v>2096.5568332589696</v>
      </c>
      <c r="KX41" s="188">
        <v>2096.5568332589696</v>
      </c>
      <c r="KY41" s="188">
        <v>2096.5568332589696</v>
      </c>
      <c r="KZ41" s="188">
        <f t="shared" si="107"/>
        <v>2096.5568332589696</v>
      </c>
      <c r="LA41" s="188">
        <v>2096.5568332589696</v>
      </c>
      <c r="LB41" s="188">
        <v>-2096.5568332589696</v>
      </c>
      <c r="LC41" s="188">
        <v>-2096.5568332589696</v>
      </c>
      <c r="LD41" s="188">
        <v>2096.5568332589696</v>
      </c>
      <c r="LF41">
        <v>-1</v>
      </c>
      <c r="LG41" s="228">
        <v>-1</v>
      </c>
      <c r="LH41" s="228">
        <v>1</v>
      </c>
      <c r="LI41" s="228">
        <v>-1</v>
      </c>
      <c r="LJ41" s="203">
        <v>1</v>
      </c>
      <c r="LK41" s="229">
        <v>4</v>
      </c>
      <c r="LL41">
        <v>-1</v>
      </c>
      <c r="LM41">
        <v>1</v>
      </c>
      <c r="LN41" s="203">
        <v>1</v>
      </c>
      <c r="LO41">
        <v>1</v>
      </c>
      <c r="LP41">
        <v>1</v>
      </c>
      <c r="LQ41">
        <v>0</v>
      </c>
      <c r="LR41">
        <v>1</v>
      </c>
      <c r="LS41" s="237">
        <v>6.2158316483199999E-3</v>
      </c>
      <c r="LT41" s="194">
        <v>42557</v>
      </c>
      <c r="LU41">
        <f t="shared" si="108"/>
        <v>1</v>
      </c>
      <c r="LV41" t="s">
        <v>1163</v>
      </c>
      <c r="LW41">
        <v>1</v>
      </c>
      <c r="LX41" s="241"/>
      <c r="LY41">
        <v>1</v>
      </c>
      <c r="LZ41" s="137">
        <v>134360</v>
      </c>
      <c r="MA41" s="137">
        <v>134360</v>
      </c>
      <c r="MB41" s="188">
        <v>-835.15914026827522</v>
      </c>
      <c r="MC41" s="188">
        <v>-835.15914026827522</v>
      </c>
      <c r="MD41" s="188">
        <v>835.15914026827522</v>
      </c>
      <c r="ME41" s="188">
        <v>-835.15914026827522</v>
      </c>
      <c r="MF41" s="188">
        <v>835.15914026827522</v>
      </c>
      <c r="MG41" s="188">
        <v>835.15914026827522</v>
      </c>
      <c r="MH41" s="188">
        <v>-835.15914026827522</v>
      </c>
      <c r="MI41" s="188">
        <f t="shared" si="109"/>
        <v>835.15914026827522</v>
      </c>
      <c r="MJ41" s="188">
        <v>-835.15914026827522</v>
      </c>
      <c r="MK41" s="188">
        <v>835.15914026827522</v>
      </c>
      <c r="ML41" s="188">
        <v>-835.15914026827522</v>
      </c>
      <c r="MM41" s="188">
        <v>835.15914026827522</v>
      </c>
      <c r="MO41">
        <v>1</v>
      </c>
      <c r="MP41" s="228">
        <v>-1</v>
      </c>
      <c r="MQ41" s="228">
        <v>1</v>
      </c>
      <c r="MR41" s="203">
        <v>-1</v>
      </c>
      <c r="MS41" s="203">
        <v>1</v>
      </c>
      <c r="MT41" s="229">
        <v>5</v>
      </c>
      <c r="MU41">
        <v>-1</v>
      </c>
      <c r="MV41">
        <v>1</v>
      </c>
      <c r="MW41" s="203">
        <v>-1</v>
      </c>
      <c r="MX41">
        <v>0</v>
      </c>
      <c r="MY41">
        <v>0</v>
      </c>
      <c r="MZ41">
        <v>1</v>
      </c>
      <c r="NA41">
        <v>0</v>
      </c>
      <c r="NB41" s="237">
        <v>-8.4846680559700002E-3</v>
      </c>
      <c r="NC41" s="194">
        <v>42557</v>
      </c>
      <c r="ND41">
        <f t="shared" si="110"/>
        <v>1</v>
      </c>
      <c r="NE41" t="s">
        <v>1163</v>
      </c>
      <c r="NF41">
        <v>1</v>
      </c>
      <c r="NG41" s="241"/>
      <c r="NH41">
        <v>1</v>
      </c>
      <c r="NI41" s="137">
        <v>133220</v>
      </c>
      <c r="NJ41" s="137">
        <v>133220</v>
      </c>
      <c r="NK41" s="188">
        <v>1130.3274784163234</v>
      </c>
      <c r="NL41" s="188">
        <v>-1130.3274784163234</v>
      </c>
      <c r="NM41" s="188">
        <v>-1130.3274784163234</v>
      </c>
      <c r="NN41" s="188">
        <v>1130.3274784163234</v>
      </c>
      <c r="NO41" s="188">
        <v>-1130.3274784163234</v>
      </c>
      <c r="NP41" s="188">
        <v>-1130.3274784163234</v>
      </c>
      <c r="NQ41" s="188">
        <v>1130.3274784163234</v>
      </c>
      <c r="NR41" s="188">
        <f t="shared" si="111"/>
        <v>-1130.3274784163234</v>
      </c>
      <c r="NS41" s="188">
        <v>1130.3274784163234</v>
      </c>
      <c r="NT41" s="188">
        <v>-1130.3274784163234</v>
      </c>
      <c r="NU41" s="188">
        <v>-1130.3274784163234</v>
      </c>
      <c r="NV41" s="188">
        <v>1130.3274784163234</v>
      </c>
      <c r="NX41">
        <v>-1</v>
      </c>
      <c r="NY41" s="228">
        <v>-1</v>
      </c>
      <c r="NZ41" s="228">
        <v>-1</v>
      </c>
      <c r="OA41" s="228">
        <v>-1</v>
      </c>
      <c r="OB41" s="203">
        <v>1</v>
      </c>
      <c r="OC41" s="229">
        <v>-6</v>
      </c>
      <c r="OD41">
        <v>-1</v>
      </c>
      <c r="OE41">
        <v>-1</v>
      </c>
      <c r="OF41" s="203">
        <v>-1</v>
      </c>
      <c r="OG41">
        <v>1</v>
      </c>
      <c r="OH41">
        <v>0</v>
      </c>
      <c r="OI41">
        <v>1</v>
      </c>
      <c r="OJ41">
        <v>1</v>
      </c>
      <c r="OK41">
        <v>-3.6030626032099999E-3</v>
      </c>
      <c r="OL41" s="194">
        <v>42557</v>
      </c>
      <c r="OM41">
        <f t="shared" si="112"/>
        <v>-1</v>
      </c>
      <c r="ON41" t="s">
        <v>1163</v>
      </c>
      <c r="OO41">
        <v>1</v>
      </c>
      <c r="OP41" s="241"/>
      <c r="OQ41">
        <v>1</v>
      </c>
      <c r="OR41" s="137">
        <v>132930</v>
      </c>
      <c r="OS41" s="137">
        <v>132930</v>
      </c>
      <c r="OT41" s="188">
        <v>478.9551118447053</v>
      </c>
      <c r="OU41" s="188">
        <v>478.9551118447053</v>
      </c>
      <c r="OV41" s="188">
        <v>-478.9551118447053</v>
      </c>
      <c r="OW41" s="188">
        <v>478.9551118447053</v>
      </c>
      <c r="OX41" s="188">
        <v>478.9551118447053</v>
      </c>
      <c r="OY41" s="188">
        <v>478.9551118447053</v>
      </c>
      <c r="OZ41" s="188">
        <v>478.9551118447053</v>
      </c>
      <c r="PA41" s="188">
        <f t="shared" si="113"/>
        <v>478.9551118447053</v>
      </c>
      <c r="PB41" s="188">
        <v>478.9551118447053</v>
      </c>
      <c r="PC41" s="188">
        <v>-478.9551118447053</v>
      </c>
      <c r="PD41" s="188">
        <v>-478.9551118447053</v>
      </c>
      <c r="PE41" s="188">
        <v>478.9551118447053</v>
      </c>
      <c r="PG41">
        <v>-1</v>
      </c>
      <c r="PH41" s="228">
        <v>-1</v>
      </c>
      <c r="PI41" s="228">
        <v>-1</v>
      </c>
      <c r="PJ41" s="228">
        <v>-1</v>
      </c>
      <c r="PK41" s="203">
        <v>1</v>
      </c>
      <c r="PL41" s="229">
        <v>-7</v>
      </c>
      <c r="PM41">
        <v>-1</v>
      </c>
      <c r="PN41">
        <v>-1</v>
      </c>
      <c r="PO41" s="203">
        <v>1</v>
      </c>
      <c r="PP41">
        <v>0</v>
      </c>
      <c r="PQ41">
        <v>1</v>
      </c>
      <c r="PR41">
        <v>0</v>
      </c>
      <c r="PS41">
        <v>0</v>
      </c>
      <c r="PT41" s="237">
        <v>1.4313695947E-3</v>
      </c>
      <c r="PU41" s="194">
        <v>42557</v>
      </c>
      <c r="PV41">
        <v>-1</v>
      </c>
      <c r="PW41" t="s">
        <v>1163</v>
      </c>
      <c r="PX41">
        <v>1</v>
      </c>
      <c r="PY41" s="241"/>
      <c r="PZ41">
        <v>1</v>
      </c>
      <c r="QA41" s="137">
        <v>133230</v>
      </c>
      <c r="QB41" s="137">
        <v>133230</v>
      </c>
      <c r="QC41" s="188">
        <v>-190.70137110188099</v>
      </c>
      <c r="QD41" s="188">
        <v>-190.70137110188099</v>
      </c>
      <c r="QE41" s="188">
        <v>190.70137110188099</v>
      </c>
      <c r="QF41" s="188">
        <v>-190.70137110188099</v>
      </c>
      <c r="QG41" s="188">
        <v>-190.70137110188099</v>
      </c>
      <c r="QH41" s="188">
        <v>-190.70137110188099</v>
      </c>
      <c r="QI41" s="188">
        <v>-190.70137110188099</v>
      </c>
      <c r="QJ41" s="188">
        <v>-190.70137110188099</v>
      </c>
      <c r="QK41" s="188">
        <v>-190.70137110188099</v>
      </c>
      <c r="QL41" s="188">
        <v>190.70137110188099</v>
      </c>
      <c r="QM41" s="188">
        <v>-190.70137110188099</v>
      </c>
      <c r="QN41" s="188">
        <v>190.70137110188099</v>
      </c>
      <c r="QP41">
        <f t="shared" si="114"/>
        <v>1</v>
      </c>
      <c r="QQ41" s="228">
        <v>1</v>
      </c>
      <c r="QR41" s="228">
        <v>1</v>
      </c>
      <c r="QS41" s="228">
        <v>-1</v>
      </c>
      <c r="QT41" s="203">
        <v>-1</v>
      </c>
      <c r="QU41" s="229">
        <v>-8</v>
      </c>
      <c r="QV41">
        <f t="shared" si="115"/>
        <v>1</v>
      </c>
      <c r="QW41">
        <f t="shared" si="116"/>
        <v>1</v>
      </c>
      <c r="QX41">
        <v>1</v>
      </c>
      <c r="QY41">
        <f t="shared" si="117"/>
        <v>1</v>
      </c>
      <c r="QZ41">
        <f t="shared" si="176"/>
        <v>0</v>
      </c>
      <c r="RA41">
        <f t="shared" si="163"/>
        <v>1</v>
      </c>
      <c r="RB41">
        <f t="shared" si="118"/>
        <v>1</v>
      </c>
      <c r="RC41">
        <v>2.2568269013800001E-3</v>
      </c>
      <c r="RD41" s="194">
        <v>42557</v>
      </c>
      <c r="RE41">
        <f t="shared" si="119"/>
        <v>1</v>
      </c>
      <c r="RF41" t="str">
        <f t="shared" si="83"/>
        <v>TRUE</v>
      </c>
      <c r="RG41">
        <f>VLOOKUP($A41,'FuturesInfo (3)'!$A$2:$V$80,22)</f>
        <v>1</v>
      </c>
      <c r="RH41" s="241"/>
      <c r="RI41">
        <f t="shared" si="120"/>
        <v>1</v>
      </c>
      <c r="RJ41" s="137">
        <f>VLOOKUP($A41,'FuturesInfo (3)'!$A$2:$O$80,15)*RG41</f>
        <v>133230</v>
      </c>
      <c r="RK41" s="137">
        <f>VLOOKUP($A41,'FuturesInfo (3)'!$A$2:$O$80,15)*RI41</f>
        <v>133230</v>
      </c>
      <c r="RL41" s="188">
        <f t="shared" si="121"/>
        <v>300.67704807085744</v>
      </c>
      <c r="RM41" s="188">
        <f t="shared" si="172"/>
        <v>300.67704807085744</v>
      </c>
      <c r="RN41" s="188">
        <f t="shared" si="122"/>
        <v>-300.67704807085744</v>
      </c>
      <c r="RO41" s="188">
        <f t="shared" si="123"/>
        <v>300.67704807085744</v>
      </c>
      <c r="RP41" s="188">
        <f t="shared" si="173"/>
        <v>300.67704807085744</v>
      </c>
      <c r="RQ41" s="188">
        <f t="shared" si="125"/>
        <v>300.67704807085744</v>
      </c>
      <c r="RR41" s="188">
        <f t="shared" si="164"/>
        <v>-300.67704807085744</v>
      </c>
      <c r="RS41" s="188">
        <f t="shared" si="126"/>
        <v>300.67704807085744</v>
      </c>
      <c r="RT41" s="188">
        <f>IF(IF(sym!$Q30=QX41,1,0)=1,ABS(RJ41*RC41),-ABS(RJ41*RC41))</f>
        <v>-300.67704807085744</v>
      </c>
      <c r="RU41" s="188">
        <f>IF(IF(sym!$P30=QX41,1,0)=1,ABS(RJ41*RC41),-ABS(RJ41*RC41))</f>
        <v>300.67704807085744</v>
      </c>
      <c r="RV41" s="188">
        <f t="shared" si="169"/>
        <v>-300.67704807085744</v>
      </c>
      <c r="RW41" s="188">
        <f t="shared" si="127"/>
        <v>300.67704807085744</v>
      </c>
      <c r="RY41">
        <f t="shared" si="128"/>
        <v>1</v>
      </c>
      <c r="RZ41" s="228"/>
      <c r="SA41" s="228"/>
      <c r="SB41" s="228"/>
      <c r="SC41" s="203"/>
      <c r="SD41" s="229"/>
      <c r="SE41">
        <f t="shared" si="129"/>
        <v>1</v>
      </c>
      <c r="SF41">
        <f t="shared" si="130"/>
        <v>0</v>
      </c>
      <c r="SG41" s="203"/>
      <c r="SH41">
        <f t="shared" si="131"/>
        <v>1</v>
      </c>
      <c r="SI41">
        <f t="shared" si="85"/>
        <v>1</v>
      </c>
      <c r="SJ41">
        <f t="shared" si="165"/>
        <v>0</v>
      </c>
      <c r="SK41">
        <f t="shared" si="132"/>
        <v>1</v>
      </c>
      <c r="SL41" s="237"/>
      <c r="SM41" s="194"/>
      <c r="SN41">
        <f t="shared" si="133"/>
        <v>-1</v>
      </c>
      <c r="SO41" t="str">
        <f t="shared" si="86"/>
        <v>FALSE</v>
      </c>
      <c r="SP41">
        <f>VLOOKUP($A41,'FuturesInfo (3)'!$A$2:$V$80,22)</f>
        <v>1</v>
      </c>
      <c r="SQ41" s="241"/>
      <c r="SR41">
        <f t="shared" si="134"/>
        <v>1</v>
      </c>
      <c r="SS41" s="137">
        <f>VLOOKUP($A41,'FuturesInfo (3)'!$A$2:$O$80,15)*SP41</f>
        <v>133230</v>
      </c>
      <c r="ST41" s="137">
        <f>VLOOKUP($A41,'FuturesInfo (3)'!$A$2:$O$80,15)*SR41</f>
        <v>133230</v>
      </c>
      <c r="SU41" s="188">
        <f t="shared" si="177"/>
        <v>0</v>
      </c>
      <c r="SV41" s="188">
        <f t="shared" si="87"/>
        <v>0</v>
      </c>
      <c r="SW41" s="188">
        <f t="shared" si="136"/>
        <v>0</v>
      </c>
      <c r="SX41" s="188">
        <f t="shared" si="137"/>
        <v>0</v>
      </c>
      <c r="SY41" s="188">
        <f t="shared" si="174"/>
        <v>0</v>
      </c>
      <c r="SZ41" s="188">
        <f t="shared" si="139"/>
        <v>0</v>
      </c>
      <c r="TA41" s="188">
        <f t="shared" si="166"/>
        <v>0</v>
      </c>
      <c r="TB41" s="188">
        <f t="shared" si="140"/>
        <v>0</v>
      </c>
      <c r="TC41" s="188">
        <f>IF(IF(sym!$Q30=SG41,1,0)=1,ABS(SS41*SL41),-ABS(SS41*SL41))</f>
        <v>0</v>
      </c>
      <c r="TD41" s="188">
        <f>IF(IF(sym!$P30=SG41,1,0)=1,ABS(SS41*SL41),-ABS(SS41*SL41))</f>
        <v>0</v>
      </c>
      <c r="TE41" s="188">
        <f t="shared" si="170"/>
        <v>0</v>
      </c>
      <c r="TF41" s="188">
        <f t="shared" si="141"/>
        <v>0</v>
      </c>
      <c r="TH41">
        <f t="shared" si="142"/>
        <v>0</v>
      </c>
      <c r="TI41" s="228"/>
      <c r="TJ41" s="228"/>
      <c r="TK41" s="228"/>
      <c r="TL41" s="203"/>
      <c r="TM41" s="229"/>
      <c r="TN41">
        <f t="shared" si="143"/>
        <v>1</v>
      </c>
      <c r="TO41">
        <f t="shared" si="144"/>
        <v>0</v>
      </c>
      <c r="TP41" s="203"/>
      <c r="TQ41">
        <f t="shared" si="145"/>
        <v>1</v>
      </c>
      <c r="TR41">
        <f t="shared" si="88"/>
        <v>1</v>
      </c>
      <c r="TS41">
        <f t="shared" si="167"/>
        <v>0</v>
      </c>
      <c r="TT41">
        <f t="shared" si="146"/>
        <v>1</v>
      </c>
      <c r="TU41" s="237"/>
      <c r="TV41" s="194"/>
      <c r="TW41">
        <f t="shared" si="147"/>
        <v>-1</v>
      </c>
      <c r="TX41" t="str">
        <f t="shared" si="89"/>
        <v>FALSE</v>
      </c>
      <c r="TY41">
        <f>VLOOKUP($A41,'FuturesInfo (3)'!$A$2:$V$80,22)</f>
        <v>1</v>
      </c>
      <c r="TZ41" s="241"/>
      <c r="UA41">
        <f t="shared" si="148"/>
        <v>1</v>
      </c>
      <c r="UB41" s="137">
        <f>VLOOKUP($A41,'FuturesInfo (3)'!$A$2:$O$80,15)*TY41</f>
        <v>133230</v>
      </c>
      <c r="UC41" s="137">
        <f>VLOOKUP($A41,'FuturesInfo (3)'!$A$2:$O$80,15)*UA41</f>
        <v>133230</v>
      </c>
      <c r="UD41" s="188">
        <f t="shared" si="178"/>
        <v>0</v>
      </c>
      <c r="UE41" s="188">
        <f t="shared" si="90"/>
        <v>0</v>
      </c>
      <c r="UF41" s="188">
        <f t="shared" si="150"/>
        <v>0</v>
      </c>
      <c r="UG41" s="188">
        <f t="shared" si="151"/>
        <v>0</v>
      </c>
      <c r="UH41" s="188">
        <f t="shared" si="175"/>
        <v>0</v>
      </c>
      <c r="UI41" s="188">
        <f t="shared" si="153"/>
        <v>0</v>
      </c>
      <c r="UJ41" s="188">
        <f t="shared" si="168"/>
        <v>0</v>
      </c>
      <c r="UK41" s="188">
        <f t="shared" si="154"/>
        <v>0</v>
      </c>
      <c r="UL41" s="188">
        <f>IF(IF(sym!$Q30=TP41,1,0)=1,ABS(UB41*TU41),-ABS(UB41*TU41))</f>
        <v>0</v>
      </c>
      <c r="UM41" s="188">
        <f>IF(IF(sym!$P30=TP41,1,0)=1,ABS(UB41*TU41),-ABS(UB41*TU41))</f>
        <v>0</v>
      </c>
      <c r="UN41" s="188">
        <f t="shared" si="171"/>
        <v>0</v>
      </c>
      <c r="UO41" s="188">
        <f t="shared" si="155"/>
        <v>0</v>
      </c>
    </row>
    <row r="42" spans="1:561" x14ac:dyDescent="0.25">
      <c r="A42" s="1" t="s">
        <v>1025</v>
      </c>
      <c r="B42" s="149" t="str">
        <f>'FuturesInfo (3)'!M30</f>
        <v>HHI</v>
      </c>
      <c r="C42" s="192" t="str">
        <f>VLOOKUP(A42,'FuturesInfo (3)'!$A$2:$K$80,11)</f>
        <v>index</v>
      </c>
      <c r="E42">
        <v>1</v>
      </c>
      <c r="F42" s="228">
        <v>1</v>
      </c>
      <c r="G42" s="228">
        <v>1</v>
      </c>
      <c r="H42" s="203">
        <v>1</v>
      </c>
      <c r="I42" s="229">
        <v>-4</v>
      </c>
      <c r="J42">
        <v>-1</v>
      </c>
      <c r="K42">
        <v>-1</v>
      </c>
      <c r="L42" s="203">
        <v>1</v>
      </c>
      <c r="M42">
        <v>1</v>
      </c>
      <c r="N42">
        <v>1</v>
      </c>
      <c r="O42">
        <v>0</v>
      </c>
      <c r="P42">
        <v>0</v>
      </c>
      <c r="Q42" s="237">
        <v>1.7611383251699999E-2</v>
      </c>
      <c r="R42" s="194">
        <v>42544</v>
      </c>
      <c r="S42">
        <v>60</v>
      </c>
      <c r="T42" t="s">
        <v>1163</v>
      </c>
      <c r="U42">
        <v>2</v>
      </c>
      <c r="V42" s="241">
        <v>2</v>
      </c>
      <c r="W42">
        <v>2</v>
      </c>
      <c r="X42" s="137">
        <v>112290.86229086229</v>
      </c>
      <c r="Y42" s="137">
        <v>112290.86229086229</v>
      </c>
      <c r="Z42" s="188">
        <v>1977.5974114682431</v>
      </c>
      <c r="AA42" s="188">
        <f t="shared" si="81"/>
        <v>1977.5974114682431</v>
      </c>
      <c r="AB42" s="188">
        <v>1977.5974114682431</v>
      </c>
      <c r="AC42" s="188">
        <v>-1977.5974114682431</v>
      </c>
      <c r="AD42" s="188">
        <v>-1977.5974114682431</v>
      </c>
      <c r="AE42" s="188">
        <v>1977.5974114682431</v>
      </c>
      <c r="AF42" s="188">
        <f t="shared" si="91"/>
        <v>0</v>
      </c>
      <c r="AG42" s="188">
        <v>1977.5974114682431</v>
      </c>
      <c r="AH42" s="188">
        <v>-1977.5974114682431</v>
      </c>
      <c r="AI42" s="188">
        <v>-1977.5974114682431</v>
      </c>
      <c r="AJ42" s="188">
        <v>1977.5974114682431</v>
      </c>
      <c r="AL42">
        <v>1</v>
      </c>
      <c r="AM42" s="228">
        <v>1</v>
      </c>
      <c r="AN42" s="228">
        <v>1</v>
      </c>
      <c r="AO42" s="228">
        <v>1</v>
      </c>
      <c r="AP42" s="203">
        <v>1</v>
      </c>
      <c r="AQ42" s="229">
        <v>-5</v>
      </c>
      <c r="AR42">
        <v>-1</v>
      </c>
      <c r="AS42">
        <v>-1</v>
      </c>
      <c r="AT42" s="203">
        <v>1</v>
      </c>
      <c r="AU42">
        <v>1</v>
      </c>
      <c r="AV42">
        <v>1</v>
      </c>
      <c r="AW42">
        <v>0</v>
      </c>
      <c r="AX42">
        <v>0</v>
      </c>
      <c r="AY42" s="237"/>
      <c r="AZ42" s="194">
        <v>42544</v>
      </c>
      <c r="BA42">
        <f t="shared" si="92"/>
        <v>1</v>
      </c>
      <c r="BB42" t="s">
        <v>1163</v>
      </c>
      <c r="BC42">
        <v>2</v>
      </c>
      <c r="BD42" s="241">
        <v>2</v>
      </c>
      <c r="BE42">
        <v>2</v>
      </c>
      <c r="BF42" s="137">
        <v>112985.84298584299</v>
      </c>
      <c r="BG42" s="137">
        <v>112985.84298584299</v>
      </c>
      <c r="BH42" s="188">
        <v>0</v>
      </c>
      <c r="BI42" s="188">
        <f t="shared" si="156"/>
        <v>0</v>
      </c>
      <c r="BJ42" s="188">
        <v>0</v>
      </c>
      <c r="BK42" s="188">
        <v>0</v>
      </c>
      <c r="BL42" s="188">
        <v>0</v>
      </c>
      <c r="BM42" s="188">
        <v>0</v>
      </c>
      <c r="BN42" s="188">
        <v>0</v>
      </c>
      <c r="BO42" s="188">
        <f t="shared" si="93"/>
        <v>0</v>
      </c>
      <c r="BP42" s="188">
        <v>0</v>
      </c>
      <c r="BQ42" s="188">
        <v>0</v>
      </c>
      <c r="BR42" s="188">
        <v>0</v>
      </c>
      <c r="BS42" s="188">
        <v>0</v>
      </c>
      <c r="BU42">
        <v>1</v>
      </c>
      <c r="BV42" s="228">
        <v>1</v>
      </c>
      <c r="BW42" s="228">
        <v>1</v>
      </c>
      <c r="BX42" s="228">
        <v>1</v>
      </c>
      <c r="BY42" s="203">
        <v>1</v>
      </c>
      <c r="BZ42" s="229">
        <v>-5</v>
      </c>
      <c r="CA42">
        <v>-1</v>
      </c>
      <c r="CB42">
        <v>-1</v>
      </c>
      <c r="CC42" s="203">
        <v>1</v>
      </c>
      <c r="CD42">
        <v>1</v>
      </c>
      <c r="CE42">
        <v>1</v>
      </c>
      <c r="CF42">
        <v>0</v>
      </c>
      <c r="CG42">
        <v>0</v>
      </c>
      <c r="CH42" s="237">
        <v>6.1891117478500004E-3</v>
      </c>
      <c r="CI42" s="194">
        <v>42544</v>
      </c>
      <c r="CJ42">
        <f t="shared" si="94"/>
        <v>1</v>
      </c>
      <c r="CK42" t="s">
        <v>1163</v>
      </c>
      <c r="CL42">
        <v>2</v>
      </c>
      <c r="CM42" s="241">
        <v>2</v>
      </c>
      <c r="CN42">
        <v>2</v>
      </c>
      <c r="CO42" s="137">
        <v>112985.84298584299</v>
      </c>
      <c r="CP42" s="137">
        <v>112985.84298584299</v>
      </c>
      <c r="CQ42" s="188">
        <v>699.28200816441642</v>
      </c>
      <c r="CR42" s="188">
        <f t="shared" si="157"/>
        <v>699.28200816441642</v>
      </c>
      <c r="CS42" s="188">
        <v>699.28200816441642</v>
      </c>
      <c r="CT42" s="188">
        <v>-699.28200816441642</v>
      </c>
      <c r="CU42" s="188">
        <v>-699.28200816441642</v>
      </c>
      <c r="CV42" s="188">
        <v>699.28200816441642</v>
      </c>
      <c r="CW42" s="188">
        <v>699.28200816441642</v>
      </c>
      <c r="CX42" s="188">
        <f t="shared" si="95"/>
        <v>699.28200816441642</v>
      </c>
      <c r="CY42" s="188">
        <v>699.28200816441642</v>
      </c>
      <c r="CZ42" s="188">
        <v>-699.28200816441642</v>
      </c>
      <c r="DA42" s="188">
        <v>-699.28200816441642</v>
      </c>
      <c r="DB42" s="188">
        <v>699.28200816441642</v>
      </c>
      <c r="DD42">
        <v>1</v>
      </c>
      <c r="DE42" s="228">
        <v>1</v>
      </c>
      <c r="DF42" s="228">
        <v>-1</v>
      </c>
      <c r="DG42" s="228">
        <v>1</v>
      </c>
      <c r="DH42" s="203">
        <v>1</v>
      </c>
      <c r="DI42" s="229">
        <v>5</v>
      </c>
      <c r="DJ42">
        <v>-1</v>
      </c>
      <c r="DK42">
        <v>1</v>
      </c>
      <c r="DL42" s="203">
        <v>-1</v>
      </c>
      <c r="DM42">
        <v>0</v>
      </c>
      <c r="DN42">
        <v>0</v>
      </c>
      <c r="DO42">
        <v>1</v>
      </c>
      <c r="DP42">
        <v>0</v>
      </c>
      <c r="DQ42" s="237">
        <v>-1.6744503929799998E-2</v>
      </c>
      <c r="DR42" s="194">
        <v>42545</v>
      </c>
      <c r="DS42">
        <f t="shared" si="96"/>
        <v>1</v>
      </c>
      <c r="DT42" t="s">
        <v>1163</v>
      </c>
      <c r="DU42">
        <v>2</v>
      </c>
      <c r="DV42" s="241">
        <v>2</v>
      </c>
      <c r="DW42">
        <v>2</v>
      </c>
      <c r="DX42" s="137">
        <v>111093.95109395109</v>
      </c>
      <c r="DY42" s="137">
        <v>111093.95109395109</v>
      </c>
      <c r="DZ42" s="188">
        <v>-1860.2131006696729</v>
      </c>
      <c r="EA42" s="188">
        <f t="shared" si="158"/>
        <v>-1860.2131006696729</v>
      </c>
      <c r="EB42" s="188">
        <v>-1860.2131006696729</v>
      </c>
      <c r="EC42" s="188">
        <v>1860.2131006696729</v>
      </c>
      <c r="ED42" s="188">
        <v>-1860.2131006696729</v>
      </c>
      <c r="EE42" s="188">
        <v>1860.2131006696729</v>
      </c>
      <c r="EF42" s="188">
        <v>-1860.2131006696729</v>
      </c>
      <c r="EG42" s="188">
        <f t="shared" si="97"/>
        <v>-1860.2131006696729</v>
      </c>
      <c r="EH42" s="188">
        <v>-1860.2131006696729</v>
      </c>
      <c r="EI42" s="188">
        <v>1860.2131006696729</v>
      </c>
      <c r="EJ42" s="188">
        <v>-1860.2131006696729</v>
      </c>
      <c r="EK42" s="188">
        <v>1860.2131006696729</v>
      </c>
      <c r="EM42">
        <v>-1</v>
      </c>
      <c r="EN42" s="228">
        <v>-1</v>
      </c>
      <c r="EO42" s="228">
        <v>-1</v>
      </c>
      <c r="EP42" s="228">
        <v>-1</v>
      </c>
      <c r="EQ42" s="203">
        <v>1</v>
      </c>
      <c r="ER42" s="229">
        <v>-1</v>
      </c>
      <c r="ES42">
        <v>-1</v>
      </c>
      <c r="ET42">
        <v>-1</v>
      </c>
      <c r="EU42" s="203">
        <v>-1</v>
      </c>
      <c r="EV42">
        <v>1</v>
      </c>
      <c r="EW42">
        <v>0</v>
      </c>
      <c r="EX42">
        <v>1</v>
      </c>
      <c r="EY42">
        <v>1</v>
      </c>
      <c r="EZ42" s="237">
        <v>-1.5060240963900001E-2</v>
      </c>
      <c r="FA42" s="194">
        <v>42545</v>
      </c>
      <c r="FB42">
        <f t="shared" si="98"/>
        <v>-1</v>
      </c>
      <c r="FC42" t="s">
        <v>1163</v>
      </c>
      <c r="FD42">
        <v>2</v>
      </c>
      <c r="FE42" s="241">
        <v>2</v>
      </c>
      <c r="FF42">
        <v>2</v>
      </c>
      <c r="FG42" s="137">
        <v>109420.84942084942</v>
      </c>
      <c r="FH42" s="137">
        <v>109420.84942084942</v>
      </c>
      <c r="FI42" s="188">
        <v>1647.9043587526101</v>
      </c>
      <c r="FJ42" s="188">
        <f t="shared" si="159"/>
        <v>1647.9043587526101</v>
      </c>
      <c r="FK42" s="188">
        <v>-1647.9043587526101</v>
      </c>
      <c r="FL42" s="188">
        <v>1647.9043587526101</v>
      </c>
      <c r="FM42" s="188">
        <v>1647.9043587526101</v>
      </c>
      <c r="FN42" s="188">
        <v>1647.9043587526101</v>
      </c>
      <c r="FO42" s="188">
        <v>1647.9043587526101</v>
      </c>
      <c r="FP42" s="188">
        <f t="shared" si="99"/>
        <v>1647.9043587526101</v>
      </c>
      <c r="FQ42" s="188">
        <v>-1647.9043587526101</v>
      </c>
      <c r="FR42" s="188">
        <v>1647.9043587526101</v>
      </c>
      <c r="FS42" s="188">
        <v>-1647.9043587526101</v>
      </c>
      <c r="FT42" s="188">
        <v>1647.9043587526101</v>
      </c>
      <c r="FV42">
        <v>-1</v>
      </c>
      <c r="FW42" s="228">
        <v>-1</v>
      </c>
      <c r="FX42" s="228">
        <v>-1</v>
      </c>
      <c r="FY42" s="228">
        <v>-1</v>
      </c>
      <c r="FZ42" s="203">
        <v>1</v>
      </c>
      <c r="GA42" s="229">
        <v>-2</v>
      </c>
      <c r="GB42">
        <v>-1</v>
      </c>
      <c r="GC42">
        <v>-1</v>
      </c>
      <c r="GD42">
        <v>1</v>
      </c>
      <c r="GE42">
        <v>0</v>
      </c>
      <c r="GF42">
        <v>1</v>
      </c>
      <c r="GG42">
        <v>0</v>
      </c>
      <c r="GH42">
        <v>0</v>
      </c>
      <c r="GI42">
        <v>9.9976476123299993E-3</v>
      </c>
      <c r="GJ42" s="194">
        <v>42545</v>
      </c>
      <c r="GK42">
        <f t="shared" si="100"/>
        <v>-1</v>
      </c>
      <c r="GL42" t="s">
        <v>1163</v>
      </c>
      <c r="GM42">
        <v>2</v>
      </c>
      <c r="GN42" s="241">
        <v>1</v>
      </c>
      <c r="GO42">
        <v>3</v>
      </c>
      <c r="GP42" s="137">
        <v>110514.80051480052</v>
      </c>
      <c r="GQ42" s="137">
        <v>165772.20077220077</v>
      </c>
      <c r="GR42" s="188">
        <v>-1104.8880314939215</v>
      </c>
      <c r="GS42" s="188">
        <f t="shared" si="160"/>
        <v>-1104.8880314939215</v>
      </c>
      <c r="GT42" s="188">
        <v>1104.8880314939215</v>
      </c>
      <c r="GU42" s="188">
        <v>-1104.8880314939215</v>
      </c>
      <c r="GV42" s="188">
        <v>-1104.8880314939215</v>
      </c>
      <c r="GW42" s="188">
        <v>-1104.8880314939215</v>
      </c>
      <c r="GX42" s="188">
        <v>-1104.8880314939215</v>
      </c>
      <c r="GY42" s="188">
        <f t="shared" si="101"/>
        <v>-1104.8880314939215</v>
      </c>
      <c r="GZ42" s="188">
        <v>1104.8880314939215</v>
      </c>
      <c r="HA42" s="188">
        <v>-1104.8880314939215</v>
      </c>
      <c r="HB42" s="188">
        <v>-1104.8880314939215</v>
      </c>
      <c r="HC42" s="188">
        <v>1104.8880314939215</v>
      </c>
      <c r="HE42">
        <v>1</v>
      </c>
      <c r="HF42">
        <v>-1</v>
      </c>
      <c r="HG42">
        <v>1</v>
      </c>
      <c r="HH42">
        <v>-1</v>
      </c>
      <c r="HI42">
        <v>1</v>
      </c>
      <c r="HJ42">
        <v>-3</v>
      </c>
      <c r="HK42">
        <v>-1</v>
      </c>
      <c r="HL42">
        <v>-1</v>
      </c>
      <c r="HM42" s="203">
        <v>-1</v>
      </c>
      <c r="HN42">
        <v>1</v>
      </c>
      <c r="HO42">
        <v>0</v>
      </c>
      <c r="HP42">
        <v>1</v>
      </c>
      <c r="HQ42">
        <v>1</v>
      </c>
      <c r="HR42" s="237">
        <v>-6.6379410737200002E-3</v>
      </c>
      <c r="HS42" s="194">
        <v>42545</v>
      </c>
      <c r="HT42">
        <f t="shared" si="102"/>
        <v>-1</v>
      </c>
      <c r="HU42" t="s">
        <v>1163</v>
      </c>
      <c r="HV42">
        <v>2</v>
      </c>
      <c r="HW42">
        <v>1</v>
      </c>
      <c r="HX42">
        <v>3</v>
      </c>
      <c r="HY42" s="137">
        <v>109781.20978120979</v>
      </c>
      <c r="HZ42" s="137">
        <v>164671.81467181467</v>
      </c>
      <c r="IA42" s="188">
        <v>728.72120152936429</v>
      </c>
      <c r="IB42" s="188">
        <f t="shared" si="161"/>
        <v>-728.72120152936429</v>
      </c>
      <c r="IC42" s="188">
        <v>-728.72120152936429</v>
      </c>
      <c r="ID42" s="188">
        <v>728.72120152936429</v>
      </c>
      <c r="IE42" s="188">
        <v>728.72120152936429</v>
      </c>
      <c r="IF42" s="188">
        <v>-728.72120152936429</v>
      </c>
      <c r="IG42" s="188">
        <v>728.72120152936429</v>
      </c>
      <c r="IH42" s="188">
        <f t="shared" si="103"/>
        <v>728.72120152936429</v>
      </c>
      <c r="II42" s="188">
        <v>-728.72120152936429</v>
      </c>
      <c r="IJ42" s="188">
        <v>728.72120152936429</v>
      </c>
      <c r="IK42" s="188">
        <v>-728.72120152936429</v>
      </c>
      <c r="IL42" s="188">
        <v>728.72120152936429</v>
      </c>
      <c r="IN42">
        <v>-1</v>
      </c>
      <c r="IO42" s="228">
        <v>-1</v>
      </c>
      <c r="IP42" s="228">
        <v>1</v>
      </c>
      <c r="IQ42" s="228">
        <v>-1</v>
      </c>
      <c r="IR42" s="203">
        <v>1</v>
      </c>
      <c r="IS42" s="229">
        <v>9</v>
      </c>
      <c r="IT42">
        <v>-1</v>
      </c>
      <c r="IU42">
        <v>1</v>
      </c>
      <c r="IV42" s="203">
        <v>1</v>
      </c>
      <c r="IW42">
        <v>0</v>
      </c>
      <c r="IX42">
        <v>1</v>
      </c>
      <c r="IY42">
        <v>0</v>
      </c>
      <c r="IZ42">
        <v>1</v>
      </c>
      <c r="JA42" s="237">
        <v>2.1570926143000001E-2</v>
      </c>
      <c r="JB42" s="194">
        <v>42545</v>
      </c>
      <c r="JC42">
        <f t="shared" si="104"/>
        <v>1</v>
      </c>
      <c r="JD42" t="s">
        <v>1163</v>
      </c>
      <c r="JE42">
        <v>2</v>
      </c>
      <c r="JF42" s="241">
        <v>1</v>
      </c>
      <c r="JG42">
        <v>3</v>
      </c>
      <c r="JH42" s="137">
        <v>112149.29214929216</v>
      </c>
      <c r="JI42" s="137">
        <v>168223.93822393822</v>
      </c>
      <c r="JJ42" s="188">
        <v>-2419.1640979421109</v>
      </c>
      <c r="JK42" s="188">
        <f t="shared" si="162"/>
        <v>-2419.1640979421109</v>
      </c>
      <c r="JL42" s="188">
        <v>2419.1640979421109</v>
      </c>
      <c r="JM42" s="188">
        <v>-2419.1640979421109</v>
      </c>
      <c r="JN42" s="188">
        <v>2419.1640979421109</v>
      </c>
      <c r="JO42" s="188">
        <v>2419.1640979421109</v>
      </c>
      <c r="JP42" s="188">
        <v>-2419.1640979421109</v>
      </c>
      <c r="JQ42" s="188">
        <f t="shared" si="105"/>
        <v>2419.1640979421109</v>
      </c>
      <c r="JR42" s="188">
        <v>2419.1640979421109</v>
      </c>
      <c r="JS42" s="188">
        <v>-2419.1640979421109</v>
      </c>
      <c r="JT42" s="188">
        <v>-2419.1640979421109</v>
      </c>
      <c r="JU42" s="188">
        <v>2419.1640979421109</v>
      </c>
      <c r="JW42">
        <v>1</v>
      </c>
      <c r="JX42" s="228">
        <v>-1</v>
      </c>
      <c r="JY42" s="228">
        <v>1</v>
      </c>
      <c r="JZ42" s="228">
        <v>-1</v>
      </c>
      <c r="KA42" s="203">
        <v>1</v>
      </c>
      <c r="KB42" s="229">
        <v>10</v>
      </c>
      <c r="KC42">
        <v>-1</v>
      </c>
      <c r="KD42">
        <v>1</v>
      </c>
      <c r="KE42" s="203">
        <v>1</v>
      </c>
      <c r="KF42">
        <v>0</v>
      </c>
      <c r="KG42">
        <v>1</v>
      </c>
      <c r="KH42">
        <v>0</v>
      </c>
      <c r="KI42">
        <v>1</v>
      </c>
      <c r="KJ42" s="237">
        <v>1.76727105807E-2</v>
      </c>
      <c r="KK42" s="194">
        <v>42545</v>
      </c>
      <c r="KL42">
        <f t="shared" si="106"/>
        <v>1</v>
      </c>
      <c r="KM42" t="s">
        <v>1163</v>
      </c>
      <c r="KN42">
        <v>2</v>
      </c>
      <c r="KO42" s="241">
        <v>2</v>
      </c>
      <c r="KP42">
        <v>2</v>
      </c>
      <c r="KQ42" s="137">
        <v>114131.27413127414</v>
      </c>
      <c r="KR42" s="137">
        <v>114131.27413127414</v>
      </c>
      <c r="KS42" s="188">
        <v>-2017.0089759285406</v>
      </c>
      <c r="KT42" s="188">
        <v>2017.0089759285406</v>
      </c>
      <c r="KU42" s="188">
        <v>2017.0089759285406</v>
      </c>
      <c r="KV42" s="188">
        <v>-2017.0089759285406</v>
      </c>
      <c r="KW42" s="188">
        <v>2017.0089759285406</v>
      </c>
      <c r="KX42" s="188">
        <v>2017.0089759285406</v>
      </c>
      <c r="KY42" s="188">
        <v>-2017.0089759285406</v>
      </c>
      <c r="KZ42" s="188">
        <f t="shared" si="107"/>
        <v>2017.0089759285406</v>
      </c>
      <c r="LA42" s="188">
        <v>2017.0089759285406</v>
      </c>
      <c r="LB42" s="188">
        <v>-2017.0089759285406</v>
      </c>
      <c r="LC42" s="188">
        <v>-2017.0089759285406</v>
      </c>
      <c r="LD42" s="188">
        <v>2017.0089759285406</v>
      </c>
      <c r="LF42">
        <v>1</v>
      </c>
      <c r="LG42" s="228">
        <v>1</v>
      </c>
      <c r="LH42" s="228">
        <v>-1</v>
      </c>
      <c r="LI42" s="228">
        <v>1</v>
      </c>
      <c r="LJ42" s="203">
        <v>1</v>
      </c>
      <c r="LK42" s="229">
        <v>-6</v>
      </c>
      <c r="LL42">
        <v>-1</v>
      </c>
      <c r="LM42">
        <v>-1</v>
      </c>
      <c r="LN42" s="203">
        <v>1</v>
      </c>
      <c r="LO42">
        <v>0</v>
      </c>
      <c r="LP42">
        <v>1</v>
      </c>
      <c r="LQ42">
        <v>0</v>
      </c>
      <c r="LR42">
        <v>0</v>
      </c>
      <c r="LS42" s="237">
        <v>2.93188994136E-3</v>
      </c>
      <c r="LT42" s="194">
        <v>42555</v>
      </c>
      <c r="LU42">
        <f t="shared" si="108"/>
        <v>-1</v>
      </c>
      <c r="LV42" t="s">
        <v>1163</v>
      </c>
      <c r="LW42">
        <v>2</v>
      </c>
      <c r="LX42" s="241"/>
      <c r="LY42">
        <v>2</v>
      </c>
      <c r="LZ42" s="137">
        <v>114465.89446589447</v>
      </c>
      <c r="MA42" s="137">
        <v>114465.89446589447</v>
      </c>
      <c r="MB42" s="188">
        <v>335.60140461333128</v>
      </c>
      <c r="MC42" s="188">
        <v>335.60140461333128</v>
      </c>
      <c r="MD42" s="188">
        <v>335.60140461333128</v>
      </c>
      <c r="ME42" s="188">
        <v>-335.60140461333128</v>
      </c>
      <c r="MF42" s="188">
        <v>-335.60140461333128</v>
      </c>
      <c r="MG42" s="188">
        <v>-335.60140461333128</v>
      </c>
      <c r="MH42" s="188">
        <v>335.60140461333128</v>
      </c>
      <c r="MI42" s="188">
        <f t="shared" si="109"/>
        <v>-335.60140461333128</v>
      </c>
      <c r="MJ42" s="188">
        <v>335.60140461333128</v>
      </c>
      <c r="MK42" s="188">
        <v>-335.60140461333128</v>
      </c>
      <c r="ML42" s="188">
        <v>-335.60140461333128</v>
      </c>
      <c r="MM42" s="188">
        <v>335.60140461333128</v>
      </c>
      <c r="MO42">
        <v>1</v>
      </c>
      <c r="MP42" s="228">
        <v>1</v>
      </c>
      <c r="MQ42" s="228">
        <v>1</v>
      </c>
      <c r="MR42" s="203">
        <v>1</v>
      </c>
      <c r="MS42" s="203">
        <v>1</v>
      </c>
      <c r="MT42" s="229">
        <v>12</v>
      </c>
      <c r="MU42">
        <v>-1</v>
      </c>
      <c r="MV42">
        <v>1</v>
      </c>
      <c r="MW42" s="203">
        <v>1</v>
      </c>
      <c r="MX42">
        <v>1</v>
      </c>
      <c r="MY42">
        <v>1</v>
      </c>
      <c r="MZ42">
        <v>0</v>
      </c>
      <c r="NA42">
        <v>1</v>
      </c>
      <c r="NB42" s="237">
        <v>1.29300652125E-2</v>
      </c>
      <c r="NC42" s="194">
        <v>42545</v>
      </c>
      <c r="ND42">
        <f t="shared" si="110"/>
        <v>1</v>
      </c>
      <c r="NE42" t="s">
        <v>1163</v>
      </c>
      <c r="NF42">
        <v>2</v>
      </c>
      <c r="NG42" s="241"/>
      <c r="NH42">
        <v>2</v>
      </c>
      <c r="NI42" s="137">
        <v>115945.94594594595</v>
      </c>
      <c r="NJ42" s="137">
        <v>115945.94594594595</v>
      </c>
      <c r="NK42" s="188">
        <v>1499.1886422060811</v>
      </c>
      <c r="NL42" s="188">
        <v>1499.1886422060811</v>
      </c>
      <c r="NM42" s="188">
        <v>1499.1886422060811</v>
      </c>
      <c r="NN42" s="188">
        <v>-1499.1886422060811</v>
      </c>
      <c r="NO42" s="188">
        <v>1499.1886422060811</v>
      </c>
      <c r="NP42" s="188">
        <v>1499.1886422060811</v>
      </c>
      <c r="NQ42" s="188">
        <v>1499.1886422060811</v>
      </c>
      <c r="NR42" s="188">
        <f t="shared" si="111"/>
        <v>1499.1886422060811</v>
      </c>
      <c r="NS42" s="188">
        <v>1499.1886422060811</v>
      </c>
      <c r="NT42" s="188">
        <v>-1499.1886422060811</v>
      </c>
      <c r="NU42" s="188">
        <v>-1499.1886422060811</v>
      </c>
      <c r="NV42" s="188">
        <v>1499.1886422060811</v>
      </c>
      <c r="NX42">
        <v>1</v>
      </c>
      <c r="NY42" s="228">
        <v>1</v>
      </c>
      <c r="NZ42" s="228">
        <v>-1</v>
      </c>
      <c r="OA42" s="228">
        <v>1</v>
      </c>
      <c r="OB42" s="203">
        <v>1</v>
      </c>
      <c r="OC42" s="229">
        <v>13</v>
      </c>
      <c r="OD42">
        <v>-1</v>
      </c>
      <c r="OE42">
        <v>1</v>
      </c>
      <c r="OF42" s="203">
        <v>1</v>
      </c>
      <c r="OG42">
        <v>0</v>
      </c>
      <c r="OH42">
        <v>1</v>
      </c>
      <c r="OI42">
        <v>0</v>
      </c>
      <c r="OJ42">
        <v>1</v>
      </c>
      <c r="OK42">
        <v>7.1040071040100001E-3</v>
      </c>
      <c r="OL42" s="194">
        <v>42545</v>
      </c>
      <c r="OM42">
        <f t="shared" si="112"/>
        <v>1</v>
      </c>
      <c r="ON42" t="s">
        <v>1163</v>
      </c>
      <c r="OO42">
        <v>2</v>
      </c>
      <c r="OP42" s="241"/>
      <c r="OQ42">
        <v>2</v>
      </c>
      <c r="OR42" s="137">
        <v>116640.92664092664</v>
      </c>
      <c r="OS42" s="137">
        <v>116640.92664092664</v>
      </c>
      <c r="OT42" s="188">
        <v>828.61797147545212</v>
      </c>
      <c r="OU42" s="188">
        <v>828.61797147545212</v>
      </c>
      <c r="OV42" s="188">
        <v>828.61797147545212</v>
      </c>
      <c r="OW42" s="188">
        <v>-828.61797147545212</v>
      </c>
      <c r="OX42" s="188">
        <v>828.61797147545212</v>
      </c>
      <c r="OY42" s="188">
        <v>-828.61797147545212</v>
      </c>
      <c r="OZ42" s="188">
        <v>828.61797147545212</v>
      </c>
      <c r="PA42" s="188">
        <f t="shared" si="113"/>
        <v>828.61797147545212</v>
      </c>
      <c r="PB42" s="188">
        <v>828.61797147545212</v>
      </c>
      <c r="PC42" s="188">
        <v>-828.61797147545212</v>
      </c>
      <c r="PD42" s="188">
        <v>-828.61797147545212</v>
      </c>
      <c r="PE42" s="188">
        <v>828.61797147545212</v>
      </c>
      <c r="PG42">
        <v>1</v>
      </c>
      <c r="PH42" s="228">
        <v>1</v>
      </c>
      <c r="PI42" s="228">
        <v>-1</v>
      </c>
      <c r="PJ42" s="228">
        <v>1</v>
      </c>
      <c r="PK42" s="203">
        <v>1</v>
      </c>
      <c r="PL42" s="229">
        <v>14</v>
      </c>
      <c r="PM42">
        <v>-1</v>
      </c>
      <c r="PN42">
        <v>1</v>
      </c>
      <c r="PO42" s="203">
        <v>-1</v>
      </c>
      <c r="PP42">
        <v>1</v>
      </c>
      <c r="PQ42">
        <v>0</v>
      </c>
      <c r="PR42">
        <v>1</v>
      </c>
      <c r="PS42">
        <v>0</v>
      </c>
      <c r="PT42" s="237">
        <v>-1.10217127742E-3</v>
      </c>
      <c r="PU42" s="194">
        <v>42545</v>
      </c>
      <c r="PV42">
        <v>1</v>
      </c>
      <c r="PW42" t="s">
        <v>1163</v>
      </c>
      <c r="PX42">
        <v>2</v>
      </c>
      <c r="PY42" s="241"/>
      <c r="PZ42">
        <v>2</v>
      </c>
      <c r="QA42" s="137">
        <v>115379.66537966538</v>
      </c>
      <c r="QB42" s="137">
        <v>115379.66537966538</v>
      </c>
      <c r="QC42" s="188">
        <v>-127.16815317979795</v>
      </c>
      <c r="QD42" s="188">
        <v>-127.16815317979795</v>
      </c>
      <c r="QE42" s="188">
        <v>-127.16815317979795</v>
      </c>
      <c r="QF42" s="188">
        <v>127.16815317979795</v>
      </c>
      <c r="QG42" s="188">
        <v>-127.16815317979795</v>
      </c>
      <c r="QH42" s="188">
        <v>127.16815317979795</v>
      </c>
      <c r="QI42" s="188">
        <v>-127.16815317979795</v>
      </c>
      <c r="QJ42" s="188">
        <v>-127.16815317979795</v>
      </c>
      <c r="QK42" s="188">
        <v>-127.16815317979795</v>
      </c>
      <c r="QL42" s="188">
        <v>127.16815317979795</v>
      </c>
      <c r="QM42" s="188">
        <v>-127.16815317979795</v>
      </c>
      <c r="QN42" s="188">
        <v>127.16815317979795</v>
      </c>
      <c r="QP42">
        <f t="shared" si="114"/>
        <v>-1</v>
      </c>
      <c r="QQ42" s="228">
        <v>1</v>
      </c>
      <c r="QR42" s="228">
        <v>-1</v>
      </c>
      <c r="QS42" s="228">
        <v>1</v>
      </c>
      <c r="QT42" s="203">
        <v>1</v>
      </c>
      <c r="QU42" s="229">
        <v>15</v>
      </c>
      <c r="QV42">
        <f t="shared" si="115"/>
        <v>-1</v>
      </c>
      <c r="QW42">
        <f t="shared" si="116"/>
        <v>1</v>
      </c>
      <c r="QX42">
        <v>-1</v>
      </c>
      <c r="QY42">
        <f t="shared" si="117"/>
        <v>1</v>
      </c>
      <c r="QZ42">
        <f t="shared" si="176"/>
        <v>0</v>
      </c>
      <c r="RA42">
        <f t="shared" si="163"/>
        <v>1</v>
      </c>
      <c r="RB42">
        <f t="shared" si="118"/>
        <v>0</v>
      </c>
      <c r="RC42">
        <v>-1.08131965133E-2</v>
      </c>
      <c r="RD42" s="194">
        <v>42545</v>
      </c>
      <c r="RE42">
        <f t="shared" si="119"/>
        <v>1</v>
      </c>
      <c r="RF42" t="str">
        <f t="shared" si="83"/>
        <v>TRUE</v>
      </c>
      <c r="RG42">
        <f>VLOOKUP($A42,'FuturesInfo (3)'!$A$2:$V$80,22)</f>
        <v>2</v>
      </c>
      <c r="RH42" s="241"/>
      <c r="RI42">
        <f t="shared" si="120"/>
        <v>2</v>
      </c>
      <c r="RJ42" s="137">
        <f>VLOOKUP($A42,'FuturesInfo (3)'!$A$2:$O$80,15)*RG42</f>
        <v>115379.66537966538</v>
      </c>
      <c r="RK42" s="137">
        <f>VLOOKUP($A42,'FuturesInfo (3)'!$A$2:$O$80,15)*RI42</f>
        <v>115379.66537966538</v>
      </c>
      <c r="RL42" s="188">
        <f t="shared" si="121"/>
        <v>-1247.6229953891184</v>
      </c>
      <c r="RM42" s="188">
        <f t="shared" si="172"/>
        <v>1247.6229953891184</v>
      </c>
      <c r="RN42" s="188">
        <f t="shared" si="122"/>
        <v>-1247.6229953891184</v>
      </c>
      <c r="RO42" s="188">
        <f t="shared" si="123"/>
        <v>1247.6229953891184</v>
      </c>
      <c r="RP42" s="188">
        <f t="shared" si="173"/>
        <v>-1247.6229953891184</v>
      </c>
      <c r="RQ42" s="188">
        <f t="shared" si="125"/>
        <v>1247.6229953891184</v>
      </c>
      <c r="RR42" s="188">
        <f t="shared" si="164"/>
        <v>-1247.6229953891184</v>
      </c>
      <c r="RS42" s="188">
        <f t="shared" si="126"/>
        <v>-1247.6229953891184</v>
      </c>
      <c r="RT42" s="188">
        <f>IF(IF(sym!$Q31=QX42,1,0)=1,ABS(RJ42*RC42),-ABS(RJ42*RC42))</f>
        <v>-1247.6229953891184</v>
      </c>
      <c r="RU42" s="188">
        <f>IF(IF(sym!$P31=QX42,1,0)=1,ABS(RJ42*RC42),-ABS(RJ42*RC42))</f>
        <v>1247.6229953891184</v>
      </c>
      <c r="RV42" s="188">
        <f t="shared" si="169"/>
        <v>-1247.6229953891184</v>
      </c>
      <c r="RW42" s="188">
        <f t="shared" si="127"/>
        <v>1247.6229953891184</v>
      </c>
      <c r="RY42">
        <f t="shared" si="128"/>
        <v>-1</v>
      </c>
      <c r="RZ42" s="228"/>
      <c r="SA42" s="228"/>
      <c r="SB42" s="228"/>
      <c r="SC42" s="203"/>
      <c r="SD42" s="229"/>
      <c r="SE42">
        <f t="shared" si="129"/>
        <v>1</v>
      </c>
      <c r="SF42">
        <f t="shared" si="130"/>
        <v>0</v>
      </c>
      <c r="SG42" s="203"/>
      <c r="SH42">
        <f t="shared" si="131"/>
        <v>1</v>
      </c>
      <c r="SI42">
        <f t="shared" si="85"/>
        <v>1</v>
      </c>
      <c r="SJ42">
        <f t="shared" si="165"/>
        <v>0</v>
      </c>
      <c r="SK42">
        <f t="shared" si="132"/>
        <v>1</v>
      </c>
      <c r="SL42" s="237"/>
      <c r="SM42" s="194"/>
      <c r="SN42">
        <f t="shared" si="133"/>
        <v>-1</v>
      </c>
      <c r="SO42" t="str">
        <f t="shared" si="86"/>
        <v>FALSE</v>
      </c>
      <c r="SP42">
        <f>VLOOKUP($A42,'FuturesInfo (3)'!$A$2:$V$80,22)</f>
        <v>2</v>
      </c>
      <c r="SQ42" s="241"/>
      <c r="SR42">
        <f t="shared" si="134"/>
        <v>2</v>
      </c>
      <c r="SS42" s="137">
        <f>VLOOKUP($A42,'FuturesInfo (3)'!$A$2:$O$80,15)*SP42</f>
        <v>115379.66537966538</v>
      </c>
      <c r="ST42" s="137">
        <f>VLOOKUP($A42,'FuturesInfo (3)'!$A$2:$O$80,15)*SR42</f>
        <v>115379.66537966538</v>
      </c>
      <c r="SU42" s="188">
        <f t="shared" si="177"/>
        <v>0</v>
      </c>
      <c r="SV42" s="188">
        <f t="shared" si="87"/>
        <v>0</v>
      </c>
      <c r="SW42" s="188">
        <f t="shared" si="136"/>
        <v>0</v>
      </c>
      <c r="SX42" s="188">
        <f t="shared" si="137"/>
        <v>0</v>
      </c>
      <c r="SY42" s="188">
        <f t="shared" si="174"/>
        <v>0</v>
      </c>
      <c r="SZ42" s="188">
        <f t="shared" si="139"/>
        <v>0</v>
      </c>
      <c r="TA42" s="188">
        <f t="shared" si="166"/>
        <v>0</v>
      </c>
      <c r="TB42" s="188">
        <f t="shared" si="140"/>
        <v>0</v>
      </c>
      <c r="TC42" s="188">
        <f>IF(IF(sym!$Q31=SG42,1,0)=1,ABS(SS42*SL42),-ABS(SS42*SL42))</f>
        <v>0</v>
      </c>
      <c r="TD42" s="188">
        <f>IF(IF(sym!$P31=SG42,1,0)=1,ABS(SS42*SL42),-ABS(SS42*SL42))</f>
        <v>0</v>
      </c>
      <c r="TE42" s="188">
        <f t="shared" si="170"/>
        <v>0</v>
      </c>
      <c r="TF42" s="188">
        <f t="shared" si="141"/>
        <v>0</v>
      </c>
      <c r="TH42">
        <f t="shared" si="142"/>
        <v>0</v>
      </c>
      <c r="TI42" s="228"/>
      <c r="TJ42" s="228"/>
      <c r="TK42" s="228"/>
      <c r="TL42" s="203"/>
      <c r="TM42" s="229"/>
      <c r="TN42">
        <f t="shared" si="143"/>
        <v>1</v>
      </c>
      <c r="TO42">
        <f t="shared" si="144"/>
        <v>0</v>
      </c>
      <c r="TP42" s="203"/>
      <c r="TQ42">
        <f t="shared" si="145"/>
        <v>1</v>
      </c>
      <c r="TR42">
        <f t="shared" si="88"/>
        <v>1</v>
      </c>
      <c r="TS42">
        <f t="shared" si="167"/>
        <v>0</v>
      </c>
      <c r="TT42">
        <f t="shared" si="146"/>
        <v>1</v>
      </c>
      <c r="TU42" s="237"/>
      <c r="TV42" s="194"/>
      <c r="TW42">
        <f t="shared" si="147"/>
        <v>-1</v>
      </c>
      <c r="TX42" t="str">
        <f t="shared" si="89"/>
        <v>FALSE</v>
      </c>
      <c r="TY42">
        <f>VLOOKUP($A42,'FuturesInfo (3)'!$A$2:$V$80,22)</f>
        <v>2</v>
      </c>
      <c r="TZ42" s="241"/>
      <c r="UA42">
        <f t="shared" si="148"/>
        <v>2</v>
      </c>
      <c r="UB42" s="137">
        <f>VLOOKUP($A42,'FuturesInfo (3)'!$A$2:$O$80,15)*TY42</f>
        <v>115379.66537966538</v>
      </c>
      <c r="UC42" s="137">
        <f>VLOOKUP($A42,'FuturesInfo (3)'!$A$2:$O$80,15)*UA42</f>
        <v>115379.66537966538</v>
      </c>
      <c r="UD42" s="188">
        <f t="shared" si="178"/>
        <v>0</v>
      </c>
      <c r="UE42" s="188">
        <f t="shared" si="90"/>
        <v>0</v>
      </c>
      <c r="UF42" s="188">
        <f t="shared" si="150"/>
        <v>0</v>
      </c>
      <c r="UG42" s="188">
        <f t="shared" si="151"/>
        <v>0</v>
      </c>
      <c r="UH42" s="188">
        <f t="shared" si="175"/>
        <v>0</v>
      </c>
      <c r="UI42" s="188">
        <f t="shared" si="153"/>
        <v>0</v>
      </c>
      <c r="UJ42" s="188">
        <f t="shared" si="168"/>
        <v>0</v>
      </c>
      <c r="UK42" s="188">
        <f t="shared" si="154"/>
        <v>0</v>
      </c>
      <c r="UL42" s="188">
        <f>IF(IF(sym!$Q31=TP42,1,0)=1,ABS(UB42*TU42),-ABS(UB42*TU42))</f>
        <v>0</v>
      </c>
      <c r="UM42" s="188">
        <f>IF(IF(sym!$P31=TP42,1,0)=1,ABS(UB42*TU42),-ABS(UB42*TU42))</f>
        <v>0</v>
      </c>
      <c r="UN42" s="188">
        <f t="shared" si="171"/>
        <v>0</v>
      </c>
      <c r="UO42" s="188">
        <f t="shared" si="155"/>
        <v>0</v>
      </c>
    </row>
    <row r="43" spans="1:561" x14ac:dyDescent="0.25">
      <c r="A43" s="1" t="s">
        <v>351</v>
      </c>
      <c r="B43" s="149" t="str">
        <f>'FuturesInfo (3)'!M31</f>
        <v>QHG</v>
      </c>
      <c r="C43" s="192" t="str">
        <f>VLOOKUP(A43,'FuturesInfo (3)'!$A$2:$K$80,11)</f>
        <v>metal</v>
      </c>
      <c r="E43">
        <v>1</v>
      </c>
      <c r="F43" s="228">
        <v>1</v>
      </c>
      <c r="G43" s="228">
        <v>-1</v>
      </c>
      <c r="H43" s="203">
        <v>1</v>
      </c>
      <c r="I43" s="229">
        <v>11</v>
      </c>
      <c r="J43">
        <v>-1</v>
      </c>
      <c r="K43">
        <v>1</v>
      </c>
      <c r="L43" s="203">
        <v>1</v>
      </c>
      <c r="M43">
        <v>1</v>
      </c>
      <c r="N43">
        <v>1</v>
      </c>
      <c r="O43">
        <v>0</v>
      </c>
      <c r="P43">
        <v>1</v>
      </c>
      <c r="Q43" s="237">
        <v>4.3458371454699997E-3</v>
      </c>
      <c r="R43" s="194">
        <v>42535</v>
      </c>
      <c r="S43">
        <v>60</v>
      </c>
      <c r="T43" t="s">
        <v>1163</v>
      </c>
      <c r="U43">
        <v>2</v>
      </c>
      <c r="V43" s="241">
        <v>2</v>
      </c>
      <c r="W43">
        <v>2</v>
      </c>
      <c r="X43" s="137">
        <v>109775</v>
      </c>
      <c r="Y43" s="137">
        <v>109775</v>
      </c>
      <c r="Z43" s="188">
        <v>477.06427264396922</v>
      </c>
      <c r="AA43" s="188">
        <f t="shared" si="81"/>
        <v>477.06427264396922</v>
      </c>
      <c r="AB43" s="188">
        <v>477.06427264396922</v>
      </c>
      <c r="AC43" s="188">
        <v>-477.06427264396922</v>
      </c>
      <c r="AD43" s="188">
        <v>477.06427264396922</v>
      </c>
      <c r="AE43" s="188">
        <v>-477.06427264396922</v>
      </c>
      <c r="AF43" s="188">
        <f t="shared" si="91"/>
        <v>-2</v>
      </c>
      <c r="AG43" s="188">
        <v>477.06427264396922</v>
      </c>
      <c r="AH43" s="188">
        <v>-477.06427264396922</v>
      </c>
      <c r="AI43" s="188">
        <v>-477.06427264396922</v>
      </c>
      <c r="AJ43" s="188">
        <v>477.06427264396922</v>
      </c>
      <c r="AL43">
        <v>1</v>
      </c>
      <c r="AM43" s="228">
        <v>1</v>
      </c>
      <c r="AN43" s="228">
        <v>1</v>
      </c>
      <c r="AO43" s="228">
        <v>1</v>
      </c>
      <c r="AP43" s="203">
        <v>1</v>
      </c>
      <c r="AQ43" s="229">
        <v>12</v>
      </c>
      <c r="AR43">
        <v>-1</v>
      </c>
      <c r="AS43">
        <v>1</v>
      </c>
      <c r="AT43" s="203">
        <v>1</v>
      </c>
      <c r="AU43">
        <v>1</v>
      </c>
      <c r="AV43">
        <v>1</v>
      </c>
      <c r="AW43">
        <v>0</v>
      </c>
      <c r="AX43">
        <v>1</v>
      </c>
      <c r="AY43" s="237">
        <v>9.7927579139100007E-3</v>
      </c>
      <c r="AZ43" s="194">
        <v>42535</v>
      </c>
      <c r="BA43">
        <f t="shared" si="92"/>
        <v>1</v>
      </c>
      <c r="BB43" t="s">
        <v>1163</v>
      </c>
      <c r="BC43">
        <v>2</v>
      </c>
      <c r="BD43" s="241">
        <v>2</v>
      </c>
      <c r="BE43">
        <v>2</v>
      </c>
      <c r="BF43" s="137">
        <v>110850</v>
      </c>
      <c r="BG43" s="137">
        <v>110850</v>
      </c>
      <c r="BH43" s="188">
        <v>1085.5272147569235</v>
      </c>
      <c r="BI43" s="188">
        <f t="shared" si="156"/>
        <v>1085.5272147569235</v>
      </c>
      <c r="BJ43" s="188">
        <v>1085.5272147569235</v>
      </c>
      <c r="BK43" s="188">
        <v>-1085.5272147569235</v>
      </c>
      <c r="BL43" s="188">
        <v>1085.5272147569235</v>
      </c>
      <c r="BM43" s="188">
        <v>1085.5272147569235</v>
      </c>
      <c r="BN43" s="188">
        <v>1085.5272147569235</v>
      </c>
      <c r="BO43" s="188">
        <f t="shared" si="93"/>
        <v>1085.5272147569235</v>
      </c>
      <c r="BP43" s="188">
        <v>1085.5272147569235</v>
      </c>
      <c r="BQ43" s="188">
        <v>-1085.5272147569235</v>
      </c>
      <c r="BR43" s="188">
        <v>-1085.5272147569235</v>
      </c>
      <c r="BS43" s="188">
        <v>1085.5272147569235</v>
      </c>
      <c r="BU43">
        <v>1</v>
      </c>
      <c r="BV43" s="228">
        <v>1</v>
      </c>
      <c r="BW43" s="228">
        <v>-1</v>
      </c>
      <c r="BX43" s="228">
        <v>1</v>
      </c>
      <c r="BY43" s="203">
        <v>1</v>
      </c>
      <c r="BZ43" s="229">
        <v>13</v>
      </c>
      <c r="CA43">
        <v>-1</v>
      </c>
      <c r="CB43">
        <v>1</v>
      </c>
      <c r="CC43" s="203">
        <v>1</v>
      </c>
      <c r="CD43">
        <v>1</v>
      </c>
      <c r="CE43">
        <v>1</v>
      </c>
      <c r="CF43">
        <v>0</v>
      </c>
      <c r="CG43">
        <v>1</v>
      </c>
      <c r="CH43" s="237"/>
      <c r="CI43" s="194">
        <v>42535</v>
      </c>
      <c r="CJ43">
        <f t="shared" si="94"/>
        <v>1</v>
      </c>
      <c r="CK43" t="s">
        <v>1163</v>
      </c>
      <c r="CL43">
        <v>2</v>
      </c>
      <c r="CM43" s="241">
        <v>2</v>
      </c>
      <c r="CN43">
        <v>2</v>
      </c>
      <c r="CO43" s="137">
        <v>110850</v>
      </c>
      <c r="CP43" s="137">
        <v>110850</v>
      </c>
      <c r="CQ43" s="188">
        <v>0</v>
      </c>
      <c r="CR43" s="188">
        <f t="shared" si="157"/>
        <v>0</v>
      </c>
      <c r="CS43" s="188">
        <v>0</v>
      </c>
      <c r="CT43" s="188">
        <v>0</v>
      </c>
      <c r="CU43" s="188">
        <v>0</v>
      </c>
      <c r="CV43" s="188">
        <v>0</v>
      </c>
      <c r="CW43" s="188">
        <v>0</v>
      </c>
      <c r="CX43" s="188">
        <f t="shared" si="95"/>
        <v>0</v>
      </c>
      <c r="CY43" s="188">
        <v>0</v>
      </c>
      <c r="CZ43" s="188">
        <v>0</v>
      </c>
      <c r="DA43" s="188">
        <v>0</v>
      </c>
      <c r="DB43" s="188">
        <v>0</v>
      </c>
      <c r="DD43">
        <v>1</v>
      </c>
      <c r="DE43" s="228">
        <v>1</v>
      </c>
      <c r="DF43" s="228">
        <v>-1</v>
      </c>
      <c r="DG43" s="228">
        <v>1</v>
      </c>
      <c r="DH43" s="203">
        <v>1</v>
      </c>
      <c r="DI43" s="229">
        <v>13</v>
      </c>
      <c r="DJ43">
        <v>-1</v>
      </c>
      <c r="DK43">
        <v>1</v>
      </c>
      <c r="DL43" s="203">
        <v>-1</v>
      </c>
      <c r="DM43">
        <v>0</v>
      </c>
      <c r="DN43">
        <v>0</v>
      </c>
      <c r="DO43">
        <v>1</v>
      </c>
      <c r="DP43">
        <v>0</v>
      </c>
      <c r="DQ43" s="237">
        <v>-1.5110509697799999E-2</v>
      </c>
      <c r="DR43" s="194">
        <v>42535</v>
      </c>
      <c r="DS43">
        <f t="shared" si="96"/>
        <v>1</v>
      </c>
      <c r="DT43" t="s">
        <v>1163</v>
      </c>
      <c r="DU43">
        <v>2</v>
      </c>
      <c r="DV43" s="241">
        <v>2</v>
      </c>
      <c r="DW43">
        <v>2</v>
      </c>
      <c r="DX43" s="137">
        <v>109175</v>
      </c>
      <c r="DY43" s="137">
        <v>109175</v>
      </c>
      <c r="DZ43" s="188">
        <v>-1649.689896257315</v>
      </c>
      <c r="EA43" s="188">
        <f t="shared" si="158"/>
        <v>-1649.689896257315</v>
      </c>
      <c r="EB43" s="188">
        <v>-1649.689896257315</v>
      </c>
      <c r="EC43" s="188">
        <v>1649.689896257315</v>
      </c>
      <c r="ED43" s="188">
        <v>-1649.689896257315</v>
      </c>
      <c r="EE43" s="188">
        <v>1649.689896257315</v>
      </c>
      <c r="EF43" s="188">
        <v>-1649.689896257315</v>
      </c>
      <c r="EG43" s="188">
        <f t="shared" si="97"/>
        <v>-1649.689896257315</v>
      </c>
      <c r="EH43" s="188">
        <v>-1649.689896257315</v>
      </c>
      <c r="EI43" s="188">
        <v>1649.689896257315</v>
      </c>
      <c r="EJ43" s="188">
        <v>-1649.689896257315</v>
      </c>
      <c r="EK43" s="188">
        <v>1649.689896257315</v>
      </c>
      <c r="EM43">
        <v>-1</v>
      </c>
      <c r="EN43" s="228">
        <v>1</v>
      </c>
      <c r="EO43" s="228">
        <v>1</v>
      </c>
      <c r="EP43" s="228">
        <v>1</v>
      </c>
      <c r="EQ43" s="203">
        <v>1</v>
      </c>
      <c r="ER43" s="229">
        <v>14</v>
      </c>
      <c r="ES43">
        <v>-1</v>
      </c>
      <c r="ET43">
        <v>1</v>
      </c>
      <c r="EU43" s="203">
        <v>-1</v>
      </c>
      <c r="EV43">
        <v>0</v>
      </c>
      <c r="EW43">
        <v>0</v>
      </c>
      <c r="EX43">
        <v>1</v>
      </c>
      <c r="EY43">
        <v>0</v>
      </c>
      <c r="EZ43" s="237">
        <v>-1.37394092054E-2</v>
      </c>
      <c r="FA43" s="194">
        <v>42535</v>
      </c>
      <c r="FB43">
        <f t="shared" si="98"/>
        <v>1</v>
      </c>
      <c r="FC43" t="s">
        <v>1163</v>
      </c>
      <c r="FD43">
        <v>2</v>
      </c>
      <c r="FE43" s="241">
        <v>1</v>
      </c>
      <c r="FF43">
        <v>2</v>
      </c>
      <c r="FG43" s="137">
        <v>107675</v>
      </c>
      <c r="FH43" s="137">
        <v>107675</v>
      </c>
      <c r="FI43" s="188">
        <v>-1479.3908861914449</v>
      </c>
      <c r="FJ43" s="188">
        <f t="shared" si="159"/>
        <v>1479.3908861914449</v>
      </c>
      <c r="FK43" s="188">
        <v>-1479.3908861914449</v>
      </c>
      <c r="FL43" s="188">
        <v>1479.3908861914449</v>
      </c>
      <c r="FM43" s="188">
        <v>-1479.3908861914449</v>
      </c>
      <c r="FN43" s="188">
        <v>-1479.3908861914449</v>
      </c>
      <c r="FO43" s="188">
        <v>-1479.3908861914449</v>
      </c>
      <c r="FP43" s="188">
        <f t="shared" si="99"/>
        <v>-1479.3908861914449</v>
      </c>
      <c r="FQ43" s="188">
        <v>-1479.3908861914449</v>
      </c>
      <c r="FR43" s="188">
        <v>1479.3908861914449</v>
      </c>
      <c r="FS43" s="188">
        <v>-1479.3908861914449</v>
      </c>
      <c r="FT43" s="188">
        <v>1479.3908861914449</v>
      </c>
      <c r="FV43">
        <v>-1</v>
      </c>
      <c r="FW43" s="228">
        <v>1</v>
      </c>
      <c r="FX43" s="228">
        <v>1</v>
      </c>
      <c r="FY43" s="228">
        <v>1</v>
      </c>
      <c r="FZ43" s="203">
        <v>1</v>
      </c>
      <c r="GA43" s="229">
        <v>15</v>
      </c>
      <c r="GB43">
        <v>-1</v>
      </c>
      <c r="GC43">
        <v>1</v>
      </c>
      <c r="GD43">
        <v>-1</v>
      </c>
      <c r="GE43">
        <v>0</v>
      </c>
      <c r="GF43">
        <v>0</v>
      </c>
      <c r="GG43">
        <v>1</v>
      </c>
      <c r="GH43">
        <v>0</v>
      </c>
      <c r="GI43">
        <v>-1.39308103088E-2</v>
      </c>
      <c r="GJ43" s="194">
        <v>42535</v>
      </c>
      <c r="GK43">
        <f t="shared" si="100"/>
        <v>1</v>
      </c>
      <c r="GL43" t="s">
        <v>1163</v>
      </c>
      <c r="GM43">
        <v>2</v>
      </c>
      <c r="GN43" s="241">
        <v>1</v>
      </c>
      <c r="GO43">
        <v>3</v>
      </c>
      <c r="GP43" s="137">
        <v>106175</v>
      </c>
      <c r="GQ43" s="137">
        <v>159262.5</v>
      </c>
      <c r="GR43" s="188">
        <v>-1479.1037845368398</v>
      </c>
      <c r="GS43" s="188">
        <f t="shared" si="160"/>
        <v>1479.1037845368398</v>
      </c>
      <c r="GT43" s="188">
        <v>-1479.1037845368398</v>
      </c>
      <c r="GU43" s="188">
        <v>1479.1037845368398</v>
      </c>
      <c r="GV43" s="188">
        <v>-1479.1037845368398</v>
      </c>
      <c r="GW43" s="188">
        <v>-1479.1037845368398</v>
      </c>
      <c r="GX43" s="188">
        <v>-1479.1037845368398</v>
      </c>
      <c r="GY43" s="188">
        <f t="shared" si="101"/>
        <v>-1479.1037845368398</v>
      </c>
      <c r="GZ43" s="188">
        <v>-1479.1037845368398</v>
      </c>
      <c r="HA43" s="188">
        <v>1479.1037845368398</v>
      </c>
      <c r="HB43" s="188">
        <v>-1479.1037845368398</v>
      </c>
      <c r="HC43" s="188">
        <v>1479.1037845368398</v>
      </c>
      <c r="HE43">
        <v>-1</v>
      </c>
      <c r="HF43">
        <v>1</v>
      </c>
      <c r="HG43">
        <v>-1</v>
      </c>
      <c r="HH43">
        <v>1</v>
      </c>
      <c r="HI43">
        <v>1</v>
      </c>
      <c r="HJ43">
        <v>-3</v>
      </c>
      <c r="HK43">
        <v>-1</v>
      </c>
      <c r="HL43">
        <v>-1</v>
      </c>
      <c r="HM43" s="203">
        <v>-1</v>
      </c>
      <c r="HN43">
        <v>0</v>
      </c>
      <c r="HO43">
        <v>0</v>
      </c>
      <c r="HP43">
        <v>1</v>
      </c>
      <c r="HQ43">
        <v>1</v>
      </c>
      <c r="HR43" s="237">
        <v>-2.1191429244199998E-3</v>
      </c>
      <c r="HS43" s="194">
        <v>42535</v>
      </c>
      <c r="HT43">
        <f t="shared" si="102"/>
        <v>-1</v>
      </c>
      <c r="HU43" t="s">
        <v>1163</v>
      </c>
      <c r="HV43">
        <v>2</v>
      </c>
      <c r="HW43">
        <v>2</v>
      </c>
      <c r="HX43">
        <v>2</v>
      </c>
      <c r="HY43" s="137">
        <v>105950</v>
      </c>
      <c r="HZ43" s="137">
        <v>105950</v>
      </c>
      <c r="IA43" s="188">
        <v>-224.52319284229898</v>
      </c>
      <c r="IB43" s="188">
        <f t="shared" si="161"/>
        <v>224.52319284229898</v>
      </c>
      <c r="IC43" s="188">
        <v>-224.52319284229898</v>
      </c>
      <c r="ID43" s="188">
        <v>224.52319284229898</v>
      </c>
      <c r="IE43" s="188">
        <v>224.52319284229898</v>
      </c>
      <c r="IF43" s="188">
        <v>224.52319284229898</v>
      </c>
      <c r="IG43" s="188">
        <v>-224.52319284229898</v>
      </c>
      <c r="IH43" s="188">
        <f t="shared" si="103"/>
        <v>224.52319284229898</v>
      </c>
      <c r="II43" s="188">
        <v>-224.52319284229898</v>
      </c>
      <c r="IJ43" s="188">
        <v>224.52319284229898</v>
      </c>
      <c r="IK43" s="188">
        <v>-224.52319284229898</v>
      </c>
      <c r="IL43" s="188">
        <v>224.52319284229898</v>
      </c>
      <c r="IN43">
        <v>-1</v>
      </c>
      <c r="IO43" s="228">
        <v>-1</v>
      </c>
      <c r="IP43" s="228">
        <v>1</v>
      </c>
      <c r="IQ43" s="228">
        <v>-1</v>
      </c>
      <c r="IR43" s="203">
        <v>1</v>
      </c>
      <c r="IS43" s="229">
        <v>-4</v>
      </c>
      <c r="IT43">
        <v>-1</v>
      </c>
      <c r="IU43">
        <v>-1</v>
      </c>
      <c r="IV43" s="203">
        <v>1</v>
      </c>
      <c r="IW43">
        <v>0</v>
      </c>
      <c r="IX43">
        <v>1</v>
      </c>
      <c r="IY43">
        <v>0</v>
      </c>
      <c r="IZ43">
        <v>0</v>
      </c>
      <c r="JA43" s="237">
        <v>1.34497404436E-2</v>
      </c>
      <c r="JB43" s="194">
        <v>42552</v>
      </c>
      <c r="JC43">
        <f t="shared" si="104"/>
        <v>-1</v>
      </c>
      <c r="JD43" t="s">
        <v>1163</v>
      </c>
      <c r="JE43">
        <v>2</v>
      </c>
      <c r="JF43" s="241">
        <v>2</v>
      </c>
      <c r="JG43">
        <v>2</v>
      </c>
      <c r="JH43" s="137">
        <v>107375</v>
      </c>
      <c r="JI43" s="137">
        <v>107375</v>
      </c>
      <c r="JJ43" s="188">
        <v>-1444.16588013155</v>
      </c>
      <c r="JK43" s="188">
        <f t="shared" si="162"/>
        <v>-1444.16588013155</v>
      </c>
      <c r="JL43" s="188">
        <v>1444.16588013155</v>
      </c>
      <c r="JM43" s="188">
        <v>-1444.16588013155</v>
      </c>
      <c r="JN43" s="188">
        <v>-1444.16588013155</v>
      </c>
      <c r="JO43" s="188">
        <v>1444.16588013155</v>
      </c>
      <c r="JP43" s="188">
        <v>-1444.16588013155</v>
      </c>
      <c r="JQ43" s="188">
        <f t="shared" si="105"/>
        <v>-1444.16588013155</v>
      </c>
      <c r="JR43" s="188">
        <v>1444.16588013155</v>
      </c>
      <c r="JS43" s="188">
        <v>-1444.16588013155</v>
      </c>
      <c r="JT43" s="188">
        <v>-1444.16588013155</v>
      </c>
      <c r="JU43" s="188">
        <v>1444.16588013155</v>
      </c>
      <c r="JW43">
        <v>1</v>
      </c>
      <c r="JX43" s="228">
        <v>1</v>
      </c>
      <c r="JY43" s="228">
        <v>1</v>
      </c>
      <c r="JZ43" s="228">
        <v>1</v>
      </c>
      <c r="KA43" s="203">
        <v>1</v>
      </c>
      <c r="KB43" s="229">
        <v>-5</v>
      </c>
      <c r="KC43">
        <v>-1</v>
      </c>
      <c r="KD43">
        <v>-1</v>
      </c>
      <c r="KE43" s="203">
        <v>1</v>
      </c>
      <c r="KF43">
        <v>1</v>
      </c>
      <c r="KG43">
        <v>1</v>
      </c>
      <c r="KH43">
        <v>0</v>
      </c>
      <c r="KI43">
        <v>0</v>
      </c>
      <c r="KJ43" s="237">
        <v>3.0500582072200001E-2</v>
      </c>
      <c r="KK43" s="194">
        <v>42552</v>
      </c>
      <c r="KL43">
        <f t="shared" si="106"/>
        <v>1</v>
      </c>
      <c r="KM43" t="s">
        <v>1163</v>
      </c>
      <c r="KN43">
        <v>2</v>
      </c>
      <c r="KO43" s="241">
        <v>2</v>
      </c>
      <c r="KP43">
        <v>2</v>
      </c>
      <c r="KQ43" s="137">
        <v>110650</v>
      </c>
      <c r="KR43" s="137">
        <v>110650</v>
      </c>
      <c r="KS43" s="188">
        <v>3374.8894062889303</v>
      </c>
      <c r="KT43" s="188">
        <v>3374.8894062889303</v>
      </c>
      <c r="KU43" s="188">
        <v>3374.8894062889303</v>
      </c>
      <c r="KV43" s="188">
        <v>-3374.8894062889303</v>
      </c>
      <c r="KW43" s="188">
        <v>-3374.8894062889303</v>
      </c>
      <c r="KX43" s="188">
        <v>3374.8894062889303</v>
      </c>
      <c r="KY43" s="188">
        <v>3374.8894062889303</v>
      </c>
      <c r="KZ43" s="188">
        <f t="shared" si="107"/>
        <v>3374.8894062889303</v>
      </c>
      <c r="LA43" s="188">
        <v>3374.8894062889303</v>
      </c>
      <c r="LB43" s="188">
        <v>-3374.8894062889303</v>
      </c>
      <c r="LC43" s="188">
        <v>-3374.8894062889303</v>
      </c>
      <c r="LD43" s="188">
        <v>3374.8894062889303</v>
      </c>
      <c r="LF43">
        <v>1</v>
      </c>
      <c r="LG43" s="228">
        <v>1</v>
      </c>
      <c r="LH43" s="228">
        <v>-1</v>
      </c>
      <c r="LI43" s="228">
        <v>1</v>
      </c>
      <c r="LJ43" s="203">
        <v>1</v>
      </c>
      <c r="LK43" s="229">
        <v>2</v>
      </c>
      <c r="LL43">
        <v>-1</v>
      </c>
      <c r="LM43">
        <v>1</v>
      </c>
      <c r="LN43" s="203">
        <v>1</v>
      </c>
      <c r="LO43">
        <v>0</v>
      </c>
      <c r="LP43">
        <v>1</v>
      </c>
      <c r="LQ43">
        <v>0</v>
      </c>
      <c r="LR43">
        <v>1</v>
      </c>
      <c r="LS43" s="237">
        <v>1.22006326254E-2</v>
      </c>
      <c r="LT43" s="194">
        <v>42552</v>
      </c>
      <c r="LU43">
        <f t="shared" si="108"/>
        <v>1</v>
      </c>
      <c r="LV43" t="s">
        <v>1163</v>
      </c>
      <c r="LW43">
        <v>2</v>
      </c>
      <c r="LX43" s="241"/>
      <c r="LY43">
        <v>2</v>
      </c>
      <c r="LZ43" s="137">
        <v>112000</v>
      </c>
      <c r="MA43" s="137">
        <v>112000</v>
      </c>
      <c r="MB43" s="188">
        <v>1366.4708540448</v>
      </c>
      <c r="MC43" s="188">
        <v>1366.4708540448</v>
      </c>
      <c r="MD43" s="188">
        <v>1366.4708540448</v>
      </c>
      <c r="ME43" s="188">
        <v>-1366.4708540448</v>
      </c>
      <c r="MF43" s="188">
        <v>1366.4708540448</v>
      </c>
      <c r="MG43" s="188">
        <v>-1366.4708540448</v>
      </c>
      <c r="MH43" s="188">
        <v>1366.4708540448</v>
      </c>
      <c r="MI43" s="188">
        <f t="shared" si="109"/>
        <v>1366.4708540448</v>
      </c>
      <c r="MJ43" s="188">
        <v>1366.4708540448</v>
      </c>
      <c r="MK43" s="188">
        <v>-1366.4708540448</v>
      </c>
      <c r="ML43" s="188">
        <v>-1366.4708540448</v>
      </c>
      <c r="MM43" s="188">
        <v>1366.4708540448</v>
      </c>
      <c r="MO43">
        <v>1</v>
      </c>
      <c r="MP43" s="228">
        <v>-1</v>
      </c>
      <c r="MQ43" s="228">
        <v>1</v>
      </c>
      <c r="MR43" s="203">
        <v>-1</v>
      </c>
      <c r="MS43" s="203">
        <v>1</v>
      </c>
      <c r="MT43" s="229">
        <v>3</v>
      </c>
      <c r="MU43">
        <v>-1</v>
      </c>
      <c r="MV43">
        <v>1</v>
      </c>
      <c r="MW43" s="203">
        <v>1</v>
      </c>
      <c r="MX43">
        <v>1</v>
      </c>
      <c r="MY43">
        <v>1</v>
      </c>
      <c r="MZ43">
        <v>0</v>
      </c>
      <c r="NA43">
        <v>1</v>
      </c>
      <c r="NB43" s="237">
        <v>1.3392857142899999E-3</v>
      </c>
      <c r="NC43" s="194">
        <v>42552</v>
      </c>
      <c r="ND43">
        <f t="shared" si="110"/>
        <v>1</v>
      </c>
      <c r="NE43" t="s">
        <v>1163</v>
      </c>
      <c r="NF43">
        <v>2</v>
      </c>
      <c r="NG43" s="241"/>
      <c r="NH43">
        <v>2</v>
      </c>
      <c r="NI43" s="137">
        <v>112150</v>
      </c>
      <c r="NJ43" s="137">
        <v>112150</v>
      </c>
      <c r="NK43" s="188">
        <v>-150.2008928576235</v>
      </c>
      <c r="NL43" s="188">
        <v>150.2008928576235</v>
      </c>
      <c r="NM43" s="188">
        <v>150.2008928576235</v>
      </c>
      <c r="NN43" s="188">
        <v>-150.2008928576235</v>
      </c>
      <c r="NO43" s="188">
        <v>150.2008928576235</v>
      </c>
      <c r="NP43" s="188">
        <v>150.2008928576235</v>
      </c>
      <c r="NQ43" s="188">
        <v>-150.2008928576235</v>
      </c>
      <c r="NR43" s="188">
        <f t="shared" si="111"/>
        <v>150.2008928576235</v>
      </c>
      <c r="NS43" s="188">
        <v>150.2008928576235</v>
      </c>
      <c r="NT43" s="188">
        <v>-150.2008928576235</v>
      </c>
      <c r="NU43" s="188">
        <v>-150.2008928576235</v>
      </c>
      <c r="NV43" s="188">
        <v>150.2008928576235</v>
      </c>
      <c r="NX43">
        <v>1</v>
      </c>
      <c r="NY43" s="228">
        <v>1</v>
      </c>
      <c r="NZ43" s="228">
        <v>-1</v>
      </c>
      <c r="OA43" s="228">
        <v>1</v>
      </c>
      <c r="OB43" s="203">
        <v>1</v>
      </c>
      <c r="OC43" s="229">
        <v>4</v>
      </c>
      <c r="OD43">
        <v>-1</v>
      </c>
      <c r="OE43">
        <v>1</v>
      </c>
      <c r="OF43" s="203">
        <v>-1</v>
      </c>
      <c r="OG43">
        <v>1</v>
      </c>
      <c r="OH43">
        <v>0</v>
      </c>
      <c r="OI43">
        <v>1</v>
      </c>
      <c r="OJ43">
        <v>0</v>
      </c>
      <c r="OK43">
        <v>-4.2353990191699997E-3</v>
      </c>
      <c r="OL43" s="194">
        <v>42559</v>
      </c>
      <c r="OM43">
        <f t="shared" si="112"/>
        <v>1</v>
      </c>
      <c r="ON43" t="s">
        <v>1163</v>
      </c>
      <c r="OO43">
        <v>2</v>
      </c>
      <c r="OP43" s="241"/>
      <c r="OQ43">
        <v>2</v>
      </c>
      <c r="OR43" s="137">
        <v>111850</v>
      </c>
      <c r="OS43" s="137">
        <v>111850</v>
      </c>
      <c r="OT43" s="188">
        <v>-473.72938029416446</v>
      </c>
      <c r="OU43" s="188">
        <v>-473.72938029416446</v>
      </c>
      <c r="OV43" s="188">
        <v>-473.72938029416446</v>
      </c>
      <c r="OW43" s="188">
        <v>473.72938029416446</v>
      </c>
      <c r="OX43" s="188">
        <v>-473.72938029416446</v>
      </c>
      <c r="OY43" s="188">
        <v>473.72938029416446</v>
      </c>
      <c r="OZ43" s="188">
        <v>-473.72938029416446</v>
      </c>
      <c r="PA43" s="188">
        <f t="shared" si="113"/>
        <v>-473.72938029416446</v>
      </c>
      <c r="PB43" s="188">
        <v>-473.72938029416446</v>
      </c>
      <c r="PC43" s="188">
        <v>473.72938029416446</v>
      </c>
      <c r="PD43" s="188">
        <v>-473.72938029416446</v>
      </c>
      <c r="PE43" s="188">
        <v>473.72938029416446</v>
      </c>
      <c r="PG43">
        <v>-1</v>
      </c>
      <c r="PH43" s="228">
        <v>-1</v>
      </c>
      <c r="PI43" s="228">
        <v>1</v>
      </c>
      <c r="PJ43" s="228">
        <v>-1</v>
      </c>
      <c r="PK43" s="203">
        <v>1</v>
      </c>
      <c r="PL43" s="229">
        <v>5</v>
      </c>
      <c r="PM43">
        <v>-1</v>
      </c>
      <c r="PN43">
        <v>1</v>
      </c>
      <c r="PO43" s="203">
        <v>1</v>
      </c>
      <c r="PP43">
        <v>1</v>
      </c>
      <c r="PQ43">
        <v>1</v>
      </c>
      <c r="PR43">
        <v>0</v>
      </c>
      <c r="PS43">
        <v>1</v>
      </c>
      <c r="PT43" s="237">
        <v>1.5670472352799999E-3</v>
      </c>
      <c r="PU43" s="194">
        <v>42559</v>
      </c>
      <c r="PV43">
        <v>1</v>
      </c>
      <c r="PW43" t="s">
        <v>1163</v>
      </c>
      <c r="PX43">
        <v>2</v>
      </c>
      <c r="PY43" s="241"/>
      <c r="PZ43">
        <v>2</v>
      </c>
      <c r="QA43" s="137">
        <v>113150</v>
      </c>
      <c r="QB43" s="137">
        <v>113150</v>
      </c>
      <c r="QC43" s="188">
        <v>-177.31139467193199</v>
      </c>
      <c r="QD43" s="188">
        <v>-177.31139467193199</v>
      </c>
      <c r="QE43" s="188">
        <v>177.31139467193199</v>
      </c>
      <c r="QF43" s="188">
        <v>-177.31139467193199</v>
      </c>
      <c r="QG43" s="188">
        <v>177.31139467193199</v>
      </c>
      <c r="QH43" s="188">
        <v>177.31139467193199</v>
      </c>
      <c r="QI43" s="188">
        <v>-177.31139467193199</v>
      </c>
      <c r="QJ43" s="188">
        <v>177.31139467193199</v>
      </c>
      <c r="QK43" s="188">
        <v>177.31139467193199</v>
      </c>
      <c r="QL43" s="188">
        <v>-177.31139467193199</v>
      </c>
      <c r="QM43" s="188">
        <v>-177.31139467193199</v>
      </c>
      <c r="QN43" s="188">
        <v>177.31139467193199</v>
      </c>
      <c r="QP43">
        <f t="shared" si="114"/>
        <v>1</v>
      </c>
      <c r="QQ43" s="228">
        <v>-1</v>
      </c>
      <c r="QR43" s="228">
        <v>1</v>
      </c>
      <c r="QS43" s="228">
        <v>-1</v>
      </c>
      <c r="QT43" s="203">
        <v>1</v>
      </c>
      <c r="QU43" s="229">
        <v>6</v>
      </c>
      <c r="QV43">
        <f t="shared" si="115"/>
        <v>-1</v>
      </c>
      <c r="QW43">
        <f t="shared" si="116"/>
        <v>1</v>
      </c>
      <c r="QX43">
        <v>1</v>
      </c>
      <c r="QY43">
        <f t="shared" si="117"/>
        <v>1</v>
      </c>
      <c r="QZ43">
        <f t="shared" si="176"/>
        <v>1</v>
      </c>
      <c r="RA43">
        <f t="shared" si="163"/>
        <v>0</v>
      </c>
      <c r="RB43">
        <f t="shared" si="118"/>
        <v>1</v>
      </c>
      <c r="RC43">
        <v>1.16227089852E-2</v>
      </c>
      <c r="RD43" s="194">
        <v>42559</v>
      </c>
      <c r="RE43">
        <f t="shared" si="119"/>
        <v>1</v>
      </c>
      <c r="RF43" t="str">
        <f t="shared" si="83"/>
        <v>TRUE</v>
      </c>
      <c r="RG43">
        <f>VLOOKUP($A43,'FuturesInfo (3)'!$A$2:$V$80,22)</f>
        <v>2</v>
      </c>
      <c r="RH43" s="241"/>
      <c r="RI43">
        <f t="shared" si="120"/>
        <v>2</v>
      </c>
      <c r="RJ43" s="137">
        <f>VLOOKUP($A43,'FuturesInfo (3)'!$A$2:$O$80,15)*RG43</f>
        <v>113150</v>
      </c>
      <c r="RK43" s="137">
        <f>VLOOKUP($A43,'FuturesInfo (3)'!$A$2:$O$80,15)*RI43</f>
        <v>113150</v>
      </c>
      <c r="RL43" s="188">
        <f t="shared" si="121"/>
        <v>-1315.1095216753799</v>
      </c>
      <c r="RM43" s="188">
        <f t="shared" si="172"/>
        <v>1315.1095216753799</v>
      </c>
      <c r="RN43" s="188">
        <f t="shared" si="122"/>
        <v>1315.1095216753799</v>
      </c>
      <c r="RO43" s="188">
        <f t="shared" si="123"/>
        <v>-1315.1095216753799</v>
      </c>
      <c r="RP43" s="188">
        <f t="shared" si="173"/>
        <v>1315.1095216753799</v>
      </c>
      <c r="RQ43" s="188">
        <f t="shared" si="125"/>
        <v>1315.1095216753799</v>
      </c>
      <c r="RR43" s="188">
        <f t="shared" si="164"/>
        <v>-1315.1095216753799</v>
      </c>
      <c r="RS43" s="188">
        <f t="shared" si="126"/>
        <v>1315.1095216753799</v>
      </c>
      <c r="RT43" s="188">
        <f>IF(IF(sym!$Q32=QX43,1,0)=1,ABS(RJ43*RC43),-ABS(RJ43*RC43))</f>
        <v>1315.1095216753799</v>
      </c>
      <c r="RU43" s="188">
        <f>IF(IF(sym!$P32=QX43,1,0)=1,ABS(RJ43*RC43),-ABS(RJ43*RC43))</f>
        <v>-1315.1095216753799</v>
      </c>
      <c r="RV43" s="188">
        <f t="shared" si="169"/>
        <v>-1315.1095216753799</v>
      </c>
      <c r="RW43" s="188">
        <f t="shared" si="127"/>
        <v>1315.1095216753799</v>
      </c>
      <c r="RY43">
        <f t="shared" si="128"/>
        <v>1</v>
      </c>
      <c r="RZ43" s="228"/>
      <c r="SA43" s="228"/>
      <c r="SB43" s="228"/>
      <c r="SC43" s="203"/>
      <c r="SD43" s="229"/>
      <c r="SE43">
        <f t="shared" si="129"/>
        <v>1</v>
      </c>
      <c r="SF43">
        <f t="shared" si="130"/>
        <v>0</v>
      </c>
      <c r="SG43" s="203"/>
      <c r="SH43">
        <f t="shared" si="131"/>
        <v>1</v>
      </c>
      <c r="SI43">
        <f t="shared" si="85"/>
        <v>1</v>
      </c>
      <c r="SJ43">
        <f t="shared" si="165"/>
        <v>0</v>
      </c>
      <c r="SK43">
        <f t="shared" si="132"/>
        <v>1</v>
      </c>
      <c r="SL43" s="237"/>
      <c r="SM43" s="194"/>
      <c r="SN43">
        <f t="shared" si="133"/>
        <v>-1</v>
      </c>
      <c r="SO43" t="str">
        <f t="shared" si="86"/>
        <v>FALSE</v>
      </c>
      <c r="SP43">
        <f>VLOOKUP($A43,'FuturesInfo (3)'!$A$2:$V$80,22)</f>
        <v>2</v>
      </c>
      <c r="SQ43" s="241"/>
      <c r="SR43">
        <f t="shared" si="134"/>
        <v>2</v>
      </c>
      <c r="SS43" s="137">
        <f>VLOOKUP($A43,'FuturesInfo (3)'!$A$2:$O$80,15)*SP43</f>
        <v>113150</v>
      </c>
      <c r="ST43" s="137">
        <f>VLOOKUP($A43,'FuturesInfo (3)'!$A$2:$O$80,15)*SR43</f>
        <v>113150</v>
      </c>
      <c r="SU43" s="188">
        <f t="shared" si="177"/>
        <v>0</v>
      </c>
      <c r="SV43" s="188">
        <f t="shared" si="87"/>
        <v>0</v>
      </c>
      <c r="SW43" s="188">
        <f t="shared" si="136"/>
        <v>0</v>
      </c>
      <c r="SX43" s="188">
        <f t="shared" si="137"/>
        <v>0</v>
      </c>
      <c r="SY43" s="188">
        <f t="shared" si="174"/>
        <v>0</v>
      </c>
      <c r="SZ43" s="188">
        <f t="shared" si="139"/>
        <v>0</v>
      </c>
      <c r="TA43" s="188">
        <f t="shared" si="166"/>
        <v>0</v>
      </c>
      <c r="TB43" s="188">
        <f t="shared" si="140"/>
        <v>0</v>
      </c>
      <c r="TC43" s="188">
        <f>IF(IF(sym!$Q32=SG43,1,0)=1,ABS(SS43*SL43),-ABS(SS43*SL43))</f>
        <v>0</v>
      </c>
      <c r="TD43" s="188">
        <f>IF(IF(sym!$P32=SG43,1,0)=1,ABS(SS43*SL43),-ABS(SS43*SL43))</f>
        <v>0</v>
      </c>
      <c r="TE43" s="188">
        <f t="shared" si="170"/>
        <v>0</v>
      </c>
      <c r="TF43" s="188">
        <f t="shared" si="141"/>
        <v>0</v>
      </c>
      <c r="TH43">
        <f t="shared" si="142"/>
        <v>0</v>
      </c>
      <c r="TI43" s="228"/>
      <c r="TJ43" s="228"/>
      <c r="TK43" s="228"/>
      <c r="TL43" s="203"/>
      <c r="TM43" s="229"/>
      <c r="TN43">
        <f t="shared" si="143"/>
        <v>1</v>
      </c>
      <c r="TO43">
        <f t="shared" si="144"/>
        <v>0</v>
      </c>
      <c r="TP43" s="203"/>
      <c r="TQ43">
        <f t="shared" si="145"/>
        <v>1</v>
      </c>
      <c r="TR43">
        <f t="shared" si="88"/>
        <v>1</v>
      </c>
      <c r="TS43">
        <f t="shared" si="167"/>
        <v>0</v>
      </c>
      <c r="TT43">
        <f t="shared" si="146"/>
        <v>1</v>
      </c>
      <c r="TU43" s="237"/>
      <c r="TV43" s="194"/>
      <c r="TW43">
        <f t="shared" si="147"/>
        <v>-1</v>
      </c>
      <c r="TX43" t="str">
        <f t="shared" si="89"/>
        <v>FALSE</v>
      </c>
      <c r="TY43">
        <f>VLOOKUP($A43,'FuturesInfo (3)'!$A$2:$V$80,22)</f>
        <v>2</v>
      </c>
      <c r="TZ43" s="241"/>
      <c r="UA43">
        <f t="shared" si="148"/>
        <v>2</v>
      </c>
      <c r="UB43" s="137">
        <f>VLOOKUP($A43,'FuturesInfo (3)'!$A$2:$O$80,15)*TY43</f>
        <v>113150</v>
      </c>
      <c r="UC43" s="137">
        <f>VLOOKUP($A43,'FuturesInfo (3)'!$A$2:$O$80,15)*UA43</f>
        <v>113150</v>
      </c>
      <c r="UD43" s="188">
        <f t="shared" si="178"/>
        <v>0</v>
      </c>
      <c r="UE43" s="188">
        <f t="shared" si="90"/>
        <v>0</v>
      </c>
      <c r="UF43" s="188">
        <f t="shared" si="150"/>
        <v>0</v>
      </c>
      <c r="UG43" s="188">
        <f t="shared" si="151"/>
        <v>0</v>
      </c>
      <c r="UH43" s="188">
        <f t="shared" si="175"/>
        <v>0</v>
      </c>
      <c r="UI43" s="188">
        <f t="shared" si="153"/>
        <v>0</v>
      </c>
      <c r="UJ43" s="188">
        <f t="shared" si="168"/>
        <v>0</v>
      </c>
      <c r="UK43" s="188">
        <f t="shared" si="154"/>
        <v>0</v>
      </c>
      <c r="UL43" s="188">
        <f>IF(IF(sym!$Q32=TP43,1,0)=1,ABS(UB43*TU43),-ABS(UB43*TU43))</f>
        <v>0</v>
      </c>
      <c r="UM43" s="188">
        <f>IF(IF(sym!$P32=TP43,1,0)=1,ABS(UB43*TU43),-ABS(UB43*TU43))</f>
        <v>0</v>
      </c>
      <c r="UN43" s="188">
        <f t="shared" si="171"/>
        <v>0</v>
      </c>
      <c r="UO43" s="188">
        <f t="shared" si="155"/>
        <v>0</v>
      </c>
    </row>
    <row r="44" spans="1:561" x14ac:dyDescent="0.25">
      <c r="A44" s="1" t="s">
        <v>1026</v>
      </c>
      <c r="B44" s="149" t="str">
        <f>'FuturesInfo (3)'!M32</f>
        <v>HSI</v>
      </c>
      <c r="C44" s="192" t="str">
        <f>VLOOKUP(A44,'FuturesInfo (3)'!$A$2:$K$80,11)</f>
        <v>index</v>
      </c>
      <c r="E44">
        <v>1</v>
      </c>
      <c r="F44" s="228">
        <v>1</v>
      </c>
      <c r="G44" s="228">
        <v>1</v>
      </c>
      <c r="H44" s="203">
        <v>1</v>
      </c>
      <c r="I44" s="229">
        <v>-4</v>
      </c>
      <c r="J44">
        <v>-1</v>
      </c>
      <c r="K44">
        <v>-1</v>
      </c>
      <c r="L44" s="203">
        <v>1</v>
      </c>
      <c r="M44">
        <v>1</v>
      </c>
      <c r="N44">
        <v>1</v>
      </c>
      <c r="O44">
        <v>0</v>
      </c>
      <c r="P44">
        <v>0</v>
      </c>
      <c r="Q44" s="237">
        <v>2.2752795273699999E-2</v>
      </c>
      <c r="R44" s="194">
        <v>42544</v>
      </c>
      <c r="S44">
        <v>60</v>
      </c>
      <c r="T44" t="s">
        <v>1163</v>
      </c>
      <c r="U44">
        <v>1</v>
      </c>
      <c r="V44" s="241">
        <v>2</v>
      </c>
      <c r="W44">
        <v>1</v>
      </c>
      <c r="X44" s="137">
        <v>134794.07979407979</v>
      </c>
      <c r="Y44" s="137">
        <v>134794.07979407979</v>
      </c>
      <c r="Z44" s="188">
        <v>3066.9421016614792</v>
      </c>
      <c r="AA44" s="188">
        <f t="shared" si="81"/>
        <v>3066.9421016614792</v>
      </c>
      <c r="AB44" s="188">
        <v>3066.9421016614792</v>
      </c>
      <c r="AC44" s="188">
        <v>-3066.9421016614792</v>
      </c>
      <c r="AD44" s="188">
        <v>-3066.9421016614792</v>
      </c>
      <c r="AE44" s="188">
        <v>3066.9421016614792</v>
      </c>
      <c r="AF44" s="188">
        <f t="shared" si="91"/>
        <v>0</v>
      </c>
      <c r="AG44" s="188">
        <v>3066.9421016614792</v>
      </c>
      <c r="AH44" s="188">
        <v>-3066.9421016614792</v>
      </c>
      <c r="AI44" s="188">
        <v>-3066.9421016614792</v>
      </c>
      <c r="AJ44" s="188">
        <v>3066.9421016614792</v>
      </c>
      <c r="AL44">
        <v>1</v>
      </c>
      <c r="AM44" s="228">
        <v>-1</v>
      </c>
      <c r="AN44" s="228">
        <v>-1</v>
      </c>
      <c r="AO44" s="228">
        <v>-1</v>
      </c>
      <c r="AP44" s="203">
        <v>1</v>
      </c>
      <c r="AQ44" s="229">
        <v>3</v>
      </c>
      <c r="AR44">
        <v>-1</v>
      </c>
      <c r="AS44">
        <v>1</v>
      </c>
      <c r="AT44" s="203">
        <v>1</v>
      </c>
      <c r="AU44">
        <v>0</v>
      </c>
      <c r="AV44">
        <v>1</v>
      </c>
      <c r="AW44">
        <v>0</v>
      </c>
      <c r="AX44">
        <v>1</v>
      </c>
      <c r="AY44" s="237"/>
      <c r="AZ44" s="194">
        <v>42544</v>
      </c>
      <c r="BA44">
        <f t="shared" si="92"/>
        <v>-1</v>
      </c>
      <c r="BB44" t="s">
        <v>1163</v>
      </c>
      <c r="BC44">
        <v>1</v>
      </c>
      <c r="BD44" s="241">
        <v>2</v>
      </c>
      <c r="BE44">
        <v>1</v>
      </c>
      <c r="BF44" s="137">
        <v>135379.66537966538</v>
      </c>
      <c r="BG44" s="137">
        <v>135379.66537966538</v>
      </c>
      <c r="BH44" s="188">
        <v>0</v>
      </c>
      <c r="BI44" s="188">
        <f t="shared" si="156"/>
        <v>0</v>
      </c>
      <c r="BJ44" s="188">
        <v>0</v>
      </c>
      <c r="BK44" s="188">
        <v>0</v>
      </c>
      <c r="BL44" s="188">
        <v>0</v>
      </c>
      <c r="BM44" s="188">
        <v>0</v>
      </c>
      <c r="BN44" s="188">
        <v>0</v>
      </c>
      <c r="BO44" s="188">
        <f t="shared" si="93"/>
        <v>0</v>
      </c>
      <c r="BP44" s="188">
        <v>0</v>
      </c>
      <c r="BQ44" s="188">
        <v>0</v>
      </c>
      <c r="BR44" s="188">
        <v>0</v>
      </c>
      <c r="BS44" s="188">
        <v>0</v>
      </c>
      <c r="BU44">
        <v>1</v>
      </c>
      <c r="BV44" s="228">
        <v>-1</v>
      </c>
      <c r="BW44" s="228">
        <v>-1</v>
      </c>
      <c r="BX44" s="228">
        <v>-1</v>
      </c>
      <c r="BY44" s="203">
        <v>1</v>
      </c>
      <c r="BZ44" s="229">
        <v>3</v>
      </c>
      <c r="CA44">
        <v>-1</v>
      </c>
      <c r="CB44">
        <v>1</v>
      </c>
      <c r="CC44" s="203">
        <v>1</v>
      </c>
      <c r="CD44">
        <v>0</v>
      </c>
      <c r="CE44">
        <v>1</v>
      </c>
      <c r="CF44">
        <v>0</v>
      </c>
      <c r="CG44">
        <v>1</v>
      </c>
      <c r="CH44" s="237">
        <v>4.3442975127699996E-3</v>
      </c>
      <c r="CI44" s="194">
        <v>42544</v>
      </c>
      <c r="CJ44">
        <f t="shared" si="94"/>
        <v>-1</v>
      </c>
      <c r="CK44" t="s">
        <v>1163</v>
      </c>
      <c r="CL44">
        <v>1</v>
      </c>
      <c r="CM44" s="241">
        <v>2</v>
      </c>
      <c r="CN44">
        <v>1</v>
      </c>
      <c r="CO44" s="137">
        <v>135379.66537966538</v>
      </c>
      <c r="CP44" s="137">
        <v>135379.66537966538</v>
      </c>
      <c r="CQ44" s="188">
        <v>-588.12954358851516</v>
      </c>
      <c r="CR44" s="188">
        <f t="shared" si="157"/>
        <v>588.12954358851516</v>
      </c>
      <c r="CS44" s="188">
        <v>588.12954358851516</v>
      </c>
      <c r="CT44" s="188">
        <v>-588.12954358851516</v>
      </c>
      <c r="CU44" s="188">
        <v>588.12954358851516</v>
      </c>
      <c r="CV44" s="188">
        <v>-588.12954358851516</v>
      </c>
      <c r="CW44" s="188">
        <v>-588.12954358851516</v>
      </c>
      <c r="CX44" s="188">
        <f t="shared" si="95"/>
        <v>-588.12954358851516</v>
      </c>
      <c r="CY44" s="188">
        <v>588.12954358851516</v>
      </c>
      <c r="CZ44" s="188">
        <v>-588.12954358851516</v>
      </c>
      <c r="DA44" s="188">
        <v>-588.12954358851516</v>
      </c>
      <c r="DB44" s="188">
        <v>588.12954358851516</v>
      </c>
      <c r="DD44">
        <v>1</v>
      </c>
      <c r="DE44" s="228">
        <v>1</v>
      </c>
      <c r="DF44" s="228">
        <v>-1</v>
      </c>
      <c r="DG44" s="228">
        <v>1</v>
      </c>
      <c r="DH44" s="203">
        <v>1</v>
      </c>
      <c r="DI44" s="229">
        <v>4</v>
      </c>
      <c r="DJ44">
        <v>-1</v>
      </c>
      <c r="DK44">
        <v>1</v>
      </c>
      <c r="DL44" s="203">
        <v>-1</v>
      </c>
      <c r="DM44">
        <v>0</v>
      </c>
      <c r="DN44">
        <v>0</v>
      </c>
      <c r="DO44">
        <v>1</v>
      </c>
      <c r="DP44">
        <v>0</v>
      </c>
      <c r="DQ44" s="237">
        <v>-1.4877840098900001E-2</v>
      </c>
      <c r="DR44" s="194">
        <v>42548</v>
      </c>
      <c r="DS44">
        <f t="shared" si="96"/>
        <v>1</v>
      </c>
      <c r="DT44" t="s">
        <v>1163</v>
      </c>
      <c r="DU44">
        <v>1</v>
      </c>
      <c r="DV44" s="241">
        <v>2</v>
      </c>
      <c r="DW44">
        <v>1</v>
      </c>
      <c r="DX44" s="137">
        <v>133365.50836550837</v>
      </c>
      <c r="DY44" s="137">
        <v>133365.50836550837</v>
      </c>
      <c r="DZ44" s="188">
        <v>-1984.190708170544</v>
      </c>
      <c r="EA44" s="188">
        <f t="shared" si="158"/>
        <v>-1984.190708170544</v>
      </c>
      <c r="EB44" s="188">
        <v>-1984.190708170544</v>
      </c>
      <c r="EC44" s="188">
        <v>1984.190708170544</v>
      </c>
      <c r="ED44" s="188">
        <v>-1984.190708170544</v>
      </c>
      <c r="EE44" s="188">
        <v>1984.190708170544</v>
      </c>
      <c r="EF44" s="188">
        <v>-1984.190708170544</v>
      </c>
      <c r="EG44" s="188">
        <f t="shared" si="97"/>
        <v>-1984.190708170544</v>
      </c>
      <c r="EH44" s="188">
        <v>-1984.190708170544</v>
      </c>
      <c r="EI44" s="188">
        <v>1984.190708170544</v>
      </c>
      <c r="EJ44" s="188">
        <v>-1984.190708170544</v>
      </c>
      <c r="EK44" s="188">
        <v>1984.190708170544</v>
      </c>
      <c r="EM44">
        <v>-1</v>
      </c>
      <c r="EN44" s="228">
        <v>1</v>
      </c>
      <c r="EO44" s="228">
        <v>-1</v>
      </c>
      <c r="EP44" s="228">
        <v>1</v>
      </c>
      <c r="EQ44" s="203">
        <v>1</v>
      </c>
      <c r="ER44" s="229">
        <v>5</v>
      </c>
      <c r="ES44">
        <v>-1</v>
      </c>
      <c r="ET44">
        <v>1</v>
      </c>
      <c r="EU44" s="203">
        <v>-1</v>
      </c>
      <c r="EV44">
        <v>0</v>
      </c>
      <c r="EW44">
        <v>0</v>
      </c>
      <c r="EX44">
        <v>1</v>
      </c>
      <c r="EY44">
        <v>0</v>
      </c>
      <c r="EZ44" s="237">
        <v>-1.03739445115E-2</v>
      </c>
      <c r="FA44" s="194">
        <v>42548</v>
      </c>
      <c r="FB44">
        <f t="shared" si="98"/>
        <v>1</v>
      </c>
      <c r="FC44" t="s">
        <v>1163</v>
      </c>
      <c r="FD44">
        <v>1</v>
      </c>
      <c r="FE44" s="241">
        <v>2</v>
      </c>
      <c r="FF44">
        <v>1</v>
      </c>
      <c r="FG44" s="137">
        <v>131981.98198198198</v>
      </c>
      <c r="FH44" s="137">
        <v>131981.98198198198</v>
      </c>
      <c r="FI44" s="188">
        <v>-1369.1737575988739</v>
      </c>
      <c r="FJ44" s="188">
        <f t="shared" si="159"/>
        <v>1369.1737575988739</v>
      </c>
      <c r="FK44" s="188">
        <v>-1369.1737575988739</v>
      </c>
      <c r="FL44" s="188">
        <v>1369.1737575988739</v>
      </c>
      <c r="FM44" s="188">
        <v>-1369.1737575988739</v>
      </c>
      <c r="FN44" s="188">
        <v>1369.1737575988739</v>
      </c>
      <c r="FO44" s="188">
        <v>-1369.1737575988739</v>
      </c>
      <c r="FP44" s="188">
        <f t="shared" si="99"/>
        <v>-1369.1737575988739</v>
      </c>
      <c r="FQ44" s="188">
        <v>-1369.1737575988739</v>
      </c>
      <c r="FR44" s="188">
        <v>1369.1737575988739</v>
      </c>
      <c r="FS44" s="188">
        <v>-1369.1737575988739</v>
      </c>
      <c r="FT44" s="188">
        <v>1369.1737575988739</v>
      </c>
      <c r="FV44">
        <v>-1</v>
      </c>
      <c r="FW44" s="228">
        <v>1</v>
      </c>
      <c r="FX44" s="228">
        <v>-1</v>
      </c>
      <c r="FY44" s="228">
        <v>1</v>
      </c>
      <c r="FZ44" s="203">
        <v>1</v>
      </c>
      <c r="GA44" s="229">
        <v>-1</v>
      </c>
      <c r="GB44">
        <v>-1</v>
      </c>
      <c r="GC44">
        <v>-1</v>
      </c>
      <c r="GD44">
        <v>1</v>
      </c>
      <c r="GE44">
        <v>1</v>
      </c>
      <c r="GF44">
        <v>1</v>
      </c>
      <c r="GG44">
        <v>0</v>
      </c>
      <c r="GH44">
        <v>0</v>
      </c>
      <c r="GI44">
        <v>9.5563139931699997E-3</v>
      </c>
      <c r="GJ44" s="194">
        <v>42548</v>
      </c>
      <c r="GK44">
        <f t="shared" si="100"/>
        <v>-1</v>
      </c>
      <c r="GL44" t="s">
        <v>1163</v>
      </c>
      <c r="GM44">
        <v>1</v>
      </c>
      <c r="GN44" s="241">
        <v>1</v>
      </c>
      <c r="GO44">
        <v>1</v>
      </c>
      <c r="GP44" s="137">
        <v>133243.24324324325</v>
      </c>
      <c r="GQ44" s="137">
        <v>133243.24324324325</v>
      </c>
      <c r="GR44" s="188">
        <v>1273.3142699007594</v>
      </c>
      <c r="GS44" s="188">
        <f t="shared" si="160"/>
        <v>-1273.3142699007594</v>
      </c>
      <c r="GT44" s="188">
        <v>1273.3142699007594</v>
      </c>
      <c r="GU44" s="188">
        <v>-1273.3142699007594</v>
      </c>
      <c r="GV44" s="188">
        <v>-1273.3142699007594</v>
      </c>
      <c r="GW44" s="188">
        <v>-1273.3142699007594</v>
      </c>
      <c r="GX44" s="188">
        <v>1273.3142699007594</v>
      </c>
      <c r="GY44" s="188">
        <f t="shared" si="101"/>
        <v>-1273.3142699007594</v>
      </c>
      <c r="GZ44" s="188">
        <v>1273.3142699007594</v>
      </c>
      <c r="HA44" s="188">
        <v>-1273.3142699007594</v>
      </c>
      <c r="HB44" s="188">
        <v>-1273.3142699007594</v>
      </c>
      <c r="HC44" s="188">
        <v>1273.3142699007594</v>
      </c>
      <c r="HE44">
        <v>1</v>
      </c>
      <c r="HF44">
        <v>-1</v>
      </c>
      <c r="HG44">
        <v>-1</v>
      </c>
      <c r="HH44">
        <v>-1</v>
      </c>
      <c r="HI44">
        <v>1</v>
      </c>
      <c r="HJ44">
        <v>-2</v>
      </c>
      <c r="HK44">
        <v>-1</v>
      </c>
      <c r="HL44">
        <v>-1</v>
      </c>
      <c r="HM44" s="203">
        <v>-1</v>
      </c>
      <c r="HN44">
        <v>1</v>
      </c>
      <c r="HO44">
        <v>0</v>
      </c>
      <c r="HP44">
        <v>1</v>
      </c>
      <c r="HQ44">
        <v>1</v>
      </c>
      <c r="HR44" s="237">
        <v>-7.0993914807300001E-3</v>
      </c>
      <c r="HS44" s="194">
        <v>42548</v>
      </c>
      <c r="HT44">
        <f t="shared" si="102"/>
        <v>-1</v>
      </c>
      <c r="HU44" t="s">
        <v>1163</v>
      </c>
      <c r="HV44">
        <v>1</v>
      </c>
      <c r="HW44">
        <v>1</v>
      </c>
      <c r="HX44">
        <v>1</v>
      </c>
      <c r="HY44" s="137">
        <v>132297.29729729731</v>
      </c>
      <c r="HZ44" s="137">
        <v>132297.29729729731</v>
      </c>
      <c r="IA44" s="188">
        <v>939.23030535603652</v>
      </c>
      <c r="IB44" s="188">
        <f t="shared" si="161"/>
        <v>-939.23030535603652</v>
      </c>
      <c r="IC44" s="188">
        <v>-939.23030535603652</v>
      </c>
      <c r="ID44" s="188">
        <v>939.23030535603652</v>
      </c>
      <c r="IE44" s="188">
        <v>939.23030535603652</v>
      </c>
      <c r="IF44" s="188">
        <v>939.23030535603652</v>
      </c>
      <c r="IG44" s="188">
        <v>939.23030535603652</v>
      </c>
      <c r="IH44" s="188">
        <f t="shared" si="103"/>
        <v>939.23030535603652</v>
      </c>
      <c r="II44" s="188">
        <v>-939.23030535603652</v>
      </c>
      <c r="IJ44" s="188">
        <v>939.23030535603652</v>
      </c>
      <c r="IK44" s="188">
        <v>-939.23030535603652</v>
      </c>
      <c r="IL44" s="188">
        <v>939.23030535603652</v>
      </c>
      <c r="IN44">
        <v>-1</v>
      </c>
      <c r="IO44" s="228">
        <v>1</v>
      </c>
      <c r="IP44" s="228">
        <v>1</v>
      </c>
      <c r="IQ44" s="228">
        <v>1</v>
      </c>
      <c r="IR44" s="203">
        <v>1</v>
      </c>
      <c r="IS44" s="229">
        <v>8</v>
      </c>
      <c r="IT44">
        <v>-1</v>
      </c>
      <c r="IU44">
        <v>1</v>
      </c>
      <c r="IV44" s="203">
        <v>1</v>
      </c>
      <c r="IW44">
        <v>1</v>
      </c>
      <c r="IX44">
        <v>1</v>
      </c>
      <c r="IY44">
        <v>0</v>
      </c>
      <c r="IZ44">
        <v>1</v>
      </c>
      <c r="JA44" s="237">
        <v>1.53703973929E-2</v>
      </c>
      <c r="JB44" s="194">
        <v>42548</v>
      </c>
      <c r="JC44">
        <f t="shared" si="104"/>
        <v>1</v>
      </c>
      <c r="JD44" t="s">
        <v>1163</v>
      </c>
      <c r="JE44">
        <v>1</v>
      </c>
      <c r="JF44" s="241">
        <v>2</v>
      </c>
      <c r="JG44">
        <v>1</v>
      </c>
      <c r="JH44" s="137">
        <v>134330.75933075935</v>
      </c>
      <c r="JI44" s="137">
        <v>134330.75933075935</v>
      </c>
      <c r="JJ44" s="188">
        <v>2064.7171530037808</v>
      </c>
      <c r="JK44" s="188">
        <f t="shared" si="162"/>
        <v>-2064.7171530037808</v>
      </c>
      <c r="JL44" s="188">
        <v>2064.7171530037808</v>
      </c>
      <c r="JM44" s="188">
        <v>-2064.7171530037808</v>
      </c>
      <c r="JN44" s="188">
        <v>2064.7171530037808</v>
      </c>
      <c r="JO44" s="188">
        <v>2064.7171530037808</v>
      </c>
      <c r="JP44" s="188">
        <v>2064.7171530037808</v>
      </c>
      <c r="JQ44" s="188">
        <f t="shared" si="105"/>
        <v>2064.7171530037808</v>
      </c>
      <c r="JR44" s="188">
        <v>2064.7171530037808</v>
      </c>
      <c r="JS44" s="188">
        <v>-2064.7171530037808</v>
      </c>
      <c r="JT44" s="188">
        <v>-2064.7171530037808</v>
      </c>
      <c r="JU44" s="188">
        <v>2064.7171530037808</v>
      </c>
      <c r="JW44">
        <v>1</v>
      </c>
      <c r="JX44" s="228">
        <v>-1</v>
      </c>
      <c r="JY44" s="228">
        <v>-1</v>
      </c>
      <c r="JZ44" s="228">
        <v>-1</v>
      </c>
      <c r="KA44" s="203">
        <v>1</v>
      </c>
      <c r="KB44" s="229">
        <v>9</v>
      </c>
      <c r="KC44">
        <v>-1</v>
      </c>
      <c r="KD44">
        <v>1</v>
      </c>
      <c r="KE44" s="203">
        <v>1</v>
      </c>
      <c r="KF44">
        <v>0</v>
      </c>
      <c r="KG44">
        <v>1</v>
      </c>
      <c r="KH44">
        <v>0</v>
      </c>
      <c r="KI44">
        <v>1</v>
      </c>
      <c r="KJ44" s="237">
        <v>1.92574850299E-2</v>
      </c>
      <c r="KK44" s="194">
        <v>42548</v>
      </c>
      <c r="KL44">
        <f t="shared" si="106"/>
        <v>-1</v>
      </c>
      <c r="KM44" t="s">
        <v>1163</v>
      </c>
      <c r="KN44">
        <v>1</v>
      </c>
      <c r="KO44" s="241">
        <v>2</v>
      </c>
      <c r="KP44">
        <v>1</v>
      </c>
      <c r="KQ44" s="137">
        <v>136917.63191763192</v>
      </c>
      <c r="KR44" s="137">
        <v>136917.63191763192</v>
      </c>
      <c r="KS44" s="188">
        <v>-2636.689246983155</v>
      </c>
      <c r="KT44" s="188">
        <v>2636.689246983155</v>
      </c>
      <c r="KU44" s="188">
        <v>2636.689246983155</v>
      </c>
      <c r="KV44" s="188">
        <v>-2636.689246983155</v>
      </c>
      <c r="KW44" s="188">
        <v>2636.689246983155</v>
      </c>
      <c r="KX44" s="188">
        <v>-2636.689246983155</v>
      </c>
      <c r="KY44" s="188">
        <v>-2636.689246983155</v>
      </c>
      <c r="KZ44" s="188">
        <f t="shared" si="107"/>
        <v>-2636.689246983155</v>
      </c>
      <c r="LA44" s="188">
        <v>2636.689246983155</v>
      </c>
      <c r="LB44" s="188">
        <v>-2636.689246983155</v>
      </c>
      <c r="LC44" s="188">
        <v>-2636.689246983155</v>
      </c>
      <c r="LD44" s="188">
        <v>2636.689246983155</v>
      </c>
      <c r="LF44">
        <v>1</v>
      </c>
      <c r="LG44" s="228">
        <v>1</v>
      </c>
      <c r="LH44" s="228">
        <v>-1</v>
      </c>
      <c r="LI44" s="228">
        <v>1</v>
      </c>
      <c r="LJ44" s="203">
        <v>1</v>
      </c>
      <c r="LK44" s="229">
        <v>10</v>
      </c>
      <c r="LL44">
        <v>-1</v>
      </c>
      <c r="LM44">
        <v>1</v>
      </c>
      <c r="LN44" s="203">
        <v>1</v>
      </c>
      <c r="LO44">
        <v>0</v>
      </c>
      <c r="LP44">
        <v>1</v>
      </c>
      <c r="LQ44">
        <v>0</v>
      </c>
      <c r="LR44">
        <v>1</v>
      </c>
      <c r="LS44" s="237">
        <v>1.83296517366E-3</v>
      </c>
      <c r="LT44" s="194">
        <v>42548</v>
      </c>
      <c r="LU44">
        <f t="shared" si="108"/>
        <v>1</v>
      </c>
      <c r="LV44" t="s">
        <v>1163</v>
      </c>
      <c r="LW44">
        <v>1</v>
      </c>
      <c r="LX44" s="241"/>
      <c r="LY44">
        <v>1</v>
      </c>
      <c r="LZ44" s="137">
        <v>137168.59716859719</v>
      </c>
      <c r="MA44" s="137">
        <v>137168.59716859719</v>
      </c>
      <c r="MB44" s="188">
        <v>251.42526152983632</v>
      </c>
      <c r="MC44" s="188">
        <v>251.42526152983632</v>
      </c>
      <c r="MD44" s="188">
        <v>251.42526152983632</v>
      </c>
      <c r="ME44" s="188">
        <v>-251.42526152983632</v>
      </c>
      <c r="MF44" s="188">
        <v>251.42526152983632</v>
      </c>
      <c r="MG44" s="188">
        <v>-251.42526152983632</v>
      </c>
      <c r="MH44" s="188">
        <v>251.42526152983632</v>
      </c>
      <c r="MI44" s="188">
        <f t="shared" si="109"/>
        <v>251.42526152983632</v>
      </c>
      <c r="MJ44" s="188">
        <v>251.42526152983632</v>
      </c>
      <c r="MK44" s="188">
        <v>-251.42526152983632</v>
      </c>
      <c r="ML44" s="188">
        <v>-251.42526152983632</v>
      </c>
      <c r="MM44" s="188">
        <v>251.42526152983632</v>
      </c>
      <c r="MO44">
        <v>1</v>
      </c>
      <c r="MP44" s="228">
        <v>1</v>
      </c>
      <c r="MQ44" s="228">
        <v>-1</v>
      </c>
      <c r="MR44" s="203">
        <v>1</v>
      </c>
      <c r="MS44" s="203">
        <v>1</v>
      </c>
      <c r="MT44" s="229">
        <v>11</v>
      </c>
      <c r="MU44">
        <v>-1</v>
      </c>
      <c r="MV44">
        <v>1</v>
      </c>
      <c r="MW44" s="203">
        <v>1</v>
      </c>
      <c r="MX44">
        <v>0</v>
      </c>
      <c r="MY44">
        <v>1</v>
      </c>
      <c r="MZ44">
        <v>0</v>
      </c>
      <c r="NA44">
        <v>1</v>
      </c>
      <c r="NB44" s="237">
        <v>1.2666541565E-2</v>
      </c>
      <c r="NC44" s="194">
        <v>42548</v>
      </c>
      <c r="ND44">
        <f t="shared" si="110"/>
        <v>1</v>
      </c>
      <c r="NE44" t="s">
        <v>1163</v>
      </c>
      <c r="NF44">
        <v>1</v>
      </c>
      <c r="NG44" s="241"/>
      <c r="NH44">
        <v>1</v>
      </c>
      <c r="NI44" s="137">
        <v>138906.04890604891</v>
      </c>
      <c r="NJ44" s="137">
        <v>138906.04890604891</v>
      </c>
      <c r="NK44" s="188">
        <v>1759.4592420983913</v>
      </c>
      <c r="NL44" s="188">
        <v>1759.4592420983913</v>
      </c>
      <c r="NM44" s="188">
        <v>1759.4592420983913</v>
      </c>
      <c r="NN44" s="188">
        <v>-1759.4592420983913</v>
      </c>
      <c r="NO44" s="188">
        <v>1759.4592420983913</v>
      </c>
      <c r="NP44" s="188">
        <v>-1759.4592420983913</v>
      </c>
      <c r="NQ44" s="188">
        <v>1759.4592420983913</v>
      </c>
      <c r="NR44" s="188">
        <f t="shared" si="111"/>
        <v>1759.4592420983913</v>
      </c>
      <c r="NS44" s="188">
        <v>1759.4592420983913</v>
      </c>
      <c r="NT44" s="188">
        <v>-1759.4592420983913</v>
      </c>
      <c r="NU44" s="188">
        <v>-1759.4592420983913</v>
      </c>
      <c r="NV44" s="188">
        <v>1759.4592420983913</v>
      </c>
      <c r="NX44">
        <v>1</v>
      </c>
      <c r="NY44" s="228">
        <v>1</v>
      </c>
      <c r="NZ44" s="228">
        <v>-1</v>
      </c>
      <c r="OA44" s="228">
        <v>1</v>
      </c>
      <c r="OB44" s="203">
        <v>1</v>
      </c>
      <c r="OC44" s="229">
        <v>12</v>
      </c>
      <c r="OD44">
        <v>-1</v>
      </c>
      <c r="OE44">
        <v>1</v>
      </c>
      <c r="OF44" s="203">
        <v>1</v>
      </c>
      <c r="OG44">
        <v>0</v>
      </c>
      <c r="OH44">
        <v>1</v>
      </c>
      <c r="OI44">
        <v>0</v>
      </c>
      <c r="OJ44">
        <v>1</v>
      </c>
      <c r="OK44">
        <v>6.7173167793899997E-3</v>
      </c>
      <c r="OL44" s="194">
        <v>42548</v>
      </c>
      <c r="OM44">
        <f t="shared" si="112"/>
        <v>1</v>
      </c>
      <c r="ON44" t="s">
        <v>1163</v>
      </c>
      <c r="OO44">
        <v>1</v>
      </c>
      <c r="OP44" s="241"/>
      <c r="OQ44">
        <v>1</v>
      </c>
      <c r="OR44" s="137">
        <v>140025.74002574003</v>
      </c>
      <c r="OS44" s="137">
        <v>140025.74002574003</v>
      </c>
      <c r="OT44" s="188">
        <v>940.59725302140544</v>
      </c>
      <c r="OU44" s="188">
        <v>940.59725302140544</v>
      </c>
      <c r="OV44" s="188">
        <v>940.59725302140544</v>
      </c>
      <c r="OW44" s="188">
        <v>-940.59725302140544</v>
      </c>
      <c r="OX44" s="188">
        <v>940.59725302140544</v>
      </c>
      <c r="OY44" s="188">
        <v>-940.59725302140544</v>
      </c>
      <c r="OZ44" s="188">
        <v>940.59725302140544</v>
      </c>
      <c r="PA44" s="188">
        <f t="shared" si="113"/>
        <v>940.59725302140544</v>
      </c>
      <c r="PB44" s="188">
        <v>940.59725302140544</v>
      </c>
      <c r="PC44" s="188">
        <v>-940.59725302140544</v>
      </c>
      <c r="PD44" s="188">
        <v>-940.59725302140544</v>
      </c>
      <c r="PE44" s="188">
        <v>940.59725302140544</v>
      </c>
      <c r="PG44">
        <v>1</v>
      </c>
      <c r="PH44" s="228">
        <v>1</v>
      </c>
      <c r="PI44" s="228">
        <v>-1</v>
      </c>
      <c r="PJ44" s="228">
        <v>1</v>
      </c>
      <c r="PK44" s="203">
        <v>1</v>
      </c>
      <c r="PL44" s="229">
        <v>13</v>
      </c>
      <c r="PM44">
        <v>-1</v>
      </c>
      <c r="PN44">
        <v>1</v>
      </c>
      <c r="PO44" s="203">
        <v>1</v>
      </c>
      <c r="PP44">
        <v>0</v>
      </c>
      <c r="PQ44">
        <v>1</v>
      </c>
      <c r="PR44">
        <v>0</v>
      </c>
      <c r="PS44">
        <v>1</v>
      </c>
      <c r="PT44" s="237">
        <v>1.3344991026599999E-3</v>
      </c>
      <c r="PU44" s="194">
        <v>42548</v>
      </c>
      <c r="PV44">
        <v>1</v>
      </c>
      <c r="PW44" t="s">
        <v>1163</v>
      </c>
      <c r="PX44">
        <v>1</v>
      </c>
      <c r="PY44" s="241"/>
      <c r="PZ44">
        <v>1</v>
      </c>
      <c r="QA44" s="137">
        <v>139446.58944658947</v>
      </c>
      <c r="QB44" s="137">
        <v>139446.58944658947</v>
      </c>
      <c r="QC44" s="188">
        <v>186.09134848547106</v>
      </c>
      <c r="QD44" s="188">
        <v>186.09134848547106</v>
      </c>
      <c r="QE44" s="188">
        <v>186.09134848547106</v>
      </c>
      <c r="QF44" s="188">
        <v>-186.09134848547106</v>
      </c>
      <c r="QG44" s="188">
        <v>186.09134848547106</v>
      </c>
      <c r="QH44" s="188">
        <v>-186.09134848547106</v>
      </c>
      <c r="QI44" s="188">
        <v>186.09134848547106</v>
      </c>
      <c r="QJ44" s="188">
        <v>186.09134848547106</v>
      </c>
      <c r="QK44" s="188">
        <v>186.09134848547106</v>
      </c>
      <c r="QL44" s="188">
        <v>-186.09134848547106</v>
      </c>
      <c r="QM44" s="188">
        <v>-186.09134848547106</v>
      </c>
      <c r="QN44" s="188">
        <v>186.09134848547106</v>
      </c>
      <c r="QP44">
        <f t="shared" si="114"/>
        <v>1</v>
      </c>
      <c r="QQ44" s="228">
        <v>1</v>
      </c>
      <c r="QR44" s="228">
        <v>-1</v>
      </c>
      <c r="QS44" s="228">
        <v>1</v>
      </c>
      <c r="QT44" s="203">
        <v>1</v>
      </c>
      <c r="QU44" s="229">
        <v>14</v>
      </c>
      <c r="QV44">
        <f t="shared" si="115"/>
        <v>-1</v>
      </c>
      <c r="QW44">
        <f t="shared" si="116"/>
        <v>1</v>
      </c>
      <c r="QX44">
        <v>-1</v>
      </c>
      <c r="QY44">
        <f t="shared" si="117"/>
        <v>1</v>
      </c>
      <c r="QZ44">
        <f t="shared" si="176"/>
        <v>0</v>
      </c>
      <c r="RA44">
        <f t="shared" si="163"/>
        <v>1</v>
      </c>
      <c r="RB44">
        <f t="shared" si="118"/>
        <v>0</v>
      </c>
      <c r="RC44">
        <v>-4.1360294117599996E-3</v>
      </c>
      <c r="RD44" s="194">
        <v>42548</v>
      </c>
      <c r="RE44">
        <f t="shared" si="119"/>
        <v>1</v>
      </c>
      <c r="RF44" t="str">
        <f t="shared" si="83"/>
        <v>TRUE</v>
      </c>
      <c r="RG44">
        <f>VLOOKUP($A44,'FuturesInfo (3)'!$A$2:$V$80,22)</f>
        <v>1</v>
      </c>
      <c r="RH44" s="241"/>
      <c r="RI44">
        <f t="shared" si="120"/>
        <v>1</v>
      </c>
      <c r="RJ44" s="137">
        <f>VLOOKUP($A44,'FuturesInfo (3)'!$A$2:$O$80,15)*RG44</f>
        <v>139446.58944658947</v>
      </c>
      <c r="RK44" s="137">
        <f>VLOOKUP($A44,'FuturesInfo (3)'!$A$2:$O$80,15)*RI44</f>
        <v>139446.58944658947</v>
      </c>
      <c r="RL44" s="188">
        <f t="shared" si="121"/>
        <v>-576.75519532071564</v>
      </c>
      <c r="RM44" s="188">
        <f t="shared" si="172"/>
        <v>-576.75519532071564</v>
      </c>
      <c r="RN44" s="188">
        <f t="shared" si="122"/>
        <v>-576.75519532071564</v>
      </c>
      <c r="RO44" s="188">
        <f t="shared" si="123"/>
        <v>576.75519532071564</v>
      </c>
      <c r="RP44" s="188">
        <f t="shared" si="173"/>
        <v>-576.75519532071564</v>
      </c>
      <c r="RQ44" s="188">
        <f t="shared" si="125"/>
        <v>576.75519532071564</v>
      </c>
      <c r="RR44" s="188">
        <f t="shared" si="164"/>
        <v>-576.75519532071564</v>
      </c>
      <c r="RS44" s="188">
        <f t="shared" si="126"/>
        <v>-576.75519532071564</v>
      </c>
      <c r="RT44" s="188">
        <f>IF(IF(sym!$Q33=QX44,1,0)=1,ABS(RJ44*RC44),-ABS(RJ44*RC44))</f>
        <v>-576.75519532071564</v>
      </c>
      <c r="RU44" s="188">
        <f>IF(IF(sym!$P33=QX44,1,0)=1,ABS(RJ44*RC44),-ABS(RJ44*RC44))</f>
        <v>576.75519532071564</v>
      </c>
      <c r="RV44" s="188">
        <f t="shared" si="169"/>
        <v>-576.75519532071564</v>
      </c>
      <c r="RW44" s="188">
        <f t="shared" si="127"/>
        <v>576.75519532071564</v>
      </c>
      <c r="RY44">
        <f t="shared" si="128"/>
        <v>-1</v>
      </c>
      <c r="RZ44" s="228"/>
      <c r="SA44" s="228"/>
      <c r="SB44" s="228"/>
      <c r="SC44" s="203"/>
      <c r="SD44" s="229"/>
      <c r="SE44">
        <f t="shared" si="129"/>
        <v>1</v>
      </c>
      <c r="SF44">
        <f t="shared" si="130"/>
        <v>0</v>
      </c>
      <c r="SG44" s="203"/>
      <c r="SH44">
        <f t="shared" si="131"/>
        <v>1</v>
      </c>
      <c r="SI44">
        <f t="shared" si="85"/>
        <v>1</v>
      </c>
      <c r="SJ44">
        <f t="shared" si="165"/>
        <v>0</v>
      </c>
      <c r="SK44">
        <f t="shared" si="132"/>
        <v>1</v>
      </c>
      <c r="SL44" s="237"/>
      <c r="SM44" s="194"/>
      <c r="SN44">
        <f t="shared" si="133"/>
        <v>-1</v>
      </c>
      <c r="SO44" t="str">
        <f t="shared" si="86"/>
        <v>FALSE</v>
      </c>
      <c r="SP44">
        <f>VLOOKUP($A44,'FuturesInfo (3)'!$A$2:$V$80,22)</f>
        <v>1</v>
      </c>
      <c r="SQ44" s="241"/>
      <c r="SR44">
        <f t="shared" si="134"/>
        <v>1</v>
      </c>
      <c r="SS44" s="137">
        <f>VLOOKUP($A44,'FuturesInfo (3)'!$A$2:$O$80,15)*SP44</f>
        <v>139446.58944658947</v>
      </c>
      <c r="ST44" s="137">
        <f>VLOOKUP($A44,'FuturesInfo (3)'!$A$2:$O$80,15)*SR44</f>
        <v>139446.58944658947</v>
      </c>
      <c r="SU44" s="188">
        <f t="shared" si="177"/>
        <v>0</v>
      </c>
      <c r="SV44" s="188">
        <f t="shared" si="87"/>
        <v>0</v>
      </c>
      <c r="SW44" s="188">
        <f t="shared" si="136"/>
        <v>0</v>
      </c>
      <c r="SX44" s="188">
        <f t="shared" si="137"/>
        <v>0</v>
      </c>
      <c r="SY44" s="188">
        <f t="shared" si="174"/>
        <v>0</v>
      </c>
      <c r="SZ44" s="188">
        <f t="shared" si="139"/>
        <v>0</v>
      </c>
      <c r="TA44" s="188">
        <f t="shared" si="166"/>
        <v>0</v>
      </c>
      <c r="TB44" s="188">
        <f t="shared" si="140"/>
        <v>0</v>
      </c>
      <c r="TC44" s="188">
        <f>IF(IF(sym!$Q33=SG44,1,0)=1,ABS(SS44*SL44),-ABS(SS44*SL44))</f>
        <v>0</v>
      </c>
      <c r="TD44" s="188">
        <f>IF(IF(sym!$P33=SG44,1,0)=1,ABS(SS44*SL44),-ABS(SS44*SL44))</f>
        <v>0</v>
      </c>
      <c r="TE44" s="188">
        <f t="shared" si="170"/>
        <v>0</v>
      </c>
      <c r="TF44" s="188">
        <f t="shared" si="141"/>
        <v>0</v>
      </c>
      <c r="TH44">
        <f t="shared" si="142"/>
        <v>0</v>
      </c>
      <c r="TI44" s="228"/>
      <c r="TJ44" s="228"/>
      <c r="TK44" s="228"/>
      <c r="TL44" s="203"/>
      <c r="TM44" s="229"/>
      <c r="TN44">
        <f t="shared" si="143"/>
        <v>1</v>
      </c>
      <c r="TO44">
        <f t="shared" si="144"/>
        <v>0</v>
      </c>
      <c r="TP44" s="203"/>
      <c r="TQ44">
        <f t="shared" si="145"/>
        <v>1</v>
      </c>
      <c r="TR44">
        <f t="shared" si="88"/>
        <v>1</v>
      </c>
      <c r="TS44">
        <f t="shared" si="167"/>
        <v>0</v>
      </c>
      <c r="TT44">
        <f t="shared" si="146"/>
        <v>1</v>
      </c>
      <c r="TU44" s="237"/>
      <c r="TV44" s="194"/>
      <c r="TW44">
        <f t="shared" si="147"/>
        <v>-1</v>
      </c>
      <c r="TX44" t="str">
        <f t="shared" si="89"/>
        <v>FALSE</v>
      </c>
      <c r="TY44">
        <f>VLOOKUP($A44,'FuturesInfo (3)'!$A$2:$V$80,22)</f>
        <v>1</v>
      </c>
      <c r="TZ44" s="241"/>
      <c r="UA44">
        <f t="shared" si="148"/>
        <v>1</v>
      </c>
      <c r="UB44" s="137">
        <f>VLOOKUP($A44,'FuturesInfo (3)'!$A$2:$O$80,15)*TY44</f>
        <v>139446.58944658947</v>
      </c>
      <c r="UC44" s="137">
        <f>VLOOKUP($A44,'FuturesInfo (3)'!$A$2:$O$80,15)*UA44</f>
        <v>139446.58944658947</v>
      </c>
      <c r="UD44" s="188">
        <f t="shared" si="178"/>
        <v>0</v>
      </c>
      <c r="UE44" s="188">
        <f t="shared" si="90"/>
        <v>0</v>
      </c>
      <c r="UF44" s="188">
        <f t="shared" si="150"/>
        <v>0</v>
      </c>
      <c r="UG44" s="188">
        <f t="shared" si="151"/>
        <v>0</v>
      </c>
      <c r="UH44" s="188">
        <f t="shared" si="175"/>
        <v>0</v>
      </c>
      <c r="UI44" s="188">
        <f t="shared" si="153"/>
        <v>0</v>
      </c>
      <c r="UJ44" s="188">
        <f t="shared" si="168"/>
        <v>0</v>
      </c>
      <c r="UK44" s="188">
        <f t="shared" si="154"/>
        <v>0</v>
      </c>
      <c r="UL44" s="188">
        <f>IF(IF(sym!$Q33=TP44,1,0)=1,ABS(UB44*TU44),-ABS(UB44*TU44))</f>
        <v>0</v>
      </c>
      <c r="UM44" s="188">
        <f>IF(IF(sym!$P33=TP44,1,0)=1,ABS(UB44*TU44),-ABS(UB44*TU44))</f>
        <v>0</v>
      </c>
      <c r="UN44" s="188">
        <f t="shared" si="171"/>
        <v>0</v>
      </c>
      <c r="UO44" s="188">
        <f t="shared" si="155"/>
        <v>0</v>
      </c>
    </row>
    <row r="45" spans="1:561" x14ac:dyDescent="0.25">
      <c r="A45" s="1" t="s">
        <v>353</v>
      </c>
      <c r="B45" s="149" t="str">
        <f>'FuturesInfo (3)'!M33</f>
        <v>QHO</v>
      </c>
      <c r="C45" s="192" t="str">
        <f>VLOOKUP(A45,'FuturesInfo (3)'!$A$2:$K$80,11)</f>
        <v>energy</v>
      </c>
      <c r="E45">
        <v>1</v>
      </c>
      <c r="F45" s="228">
        <v>-1</v>
      </c>
      <c r="G45" s="228">
        <v>-1</v>
      </c>
      <c r="H45" s="203">
        <v>1</v>
      </c>
      <c r="I45" s="229">
        <v>-2</v>
      </c>
      <c r="J45">
        <v>-1</v>
      </c>
      <c r="K45">
        <v>-1</v>
      </c>
      <c r="L45" s="203">
        <v>-1</v>
      </c>
      <c r="M45">
        <v>1</v>
      </c>
      <c r="N45">
        <v>0</v>
      </c>
      <c r="O45">
        <v>1</v>
      </c>
      <c r="P45">
        <v>1</v>
      </c>
      <c r="Q45" s="237">
        <v>-3.7250210179099998E-2</v>
      </c>
      <c r="R45" s="194">
        <v>42541</v>
      </c>
      <c r="S45">
        <v>60</v>
      </c>
      <c r="T45" t="s">
        <v>1163</v>
      </c>
      <c r="U45">
        <v>1</v>
      </c>
      <c r="V45" s="241">
        <v>2</v>
      </c>
      <c r="W45">
        <v>1</v>
      </c>
      <c r="X45" s="137">
        <v>62525.399999999994</v>
      </c>
      <c r="Y45" s="137">
        <v>62525.399999999994</v>
      </c>
      <c r="Z45" s="188">
        <v>2329.0842915322987</v>
      </c>
      <c r="AA45" s="188">
        <f t="shared" si="81"/>
        <v>-2329.0842915322987</v>
      </c>
      <c r="AB45" s="188">
        <v>-2329.0842915322987</v>
      </c>
      <c r="AC45" s="188">
        <v>2329.0842915322987</v>
      </c>
      <c r="AD45" s="188">
        <v>2329.0842915322987</v>
      </c>
      <c r="AE45" s="188">
        <v>2329.0842915322987</v>
      </c>
      <c r="AF45" s="188">
        <f t="shared" si="91"/>
        <v>-1</v>
      </c>
      <c r="AG45" s="188">
        <v>-2329.0842915322987</v>
      </c>
      <c r="AH45" s="188">
        <v>2329.0842915322987</v>
      </c>
      <c r="AI45" s="188">
        <v>-2329.0842915322987</v>
      </c>
      <c r="AJ45" s="188">
        <v>2329.0842915322987</v>
      </c>
      <c r="AL45">
        <v>-1</v>
      </c>
      <c r="AM45" s="228">
        <v>1</v>
      </c>
      <c r="AN45" s="228">
        <v>-1</v>
      </c>
      <c r="AO45" s="228">
        <v>1</v>
      </c>
      <c r="AP45" s="203">
        <v>1</v>
      </c>
      <c r="AQ45" s="229">
        <v>-3</v>
      </c>
      <c r="AR45">
        <v>-1</v>
      </c>
      <c r="AS45">
        <v>-1</v>
      </c>
      <c r="AT45" s="203">
        <v>1</v>
      </c>
      <c r="AU45">
        <v>1</v>
      </c>
      <c r="AV45">
        <v>1</v>
      </c>
      <c r="AW45">
        <v>0</v>
      </c>
      <c r="AX45">
        <v>0</v>
      </c>
      <c r="AY45" s="237">
        <v>1.53153758313E-2</v>
      </c>
      <c r="AZ45" s="194">
        <v>42541</v>
      </c>
      <c r="BA45">
        <f t="shared" si="92"/>
        <v>-1</v>
      </c>
      <c r="BB45" t="s">
        <v>1163</v>
      </c>
      <c r="BC45">
        <v>1</v>
      </c>
      <c r="BD45" s="241">
        <v>2</v>
      </c>
      <c r="BE45">
        <v>1</v>
      </c>
      <c r="BF45" s="137">
        <v>63483</v>
      </c>
      <c r="BG45" s="137">
        <v>63483</v>
      </c>
      <c r="BH45" s="188">
        <v>972.26600389841792</v>
      </c>
      <c r="BI45" s="188">
        <f t="shared" si="156"/>
        <v>-972.26600389841792</v>
      </c>
      <c r="BJ45" s="188">
        <v>972.26600389841792</v>
      </c>
      <c r="BK45" s="188">
        <v>-972.26600389841792</v>
      </c>
      <c r="BL45" s="188">
        <v>-972.26600389841792</v>
      </c>
      <c r="BM45" s="188">
        <v>-972.26600389841792</v>
      </c>
      <c r="BN45" s="188">
        <v>972.26600389841792</v>
      </c>
      <c r="BO45" s="188">
        <f t="shared" si="93"/>
        <v>-972.26600389841792</v>
      </c>
      <c r="BP45" s="188">
        <v>972.26600389841792</v>
      </c>
      <c r="BQ45" s="188">
        <v>-972.26600389841792</v>
      </c>
      <c r="BR45" s="188">
        <v>-972.26600389841792</v>
      </c>
      <c r="BS45" s="188">
        <v>972.26600389841792</v>
      </c>
      <c r="BU45">
        <v>1</v>
      </c>
      <c r="BV45" s="228">
        <v>1</v>
      </c>
      <c r="BW45" s="228">
        <v>1</v>
      </c>
      <c r="BX45" s="228">
        <v>1</v>
      </c>
      <c r="BY45" s="203">
        <v>1</v>
      </c>
      <c r="BZ45" s="229">
        <v>-4</v>
      </c>
      <c r="CA45">
        <v>-1</v>
      </c>
      <c r="CB45">
        <v>-1</v>
      </c>
      <c r="CC45" s="203">
        <v>1</v>
      </c>
      <c r="CD45">
        <v>1</v>
      </c>
      <c r="CE45">
        <v>1</v>
      </c>
      <c r="CF45">
        <v>0</v>
      </c>
      <c r="CG45">
        <v>0</v>
      </c>
      <c r="CH45" s="237"/>
      <c r="CI45" s="194">
        <v>42548</v>
      </c>
      <c r="CJ45">
        <f t="shared" si="94"/>
        <v>1</v>
      </c>
      <c r="CK45" t="s">
        <v>1163</v>
      </c>
      <c r="CL45">
        <v>1</v>
      </c>
      <c r="CM45" s="241">
        <v>1</v>
      </c>
      <c r="CN45">
        <v>1</v>
      </c>
      <c r="CO45" s="137">
        <v>63483</v>
      </c>
      <c r="CP45" s="137">
        <v>63483</v>
      </c>
      <c r="CQ45" s="188">
        <v>0</v>
      </c>
      <c r="CR45" s="188">
        <f t="shared" si="157"/>
        <v>0</v>
      </c>
      <c r="CS45" s="188">
        <v>0</v>
      </c>
      <c r="CT45" s="188">
        <v>0</v>
      </c>
      <c r="CU45" s="188">
        <v>0</v>
      </c>
      <c r="CV45" s="188">
        <v>0</v>
      </c>
      <c r="CW45" s="188">
        <v>0</v>
      </c>
      <c r="CX45" s="188">
        <f t="shared" si="95"/>
        <v>0</v>
      </c>
      <c r="CY45" s="188">
        <v>0</v>
      </c>
      <c r="CZ45" s="188">
        <v>0</v>
      </c>
      <c r="DA45" s="188">
        <v>0</v>
      </c>
      <c r="DB45" s="188">
        <v>0</v>
      </c>
      <c r="DD45">
        <v>1</v>
      </c>
      <c r="DE45" s="228">
        <v>1</v>
      </c>
      <c r="DF45" s="228">
        <v>1</v>
      </c>
      <c r="DG45" s="228">
        <v>1</v>
      </c>
      <c r="DH45" s="203">
        <v>1</v>
      </c>
      <c r="DI45" s="229">
        <v>-4</v>
      </c>
      <c r="DJ45">
        <v>-1</v>
      </c>
      <c r="DK45">
        <v>-1</v>
      </c>
      <c r="DL45" s="203">
        <v>-1</v>
      </c>
      <c r="DM45">
        <v>0</v>
      </c>
      <c r="DN45">
        <v>0</v>
      </c>
      <c r="DO45">
        <v>1</v>
      </c>
      <c r="DP45">
        <v>1</v>
      </c>
      <c r="DQ45" s="237">
        <v>-4.3599073767799999E-2</v>
      </c>
      <c r="DR45" s="194">
        <v>42548</v>
      </c>
      <c r="DS45">
        <f t="shared" si="96"/>
        <v>1</v>
      </c>
      <c r="DT45" t="s">
        <v>1163</v>
      </c>
      <c r="DU45">
        <v>1</v>
      </c>
      <c r="DV45" s="241">
        <v>1</v>
      </c>
      <c r="DW45">
        <v>1</v>
      </c>
      <c r="DX45" s="137">
        <v>60715.199999999997</v>
      </c>
      <c r="DY45" s="137">
        <v>60715.199999999997</v>
      </c>
      <c r="DZ45" s="188">
        <v>-2647.1264836267305</v>
      </c>
      <c r="EA45" s="188">
        <f t="shared" si="158"/>
        <v>-2647.1264836267305</v>
      </c>
      <c r="EB45" s="188">
        <v>-2647.1264836267305</v>
      </c>
      <c r="EC45" s="188">
        <v>2647.1264836267305</v>
      </c>
      <c r="ED45" s="188">
        <v>2647.1264836267305</v>
      </c>
      <c r="EE45" s="188">
        <v>-2647.1264836267305</v>
      </c>
      <c r="EF45" s="188">
        <v>-2647.1264836267305</v>
      </c>
      <c r="EG45" s="188">
        <f t="shared" si="97"/>
        <v>-2647.1264836267305</v>
      </c>
      <c r="EH45" s="188">
        <v>-2647.1264836267305</v>
      </c>
      <c r="EI45" s="188">
        <v>2647.1264836267305</v>
      </c>
      <c r="EJ45" s="188">
        <v>-2647.1264836267305</v>
      </c>
      <c r="EK45" s="188">
        <v>2647.1264836267305</v>
      </c>
      <c r="EM45">
        <v>-1</v>
      </c>
      <c r="EN45" s="228">
        <v>-1</v>
      </c>
      <c r="EO45" s="228">
        <v>1</v>
      </c>
      <c r="EP45" s="228">
        <v>-1</v>
      </c>
      <c r="EQ45" s="203">
        <v>1</v>
      </c>
      <c r="ER45" s="229">
        <v>3</v>
      </c>
      <c r="ES45">
        <v>-1</v>
      </c>
      <c r="ET45">
        <v>1</v>
      </c>
      <c r="EU45" s="203">
        <v>1</v>
      </c>
      <c r="EV45">
        <v>0</v>
      </c>
      <c r="EW45">
        <v>1</v>
      </c>
      <c r="EX45">
        <v>0</v>
      </c>
      <c r="EY45">
        <v>1</v>
      </c>
      <c r="EZ45" s="237">
        <v>1.7639734366400001E-2</v>
      </c>
      <c r="FA45" s="194">
        <v>42548</v>
      </c>
      <c r="FB45">
        <f t="shared" si="98"/>
        <v>1</v>
      </c>
      <c r="FC45" t="s">
        <v>1163</v>
      </c>
      <c r="FD45">
        <v>1</v>
      </c>
      <c r="FE45" s="241">
        <v>2</v>
      </c>
      <c r="FF45">
        <v>1</v>
      </c>
      <c r="FG45" s="137">
        <v>61786.200000000004</v>
      </c>
      <c r="FH45" s="137">
        <v>61786.200000000004</v>
      </c>
      <c r="FI45" s="188">
        <v>-1089.8921555092638</v>
      </c>
      <c r="FJ45" s="188">
        <f t="shared" si="159"/>
        <v>-1089.8921555092638</v>
      </c>
      <c r="FK45" s="188">
        <v>1089.8921555092638</v>
      </c>
      <c r="FL45" s="188">
        <v>-1089.8921555092638</v>
      </c>
      <c r="FM45" s="188">
        <v>1089.8921555092638</v>
      </c>
      <c r="FN45" s="188">
        <v>1089.8921555092638</v>
      </c>
      <c r="FO45" s="188">
        <v>-1089.8921555092638</v>
      </c>
      <c r="FP45" s="188">
        <f t="shared" si="99"/>
        <v>1089.8921555092638</v>
      </c>
      <c r="FQ45" s="188">
        <v>1089.8921555092638</v>
      </c>
      <c r="FR45" s="188">
        <v>-1089.8921555092638</v>
      </c>
      <c r="FS45" s="188">
        <v>-1089.8921555092638</v>
      </c>
      <c r="FT45" s="188">
        <v>1089.8921555092638</v>
      </c>
      <c r="FV45">
        <v>1</v>
      </c>
      <c r="FW45" s="228">
        <v>-1</v>
      </c>
      <c r="FX45" s="228">
        <v>1</v>
      </c>
      <c r="FY45" s="228">
        <v>-1</v>
      </c>
      <c r="FZ45" s="203">
        <v>1</v>
      </c>
      <c r="GA45" s="229">
        <v>4</v>
      </c>
      <c r="GB45">
        <v>-1</v>
      </c>
      <c r="GC45">
        <v>1</v>
      </c>
      <c r="GD45">
        <v>-1</v>
      </c>
      <c r="GE45">
        <v>1</v>
      </c>
      <c r="GF45">
        <v>0</v>
      </c>
      <c r="GG45">
        <v>1</v>
      </c>
      <c r="GH45">
        <v>0</v>
      </c>
      <c r="GI45">
        <v>-4.1125688260499997E-2</v>
      </c>
      <c r="GJ45" s="194">
        <v>42550</v>
      </c>
      <c r="GK45">
        <f t="shared" si="100"/>
        <v>1</v>
      </c>
      <c r="GL45" t="s">
        <v>1163</v>
      </c>
      <c r="GM45">
        <v>1</v>
      </c>
      <c r="GN45" s="241">
        <v>1</v>
      </c>
      <c r="GO45">
        <v>1</v>
      </c>
      <c r="GP45" s="137">
        <v>59245.200000000004</v>
      </c>
      <c r="GQ45" s="137">
        <v>59245.200000000004</v>
      </c>
      <c r="GR45" s="188">
        <v>2436.4996261309748</v>
      </c>
      <c r="GS45" s="188">
        <f t="shared" si="160"/>
        <v>-2436.4996261309748</v>
      </c>
      <c r="GT45" s="188">
        <v>-2436.4996261309748</v>
      </c>
      <c r="GU45" s="188">
        <v>2436.4996261309748</v>
      </c>
      <c r="GV45" s="188">
        <v>-2436.4996261309748</v>
      </c>
      <c r="GW45" s="188">
        <v>-2436.4996261309748</v>
      </c>
      <c r="GX45" s="188">
        <v>2436.4996261309748</v>
      </c>
      <c r="GY45" s="188">
        <f t="shared" si="101"/>
        <v>-2436.4996261309748</v>
      </c>
      <c r="GZ45" s="188">
        <v>-2436.4996261309748</v>
      </c>
      <c r="HA45" s="188">
        <v>2436.4996261309748</v>
      </c>
      <c r="HB45" s="188">
        <v>-2436.4996261309748</v>
      </c>
      <c r="HC45" s="188">
        <v>2436.4996261309748</v>
      </c>
      <c r="HE45">
        <v>-1</v>
      </c>
      <c r="HF45">
        <v>-1</v>
      </c>
      <c r="HG45">
        <v>-1</v>
      </c>
      <c r="HH45">
        <v>-1</v>
      </c>
      <c r="HI45">
        <v>1</v>
      </c>
      <c r="HJ45">
        <v>5</v>
      </c>
      <c r="HK45">
        <v>-1</v>
      </c>
      <c r="HL45">
        <v>1</v>
      </c>
      <c r="HM45" s="203">
        <v>1</v>
      </c>
      <c r="HN45">
        <v>0</v>
      </c>
      <c r="HO45">
        <v>1</v>
      </c>
      <c r="HP45">
        <v>0</v>
      </c>
      <c r="HQ45">
        <v>1</v>
      </c>
      <c r="HR45" s="237">
        <v>1.20516092443E-3</v>
      </c>
      <c r="HS45" s="194">
        <v>42550</v>
      </c>
      <c r="HT45">
        <f t="shared" si="102"/>
        <v>-1</v>
      </c>
      <c r="HU45" t="s">
        <v>1163</v>
      </c>
      <c r="HV45">
        <v>1</v>
      </c>
      <c r="HW45">
        <v>1</v>
      </c>
      <c r="HX45">
        <v>1</v>
      </c>
      <c r="HY45" s="137">
        <v>59316.600000000006</v>
      </c>
      <c r="HZ45" s="137">
        <v>59316.600000000006</v>
      </c>
      <c r="IA45" s="188">
        <v>-71.486048490044553</v>
      </c>
      <c r="IB45" s="188">
        <f t="shared" si="161"/>
        <v>-71.486048490044553</v>
      </c>
      <c r="IC45" s="188">
        <v>71.486048490044553</v>
      </c>
      <c r="ID45" s="188">
        <v>-71.486048490044553</v>
      </c>
      <c r="IE45" s="188">
        <v>71.486048490044553</v>
      </c>
      <c r="IF45" s="188">
        <v>-71.486048490044553</v>
      </c>
      <c r="IG45" s="188">
        <v>-71.486048490044553</v>
      </c>
      <c r="IH45" s="188">
        <f t="shared" si="103"/>
        <v>-71.486048490044553</v>
      </c>
      <c r="II45" s="188">
        <v>71.486048490044553</v>
      </c>
      <c r="IJ45" s="188">
        <v>-71.486048490044553</v>
      </c>
      <c r="IK45" s="188">
        <v>-71.486048490044553</v>
      </c>
      <c r="IL45" s="188">
        <v>71.486048490044553</v>
      </c>
      <c r="IN45">
        <v>1</v>
      </c>
      <c r="IO45" s="228">
        <v>-1</v>
      </c>
      <c r="IP45" s="228">
        <v>-1</v>
      </c>
      <c r="IQ45" s="228">
        <v>-1</v>
      </c>
      <c r="IR45" s="203">
        <v>1</v>
      </c>
      <c r="IS45" s="229">
        <v>6</v>
      </c>
      <c r="IT45">
        <v>-1</v>
      </c>
      <c r="IU45">
        <v>1</v>
      </c>
      <c r="IV45" s="203">
        <v>1</v>
      </c>
      <c r="IW45">
        <v>0</v>
      </c>
      <c r="IX45">
        <v>1</v>
      </c>
      <c r="IY45">
        <v>0</v>
      </c>
      <c r="IZ45">
        <v>1</v>
      </c>
      <c r="JA45" s="237">
        <v>2.83225943496E-3</v>
      </c>
      <c r="JB45" s="194">
        <v>42550</v>
      </c>
      <c r="JC45">
        <f t="shared" si="104"/>
        <v>-1</v>
      </c>
      <c r="JD45" t="s">
        <v>1163</v>
      </c>
      <c r="JE45">
        <v>1</v>
      </c>
      <c r="JF45" s="241">
        <v>1</v>
      </c>
      <c r="JG45">
        <v>1</v>
      </c>
      <c r="JH45" s="137">
        <v>59484.6</v>
      </c>
      <c r="JI45" s="137">
        <v>59484.6</v>
      </c>
      <c r="JJ45" s="188">
        <v>-168.47581958482161</v>
      </c>
      <c r="JK45" s="188">
        <f t="shared" si="162"/>
        <v>168.47581958482161</v>
      </c>
      <c r="JL45" s="188">
        <v>168.47581958482161</v>
      </c>
      <c r="JM45" s="188">
        <v>-168.47581958482161</v>
      </c>
      <c r="JN45" s="188">
        <v>168.47581958482161</v>
      </c>
      <c r="JO45" s="188">
        <v>-168.47581958482161</v>
      </c>
      <c r="JP45" s="188">
        <v>-168.47581958482161</v>
      </c>
      <c r="JQ45" s="188">
        <f t="shared" si="105"/>
        <v>-168.47581958482161</v>
      </c>
      <c r="JR45" s="188">
        <v>168.47581958482161</v>
      </c>
      <c r="JS45" s="188">
        <v>-168.47581958482161</v>
      </c>
      <c r="JT45" s="188">
        <v>-168.47581958482161</v>
      </c>
      <c r="JU45" s="188">
        <v>168.47581958482161</v>
      </c>
      <c r="JW45">
        <v>1</v>
      </c>
      <c r="JX45" s="228">
        <v>1</v>
      </c>
      <c r="JY45" s="228">
        <v>1</v>
      </c>
      <c r="JZ45" s="228">
        <v>-1</v>
      </c>
      <c r="KA45" s="203">
        <v>1</v>
      </c>
      <c r="KB45" s="229">
        <v>7</v>
      </c>
      <c r="KC45">
        <v>-1</v>
      </c>
      <c r="KD45">
        <v>1</v>
      </c>
      <c r="KE45" s="203">
        <v>1</v>
      </c>
      <c r="KF45">
        <v>1</v>
      </c>
      <c r="KG45">
        <v>1</v>
      </c>
      <c r="KH45">
        <v>0</v>
      </c>
      <c r="KI45">
        <v>1</v>
      </c>
      <c r="KJ45" s="237">
        <v>3.3114452979600001E-2</v>
      </c>
      <c r="KK45" s="194">
        <v>42550</v>
      </c>
      <c r="KL45">
        <f t="shared" si="106"/>
        <v>1</v>
      </c>
      <c r="KM45" t="s">
        <v>1163</v>
      </c>
      <c r="KN45">
        <v>1</v>
      </c>
      <c r="KO45" s="241">
        <v>1</v>
      </c>
      <c r="KP45">
        <v>1</v>
      </c>
      <c r="KQ45" s="137">
        <v>62357.399999999994</v>
      </c>
      <c r="KR45" s="137">
        <v>62357.399999999994</v>
      </c>
      <c r="KS45" s="188">
        <v>2064.9311902301088</v>
      </c>
      <c r="KT45" s="188">
        <v>2064.9311902301088</v>
      </c>
      <c r="KU45" s="188">
        <v>2064.9311902301088</v>
      </c>
      <c r="KV45" s="188">
        <v>-2064.9311902301088</v>
      </c>
      <c r="KW45" s="188">
        <v>2064.9311902301088</v>
      </c>
      <c r="KX45" s="188">
        <v>2064.9311902301088</v>
      </c>
      <c r="KY45" s="188">
        <v>-2064.9311902301088</v>
      </c>
      <c r="KZ45" s="188">
        <f t="shared" si="107"/>
        <v>2064.9311902301088</v>
      </c>
      <c r="LA45" s="188">
        <v>2064.9311902301088</v>
      </c>
      <c r="LB45" s="188">
        <v>-2064.9311902301088</v>
      </c>
      <c r="LC45" s="188">
        <v>-2064.9311902301088</v>
      </c>
      <c r="LD45" s="188">
        <v>2064.9311902301088</v>
      </c>
      <c r="LF45">
        <v>1</v>
      </c>
      <c r="LG45" s="228">
        <v>1</v>
      </c>
      <c r="LH45" s="228">
        <v>1</v>
      </c>
      <c r="LI45" s="228">
        <v>-1</v>
      </c>
      <c r="LJ45" s="203">
        <v>1</v>
      </c>
      <c r="LK45" s="229">
        <v>8</v>
      </c>
      <c r="LL45">
        <v>-1</v>
      </c>
      <c r="LM45">
        <v>1</v>
      </c>
      <c r="LN45" s="203">
        <v>-1</v>
      </c>
      <c r="LO45">
        <v>0</v>
      </c>
      <c r="LP45">
        <v>0</v>
      </c>
      <c r="LQ45">
        <v>1</v>
      </c>
      <c r="LR45">
        <v>0</v>
      </c>
      <c r="LS45" s="237">
        <v>-5.3142048898799997E-2</v>
      </c>
      <c r="LT45" s="194">
        <v>42550</v>
      </c>
      <c r="LU45">
        <f t="shared" si="108"/>
        <v>1</v>
      </c>
      <c r="LV45" t="s">
        <v>1163</v>
      </c>
      <c r="LW45">
        <v>1</v>
      </c>
      <c r="LX45" s="241"/>
      <c r="LY45">
        <v>1</v>
      </c>
      <c r="LZ45" s="137">
        <v>59043.6</v>
      </c>
      <c r="MA45" s="137">
        <v>59043.6</v>
      </c>
      <c r="MB45" s="188">
        <v>-3137.6978783611876</v>
      </c>
      <c r="MC45" s="188">
        <v>-3137.6978783611876</v>
      </c>
      <c r="MD45" s="188">
        <v>-3137.6978783611876</v>
      </c>
      <c r="ME45" s="188">
        <v>3137.6978783611876</v>
      </c>
      <c r="MF45" s="188">
        <v>-3137.6978783611876</v>
      </c>
      <c r="MG45" s="188">
        <v>-3137.6978783611876</v>
      </c>
      <c r="MH45" s="188">
        <v>3137.6978783611876</v>
      </c>
      <c r="MI45" s="188">
        <f t="shared" si="109"/>
        <v>-3137.6978783611876</v>
      </c>
      <c r="MJ45" s="188">
        <v>-3137.6978783611876</v>
      </c>
      <c r="MK45" s="188">
        <v>3137.6978783611876</v>
      </c>
      <c r="ML45" s="188">
        <v>-3137.6978783611876</v>
      </c>
      <c r="MM45" s="188">
        <v>3137.6978783611876</v>
      </c>
      <c r="MO45">
        <v>-1</v>
      </c>
      <c r="MP45" s="228">
        <v>-1</v>
      </c>
      <c r="MQ45" s="228">
        <v>-1</v>
      </c>
      <c r="MR45" s="203">
        <v>1</v>
      </c>
      <c r="MS45" s="203">
        <v>1</v>
      </c>
      <c r="MT45" s="229">
        <v>9</v>
      </c>
      <c r="MU45">
        <v>-1</v>
      </c>
      <c r="MV45">
        <v>1</v>
      </c>
      <c r="MW45" s="203">
        <v>1</v>
      </c>
      <c r="MX45">
        <v>0</v>
      </c>
      <c r="MY45">
        <v>1</v>
      </c>
      <c r="MZ45">
        <v>0</v>
      </c>
      <c r="NA45">
        <v>1</v>
      </c>
      <c r="NB45" s="237">
        <v>1.7143263622099999E-2</v>
      </c>
      <c r="NC45" s="194">
        <v>42550</v>
      </c>
      <c r="ND45">
        <f t="shared" si="110"/>
        <v>1</v>
      </c>
      <c r="NE45" t="s">
        <v>1163</v>
      </c>
      <c r="NF45">
        <v>1</v>
      </c>
      <c r="NG45" s="241"/>
      <c r="NH45">
        <v>1</v>
      </c>
      <c r="NI45" s="137">
        <v>60055.799999999996</v>
      </c>
      <c r="NJ45" s="137">
        <v>60055.799999999996</v>
      </c>
      <c r="NK45" s="188">
        <v>-1029.5524114361131</v>
      </c>
      <c r="NL45" s="188">
        <v>-1029.5524114361131</v>
      </c>
      <c r="NM45" s="188">
        <v>1029.5524114361131</v>
      </c>
      <c r="NN45" s="188">
        <v>-1029.5524114361131</v>
      </c>
      <c r="NO45" s="188">
        <v>1029.5524114361131</v>
      </c>
      <c r="NP45" s="188">
        <v>-1029.5524114361131</v>
      </c>
      <c r="NQ45" s="188">
        <v>1029.5524114361131</v>
      </c>
      <c r="NR45" s="188">
        <f t="shared" si="111"/>
        <v>1029.5524114361131</v>
      </c>
      <c r="NS45" s="188">
        <v>1029.5524114361131</v>
      </c>
      <c r="NT45" s="188">
        <v>-1029.5524114361131</v>
      </c>
      <c r="NU45" s="188">
        <v>-1029.5524114361131</v>
      </c>
      <c r="NV45" s="188">
        <v>1029.5524114361131</v>
      </c>
      <c r="NX45">
        <v>1</v>
      </c>
      <c r="NY45" s="228">
        <v>-1</v>
      </c>
      <c r="NZ45" s="228">
        <v>1</v>
      </c>
      <c r="OA45" s="228">
        <v>-1</v>
      </c>
      <c r="OB45" s="203">
        <v>1</v>
      </c>
      <c r="OC45" s="229">
        <v>10</v>
      </c>
      <c r="OD45">
        <v>-1</v>
      </c>
      <c r="OE45">
        <v>1</v>
      </c>
      <c r="OF45" s="203">
        <v>-1</v>
      </c>
      <c r="OG45">
        <v>0</v>
      </c>
      <c r="OH45">
        <v>0</v>
      </c>
      <c r="OI45">
        <v>1</v>
      </c>
      <c r="OJ45">
        <v>0</v>
      </c>
      <c r="OK45">
        <v>-4.96538219456E-3</v>
      </c>
      <c r="OL45" s="194">
        <v>42550</v>
      </c>
      <c r="OM45">
        <f t="shared" si="112"/>
        <v>1</v>
      </c>
      <c r="ON45" t="s">
        <v>1163</v>
      </c>
      <c r="OO45">
        <v>1</v>
      </c>
      <c r="OP45" s="241"/>
      <c r="OQ45">
        <v>1</v>
      </c>
      <c r="OR45" s="137">
        <v>58963.799999999996</v>
      </c>
      <c r="OS45" s="137">
        <v>58963.799999999996</v>
      </c>
      <c r="OT45" s="188">
        <v>292.77780264359689</v>
      </c>
      <c r="OU45" s="188">
        <v>-292.77780264359689</v>
      </c>
      <c r="OV45" s="188">
        <v>-292.77780264359689</v>
      </c>
      <c r="OW45" s="188">
        <v>292.77780264359689</v>
      </c>
      <c r="OX45" s="188">
        <v>-292.77780264359689</v>
      </c>
      <c r="OY45" s="188">
        <v>-292.77780264359689</v>
      </c>
      <c r="OZ45" s="188">
        <v>292.77780264359689</v>
      </c>
      <c r="PA45" s="188">
        <f t="shared" si="113"/>
        <v>-292.77780264359689</v>
      </c>
      <c r="PB45" s="188">
        <v>-292.77780264359689</v>
      </c>
      <c r="PC45" s="188">
        <v>292.77780264359689</v>
      </c>
      <c r="PD45" s="188">
        <v>-292.77780264359689</v>
      </c>
      <c r="PE45" s="188">
        <v>292.77780264359689</v>
      </c>
      <c r="PG45">
        <v>-1</v>
      </c>
      <c r="PH45" s="228">
        <v>-1</v>
      </c>
      <c r="PI45" s="228">
        <v>1</v>
      </c>
      <c r="PJ45" s="228">
        <v>-1</v>
      </c>
      <c r="PK45" s="203">
        <v>1</v>
      </c>
      <c r="PL45" s="229">
        <v>11</v>
      </c>
      <c r="PM45">
        <v>-1</v>
      </c>
      <c r="PN45">
        <v>1</v>
      </c>
      <c r="PO45" s="203">
        <v>-1</v>
      </c>
      <c r="PP45">
        <v>0</v>
      </c>
      <c r="PQ45">
        <v>0</v>
      </c>
      <c r="PR45">
        <v>1</v>
      </c>
      <c r="PS45">
        <v>0</v>
      </c>
      <c r="PT45" s="237">
        <v>-1.3283666010699999E-2</v>
      </c>
      <c r="PU45" s="194">
        <v>42550</v>
      </c>
      <c r="PV45">
        <v>1</v>
      </c>
      <c r="PW45" t="s">
        <v>1163</v>
      </c>
      <c r="PX45">
        <v>1</v>
      </c>
      <c r="PY45" s="241"/>
      <c r="PZ45">
        <v>1</v>
      </c>
      <c r="QA45" s="137">
        <v>59211.6</v>
      </c>
      <c r="QB45" s="137">
        <v>59211.6</v>
      </c>
      <c r="QC45" s="188">
        <v>786.54711835916407</v>
      </c>
      <c r="QD45" s="188">
        <v>786.54711835916407</v>
      </c>
      <c r="QE45" s="188">
        <v>-786.54711835916407</v>
      </c>
      <c r="QF45" s="188">
        <v>786.54711835916407</v>
      </c>
      <c r="QG45" s="188">
        <v>-786.54711835916407</v>
      </c>
      <c r="QH45" s="188">
        <v>-786.54711835916407</v>
      </c>
      <c r="QI45" s="188">
        <v>786.54711835916407</v>
      </c>
      <c r="QJ45" s="188">
        <v>-786.54711835916407</v>
      </c>
      <c r="QK45" s="188">
        <v>-786.54711835916407</v>
      </c>
      <c r="QL45" s="188">
        <v>786.54711835916407</v>
      </c>
      <c r="QM45" s="188">
        <v>-786.54711835916407</v>
      </c>
      <c r="QN45" s="188">
        <v>786.54711835916407</v>
      </c>
      <c r="QP45">
        <f t="shared" si="114"/>
        <v>-1</v>
      </c>
      <c r="QQ45" s="228">
        <v>-1</v>
      </c>
      <c r="QR45" s="228">
        <v>-1</v>
      </c>
      <c r="QS45" s="228">
        <v>-1</v>
      </c>
      <c r="QT45" s="203">
        <v>-1</v>
      </c>
      <c r="QU45" s="229">
        <v>12</v>
      </c>
      <c r="QV45">
        <f t="shared" si="115"/>
        <v>1</v>
      </c>
      <c r="QW45">
        <f t="shared" si="116"/>
        <v>-1</v>
      </c>
      <c r="QX45">
        <v>1</v>
      </c>
      <c r="QY45">
        <f t="shared" si="117"/>
        <v>0</v>
      </c>
      <c r="QZ45">
        <f t="shared" si="176"/>
        <v>0</v>
      </c>
      <c r="RA45">
        <f t="shared" si="163"/>
        <v>1</v>
      </c>
      <c r="RB45">
        <f t="shared" si="118"/>
        <v>0</v>
      </c>
      <c r="RC45">
        <v>4.2025785312300003E-3</v>
      </c>
      <c r="RD45" s="194">
        <v>42550</v>
      </c>
      <c r="RE45">
        <f t="shared" si="119"/>
        <v>-1</v>
      </c>
      <c r="RF45" t="str">
        <f t="shared" si="83"/>
        <v>TRUE</v>
      </c>
      <c r="RG45">
        <f>VLOOKUP($A45,'FuturesInfo (3)'!$A$2:$V$80,22)</f>
        <v>1</v>
      </c>
      <c r="RH45" s="241"/>
      <c r="RI45">
        <f t="shared" si="120"/>
        <v>1</v>
      </c>
      <c r="RJ45" s="137">
        <f>VLOOKUP($A45,'FuturesInfo (3)'!$A$2:$O$80,15)*RG45</f>
        <v>59211.6</v>
      </c>
      <c r="RK45" s="137">
        <f>VLOOKUP($A45,'FuturesInfo (3)'!$A$2:$O$80,15)*RI45</f>
        <v>59211.6</v>
      </c>
      <c r="RL45" s="188">
        <f t="shared" si="121"/>
        <v>-248.84139895977827</v>
      </c>
      <c r="RM45" s="188">
        <f t="shared" si="172"/>
        <v>-248.84139895977827</v>
      </c>
      <c r="RN45" s="188">
        <f t="shared" si="122"/>
        <v>-248.84139895977827</v>
      </c>
      <c r="RO45" s="188">
        <f t="shared" si="123"/>
        <v>248.84139895977827</v>
      </c>
      <c r="RP45" s="188">
        <f t="shared" si="173"/>
        <v>-248.84139895977827</v>
      </c>
      <c r="RQ45" s="188">
        <f t="shared" si="125"/>
        <v>-248.84139895977827</v>
      </c>
      <c r="RR45" s="188">
        <f t="shared" si="164"/>
        <v>-248.84139895977827</v>
      </c>
      <c r="RS45" s="188">
        <f t="shared" si="126"/>
        <v>-248.84139895977827</v>
      </c>
      <c r="RT45" s="188">
        <f>IF(IF(sym!$Q34=QX45,1,0)=1,ABS(RJ45*RC45),-ABS(RJ45*RC45))</f>
        <v>248.84139895977827</v>
      </c>
      <c r="RU45" s="188">
        <f>IF(IF(sym!$P34=QX45,1,0)=1,ABS(RJ45*RC45),-ABS(RJ45*RC45))</f>
        <v>-248.84139895977827</v>
      </c>
      <c r="RV45" s="188">
        <f t="shared" si="169"/>
        <v>-248.84139895977827</v>
      </c>
      <c r="RW45" s="188">
        <f t="shared" si="127"/>
        <v>248.84139895977827</v>
      </c>
      <c r="RY45">
        <f t="shared" si="128"/>
        <v>1</v>
      </c>
      <c r="RZ45" s="228"/>
      <c r="SA45" s="228"/>
      <c r="SB45" s="228"/>
      <c r="SC45" s="203"/>
      <c r="SD45" s="229"/>
      <c r="SE45">
        <f t="shared" si="129"/>
        <v>1</v>
      </c>
      <c r="SF45">
        <f t="shared" si="130"/>
        <v>0</v>
      </c>
      <c r="SG45" s="203"/>
      <c r="SH45">
        <f t="shared" si="131"/>
        <v>1</v>
      </c>
      <c r="SI45">
        <f t="shared" si="85"/>
        <v>1</v>
      </c>
      <c r="SJ45">
        <f t="shared" si="165"/>
        <v>0</v>
      </c>
      <c r="SK45">
        <f t="shared" si="132"/>
        <v>1</v>
      </c>
      <c r="SL45" s="237"/>
      <c r="SM45" s="194"/>
      <c r="SN45">
        <f t="shared" si="133"/>
        <v>-1</v>
      </c>
      <c r="SO45" t="str">
        <f t="shared" si="86"/>
        <v>FALSE</v>
      </c>
      <c r="SP45">
        <f>VLOOKUP($A45,'FuturesInfo (3)'!$A$2:$V$80,22)</f>
        <v>1</v>
      </c>
      <c r="SQ45" s="241"/>
      <c r="SR45">
        <f t="shared" si="134"/>
        <v>1</v>
      </c>
      <c r="SS45" s="137">
        <f>VLOOKUP($A45,'FuturesInfo (3)'!$A$2:$O$80,15)*SP45</f>
        <v>59211.6</v>
      </c>
      <c r="ST45" s="137">
        <f>VLOOKUP($A45,'FuturesInfo (3)'!$A$2:$O$80,15)*SR45</f>
        <v>59211.6</v>
      </c>
      <c r="SU45" s="188">
        <f t="shared" si="177"/>
        <v>0</v>
      </c>
      <c r="SV45" s="188">
        <f t="shared" si="87"/>
        <v>0</v>
      </c>
      <c r="SW45" s="188">
        <f t="shared" si="136"/>
        <v>0</v>
      </c>
      <c r="SX45" s="188">
        <f t="shared" si="137"/>
        <v>0</v>
      </c>
      <c r="SY45" s="188">
        <f t="shared" si="174"/>
        <v>0</v>
      </c>
      <c r="SZ45" s="188">
        <f t="shared" si="139"/>
        <v>0</v>
      </c>
      <c r="TA45" s="188">
        <f t="shared" si="166"/>
        <v>0</v>
      </c>
      <c r="TB45" s="188">
        <f t="shared" si="140"/>
        <v>0</v>
      </c>
      <c r="TC45" s="188">
        <f>IF(IF(sym!$Q34=SG45,1,0)=1,ABS(SS45*SL45),-ABS(SS45*SL45))</f>
        <v>0</v>
      </c>
      <c r="TD45" s="188">
        <f>IF(IF(sym!$P34=SG45,1,0)=1,ABS(SS45*SL45),-ABS(SS45*SL45))</f>
        <v>0</v>
      </c>
      <c r="TE45" s="188">
        <f t="shared" si="170"/>
        <v>0</v>
      </c>
      <c r="TF45" s="188">
        <f t="shared" si="141"/>
        <v>0</v>
      </c>
      <c r="TH45">
        <f t="shared" si="142"/>
        <v>0</v>
      </c>
      <c r="TI45" s="228"/>
      <c r="TJ45" s="228"/>
      <c r="TK45" s="228"/>
      <c r="TL45" s="203"/>
      <c r="TM45" s="229"/>
      <c r="TN45">
        <f t="shared" si="143"/>
        <v>1</v>
      </c>
      <c r="TO45">
        <f t="shared" si="144"/>
        <v>0</v>
      </c>
      <c r="TP45" s="203"/>
      <c r="TQ45">
        <f t="shared" si="145"/>
        <v>1</v>
      </c>
      <c r="TR45">
        <f t="shared" si="88"/>
        <v>1</v>
      </c>
      <c r="TS45">
        <f t="shared" si="167"/>
        <v>0</v>
      </c>
      <c r="TT45">
        <f t="shared" si="146"/>
        <v>1</v>
      </c>
      <c r="TU45" s="237"/>
      <c r="TV45" s="194"/>
      <c r="TW45">
        <f t="shared" si="147"/>
        <v>-1</v>
      </c>
      <c r="TX45" t="str">
        <f t="shared" si="89"/>
        <v>FALSE</v>
      </c>
      <c r="TY45">
        <f>VLOOKUP($A45,'FuturesInfo (3)'!$A$2:$V$80,22)</f>
        <v>1</v>
      </c>
      <c r="TZ45" s="241"/>
      <c r="UA45">
        <f t="shared" si="148"/>
        <v>1</v>
      </c>
      <c r="UB45" s="137">
        <f>VLOOKUP($A45,'FuturesInfo (3)'!$A$2:$O$80,15)*TY45</f>
        <v>59211.6</v>
      </c>
      <c r="UC45" s="137">
        <f>VLOOKUP($A45,'FuturesInfo (3)'!$A$2:$O$80,15)*UA45</f>
        <v>59211.6</v>
      </c>
      <c r="UD45" s="188">
        <f t="shared" si="178"/>
        <v>0</v>
      </c>
      <c r="UE45" s="188">
        <f t="shared" si="90"/>
        <v>0</v>
      </c>
      <c r="UF45" s="188">
        <f t="shared" si="150"/>
        <v>0</v>
      </c>
      <c r="UG45" s="188">
        <f t="shared" si="151"/>
        <v>0</v>
      </c>
      <c r="UH45" s="188">
        <f t="shared" si="175"/>
        <v>0</v>
      </c>
      <c r="UI45" s="188">
        <f t="shared" si="153"/>
        <v>0</v>
      </c>
      <c r="UJ45" s="188">
        <f t="shared" si="168"/>
        <v>0</v>
      </c>
      <c r="UK45" s="188">
        <f t="shared" si="154"/>
        <v>0</v>
      </c>
      <c r="UL45" s="188">
        <f>IF(IF(sym!$Q34=TP45,1,0)=1,ABS(UB45*TU45),-ABS(UB45*TU45))</f>
        <v>0</v>
      </c>
      <c r="UM45" s="188">
        <f>IF(IF(sym!$P34=TP45,1,0)=1,ABS(UB45*TU45),-ABS(UB45*TU45))</f>
        <v>0</v>
      </c>
      <c r="UN45" s="188">
        <f t="shared" si="171"/>
        <v>0</v>
      </c>
      <c r="UO45" s="188">
        <f t="shared" si="155"/>
        <v>0</v>
      </c>
    </row>
    <row r="46" spans="1:561" x14ac:dyDescent="0.25">
      <c r="A46" s="1" t="s">
        <v>357</v>
      </c>
      <c r="B46" s="149" t="str">
        <f>'FuturesInfo (3)'!M34</f>
        <v>@JY</v>
      </c>
      <c r="C46" s="192" t="str">
        <f>VLOOKUP(A46,'FuturesInfo (3)'!$A$2:$K$80,11)</f>
        <v>currency</v>
      </c>
      <c r="E46">
        <v>1</v>
      </c>
      <c r="F46" s="228">
        <v>1</v>
      </c>
      <c r="G46" s="228">
        <v>1</v>
      </c>
      <c r="H46" s="203">
        <v>1</v>
      </c>
      <c r="I46" s="229">
        <v>4</v>
      </c>
      <c r="J46">
        <v>-1</v>
      </c>
      <c r="K46">
        <v>1</v>
      </c>
      <c r="L46" s="203">
        <v>-1</v>
      </c>
      <c r="M46">
        <v>0</v>
      </c>
      <c r="N46">
        <v>0</v>
      </c>
      <c r="O46">
        <v>1</v>
      </c>
      <c r="P46">
        <v>0</v>
      </c>
      <c r="Q46" s="237">
        <v>-7.1596604275300001E-3</v>
      </c>
      <c r="R46" s="194">
        <v>42544</v>
      </c>
      <c r="S46">
        <v>60</v>
      </c>
      <c r="T46" t="s">
        <v>1163</v>
      </c>
      <c r="U46">
        <v>1</v>
      </c>
      <c r="V46" s="241">
        <v>1</v>
      </c>
      <c r="W46">
        <v>1</v>
      </c>
      <c r="X46" s="137">
        <v>121337.5</v>
      </c>
      <c r="Y46" s="137">
        <v>121337.5</v>
      </c>
      <c r="Z46" s="188">
        <v>-868.73529712542143</v>
      </c>
      <c r="AA46" s="188">
        <f t="shared" si="81"/>
        <v>-868.73529712542143</v>
      </c>
      <c r="AB46" s="188">
        <v>-868.73529712542143</v>
      </c>
      <c r="AC46" s="188">
        <v>868.73529712542143</v>
      </c>
      <c r="AD46" s="188">
        <v>-868.73529712542143</v>
      </c>
      <c r="AE46" s="188">
        <v>-868.73529712542143</v>
      </c>
      <c r="AF46" s="188">
        <f t="shared" si="91"/>
        <v>0</v>
      </c>
      <c r="AG46" s="188">
        <v>868.73529712542143</v>
      </c>
      <c r="AH46" s="188">
        <v>-868.73529712542143</v>
      </c>
      <c r="AI46" s="188">
        <v>-868.73529712542143</v>
      </c>
      <c r="AJ46" s="188">
        <v>868.73529712542143</v>
      </c>
      <c r="AL46">
        <v>-1</v>
      </c>
      <c r="AM46" s="228">
        <v>-1</v>
      </c>
      <c r="AN46" s="228">
        <v>1</v>
      </c>
      <c r="AO46" s="228">
        <v>-1</v>
      </c>
      <c r="AP46" s="203">
        <v>1</v>
      </c>
      <c r="AQ46" s="229">
        <v>5</v>
      </c>
      <c r="AR46">
        <v>-1</v>
      </c>
      <c r="AS46">
        <v>1</v>
      </c>
      <c r="AT46" s="203">
        <v>1</v>
      </c>
      <c r="AU46">
        <v>0</v>
      </c>
      <c r="AV46">
        <v>1</v>
      </c>
      <c r="AW46">
        <v>0</v>
      </c>
      <c r="AX46">
        <v>1</v>
      </c>
      <c r="AY46" s="237">
        <v>7.3143092613600002E-3</v>
      </c>
      <c r="AZ46" s="194">
        <v>42544</v>
      </c>
      <c r="BA46">
        <f t="shared" si="92"/>
        <v>1</v>
      </c>
      <c r="BB46" t="s">
        <v>1163</v>
      </c>
      <c r="BC46">
        <v>1</v>
      </c>
      <c r="BD46" s="241">
        <v>2</v>
      </c>
      <c r="BE46">
        <v>1</v>
      </c>
      <c r="BF46" s="137">
        <v>122225</v>
      </c>
      <c r="BG46" s="137">
        <v>122225</v>
      </c>
      <c r="BH46" s="188">
        <v>-893.99144946972604</v>
      </c>
      <c r="BI46" s="188">
        <f t="shared" si="156"/>
        <v>-893.99144946972604</v>
      </c>
      <c r="BJ46" s="188">
        <v>893.99144946972604</v>
      </c>
      <c r="BK46" s="188">
        <v>-893.99144946972604</v>
      </c>
      <c r="BL46" s="188">
        <v>893.99144946972604</v>
      </c>
      <c r="BM46" s="188">
        <v>893.99144946972604</v>
      </c>
      <c r="BN46" s="188">
        <v>-893.99144946972604</v>
      </c>
      <c r="BO46" s="188">
        <f t="shared" si="93"/>
        <v>893.99144946972604</v>
      </c>
      <c r="BP46" s="188">
        <v>-893.99144946972604</v>
      </c>
      <c r="BQ46" s="188">
        <v>893.99144946972604</v>
      </c>
      <c r="BR46" s="188">
        <v>-893.99144946972604</v>
      </c>
      <c r="BS46" s="188">
        <v>893.99144946972604</v>
      </c>
      <c r="BU46">
        <v>1</v>
      </c>
      <c r="BV46" s="228">
        <v>1</v>
      </c>
      <c r="BW46" s="228">
        <v>1</v>
      </c>
      <c r="BX46" s="228">
        <v>1</v>
      </c>
      <c r="BY46" s="203">
        <v>1</v>
      </c>
      <c r="BZ46" s="229">
        <v>6</v>
      </c>
      <c r="CA46">
        <v>-1</v>
      </c>
      <c r="CB46">
        <v>1</v>
      </c>
      <c r="CC46" s="203">
        <v>1</v>
      </c>
      <c r="CD46">
        <v>1</v>
      </c>
      <c r="CE46">
        <v>1</v>
      </c>
      <c r="CF46">
        <v>0</v>
      </c>
      <c r="CG46">
        <v>1</v>
      </c>
      <c r="CH46" s="237"/>
      <c r="CI46" s="194">
        <v>42544</v>
      </c>
      <c r="CJ46">
        <f t="shared" si="94"/>
        <v>1</v>
      </c>
      <c r="CK46" t="s">
        <v>1163</v>
      </c>
      <c r="CL46">
        <v>2</v>
      </c>
      <c r="CM46" s="241">
        <v>1</v>
      </c>
      <c r="CN46">
        <v>3</v>
      </c>
      <c r="CO46" s="137">
        <v>244450</v>
      </c>
      <c r="CP46" s="137">
        <v>366675</v>
      </c>
      <c r="CQ46" s="188">
        <v>0</v>
      </c>
      <c r="CR46" s="188">
        <f t="shared" si="157"/>
        <v>0</v>
      </c>
      <c r="CS46" s="188">
        <v>0</v>
      </c>
      <c r="CT46" s="188">
        <v>0</v>
      </c>
      <c r="CU46" s="188">
        <v>0</v>
      </c>
      <c r="CV46" s="188">
        <v>0</v>
      </c>
      <c r="CW46" s="188">
        <v>0</v>
      </c>
      <c r="CX46" s="188">
        <f t="shared" si="95"/>
        <v>0</v>
      </c>
      <c r="CY46" s="188">
        <v>0</v>
      </c>
      <c r="CZ46" s="188">
        <v>0</v>
      </c>
      <c r="DA46" s="188">
        <v>0</v>
      </c>
      <c r="DB46" s="188">
        <v>0</v>
      </c>
      <c r="DD46">
        <v>1</v>
      </c>
      <c r="DE46" s="228">
        <v>1</v>
      </c>
      <c r="DF46" s="228">
        <v>1</v>
      </c>
      <c r="DG46" s="228">
        <v>1</v>
      </c>
      <c r="DH46" s="203">
        <v>1</v>
      </c>
      <c r="DI46" s="229">
        <v>6</v>
      </c>
      <c r="DJ46">
        <v>-1</v>
      </c>
      <c r="DK46">
        <v>1</v>
      </c>
      <c r="DL46" s="203">
        <v>1</v>
      </c>
      <c r="DM46">
        <v>1</v>
      </c>
      <c r="DN46">
        <v>1</v>
      </c>
      <c r="DO46">
        <v>0</v>
      </c>
      <c r="DP46">
        <v>1</v>
      </c>
      <c r="DQ46" s="237">
        <v>9.4600122724500003E-3</v>
      </c>
      <c r="DR46" s="194">
        <v>42544</v>
      </c>
      <c r="DS46">
        <f t="shared" si="96"/>
        <v>1</v>
      </c>
      <c r="DT46" t="s">
        <v>1163</v>
      </c>
      <c r="DU46">
        <v>2</v>
      </c>
      <c r="DV46" s="241">
        <v>1</v>
      </c>
      <c r="DW46">
        <v>3</v>
      </c>
      <c r="DX46" s="137">
        <v>246762.5</v>
      </c>
      <c r="DY46" s="137">
        <v>370143.75</v>
      </c>
      <c r="DZ46" s="188">
        <v>2334.3762783804432</v>
      </c>
      <c r="EA46" s="188">
        <f t="shared" si="158"/>
        <v>2334.3762783804432</v>
      </c>
      <c r="EB46" s="188">
        <v>2334.3762783804432</v>
      </c>
      <c r="EC46" s="188">
        <v>-2334.3762783804432</v>
      </c>
      <c r="ED46" s="188">
        <v>2334.3762783804432</v>
      </c>
      <c r="EE46" s="188">
        <v>2334.3762783804432</v>
      </c>
      <c r="EF46" s="188">
        <v>2334.3762783804432</v>
      </c>
      <c r="EG46" s="188">
        <f t="shared" si="97"/>
        <v>2334.3762783804432</v>
      </c>
      <c r="EH46" s="188">
        <v>-2334.3762783804432</v>
      </c>
      <c r="EI46" s="188">
        <v>2334.3762783804432</v>
      </c>
      <c r="EJ46" s="188">
        <v>-2334.3762783804432</v>
      </c>
      <c r="EK46" s="188">
        <v>2334.3762783804432</v>
      </c>
      <c r="EM46">
        <v>1</v>
      </c>
      <c r="EN46" s="228">
        <v>1</v>
      </c>
      <c r="EO46" s="228">
        <v>1</v>
      </c>
      <c r="EP46" s="228">
        <v>1</v>
      </c>
      <c r="EQ46" s="203">
        <v>1</v>
      </c>
      <c r="ER46" s="229">
        <v>7</v>
      </c>
      <c r="ES46">
        <v>-1</v>
      </c>
      <c r="ET46">
        <v>1</v>
      </c>
      <c r="EU46" s="203">
        <v>1</v>
      </c>
      <c r="EV46">
        <v>1</v>
      </c>
      <c r="EW46">
        <v>1</v>
      </c>
      <c r="EX46">
        <v>0</v>
      </c>
      <c r="EY46">
        <v>1</v>
      </c>
      <c r="EZ46" s="237">
        <v>1.5703358492499999E-3</v>
      </c>
      <c r="FA46" s="194">
        <v>42544</v>
      </c>
      <c r="FB46">
        <f t="shared" si="98"/>
        <v>1</v>
      </c>
      <c r="FC46" t="s">
        <v>1163</v>
      </c>
      <c r="FD46">
        <v>2</v>
      </c>
      <c r="FE46" s="241">
        <v>2</v>
      </c>
      <c r="FF46">
        <v>2</v>
      </c>
      <c r="FG46" s="137">
        <v>247150</v>
      </c>
      <c r="FH46" s="137">
        <v>247150</v>
      </c>
      <c r="FI46" s="188">
        <v>388.10850514213746</v>
      </c>
      <c r="FJ46" s="188">
        <f t="shared" si="159"/>
        <v>388.10850514213746</v>
      </c>
      <c r="FK46" s="188">
        <v>388.10850514213746</v>
      </c>
      <c r="FL46" s="188">
        <v>-388.10850514213746</v>
      </c>
      <c r="FM46" s="188">
        <v>388.10850514213746</v>
      </c>
      <c r="FN46" s="188">
        <v>388.10850514213746</v>
      </c>
      <c r="FO46" s="188">
        <v>388.10850514213746</v>
      </c>
      <c r="FP46" s="188">
        <f t="shared" si="99"/>
        <v>388.10850514213746</v>
      </c>
      <c r="FQ46" s="188">
        <v>-388.10850514213746</v>
      </c>
      <c r="FR46" s="188">
        <v>388.10850514213746</v>
      </c>
      <c r="FS46" s="188">
        <v>-388.10850514213746</v>
      </c>
      <c r="FT46" s="188">
        <v>388.10850514213746</v>
      </c>
      <c r="FV46">
        <v>1</v>
      </c>
      <c r="FW46" s="228">
        <v>1</v>
      </c>
      <c r="FX46" s="228">
        <v>1</v>
      </c>
      <c r="FY46" s="228">
        <v>1</v>
      </c>
      <c r="FZ46" s="203">
        <v>1</v>
      </c>
      <c r="GA46" s="229">
        <v>8</v>
      </c>
      <c r="GB46">
        <v>-1</v>
      </c>
      <c r="GC46">
        <v>1</v>
      </c>
      <c r="GD46">
        <v>1</v>
      </c>
      <c r="GE46">
        <v>1</v>
      </c>
      <c r="GF46">
        <v>1</v>
      </c>
      <c r="GG46">
        <v>0</v>
      </c>
      <c r="GH46">
        <v>1</v>
      </c>
      <c r="GI46">
        <v>6.17034189763E-3</v>
      </c>
      <c r="GJ46" s="194">
        <v>42544</v>
      </c>
      <c r="GK46">
        <f t="shared" si="100"/>
        <v>1</v>
      </c>
      <c r="GL46" t="s">
        <v>1163</v>
      </c>
      <c r="GM46">
        <v>2</v>
      </c>
      <c r="GN46" s="241">
        <v>1</v>
      </c>
      <c r="GO46">
        <v>3</v>
      </c>
      <c r="GP46" s="137">
        <v>248675</v>
      </c>
      <c r="GQ46" s="137">
        <v>373012.5</v>
      </c>
      <c r="GR46" s="188">
        <v>1534.4097713931403</v>
      </c>
      <c r="GS46" s="188">
        <f t="shared" si="160"/>
        <v>1534.4097713931403</v>
      </c>
      <c r="GT46" s="188">
        <v>1534.4097713931403</v>
      </c>
      <c r="GU46" s="188">
        <v>-1534.4097713931403</v>
      </c>
      <c r="GV46" s="188">
        <v>1534.4097713931403</v>
      </c>
      <c r="GW46" s="188">
        <v>1534.4097713931403</v>
      </c>
      <c r="GX46" s="188">
        <v>1534.4097713931403</v>
      </c>
      <c r="GY46" s="188">
        <f t="shared" si="101"/>
        <v>1534.4097713931403</v>
      </c>
      <c r="GZ46" s="188">
        <v>-1534.4097713931403</v>
      </c>
      <c r="HA46" s="188">
        <v>1534.4097713931403</v>
      </c>
      <c r="HB46" s="188">
        <v>-1534.4097713931403</v>
      </c>
      <c r="HC46" s="188">
        <v>1534.4097713931403</v>
      </c>
      <c r="HE46">
        <v>1</v>
      </c>
      <c r="HF46">
        <v>1</v>
      </c>
      <c r="HG46">
        <v>-1</v>
      </c>
      <c r="HH46">
        <v>1</v>
      </c>
      <c r="HI46">
        <v>1</v>
      </c>
      <c r="HJ46">
        <v>9</v>
      </c>
      <c r="HK46">
        <v>-1</v>
      </c>
      <c r="HL46">
        <v>1</v>
      </c>
      <c r="HM46" s="203">
        <v>1</v>
      </c>
      <c r="HN46">
        <v>1</v>
      </c>
      <c r="HO46">
        <v>1</v>
      </c>
      <c r="HP46">
        <v>0</v>
      </c>
      <c r="HQ46">
        <v>1</v>
      </c>
      <c r="HR46" s="237">
        <v>3.21705036694E-3</v>
      </c>
      <c r="HS46" s="194">
        <v>42544</v>
      </c>
      <c r="HT46">
        <f t="shared" si="102"/>
        <v>1</v>
      </c>
      <c r="HU46" t="s">
        <v>1163</v>
      </c>
      <c r="HV46">
        <v>2</v>
      </c>
      <c r="HW46">
        <v>1</v>
      </c>
      <c r="HX46">
        <v>3</v>
      </c>
      <c r="HY46" s="137">
        <v>249475</v>
      </c>
      <c r="HZ46" s="137">
        <v>374212.5</v>
      </c>
      <c r="IA46" s="188">
        <v>802.57364029235646</v>
      </c>
      <c r="IB46" s="188">
        <f t="shared" si="161"/>
        <v>802.57364029235646</v>
      </c>
      <c r="IC46" s="188">
        <v>802.57364029235646</v>
      </c>
      <c r="ID46" s="188">
        <v>-802.57364029235646</v>
      </c>
      <c r="IE46" s="188">
        <v>802.57364029235646</v>
      </c>
      <c r="IF46" s="188">
        <v>-802.57364029235646</v>
      </c>
      <c r="IG46" s="188">
        <v>802.57364029235646</v>
      </c>
      <c r="IH46" s="188">
        <f t="shared" si="103"/>
        <v>802.57364029235646</v>
      </c>
      <c r="II46" s="188">
        <v>-802.57364029235646</v>
      </c>
      <c r="IJ46" s="188">
        <v>802.57364029235646</v>
      </c>
      <c r="IK46" s="188">
        <v>-802.57364029235646</v>
      </c>
      <c r="IL46" s="188">
        <v>802.57364029235646</v>
      </c>
      <c r="IN46">
        <v>1</v>
      </c>
      <c r="IO46" s="228">
        <v>1</v>
      </c>
      <c r="IP46" s="228">
        <v>-1</v>
      </c>
      <c r="IQ46" s="228">
        <v>1</v>
      </c>
      <c r="IR46" s="203">
        <v>1</v>
      </c>
      <c r="IS46" s="229">
        <v>10</v>
      </c>
      <c r="IT46">
        <v>-1</v>
      </c>
      <c r="IU46">
        <v>1</v>
      </c>
      <c r="IV46" s="203">
        <v>-1</v>
      </c>
      <c r="IW46">
        <v>0</v>
      </c>
      <c r="IX46">
        <v>0</v>
      </c>
      <c r="IY46">
        <v>1</v>
      </c>
      <c r="IZ46">
        <v>0</v>
      </c>
      <c r="JA46" s="237">
        <v>-2.27978755386E-2</v>
      </c>
      <c r="JB46" s="194">
        <v>42544</v>
      </c>
      <c r="JC46">
        <f t="shared" si="104"/>
        <v>1</v>
      </c>
      <c r="JD46" t="s">
        <v>1163</v>
      </c>
      <c r="JE46">
        <v>2</v>
      </c>
      <c r="JF46" s="241">
        <v>2</v>
      </c>
      <c r="JG46">
        <v>2</v>
      </c>
      <c r="JH46" s="137">
        <v>243787.5</v>
      </c>
      <c r="JI46" s="137">
        <v>243787.5</v>
      </c>
      <c r="JJ46" s="188">
        <v>-5557.8370828664474</v>
      </c>
      <c r="JK46" s="188">
        <f t="shared" si="162"/>
        <v>-5557.8370828664474</v>
      </c>
      <c r="JL46" s="188">
        <v>-5557.8370828664474</v>
      </c>
      <c r="JM46" s="188">
        <v>5557.8370828664474</v>
      </c>
      <c r="JN46" s="188">
        <v>-5557.8370828664474</v>
      </c>
      <c r="JO46" s="188">
        <v>5557.8370828664474</v>
      </c>
      <c r="JP46" s="188">
        <v>-5557.8370828664474</v>
      </c>
      <c r="JQ46" s="188">
        <f t="shared" si="105"/>
        <v>-5557.8370828664474</v>
      </c>
      <c r="JR46" s="188">
        <v>5557.8370828664474</v>
      </c>
      <c r="JS46" s="188">
        <v>-5557.8370828664474</v>
      </c>
      <c r="JT46" s="188">
        <v>-5557.8370828664474</v>
      </c>
      <c r="JU46" s="188">
        <v>5557.8370828664474</v>
      </c>
      <c r="JW46">
        <v>-1</v>
      </c>
      <c r="JX46" s="228">
        <v>1</v>
      </c>
      <c r="JY46" s="228">
        <v>-1</v>
      </c>
      <c r="JZ46" s="228">
        <v>1</v>
      </c>
      <c r="KA46" s="203">
        <v>1</v>
      </c>
      <c r="KB46" s="229">
        <v>-1</v>
      </c>
      <c r="KC46">
        <v>-1</v>
      </c>
      <c r="KD46">
        <v>-1</v>
      </c>
      <c r="KE46" s="203">
        <v>-1</v>
      </c>
      <c r="KF46">
        <v>0</v>
      </c>
      <c r="KG46">
        <v>0</v>
      </c>
      <c r="KH46">
        <v>1</v>
      </c>
      <c r="KI46">
        <v>1</v>
      </c>
      <c r="KJ46" s="237">
        <v>-1.90739886171E-2</v>
      </c>
      <c r="KK46" s="194">
        <v>42544</v>
      </c>
      <c r="KL46">
        <f t="shared" si="106"/>
        <v>-1</v>
      </c>
      <c r="KM46" t="s">
        <v>1163</v>
      </c>
      <c r="KN46">
        <v>2</v>
      </c>
      <c r="KO46" s="241">
        <v>1</v>
      </c>
      <c r="KP46">
        <v>3</v>
      </c>
      <c r="KQ46" s="137">
        <v>239137.5</v>
      </c>
      <c r="KR46" s="137">
        <v>358706.25</v>
      </c>
      <c r="KS46" s="188">
        <v>-4561.3059529217508</v>
      </c>
      <c r="KT46" s="188">
        <v>4561.3059529217508</v>
      </c>
      <c r="KU46" s="188">
        <v>-4561.3059529217508</v>
      </c>
      <c r="KV46" s="188">
        <v>4561.3059529217508</v>
      </c>
      <c r="KW46" s="188">
        <v>4561.3059529217508</v>
      </c>
      <c r="KX46" s="188">
        <v>4561.3059529217508</v>
      </c>
      <c r="KY46" s="188">
        <v>-4561.3059529217508</v>
      </c>
      <c r="KZ46" s="188">
        <f t="shared" si="107"/>
        <v>4561.3059529217508</v>
      </c>
      <c r="LA46" s="188">
        <v>4561.3059529217508</v>
      </c>
      <c r="LB46" s="188">
        <v>-4561.3059529217508</v>
      </c>
      <c r="LC46" s="188">
        <v>-4561.3059529217508</v>
      </c>
      <c r="LD46" s="188">
        <v>4561.3059529217508</v>
      </c>
      <c r="LF46">
        <v>-1</v>
      </c>
      <c r="LG46" s="228">
        <v>-1</v>
      </c>
      <c r="LH46" s="228">
        <v>-1</v>
      </c>
      <c r="LI46" s="228">
        <v>-1</v>
      </c>
      <c r="LJ46" s="203">
        <v>1</v>
      </c>
      <c r="LK46" s="229">
        <v>-2</v>
      </c>
      <c r="LL46">
        <v>-1</v>
      </c>
      <c r="LM46">
        <v>-1</v>
      </c>
      <c r="LN46" s="203">
        <v>1</v>
      </c>
      <c r="LO46">
        <v>0</v>
      </c>
      <c r="LP46">
        <v>1</v>
      </c>
      <c r="LQ46">
        <v>0</v>
      </c>
      <c r="LR46">
        <v>0</v>
      </c>
      <c r="LS46" s="237">
        <v>4.2862369975399999E-3</v>
      </c>
      <c r="LT46" s="194">
        <v>42544</v>
      </c>
      <c r="LU46">
        <f t="shared" si="108"/>
        <v>-1</v>
      </c>
      <c r="LV46" t="s">
        <v>1163</v>
      </c>
      <c r="LW46">
        <v>2</v>
      </c>
      <c r="LX46" s="241"/>
      <c r="LY46">
        <v>2</v>
      </c>
      <c r="LZ46" s="137">
        <v>240162.5</v>
      </c>
      <c r="MA46" s="137">
        <v>240162.5</v>
      </c>
      <c r="MB46" s="188">
        <v>-1029.3933929217003</v>
      </c>
      <c r="MC46" s="188">
        <v>-1029.3933929217003</v>
      </c>
      <c r="MD46" s="188">
        <v>1029.3933929217003</v>
      </c>
      <c r="ME46" s="188">
        <v>-1029.3933929217003</v>
      </c>
      <c r="MF46" s="188">
        <v>-1029.3933929217003</v>
      </c>
      <c r="MG46" s="188">
        <v>-1029.3933929217003</v>
      </c>
      <c r="MH46" s="188">
        <v>-1029.3933929217003</v>
      </c>
      <c r="MI46" s="188">
        <f t="shared" si="109"/>
        <v>-1029.3933929217003</v>
      </c>
      <c r="MJ46" s="188">
        <v>-1029.3933929217003</v>
      </c>
      <c r="MK46" s="188">
        <v>1029.3933929217003</v>
      </c>
      <c r="ML46" s="188">
        <v>-1029.3933929217003</v>
      </c>
      <c r="MM46" s="188">
        <v>1029.3933929217003</v>
      </c>
      <c r="MO46">
        <v>1</v>
      </c>
      <c r="MP46" s="228">
        <v>1</v>
      </c>
      <c r="MQ46" s="228">
        <v>-1</v>
      </c>
      <c r="MR46" s="203">
        <v>1</v>
      </c>
      <c r="MS46" s="203">
        <v>1</v>
      </c>
      <c r="MT46" s="229">
        <v>-3</v>
      </c>
      <c r="MU46">
        <v>-1</v>
      </c>
      <c r="MV46">
        <v>-1</v>
      </c>
      <c r="MW46" s="203">
        <v>-1</v>
      </c>
      <c r="MX46">
        <v>1</v>
      </c>
      <c r="MY46">
        <v>0</v>
      </c>
      <c r="MZ46">
        <v>1</v>
      </c>
      <c r="NA46">
        <v>1</v>
      </c>
      <c r="NB46" s="237">
        <v>-1.07219070421E-2</v>
      </c>
      <c r="NC46" s="194">
        <v>42544</v>
      </c>
      <c r="ND46">
        <f t="shared" si="110"/>
        <v>-1</v>
      </c>
      <c r="NE46" t="s">
        <v>1163</v>
      </c>
      <c r="NF46">
        <v>2</v>
      </c>
      <c r="NG46" s="241"/>
      <c r="NH46">
        <v>2</v>
      </c>
      <c r="NI46" s="137">
        <v>237587.5</v>
      </c>
      <c r="NJ46" s="137">
        <v>237587.5</v>
      </c>
      <c r="NK46" s="188">
        <v>-2547.3910893649336</v>
      </c>
      <c r="NL46" s="188">
        <v>-2547.3910893649336</v>
      </c>
      <c r="NM46" s="188">
        <v>-2547.3910893649336</v>
      </c>
      <c r="NN46" s="188">
        <v>2547.3910893649336</v>
      </c>
      <c r="NO46" s="188">
        <v>2547.3910893649336</v>
      </c>
      <c r="NP46" s="188">
        <v>2547.3910893649336</v>
      </c>
      <c r="NQ46" s="188">
        <v>-2547.3910893649336</v>
      </c>
      <c r="NR46" s="188">
        <f t="shared" si="111"/>
        <v>2547.3910893649336</v>
      </c>
      <c r="NS46" s="188">
        <v>2547.3910893649336</v>
      </c>
      <c r="NT46" s="188">
        <v>-2547.3910893649336</v>
      </c>
      <c r="NU46" s="188">
        <v>-2547.3910893649336</v>
      </c>
      <c r="NV46" s="188">
        <v>2547.3910893649336</v>
      </c>
      <c r="NX46">
        <v>-1</v>
      </c>
      <c r="NY46" s="228">
        <v>1</v>
      </c>
      <c r="NZ46" s="228">
        <v>1</v>
      </c>
      <c r="OA46" s="228">
        <v>-1</v>
      </c>
      <c r="OB46" s="203">
        <v>1</v>
      </c>
      <c r="OC46" s="229">
        <v>-4</v>
      </c>
      <c r="OD46">
        <v>-1</v>
      </c>
      <c r="OE46">
        <v>-1</v>
      </c>
      <c r="OF46" s="203">
        <v>-1</v>
      </c>
      <c r="OG46">
        <v>0</v>
      </c>
      <c r="OH46">
        <v>0</v>
      </c>
      <c r="OI46">
        <v>1</v>
      </c>
      <c r="OJ46">
        <v>1</v>
      </c>
      <c r="OK46">
        <v>-4.7350975956199999E-4</v>
      </c>
      <c r="OL46" s="194">
        <v>42559</v>
      </c>
      <c r="OM46">
        <f t="shared" si="112"/>
        <v>-1</v>
      </c>
      <c r="ON46" t="s">
        <v>1163</v>
      </c>
      <c r="OO46">
        <v>2</v>
      </c>
      <c r="OP46" s="241"/>
      <c r="OQ46">
        <v>2</v>
      </c>
      <c r="OR46" s="137">
        <v>236150</v>
      </c>
      <c r="OS46" s="137">
        <v>236150</v>
      </c>
      <c r="OT46" s="188">
        <v>-111.8193297205663</v>
      </c>
      <c r="OU46" s="188">
        <v>111.8193297205663</v>
      </c>
      <c r="OV46" s="188">
        <v>-111.8193297205663</v>
      </c>
      <c r="OW46" s="188">
        <v>111.8193297205663</v>
      </c>
      <c r="OX46" s="188">
        <v>111.8193297205663</v>
      </c>
      <c r="OY46" s="188">
        <v>-111.8193297205663</v>
      </c>
      <c r="OZ46" s="188">
        <v>111.8193297205663</v>
      </c>
      <c r="PA46" s="188">
        <f t="shared" si="113"/>
        <v>111.8193297205663</v>
      </c>
      <c r="PB46" s="188">
        <v>111.8193297205663</v>
      </c>
      <c r="PC46" s="188">
        <v>-111.8193297205663</v>
      </c>
      <c r="PD46" s="188">
        <v>-111.8193297205663</v>
      </c>
      <c r="PE46" s="188">
        <v>111.8193297205663</v>
      </c>
      <c r="PG46">
        <v>-1</v>
      </c>
      <c r="PH46" s="228">
        <v>1</v>
      </c>
      <c r="PI46" s="228">
        <v>1</v>
      </c>
      <c r="PJ46" s="228">
        <v>-1</v>
      </c>
      <c r="PK46" s="203">
        <v>1</v>
      </c>
      <c r="PL46" s="229">
        <v>-5</v>
      </c>
      <c r="PM46">
        <v>-1</v>
      </c>
      <c r="PN46">
        <v>-1</v>
      </c>
      <c r="PO46" s="203">
        <v>-1</v>
      </c>
      <c r="PP46">
        <v>0</v>
      </c>
      <c r="PQ46">
        <v>0</v>
      </c>
      <c r="PR46">
        <v>1</v>
      </c>
      <c r="PS46">
        <v>1</v>
      </c>
      <c r="PT46" s="237">
        <v>-5.5795346878599996E-3</v>
      </c>
      <c r="PU46" s="194">
        <v>42559</v>
      </c>
      <c r="PV46">
        <v>-1</v>
      </c>
      <c r="PW46" t="s">
        <v>1163</v>
      </c>
      <c r="PX46">
        <v>2</v>
      </c>
      <c r="PY46" s="241"/>
      <c r="PZ46">
        <v>2</v>
      </c>
      <c r="QA46" s="137">
        <v>236262.5</v>
      </c>
      <c r="QB46" s="137">
        <v>236262.5</v>
      </c>
      <c r="QC46" s="188">
        <v>-1318.2348141905231</v>
      </c>
      <c r="QD46" s="188">
        <v>1318.2348141905231</v>
      </c>
      <c r="QE46" s="188">
        <v>-1318.2348141905231</v>
      </c>
      <c r="QF46" s="188">
        <v>1318.2348141905231</v>
      </c>
      <c r="QG46" s="188">
        <v>1318.2348141905231</v>
      </c>
      <c r="QH46" s="188">
        <v>-1318.2348141905231</v>
      </c>
      <c r="QI46" s="188">
        <v>1318.2348141905231</v>
      </c>
      <c r="QJ46" s="188">
        <v>1318.2348141905231</v>
      </c>
      <c r="QK46" s="188">
        <v>1318.2348141905231</v>
      </c>
      <c r="QL46" s="188">
        <v>-1318.2348141905231</v>
      </c>
      <c r="QM46" s="188">
        <v>-1318.2348141905231</v>
      </c>
      <c r="QN46" s="188">
        <v>1318.2348141905231</v>
      </c>
      <c r="QP46">
        <f t="shared" si="114"/>
        <v>-1</v>
      </c>
      <c r="QQ46" s="228">
        <v>1</v>
      </c>
      <c r="QR46" s="228">
        <v>1</v>
      </c>
      <c r="QS46" s="228">
        <v>-1</v>
      </c>
      <c r="QT46" s="203">
        <v>1</v>
      </c>
      <c r="QU46" s="229">
        <v>-6</v>
      </c>
      <c r="QV46">
        <f t="shared" si="115"/>
        <v>-1</v>
      </c>
      <c r="QW46">
        <f t="shared" si="116"/>
        <v>-1</v>
      </c>
      <c r="QX46">
        <v>1</v>
      </c>
      <c r="QY46">
        <f t="shared" si="117"/>
        <v>1</v>
      </c>
      <c r="QZ46">
        <f t="shared" si="176"/>
        <v>1</v>
      </c>
      <c r="RA46">
        <f t="shared" si="163"/>
        <v>0</v>
      </c>
      <c r="RB46">
        <f t="shared" si="118"/>
        <v>0</v>
      </c>
      <c r="RC46">
        <v>4.7639212364999998E-4</v>
      </c>
      <c r="RD46" s="194">
        <v>42559</v>
      </c>
      <c r="RE46">
        <f t="shared" si="119"/>
        <v>-1</v>
      </c>
      <c r="RF46" t="str">
        <f t="shared" si="83"/>
        <v>TRUE</v>
      </c>
      <c r="RG46">
        <f>VLOOKUP($A46,'FuturesInfo (3)'!$A$2:$V$80,22)</f>
        <v>2</v>
      </c>
      <c r="RH46" s="241"/>
      <c r="RI46">
        <f t="shared" si="120"/>
        <v>2</v>
      </c>
      <c r="RJ46" s="137">
        <f>VLOOKUP($A46,'FuturesInfo (3)'!$A$2:$O$80,15)*RG46</f>
        <v>236262.5</v>
      </c>
      <c r="RK46" s="137">
        <f>VLOOKUP($A46,'FuturesInfo (3)'!$A$2:$O$80,15)*RI46</f>
        <v>236262.5</v>
      </c>
      <c r="RL46" s="188">
        <f t="shared" si="121"/>
        <v>112.55359411385813</v>
      </c>
      <c r="RM46" s="188">
        <f t="shared" si="172"/>
        <v>-112.55359411385813</v>
      </c>
      <c r="RN46" s="188">
        <f t="shared" si="122"/>
        <v>112.55359411385813</v>
      </c>
      <c r="RO46" s="188">
        <f t="shared" si="123"/>
        <v>-112.55359411385813</v>
      </c>
      <c r="RP46" s="188">
        <f t="shared" si="173"/>
        <v>-112.55359411385813</v>
      </c>
      <c r="RQ46" s="188">
        <f t="shared" si="125"/>
        <v>112.55359411385813</v>
      </c>
      <c r="RR46" s="188">
        <f t="shared" si="164"/>
        <v>-112.55359411385813</v>
      </c>
      <c r="RS46" s="188">
        <f t="shared" si="126"/>
        <v>-112.55359411385813</v>
      </c>
      <c r="RT46" s="188">
        <f>IF(IF(sym!$Q35=QX46,1,0)=1,ABS(RJ46*RC46),-ABS(RJ46*RC46))</f>
        <v>-112.55359411385813</v>
      </c>
      <c r="RU46" s="188">
        <f>IF(IF(sym!$P35=QX46,1,0)=1,ABS(RJ46*RC46),-ABS(RJ46*RC46))</f>
        <v>112.55359411385813</v>
      </c>
      <c r="RV46" s="188">
        <f t="shared" si="169"/>
        <v>-112.55359411385813</v>
      </c>
      <c r="RW46" s="188">
        <f t="shared" si="127"/>
        <v>112.55359411385813</v>
      </c>
      <c r="RY46">
        <f t="shared" si="128"/>
        <v>1</v>
      </c>
      <c r="RZ46" s="228"/>
      <c r="SA46" s="228"/>
      <c r="SB46" s="228"/>
      <c r="SC46" s="203"/>
      <c r="SD46" s="229"/>
      <c r="SE46">
        <f t="shared" si="129"/>
        <v>1</v>
      </c>
      <c r="SF46">
        <f t="shared" si="130"/>
        <v>0</v>
      </c>
      <c r="SG46" s="203"/>
      <c r="SH46">
        <f t="shared" si="131"/>
        <v>1</v>
      </c>
      <c r="SI46">
        <f t="shared" si="85"/>
        <v>1</v>
      </c>
      <c r="SJ46">
        <f t="shared" si="165"/>
        <v>0</v>
      </c>
      <c r="SK46">
        <f t="shared" si="132"/>
        <v>1</v>
      </c>
      <c r="SL46" s="237"/>
      <c r="SM46" s="194"/>
      <c r="SN46">
        <f t="shared" si="133"/>
        <v>-1</v>
      </c>
      <c r="SO46" t="str">
        <f t="shared" si="86"/>
        <v>FALSE</v>
      </c>
      <c r="SP46">
        <f>VLOOKUP($A46,'FuturesInfo (3)'!$A$2:$V$80,22)</f>
        <v>2</v>
      </c>
      <c r="SQ46" s="241"/>
      <c r="SR46">
        <f t="shared" si="134"/>
        <v>2</v>
      </c>
      <c r="SS46" s="137">
        <f>VLOOKUP($A46,'FuturesInfo (3)'!$A$2:$O$80,15)*SP46</f>
        <v>236262.5</v>
      </c>
      <c r="ST46" s="137">
        <f>VLOOKUP($A46,'FuturesInfo (3)'!$A$2:$O$80,15)*SR46</f>
        <v>236262.5</v>
      </c>
      <c r="SU46" s="188">
        <f t="shared" si="177"/>
        <v>0</v>
      </c>
      <c r="SV46" s="188">
        <f t="shared" si="87"/>
        <v>0</v>
      </c>
      <c r="SW46" s="188">
        <f t="shared" si="136"/>
        <v>0</v>
      </c>
      <c r="SX46" s="188">
        <f t="shared" si="137"/>
        <v>0</v>
      </c>
      <c r="SY46" s="188">
        <f t="shared" si="174"/>
        <v>0</v>
      </c>
      <c r="SZ46" s="188">
        <f t="shared" si="139"/>
        <v>0</v>
      </c>
      <c r="TA46" s="188">
        <f t="shared" si="166"/>
        <v>0</v>
      </c>
      <c r="TB46" s="188">
        <f t="shared" si="140"/>
        <v>0</v>
      </c>
      <c r="TC46" s="188">
        <f>IF(IF(sym!$Q35=SG46,1,0)=1,ABS(SS46*SL46),-ABS(SS46*SL46))</f>
        <v>0</v>
      </c>
      <c r="TD46" s="188">
        <f>IF(IF(sym!$P35=SG46,1,0)=1,ABS(SS46*SL46),-ABS(SS46*SL46))</f>
        <v>0</v>
      </c>
      <c r="TE46" s="188">
        <f t="shared" si="170"/>
        <v>0</v>
      </c>
      <c r="TF46" s="188">
        <f t="shared" si="141"/>
        <v>0</v>
      </c>
      <c r="TH46">
        <f t="shared" si="142"/>
        <v>0</v>
      </c>
      <c r="TI46" s="228"/>
      <c r="TJ46" s="228"/>
      <c r="TK46" s="228"/>
      <c r="TL46" s="203"/>
      <c r="TM46" s="229"/>
      <c r="TN46">
        <f t="shared" si="143"/>
        <v>1</v>
      </c>
      <c r="TO46">
        <f t="shared" si="144"/>
        <v>0</v>
      </c>
      <c r="TP46" s="203"/>
      <c r="TQ46">
        <f t="shared" si="145"/>
        <v>1</v>
      </c>
      <c r="TR46">
        <f t="shared" si="88"/>
        <v>1</v>
      </c>
      <c r="TS46">
        <f t="shared" si="167"/>
        <v>0</v>
      </c>
      <c r="TT46">
        <f t="shared" si="146"/>
        <v>1</v>
      </c>
      <c r="TU46" s="237"/>
      <c r="TV46" s="194"/>
      <c r="TW46">
        <f t="shared" si="147"/>
        <v>-1</v>
      </c>
      <c r="TX46" t="str">
        <f t="shared" si="89"/>
        <v>FALSE</v>
      </c>
      <c r="TY46">
        <f>VLOOKUP($A46,'FuturesInfo (3)'!$A$2:$V$80,22)</f>
        <v>2</v>
      </c>
      <c r="TZ46" s="241"/>
      <c r="UA46">
        <f t="shared" si="148"/>
        <v>2</v>
      </c>
      <c r="UB46" s="137">
        <f>VLOOKUP($A46,'FuturesInfo (3)'!$A$2:$O$80,15)*TY46</f>
        <v>236262.5</v>
      </c>
      <c r="UC46" s="137">
        <f>VLOOKUP($A46,'FuturesInfo (3)'!$A$2:$O$80,15)*UA46</f>
        <v>236262.5</v>
      </c>
      <c r="UD46" s="188">
        <f t="shared" si="178"/>
        <v>0</v>
      </c>
      <c r="UE46" s="188">
        <f t="shared" si="90"/>
        <v>0</v>
      </c>
      <c r="UF46" s="188">
        <f t="shared" si="150"/>
        <v>0</v>
      </c>
      <c r="UG46" s="188">
        <f t="shared" si="151"/>
        <v>0</v>
      </c>
      <c r="UH46" s="188">
        <f t="shared" si="175"/>
        <v>0</v>
      </c>
      <c r="UI46" s="188">
        <f t="shared" si="153"/>
        <v>0</v>
      </c>
      <c r="UJ46" s="188">
        <f t="shared" si="168"/>
        <v>0</v>
      </c>
      <c r="UK46" s="188">
        <f t="shared" si="154"/>
        <v>0</v>
      </c>
      <c r="UL46" s="188">
        <f>IF(IF(sym!$Q35=TP46,1,0)=1,ABS(UB46*TU46),-ABS(UB46*TU46))</f>
        <v>0</v>
      </c>
      <c r="UM46" s="188">
        <f>IF(IF(sym!$P35=TP46,1,0)=1,ABS(UB46*TU46),-ABS(UB46*TU46))</f>
        <v>0</v>
      </c>
      <c r="UN46" s="188">
        <f t="shared" si="171"/>
        <v>0</v>
      </c>
      <c r="UO46" s="188">
        <f t="shared" si="155"/>
        <v>0</v>
      </c>
    </row>
    <row r="47" spans="1:561" x14ac:dyDescent="0.25">
      <c r="A47" s="1" t="s">
        <v>359</v>
      </c>
      <c r="B47" s="149" t="str">
        <f>'FuturesInfo (3)'!M35</f>
        <v>@KC</v>
      </c>
      <c r="C47" s="192" t="str">
        <f>VLOOKUP(A47,'FuturesInfo (3)'!$A$2:$K$80,11)</f>
        <v>soft</v>
      </c>
      <c r="E47">
        <v>1</v>
      </c>
      <c r="F47" s="228">
        <v>1</v>
      </c>
      <c r="G47" s="228">
        <v>-1</v>
      </c>
      <c r="H47" s="203">
        <v>1</v>
      </c>
      <c r="I47" s="229">
        <v>-2</v>
      </c>
      <c r="J47">
        <v>-1</v>
      </c>
      <c r="K47">
        <v>-1</v>
      </c>
      <c r="L47" s="203">
        <v>1</v>
      </c>
      <c r="M47">
        <v>1</v>
      </c>
      <c r="N47">
        <v>1</v>
      </c>
      <c r="O47">
        <v>0</v>
      </c>
      <c r="P47">
        <v>0</v>
      </c>
      <c r="Q47" s="237">
        <v>8.3073727933500006E-3</v>
      </c>
      <c r="R47" s="194">
        <v>42544</v>
      </c>
      <c r="S47">
        <v>60</v>
      </c>
      <c r="T47" t="s">
        <v>1163</v>
      </c>
      <c r="U47">
        <v>1</v>
      </c>
      <c r="V47" s="241">
        <v>1</v>
      </c>
      <c r="W47">
        <v>1</v>
      </c>
      <c r="X47" s="137">
        <v>54618.75</v>
      </c>
      <c r="Y47" s="137">
        <v>54618.75</v>
      </c>
      <c r="Z47" s="188">
        <v>453.73831775678536</v>
      </c>
      <c r="AA47" s="188">
        <f t="shared" si="81"/>
        <v>453.73831775678536</v>
      </c>
      <c r="AB47" s="188">
        <v>453.73831775678536</v>
      </c>
      <c r="AC47" s="188">
        <v>-453.73831775678536</v>
      </c>
      <c r="AD47" s="188">
        <v>-453.73831775678536</v>
      </c>
      <c r="AE47" s="188">
        <v>-453.73831775678536</v>
      </c>
      <c r="AF47" s="188">
        <f t="shared" si="91"/>
        <v>0</v>
      </c>
      <c r="AG47" s="188">
        <v>453.73831775678536</v>
      </c>
      <c r="AH47" s="188">
        <v>-453.73831775678536</v>
      </c>
      <c r="AI47" s="188">
        <v>-453.73831775678536</v>
      </c>
      <c r="AJ47" s="188">
        <v>453.73831775678536</v>
      </c>
      <c r="AL47">
        <v>1</v>
      </c>
      <c r="AM47" s="228">
        <v>1</v>
      </c>
      <c r="AN47" s="228">
        <v>-1</v>
      </c>
      <c r="AO47" s="228">
        <v>1</v>
      </c>
      <c r="AP47" s="203">
        <v>1</v>
      </c>
      <c r="AQ47" s="229">
        <v>-3</v>
      </c>
      <c r="AR47">
        <v>-1</v>
      </c>
      <c r="AS47">
        <v>-1</v>
      </c>
      <c r="AT47" s="203">
        <v>1</v>
      </c>
      <c r="AU47">
        <v>1</v>
      </c>
      <c r="AV47">
        <v>1</v>
      </c>
      <c r="AW47">
        <v>0</v>
      </c>
      <c r="AX47">
        <v>0</v>
      </c>
      <c r="AY47" s="237">
        <v>5.14933058702E-3</v>
      </c>
      <c r="AZ47" s="194">
        <v>42544</v>
      </c>
      <c r="BA47">
        <f t="shared" si="92"/>
        <v>-1</v>
      </c>
      <c r="BB47" t="s">
        <v>1163</v>
      </c>
      <c r="BC47">
        <v>1</v>
      </c>
      <c r="BD47" s="241">
        <v>2</v>
      </c>
      <c r="BE47">
        <v>1</v>
      </c>
      <c r="BF47" s="137">
        <v>54900</v>
      </c>
      <c r="BG47" s="137">
        <v>54900</v>
      </c>
      <c r="BH47" s="188">
        <v>282.69824922739798</v>
      </c>
      <c r="BI47" s="188">
        <f t="shared" si="156"/>
        <v>282.69824922739798</v>
      </c>
      <c r="BJ47" s="188">
        <v>282.69824922739798</v>
      </c>
      <c r="BK47" s="188">
        <v>-282.69824922739798</v>
      </c>
      <c r="BL47" s="188">
        <v>-282.69824922739798</v>
      </c>
      <c r="BM47" s="188">
        <v>-282.69824922739798</v>
      </c>
      <c r="BN47" s="188">
        <v>282.69824922739798</v>
      </c>
      <c r="BO47" s="188">
        <f t="shared" si="93"/>
        <v>-282.69824922739798</v>
      </c>
      <c r="BP47" s="188">
        <v>282.69824922739798</v>
      </c>
      <c r="BQ47" s="188">
        <v>-282.69824922739798</v>
      </c>
      <c r="BR47" s="188">
        <v>-282.69824922739798</v>
      </c>
      <c r="BS47" s="188">
        <v>282.69824922739798</v>
      </c>
      <c r="BU47">
        <v>1</v>
      </c>
      <c r="BV47" s="228">
        <v>-1</v>
      </c>
      <c r="BW47" s="228">
        <v>-1</v>
      </c>
      <c r="BX47" s="228">
        <v>1</v>
      </c>
      <c r="BY47" s="203">
        <v>1</v>
      </c>
      <c r="BZ47" s="229">
        <v>-4</v>
      </c>
      <c r="CA47">
        <v>-1</v>
      </c>
      <c r="CB47">
        <v>-1</v>
      </c>
      <c r="CC47" s="203">
        <v>1</v>
      </c>
      <c r="CD47">
        <v>0</v>
      </c>
      <c r="CE47">
        <v>1</v>
      </c>
      <c r="CF47">
        <v>0</v>
      </c>
      <c r="CG47">
        <v>0</v>
      </c>
      <c r="CH47" s="237"/>
      <c r="CI47" s="194">
        <v>42548</v>
      </c>
      <c r="CJ47">
        <f t="shared" si="94"/>
        <v>-1</v>
      </c>
      <c r="CK47" t="s">
        <v>1163</v>
      </c>
      <c r="CL47">
        <v>2</v>
      </c>
      <c r="CM47" s="241">
        <v>1</v>
      </c>
      <c r="CN47">
        <v>3</v>
      </c>
      <c r="CO47" s="137">
        <v>109800</v>
      </c>
      <c r="CP47" s="137">
        <v>164700</v>
      </c>
      <c r="CQ47" s="188">
        <v>0</v>
      </c>
      <c r="CR47" s="188">
        <f t="shared" si="157"/>
        <v>0</v>
      </c>
      <c r="CS47" s="188">
        <v>0</v>
      </c>
      <c r="CT47" s="188">
        <v>0</v>
      </c>
      <c r="CU47" s="188">
        <v>0</v>
      </c>
      <c r="CV47" s="188">
        <v>0</v>
      </c>
      <c r="CW47" s="188">
        <v>0</v>
      </c>
      <c r="CX47" s="188">
        <f t="shared" si="95"/>
        <v>0</v>
      </c>
      <c r="CY47" s="188">
        <v>0</v>
      </c>
      <c r="CZ47" s="188">
        <v>0</v>
      </c>
      <c r="DA47" s="188">
        <v>0</v>
      </c>
      <c r="DB47" s="188">
        <v>0</v>
      </c>
      <c r="DD47">
        <v>1</v>
      </c>
      <c r="DE47" s="228">
        <v>-1</v>
      </c>
      <c r="DF47" s="228">
        <v>-1</v>
      </c>
      <c r="DG47" s="228">
        <v>1</v>
      </c>
      <c r="DH47" s="203">
        <v>1</v>
      </c>
      <c r="DI47" s="229">
        <v>-4</v>
      </c>
      <c r="DJ47">
        <v>-1</v>
      </c>
      <c r="DK47">
        <v>-1</v>
      </c>
      <c r="DL47" s="203">
        <v>-1</v>
      </c>
      <c r="DM47">
        <v>1</v>
      </c>
      <c r="DN47">
        <v>0</v>
      </c>
      <c r="DO47">
        <v>1</v>
      </c>
      <c r="DP47">
        <v>1</v>
      </c>
      <c r="DQ47" s="237">
        <v>-5.8060109289600004E-3</v>
      </c>
      <c r="DR47" s="194">
        <v>42548</v>
      </c>
      <c r="DS47">
        <f t="shared" si="96"/>
        <v>-1</v>
      </c>
      <c r="DT47" t="s">
        <v>1163</v>
      </c>
      <c r="DU47">
        <v>2</v>
      </c>
      <c r="DV47" s="241">
        <v>1</v>
      </c>
      <c r="DW47">
        <v>3</v>
      </c>
      <c r="DX47" s="137">
        <v>109162.50000000001</v>
      </c>
      <c r="DY47" s="137">
        <v>163743.75000000003</v>
      </c>
      <c r="DZ47" s="188">
        <v>633.79866803259608</v>
      </c>
      <c r="EA47" s="188">
        <f t="shared" si="158"/>
        <v>-633.79866803259608</v>
      </c>
      <c r="EB47" s="188">
        <v>-633.79866803259608</v>
      </c>
      <c r="EC47" s="188">
        <v>633.79866803259608</v>
      </c>
      <c r="ED47" s="188">
        <v>633.79866803259608</v>
      </c>
      <c r="EE47" s="188">
        <v>633.79866803259608</v>
      </c>
      <c r="EF47" s="188">
        <v>-633.79866803259608</v>
      </c>
      <c r="EG47" s="188">
        <f t="shared" si="97"/>
        <v>633.79866803259608</v>
      </c>
      <c r="EH47" s="188">
        <v>-633.79866803259608</v>
      </c>
      <c r="EI47" s="188">
        <v>633.79866803259608</v>
      </c>
      <c r="EJ47" s="188">
        <v>-633.79866803259608</v>
      </c>
      <c r="EK47" s="188">
        <v>633.79866803259608</v>
      </c>
      <c r="EM47">
        <v>-1</v>
      </c>
      <c r="EN47" s="228">
        <v>1</v>
      </c>
      <c r="EO47" s="228">
        <v>-1</v>
      </c>
      <c r="EP47" s="228">
        <v>1</v>
      </c>
      <c r="EQ47" s="203">
        <v>1</v>
      </c>
      <c r="ER47" s="229">
        <v>-5</v>
      </c>
      <c r="ES47">
        <v>-1</v>
      </c>
      <c r="ET47">
        <v>-1</v>
      </c>
      <c r="EU47" s="203">
        <v>-1</v>
      </c>
      <c r="EV47">
        <v>0</v>
      </c>
      <c r="EW47">
        <v>0</v>
      </c>
      <c r="EX47">
        <v>1</v>
      </c>
      <c r="EY47">
        <v>1</v>
      </c>
      <c r="EZ47" s="237">
        <v>-1.54586052903E-2</v>
      </c>
      <c r="FA47" s="194">
        <v>42548</v>
      </c>
      <c r="FB47">
        <f t="shared" si="98"/>
        <v>-1</v>
      </c>
      <c r="FC47" t="s">
        <v>1163</v>
      </c>
      <c r="FD47">
        <v>2</v>
      </c>
      <c r="FE47" s="241">
        <v>1</v>
      </c>
      <c r="FF47">
        <v>2</v>
      </c>
      <c r="FG47" s="137">
        <v>107475.00000000001</v>
      </c>
      <c r="FH47" s="137">
        <v>107475.00000000001</v>
      </c>
      <c r="FI47" s="188">
        <v>-1661.4136035749927</v>
      </c>
      <c r="FJ47" s="188">
        <f t="shared" si="159"/>
        <v>1661.4136035749927</v>
      </c>
      <c r="FK47" s="188">
        <v>-1661.4136035749927</v>
      </c>
      <c r="FL47" s="188">
        <v>1661.4136035749927</v>
      </c>
      <c r="FM47" s="188">
        <v>1661.4136035749927</v>
      </c>
      <c r="FN47" s="188">
        <v>1661.4136035749927</v>
      </c>
      <c r="FO47" s="188">
        <v>-1661.4136035749927</v>
      </c>
      <c r="FP47" s="188">
        <f t="shared" si="99"/>
        <v>1661.4136035749927</v>
      </c>
      <c r="FQ47" s="188">
        <v>-1661.4136035749927</v>
      </c>
      <c r="FR47" s="188">
        <v>1661.4136035749927</v>
      </c>
      <c r="FS47" s="188">
        <v>-1661.4136035749927</v>
      </c>
      <c r="FT47" s="188">
        <v>1661.4136035749927</v>
      </c>
      <c r="FV47">
        <v>-1</v>
      </c>
      <c r="FW47" s="228">
        <v>1</v>
      </c>
      <c r="FX47" s="228">
        <v>-1</v>
      </c>
      <c r="FY47" s="228">
        <v>1</v>
      </c>
      <c r="FZ47" s="203">
        <v>1</v>
      </c>
      <c r="GA47" s="229">
        <v>-6</v>
      </c>
      <c r="GB47">
        <v>-1</v>
      </c>
      <c r="GC47">
        <v>-1</v>
      </c>
      <c r="GD47">
        <v>-1</v>
      </c>
      <c r="GE47">
        <v>0</v>
      </c>
      <c r="GF47">
        <v>0</v>
      </c>
      <c r="GG47">
        <v>1</v>
      </c>
      <c r="GH47">
        <v>1</v>
      </c>
      <c r="GI47">
        <v>-1.04675505932E-2</v>
      </c>
      <c r="GJ47" s="194">
        <v>42548</v>
      </c>
      <c r="GK47">
        <f t="shared" si="100"/>
        <v>-1</v>
      </c>
      <c r="GL47" t="s">
        <v>1163</v>
      </c>
      <c r="GM47">
        <v>2</v>
      </c>
      <c r="GN47" s="241">
        <v>1</v>
      </c>
      <c r="GO47">
        <v>3</v>
      </c>
      <c r="GP47" s="137">
        <v>106350.00000000001</v>
      </c>
      <c r="GQ47" s="137">
        <v>159525.00000000003</v>
      </c>
      <c r="GR47" s="188">
        <v>-1113.2240055868201</v>
      </c>
      <c r="GS47" s="188">
        <f t="shared" si="160"/>
        <v>1113.2240055868201</v>
      </c>
      <c r="GT47" s="188">
        <v>-1113.2240055868201</v>
      </c>
      <c r="GU47" s="188">
        <v>1113.2240055868201</v>
      </c>
      <c r="GV47" s="188">
        <v>1113.2240055868201</v>
      </c>
      <c r="GW47" s="188">
        <v>1113.2240055868201</v>
      </c>
      <c r="GX47" s="188">
        <v>-1113.2240055868201</v>
      </c>
      <c r="GY47" s="188">
        <f t="shared" si="101"/>
        <v>1113.2240055868201</v>
      </c>
      <c r="GZ47" s="188">
        <v>-1113.2240055868201</v>
      </c>
      <c r="HA47" s="188">
        <v>1113.2240055868201</v>
      </c>
      <c r="HB47" s="188">
        <v>-1113.2240055868201</v>
      </c>
      <c r="HC47" s="188">
        <v>1113.2240055868201</v>
      </c>
      <c r="HE47">
        <v>-1</v>
      </c>
      <c r="HF47">
        <v>1</v>
      </c>
      <c r="HG47">
        <v>1</v>
      </c>
      <c r="HH47">
        <v>1</v>
      </c>
      <c r="HI47">
        <v>1</v>
      </c>
      <c r="HJ47">
        <v>-7</v>
      </c>
      <c r="HK47">
        <v>-1</v>
      </c>
      <c r="HL47">
        <v>-1</v>
      </c>
      <c r="HM47" s="203">
        <v>1</v>
      </c>
      <c r="HN47">
        <v>1</v>
      </c>
      <c r="HO47">
        <v>1</v>
      </c>
      <c r="HP47">
        <v>0</v>
      </c>
      <c r="HQ47">
        <v>0</v>
      </c>
      <c r="HR47" s="237">
        <v>1.6220028208699999E-2</v>
      </c>
      <c r="HS47" s="194">
        <v>42548</v>
      </c>
      <c r="HT47">
        <f t="shared" si="102"/>
        <v>1</v>
      </c>
      <c r="HU47" t="s">
        <v>1163</v>
      </c>
      <c r="HV47">
        <v>2</v>
      </c>
      <c r="HW47">
        <v>1</v>
      </c>
      <c r="HX47">
        <v>3</v>
      </c>
      <c r="HY47" s="137">
        <v>108075</v>
      </c>
      <c r="HZ47" s="137">
        <v>162112.5</v>
      </c>
      <c r="IA47" s="188">
        <v>1752.9795486552523</v>
      </c>
      <c r="IB47" s="188">
        <f t="shared" si="161"/>
        <v>-1752.9795486552523</v>
      </c>
      <c r="IC47" s="188">
        <v>1752.9795486552523</v>
      </c>
      <c r="ID47" s="188">
        <v>-1752.9795486552523</v>
      </c>
      <c r="IE47" s="188">
        <v>-1752.9795486552523</v>
      </c>
      <c r="IF47" s="188">
        <v>1752.9795486552523</v>
      </c>
      <c r="IG47" s="188">
        <v>1752.9795486552523</v>
      </c>
      <c r="IH47" s="188">
        <f t="shared" si="103"/>
        <v>1752.9795486552523</v>
      </c>
      <c r="II47" s="188">
        <v>1752.9795486552523</v>
      </c>
      <c r="IJ47" s="188">
        <v>-1752.9795486552523</v>
      </c>
      <c r="IK47" s="188">
        <v>-1752.9795486552523</v>
      </c>
      <c r="IL47" s="188">
        <v>1752.9795486552523</v>
      </c>
      <c r="IN47">
        <v>1</v>
      </c>
      <c r="IO47" s="228">
        <v>1</v>
      </c>
      <c r="IP47" s="228">
        <v>-1</v>
      </c>
      <c r="IQ47" s="228">
        <v>1</v>
      </c>
      <c r="IR47" s="203">
        <v>1</v>
      </c>
      <c r="IS47" s="229">
        <v>-8</v>
      </c>
      <c r="IT47">
        <v>-1</v>
      </c>
      <c r="IU47">
        <v>-1</v>
      </c>
      <c r="IV47" s="203">
        <v>1</v>
      </c>
      <c r="IW47">
        <v>1</v>
      </c>
      <c r="IX47">
        <v>1</v>
      </c>
      <c r="IY47">
        <v>0</v>
      </c>
      <c r="IZ47">
        <v>0</v>
      </c>
      <c r="JA47" s="237">
        <v>3.6086051353199998E-2</v>
      </c>
      <c r="JB47" s="194">
        <v>42548</v>
      </c>
      <c r="JC47">
        <f t="shared" si="104"/>
        <v>-1</v>
      </c>
      <c r="JD47" t="s">
        <v>1163</v>
      </c>
      <c r="JE47">
        <v>2</v>
      </c>
      <c r="JF47" s="241">
        <v>1</v>
      </c>
      <c r="JG47">
        <v>3</v>
      </c>
      <c r="JH47" s="137">
        <v>111975.00000000001</v>
      </c>
      <c r="JI47" s="137">
        <v>167962.50000000003</v>
      </c>
      <c r="JJ47" s="188">
        <v>4040.7356002745705</v>
      </c>
      <c r="JK47" s="188">
        <f t="shared" si="162"/>
        <v>4040.7356002745705</v>
      </c>
      <c r="JL47" s="188">
        <v>4040.7356002745705</v>
      </c>
      <c r="JM47" s="188">
        <v>-4040.7356002745705</v>
      </c>
      <c r="JN47" s="188">
        <v>-4040.7356002745705</v>
      </c>
      <c r="JO47" s="188">
        <v>-4040.7356002745705</v>
      </c>
      <c r="JP47" s="188">
        <v>4040.7356002745705</v>
      </c>
      <c r="JQ47" s="188">
        <f t="shared" si="105"/>
        <v>-4040.7356002745705</v>
      </c>
      <c r="JR47" s="188">
        <v>4040.7356002745705</v>
      </c>
      <c r="JS47" s="188">
        <v>-4040.7356002745705</v>
      </c>
      <c r="JT47" s="188">
        <v>-4040.7356002745705</v>
      </c>
      <c r="JU47" s="188">
        <v>4040.7356002745705</v>
      </c>
      <c r="JW47">
        <v>1</v>
      </c>
      <c r="JX47" s="228">
        <v>1</v>
      </c>
      <c r="JY47" s="228">
        <v>-1</v>
      </c>
      <c r="JZ47" s="228">
        <v>1</v>
      </c>
      <c r="KA47" s="203">
        <v>1</v>
      </c>
      <c r="KB47" s="229">
        <v>-9</v>
      </c>
      <c r="KC47">
        <v>-1</v>
      </c>
      <c r="KD47">
        <v>-1</v>
      </c>
      <c r="KE47" s="203">
        <v>-1</v>
      </c>
      <c r="KF47">
        <v>0</v>
      </c>
      <c r="KG47">
        <v>0</v>
      </c>
      <c r="KH47">
        <v>1</v>
      </c>
      <c r="KI47">
        <v>1</v>
      </c>
      <c r="KJ47" s="237">
        <v>-1.2726054923E-2</v>
      </c>
      <c r="KK47" s="194">
        <v>42548</v>
      </c>
      <c r="KL47">
        <f t="shared" si="106"/>
        <v>-1</v>
      </c>
      <c r="KM47" t="s">
        <v>1163</v>
      </c>
      <c r="KN47">
        <v>2</v>
      </c>
      <c r="KO47" s="241">
        <v>2</v>
      </c>
      <c r="KP47">
        <v>2</v>
      </c>
      <c r="KQ47" s="137">
        <v>110550</v>
      </c>
      <c r="KR47" s="137">
        <v>110550</v>
      </c>
      <c r="KS47" s="188">
        <v>-1406.8653717376501</v>
      </c>
      <c r="KT47" s="188">
        <v>-1406.8653717376501</v>
      </c>
      <c r="KU47" s="188">
        <v>-1406.8653717376501</v>
      </c>
      <c r="KV47" s="188">
        <v>1406.8653717376501</v>
      </c>
      <c r="KW47" s="188">
        <v>1406.8653717376501</v>
      </c>
      <c r="KX47" s="188">
        <v>1406.8653717376501</v>
      </c>
      <c r="KY47" s="188">
        <v>-1406.8653717376501</v>
      </c>
      <c r="KZ47" s="188">
        <f t="shared" si="107"/>
        <v>1406.8653717376501</v>
      </c>
      <c r="LA47" s="188">
        <v>-1406.8653717376501</v>
      </c>
      <c r="LB47" s="188">
        <v>1406.8653717376501</v>
      </c>
      <c r="LC47" s="188">
        <v>-1406.8653717376501</v>
      </c>
      <c r="LD47" s="188">
        <v>1406.8653717376501</v>
      </c>
      <c r="LF47">
        <v>-1</v>
      </c>
      <c r="LG47" s="228">
        <v>1</v>
      </c>
      <c r="LH47" s="228">
        <v>1</v>
      </c>
      <c r="LI47" s="228">
        <v>1</v>
      </c>
      <c r="LJ47" s="203">
        <v>1</v>
      </c>
      <c r="LK47" s="229">
        <v>-10</v>
      </c>
      <c r="LL47">
        <v>-1</v>
      </c>
      <c r="LM47">
        <v>-1</v>
      </c>
      <c r="LN47" s="203">
        <v>1</v>
      </c>
      <c r="LO47">
        <v>1</v>
      </c>
      <c r="LP47">
        <v>1</v>
      </c>
      <c r="LQ47">
        <v>0</v>
      </c>
      <c r="LR47">
        <v>0</v>
      </c>
      <c r="LS47" s="237">
        <v>1.6960651288999999E-3</v>
      </c>
      <c r="LT47" s="194">
        <v>42548</v>
      </c>
      <c r="LU47">
        <f t="shared" si="108"/>
        <v>1</v>
      </c>
      <c r="LV47" t="s">
        <v>1163</v>
      </c>
      <c r="LW47">
        <v>2</v>
      </c>
      <c r="LX47" s="241"/>
      <c r="LY47">
        <v>2</v>
      </c>
      <c r="LZ47" s="137">
        <v>110737.5</v>
      </c>
      <c r="MA47" s="137">
        <v>110737.5</v>
      </c>
      <c r="MB47" s="188">
        <v>187.81801221156374</v>
      </c>
      <c r="MC47" s="188">
        <v>-187.81801221156374</v>
      </c>
      <c r="MD47" s="188">
        <v>187.81801221156374</v>
      </c>
      <c r="ME47" s="188">
        <v>-187.81801221156374</v>
      </c>
      <c r="MF47" s="188">
        <v>-187.81801221156374</v>
      </c>
      <c r="MG47" s="188">
        <v>187.81801221156374</v>
      </c>
      <c r="MH47" s="188">
        <v>187.81801221156374</v>
      </c>
      <c r="MI47" s="188">
        <f t="shared" si="109"/>
        <v>187.81801221156374</v>
      </c>
      <c r="MJ47" s="188">
        <v>187.81801221156374</v>
      </c>
      <c r="MK47" s="188">
        <v>-187.81801221156374</v>
      </c>
      <c r="ML47" s="188">
        <v>-187.81801221156374</v>
      </c>
      <c r="MM47" s="188">
        <v>187.81801221156374</v>
      </c>
      <c r="MO47">
        <v>1</v>
      </c>
      <c r="MP47" s="228">
        <v>1</v>
      </c>
      <c r="MQ47" s="228">
        <v>-1</v>
      </c>
      <c r="MR47" s="203">
        <v>1</v>
      </c>
      <c r="MS47" s="203">
        <v>1</v>
      </c>
      <c r="MT47" s="229">
        <v>11</v>
      </c>
      <c r="MU47">
        <v>-1</v>
      </c>
      <c r="MV47">
        <v>1</v>
      </c>
      <c r="MW47" s="203">
        <v>1</v>
      </c>
      <c r="MX47">
        <v>0</v>
      </c>
      <c r="MY47">
        <v>1</v>
      </c>
      <c r="MZ47">
        <v>0</v>
      </c>
      <c r="NA47">
        <v>1</v>
      </c>
      <c r="NB47" s="237">
        <v>3.0477480528299999E-2</v>
      </c>
      <c r="NC47" s="194">
        <v>42548</v>
      </c>
      <c r="ND47">
        <f t="shared" si="110"/>
        <v>1</v>
      </c>
      <c r="NE47" t="s">
        <v>1163</v>
      </c>
      <c r="NF47">
        <v>2</v>
      </c>
      <c r="NG47" s="241"/>
      <c r="NH47">
        <v>2</v>
      </c>
      <c r="NI47" s="137">
        <v>114112.5</v>
      </c>
      <c r="NJ47" s="137">
        <v>114112.5</v>
      </c>
      <c r="NK47" s="188">
        <v>3477.8614967856338</v>
      </c>
      <c r="NL47" s="188">
        <v>3477.8614967856338</v>
      </c>
      <c r="NM47" s="188">
        <v>3477.8614967856338</v>
      </c>
      <c r="NN47" s="188">
        <v>-3477.8614967856338</v>
      </c>
      <c r="NO47" s="188">
        <v>3477.8614967856338</v>
      </c>
      <c r="NP47" s="188">
        <v>-3477.8614967856338</v>
      </c>
      <c r="NQ47" s="188">
        <v>3477.8614967856338</v>
      </c>
      <c r="NR47" s="188">
        <f t="shared" si="111"/>
        <v>3477.8614967856338</v>
      </c>
      <c r="NS47" s="188">
        <v>3477.8614967856338</v>
      </c>
      <c r="NT47" s="188">
        <v>-3477.8614967856338</v>
      </c>
      <c r="NU47" s="188">
        <v>-3477.8614967856338</v>
      </c>
      <c r="NV47" s="188">
        <v>3477.8614967856338</v>
      </c>
      <c r="NX47">
        <v>1</v>
      </c>
      <c r="NY47" s="228">
        <v>1</v>
      </c>
      <c r="NZ47" s="228">
        <v>-1</v>
      </c>
      <c r="OA47" s="228">
        <v>1</v>
      </c>
      <c r="OB47" s="203">
        <v>1</v>
      </c>
      <c r="OC47" s="229">
        <v>12</v>
      </c>
      <c r="OD47">
        <v>-1</v>
      </c>
      <c r="OE47">
        <v>1</v>
      </c>
      <c r="OF47" s="203">
        <v>-1</v>
      </c>
      <c r="OG47">
        <v>1</v>
      </c>
      <c r="OH47">
        <v>0</v>
      </c>
      <c r="OI47">
        <v>1</v>
      </c>
      <c r="OJ47">
        <v>0</v>
      </c>
      <c r="OK47">
        <v>-3.0233322379200001E-2</v>
      </c>
      <c r="OL47" s="194">
        <v>42548</v>
      </c>
      <c r="OM47">
        <f t="shared" si="112"/>
        <v>1</v>
      </c>
      <c r="ON47" t="s">
        <v>1163</v>
      </c>
      <c r="OO47">
        <v>2</v>
      </c>
      <c r="OP47" s="241"/>
      <c r="OQ47">
        <v>2</v>
      </c>
      <c r="OR47" s="137">
        <v>112087.49999999999</v>
      </c>
      <c r="OS47" s="137">
        <v>112087.49999999999</v>
      </c>
      <c r="OT47" s="188">
        <v>-3388.7775221785796</v>
      </c>
      <c r="OU47" s="188">
        <v>-3388.7775221785796</v>
      </c>
      <c r="OV47" s="188">
        <v>-3388.7775221785796</v>
      </c>
      <c r="OW47" s="188">
        <v>3388.7775221785796</v>
      </c>
      <c r="OX47" s="188">
        <v>-3388.7775221785796</v>
      </c>
      <c r="OY47" s="188">
        <v>3388.7775221785796</v>
      </c>
      <c r="OZ47" s="188">
        <v>-3388.7775221785796</v>
      </c>
      <c r="PA47" s="188">
        <f t="shared" si="113"/>
        <v>-3388.7775221785796</v>
      </c>
      <c r="PB47" s="188">
        <v>-3388.7775221785796</v>
      </c>
      <c r="PC47" s="188">
        <v>3388.7775221785796</v>
      </c>
      <c r="PD47" s="188">
        <v>-3388.7775221785796</v>
      </c>
      <c r="PE47" s="188">
        <v>3388.7775221785796</v>
      </c>
      <c r="PG47">
        <v>-1</v>
      </c>
      <c r="PH47" s="228">
        <v>-1</v>
      </c>
      <c r="PI47" s="228">
        <v>1</v>
      </c>
      <c r="PJ47" s="228">
        <v>-1</v>
      </c>
      <c r="PK47" s="203">
        <v>1</v>
      </c>
      <c r="PL47" s="229">
        <v>13</v>
      </c>
      <c r="PM47">
        <v>-1</v>
      </c>
      <c r="PN47">
        <v>1</v>
      </c>
      <c r="PO47" s="203">
        <v>1</v>
      </c>
      <c r="PP47">
        <v>1</v>
      </c>
      <c r="PQ47">
        <v>1</v>
      </c>
      <c r="PR47">
        <v>0</v>
      </c>
      <c r="PS47">
        <v>1</v>
      </c>
      <c r="PT47" s="237">
        <v>1.28769908506E-2</v>
      </c>
      <c r="PU47" s="194">
        <v>42548</v>
      </c>
      <c r="PV47">
        <v>1</v>
      </c>
      <c r="PW47" t="s">
        <v>1163</v>
      </c>
      <c r="PX47">
        <v>2</v>
      </c>
      <c r="PY47" s="241"/>
      <c r="PZ47">
        <v>2</v>
      </c>
      <c r="QA47" s="137">
        <v>109912.50000000001</v>
      </c>
      <c r="QB47" s="137">
        <v>109912.50000000001</v>
      </c>
      <c r="QC47" s="188">
        <v>-1415.3422568665726</v>
      </c>
      <c r="QD47" s="188">
        <v>-1415.3422568665726</v>
      </c>
      <c r="QE47" s="188">
        <v>1415.3422568665726</v>
      </c>
      <c r="QF47" s="188">
        <v>-1415.3422568665726</v>
      </c>
      <c r="QG47" s="188">
        <v>1415.3422568665726</v>
      </c>
      <c r="QH47" s="188">
        <v>1415.3422568665726</v>
      </c>
      <c r="QI47" s="188">
        <v>-1415.3422568665726</v>
      </c>
      <c r="QJ47" s="188">
        <v>1415.3422568665726</v>
      </c>
      <c r="QK47" s="188">
        <v>1415.3422568665726</v>
      </c>
      <c r="QL47" s="188">
        <v>-1415.3422568665726</v>
      </c>
      <c r="QM47" s="188">
        <v>-1415.3422568665726</v>
      </c>
      <c r="QN47" s="188">
        <v>1415.3422568665726</v>
      </c>
      <c r="QP47">
        <f t="shared" si="114"/>
        <v>1</v>
      </c>
      <c r="QQ47" s="228">
        <v>1</v>
      </c>
      <c r="QR47" s="228">
        <v>-1</v>
      </c>
      <c r="QS47" s="228">
        <v>1</v>
      </c>
      <c r="QT47" s="203">
        <v>1</v>
      </c>
      <c r="QU47" s="229">
        <v>14</v>
      </c>
      <c r="QV47">
        <f t="shared" si="115"/>
        <v>-1</v>
      </c>
      <c r="QW47">
        <f t="shared" si="116"/>
        <v>1</v>
      </c>
      <c r="QX47">
        <v>-1</v>
      </c>
      <c r="QY47">
        <f t="shared" si="117"/>
        <v>1</v>
      </c>
      <c r="QZ47">
        <f t="shared" si="176"/>
        <v>0</v>
      </c>
      <c r="RA47">
        <f t="shared" si="163"/>
        <v>1</v>
      </c>
      <c r="RB47">
        <f t="shared" si="118"/>
        <v>0</v>
      </c>
      <c r="RC47">
        <v>-1.9404483104699999E-2</v>
      </c>
      <c r="RD47" s="194">
        <v>42548</v>
      </c>
      <c r="RE47">
        <f t="shared" si="119"/>
        <v>1</v>
      </c>
      <c r="RF47" t="str">
        <f t="shared" si="83"/>
        <v>TRUE</v>
      </c>
      <c r="RG47">
        <f>VLOOKUP($A47,'FuturesInfo (3)'!$A$2:$V$80,22)</f>
        <v>2</v>
      </c>
      <c r="RH47" s="241"/>
      <c r="RI47">
        <f t="shared" si="120"/>
        <v>2</v>
      </c>
      <c r="RJ47" s="137">
        <f>VLOOKUP($A47,'FuturesInfo (3)'!$A$2:$O$80,15)*RG47</f>
        <v>109912.50000000001</v>
      </c>
      <c r="RK47" s="137">
        <f>VLOOKUP($A47,'FuturesInfo (3)'!$A$2:$O$80,15)*RI47</f>
        <v>109912.50000000001</v>
      </c>
      <c r="RL47" s="188">
        <f t="shared" si="121"/>
        <v>-2132.7952492453387</v>
      </c>
      <c r="RM47" s="188">
        <f t="shared" si="172"/>
        <v>-2132.7952492453387</v>
      </c>
      <c r="RN47" s="188">
        <f t="shared" si="122"/>
        <v>-2132.7952492453387</v>
      </c>
      <c r="RO47" s="188">
        <f t="shared" si="123"/>
        <v>2132.7952492453387</v>
      </c>
      <c r="RP47" s="188">
        <f t="shared" si="173"/>
        <v>-2132.7952492453387</v>
      </c>
      <c r="RQ47" s="188">
        <f t="shared" si="125"/>
        <v>2132.7952492453387</v>
      </c>
      <c r="RR47" s="188">
        <f t="shared" si="164"/>
        <v>-2132.7952492453387</v>
      </c>
      <c r="RS47" s="188">
        <f t="shared" si="126"/>
        <v>-2132.7952492453387</v>
      </c>
      <c r="RT47" s="188">
        <f>IF(IF(sym!$Q36=QX47,1,0)=1,ABS(RJ47*RC47),-ABS(RJ47*RC47))</f>
        <v>-2132.7952492453387</v>
      </c>
      <c r="RU47" s="188">
        <f>IF(IF(sym!$P36=QX47,1,0)=1,ABS(RJ47*RC47),-ABS(RJ47*RC47))</f>
        <v>2132.7952492453387</v>
      </c>
      <c r="RV47" s="188">
        <f t="shared" si="169"/>
        <v>-2132.7952492453387</v>
      </c>
      <c r="RW47" s="188">
        <f t="shared" si="127"/>
        <v>2132.7952492453387</v>
      </c>
      <c r="RY47">
        <f t="shared" si="128"/>
        <v>-1</v>
      </c>
      <c r="RZ47" s="228"/>
      <c r="SA47" s="228"/>
      <c r="SB47" s="228"/>
      <c r="SC47" s="203"/>
      <c r="SD47" s="229"/>
      <c r="SE47">
        <f t="shared" si="129"/>
        <v>1</v>
      </c>
      <c r="SF47">
        <f t="shared" si="130"/>
        <v>0</v>
      </c>
      <c r="SG47" s="203"/>
      <c r="SH47">
        <f t="shared" si="131"/>
        <v>1</v>
      </c>
      <c r="SI47">
        <f t="shared" si="85"/>
        <v>1</v>
      </c>
      <c r="SJ47">
        <f t="shared" si="165"/>
        <v>0</v>
      </c>
      <c r="SK47">
        <f t="shared" si="132"/>
        <v>1</v>
      </c>
      <c r="SL47" s="237"/>
      <c r="SM47" s="194"/>
      <c r="SN47">
        <f t="shared" si="133"/>
        <v>-1</v>
      </c>
      <c r="SO47" t="str">
        <f t="shared" si="86"/>
        <v>FALSE</v>
      </c>
      <c r="SP47">
        <f>VLOOKUP($A47,'FuturesInfo (3)'!$A$2:$V$80,22)</f>
        <v>2</v>
      </c>
      <c r="SQ47" s="241"/>
      <c r="SR47">
        <f t="shared" si="134"/>
        <v>2</v>
      </c>
      <c r="SS47" s="137">
        <f>VLOOKUP($A47,'FuturesInfo (3)'!$A$2:$O$80,15)*SP47</f>
        <v>109912.50000000001</v>
      </c>
      <c r="ST47" s="137">
        <f>VLOOKUP($A47,'FuturesInfo (3)'!$A$2:$O$80,15)*SR47</f>
        <v>109912.50000000001</v>
      </c>
      <c r="SU47" s="188">
        <f t="shared" si="177"/>
        <v>0</v>
      </c>
      <c r="SV47" s="188">
        <f t="shared" si="87"/>
        <v>0</v>
      </c>
      <c r="SW47" s="188">
        <f t="shared" si="136"/>
        <v>0</v>
      </c>
      <c r="SX47" s="188">
        <f t="shared" si="137"/>
        <v>0</v>
      </c>
      <c r="SY47" s="188">
        <f t="shared" si="174"/>
        <v>0</v>
      </c>
      <c r="SZ47" s="188">
        <f t="shared" si="139"/>
        <v>0</v>
      </c>
      <c r="TA47" s="188">
        <f t="shared" si="166"/>
        <v>0</v>
      </c>
      <c r="TB47" s="188">
        <f t="shared" si="140"/>
        <v>0</v>
      </c>
      <c r="TC47" s="188">
        <f>IF(IF(sym!$Q36=SG47,1,0)=1,ABS(SS47*SL47),-ABS(SS47*SL47))</f>
        <v>0</v>
      </c>
      <c r="TD47" s="188">
        <f>IF(IF(sym!$P36=SG47,1,0)=1,ABS(SS47*SL47),-ABS(SS47*SL47))</f>
        <v>0</v>
      </c>
      <c r="TE47" s="188">
        <f t="shared" si="170"/>
        <v>0</v>
      </c>
      <c r="TF47" s="188">
        <f t="shared" si="141"/>
        <v>0</v>
      </c>
      <c r="TH47">
        <f t="shared" si="142"/>
        <v>0</v>
      </c>
      <c r="TI47" s="228"/>
      <c r="TJ47" s="228"/>
      <c r="TK47" s="228"/>
      <c r="TL47" s="203"/>
      <c r="TM47" s="229"/>
      <c r="TN47">
        <f t="shared" si="143"/>
        <v>1</v>
      </c>
      <c r="TO47">
        <f t="shared" si="144"/>
        <v>0</v>
      </c>
      <c r="TP47" s="203"/>
      <c r="TQ47">
        <f t="shared" si="145"/>
        <v>1</v>
      </c>
      <c r="TR47">
        <f t="shared" si="88"/>
        <v>1</v>
      </c>
      <c r="TS47">
        <f t="shared" si="167"/>
        <v>0</v>
      </c>
      <c r="TT47">
        <f t="shared" si="146"/>
        <v>1</v>
      </c>
      <c r="TU47" s="237"/>
      <c r="TV47" s="194"/>
      <c r="TW47">
        <f t="shared" si="147"/>
        <v>-1</v>
      </c>
      <c r="TX47" t="str">
        <f t="shared" si="89"/>
        <v>FALSE</v>
      </c>
      <c r="TY47">
        <f>VLOOKUP($A47,'FuturesInfo (3)'!$A$2:$V$80,22)</f>
        <v>2</v>
      </c>
      <c r="TZ47" s="241"/>
      <c r="UA47">
        <f t="shared" si="148"/>
        <v>2</v>
      </c>
      <c r="UB47" s="137">
        <f>VLOOKUP($A47,'FuturesInfo (3)'!$A$2:$O$80,15)*TY47</f>
        <v>109912.50000000001</v>
      </c>
      <c r="UC47" s="137">
        <f>VLOOKUP($A47,'FuturesInfo (3)'!$A$2:$O$80,15)*UA47</f>
        <v>109912.50000000001</v>
      </c>
      <c r="UD47" s="188">
        <f t="shared" si="178"/>
        <v>0</v>
      </c>
      <c r="UE47" s="188">
        <f t="shared" si="90"/>
        <v>0</v>
      </c>
      <c r="UF47" s="188">
        <f t="shared" si="150"/>
        <v>0</v>
      </c>
      <c r="UG47" s="188">
        <f t="shared" si="151"/>
        <v>0</v>
      </c>
      <c r="UH47" s="188">
        <f t="shared" si="175"/>
        <v>0</v>
      </c>
      <c r="UI47" s="188">
        <f t="shared" si="153"/>
        <v>0</v>
      </c>
      <c r="UJ47" s="188">
        <f t="shared" si="168"/>
        <v>0</v>
      </c>
      <c r="UK47" s="188">
        <f t="shared" si="154"/>
        <v>0</v>
      </c>
      <c r="UL47" s="188">
        <f>IF(IF(sym!$Q36=TP47,1,0)=1,ABS(UB47*TU47),-ABS(UB47*TU47))</f>
        <v>0</v>
      </c>
      <c r="UM47" s="188">
        <f>IF(IF(sym!$P36=TP47,1,0)=1,ABS(UB47*TU47),-ABS(UB47*TU47))</f>
        <v>0</v>
      </c>
      <c r="UN47" s="188">
        <f t="shared" si="171"/>
        <v>0</v>
      </c>
      <c r="UO47" s="188">
        <f t="shared" si="155"/>
        <v>0</v>
      </c>
    </row>
    <row r="48" spans="1:561" x14ac:dyDescent="0.25">
      <c r="A48" s="1" t="s">
        <v>1053</v>
      </c>
      <c r="B48" s="149" t="str">
        <f>'FuturesInfo (3)'!M36</f>
        <v>@KW</v>
      </c>
      <c r="C48" s="192" t="str">
        <f>VLOOKUP(A48,'FuturesInfo (3)'!$A$2:$K$80,11)</f>
        <v>grain</v>
      </c>
      <c r="E48">
        <v>-1</v>
      </c>
      <c r="F48" s="228">
        <v>-1</v>
      </c>
      <c r="G48" s="228">
        <v>1</v>
      </c>
      <c r="H48" s="203">
        <v>1</v>
      </c>
      <c r="I48" s="229">
        <v>15</v>
      </c>
      <c r="J48">
        <v>-1</v>
      </c>
      <c r="K48">
        <v>1</v>
      </c>
      <c r="L48" s="203">
        <v>1</v>
      </c>
      <c r="M48">
        <v>0</v>
      </c>
      <c r="N48">
        <v>1</v>
      </c>
      <c r="O48">
        <v>0</v>
      </c>
      <c r="P48">
        <v>1</v>
      </c>
      <c r="Q48" s="237">
        <v>6.5515187611700004E-3</v>
      </c>
      <c r="R48" s="194">
        <v>42529</v>
      </c>
      <c r="S48">
        <v>60</v>
      </c>
      <c r="T48" t="s">
        <v>1163</v>
      </c>
      <c r="U48">
        <v>3</v>
      </c>
      <c r="V48" s="241">
        <v>2</v>
      </c>
      <c r="W48">
        <v>2</v>
      </c>
      <c r="X48" s="137">
        <v>63375</v>
      </c>
      <c r="Y48" s="137">
        <v>42250</v>
      </c>
      <c r="Z48" s="188">
        <v>-415.2025014891488</v>
      </c>
      <c r="AA48" s="188">
        <f t="shared" si="81"/>
        <v>-415.2025014891488</v>
      </c>
      <c r="AB48" s="188">
        <v>415.2025014891488</v>
      </c>
      <c r="AC48" s="188">
        <v>-415.2025014891488</v>
      </c>
      <c r="AD48" s="188">
        <v>415.2025014891488</v>
      </c>
      <c r="AE48" s="188">
        <v>415.2025014891488</v>
      </c>
      <c r="AF48" s="188">
        <f t="shared" si="91"/>
        <v>-2</v>
      </c>
      <c r="AG48" s="188">
        <v>415.2025014891488</v>
      </c>
      <c r="AH48" s="188">
        <v>-415.2025014891488</v>
      </c>
      <c r="AI48" s="188">
        <v>-415.2025014891488</v>
      </c>
      <c r="AJ48" s="188">
        <v>415.2025014891488</v>
      </c>
      <c r="AL48">
        <v>1</v>
      </c>
      <c r="AM48" s="228">
        <v>-1</v>
      </c>
      <c r="AN48" s="228">
        <v>1</v>
      </c>
      <c r="AO48" s="228">
        <v>-1</v>
      </c>
      <c r="AP48" s="203">
        <v>-1</v>
      </c>
      <c r="AQ48" s="229">
        <v>16</v>
      </c>
      <c r="AR48">
        <v>1</v>
      </c>
      <c r="AS48">
        <v>-1</v>
      </c>
      <c r="AT48" s="203">
        <v>-1</v>
      </c>
      <c r="AU48">
        <v>1</v>
      </c>
      <c r="AV48">
        <v>1</v>
      </c>
      <c r="AW48">
        <v>0</v>
      </c>
      <c r="AX48">
        <v>1</v>
      </c>
      <c r="AY48" s="237">
        <v>-2.60355029586E-2</v>
      </c>
      <c r="AZ48" s="194">
        <v>42529</v>
      </c>
      <c r="BA48">
        <f t="shared" si="92"/>
        <v>-1</v>
      </c>
      <c r="BB48" t="s">
        <v>1163</v>
      </c>
      <c r="BC48">
        <v>3</v>
      </c>
      <c r="BD48" s="241">
        <v>2</v>
      </c>
      <c r="BE48">
        <v>2</v>
      </c>
      <c r="BF48" s="137">
        <v>61725</v>
      </c>
      <c r="BG48" s="137">
        <v>41150</v>
      </c>
      <c r="BH48" s="188">
        <v>1607.0414201195849</v>
      </c>
      <c r="BI48" s="188">
        <f t="shared" si="156"/>
        <v>-1607.0414201195849</v>
      </c>
      <c r="BJ48" s="188">
        <v>1607.0414201195849</v>
      </c>
      <c r="BK48" s="188">
        <v>-1607.0414201195849</v>
      </c>
      <c r="BL48" s="188">
        <v>1607.0414201195849</v>
      </c>
      <c r="BM48" s="188">
        <v>-1607.0414201195849</v>
      </c>
      <c r="BN48" s="188">
        <v>1607.0414201195849</v>
      </c>
      <c r="BO48" s="188">
        <f t="shared" si="93"/>
        <v>1607.0414201195849</v>
      </c>
      <c r="BP48" s="188">
        <v>-1607.0414201195849</v>
      </c>
      <c r="BQ48" s="188">
        <v>1607.0414201195849</v>
      </c>
      <c r="BR48" s="188">
        <v>-1607.0414201195849</v>
      </c>
      <c r="BS48" s="188">
        <v>1607.0414201195849</v>
      </c>
      <c r="BU48">
        <v>-1</v>
      </c>
      <c r="BV48" s="228">
        <v>1</v>
      </c>
      <c r="BW48" s="228">
        <v>1</v>
      </c>
      <c r="BX48" s="228">
        <v>-1</v>
      </c>
      <c r="BY48" s="203">
        <v>1</v>
      </c>
      <c r="BZ48" s="229">
        <v>17</v>
      </c>
      <c r="CA48">
        <v>-1</v>
      </c>
      <c r="CB48">
        <v>1</v>
      </c>
      <c r="CC48" s="203">
        <v>-1</v>
      </c>
      <c r="CD48">
        <v>0</v>
      </c>
      <c r="CE48">
        <v>0</v>
      </c>
      <c r="CF48">
        <v>1</v>
      </c>
      <c r="CG48">
        <v>0</v>
      </c>
      <c r="CH48" s="237"/>
      <c r="CI48" s="194">
        <v>42529</v>
      </c>
      <c r="CJ48">
        <f t="shared" si="94"/>
        <v>1</v>
      </c>
      <c r="CK48" t="s">
        <v>1163</v>
      </c>
      <c r="CL48">
        <v>4</v>
      </c>
      <c r="CM48" s="241">
        <v>1</v>
      </c>
      <c r="CN48">
        <v>5</v>
      </c>
      <c r="CO48" s="137">
        <v>82300</v>
      </c>
      <c r="CP48" s="137">
        <v>102875</v>
      </c>
      <c r="CQ48" s="188">
        <v>0</v>
      </c>
      <c r="CR48" s="188">
        <f t="shared" si="157"/>
        <v>0</v>
      </c>
      <c r="CS48" s="188">
        <v>0</v>
      </c>
      <c r="CT48" s="188">
        <v>0</v>
      </c>
      <c r="CU48" s="188">
        <v>0</v>
      </c>
      <c r="CV48" s="188">
        <v>0</v>
      </c>
      <c r="CW48" s="188">
        <v>0</v>
      </c>
      <c r="CX48" s="188">
        <f t="shared" si="95"/>
        <v>0</v>
      </c>
      <c r="CY48" s="188">
        <v>0</v>
      </c>
      <c r="CZ48" s="188">
        <v>0</v>
      </c>
      <c r="DA48" s="188">
        <v>0</v>
      </c>
      <c r="DB48" s="188">
        <v>0</v>
      </c>
      <c r="DD48">
        <v>-1</v>
      </c>
      <c r="DE48" s="228">
        <v>1</v>
      </c>
      <c r="DF48" s="228">
        <v>1</v>
      </c>
      <c r="DG48" s="228">
        <v>-1</v>
      </c>
      <c r="DH48" s="203">
        <v>1</v>
      </c>
      <c r="DI48" s="229">
        <v>17</v>
      </c>
      <c r="DJ48">
        <v>-1</v>
      </c>
      <c r="DK48">
        <v>1</v>
      </c>
      <c r="DL48" s="203">
        <v>1</v>
      </c>
      <c r="DM48">
        <v>1</v>
      </c>
      <c r="DN48">
        <v>1</v>
      </c>
      <c r="DO48">
        <v>0</v>
      </c>
      <c r="DP48">
        <v>1</v>
      </c>
      <c r="DQ48" s="237">
        <v>1.21506682868E-2</v>
      </c>
      <c r="DR48" s="194">
        <v>42529</v>
      </c>
      <c r="DS48">
        <f t="shared" si="96"/>
        <v>1</v>
      </c>
      <c r="DT48" t="s">
        <v>1163</v>
      </c>
      <c r="DU48">
        <v>4</v>
      </c>
      <c r="DV48" s="241">
        <v>1</v>
      </c>
      <c r="DW48">
        <v>5</v>
      </c>
      <c r="DX48" s="137">
        <v>83300</v>
      </c>
      <c r="DY48" s="137">
        <v>104125</v>
      </c>
      <c r="DZ48" s="188">
        <v>1012.1506682904401</v>
      </c>
      <c r="EA48" s="188">
        <f t="shared" si="158"/>
        <v>-1012.1506682904401</v>
      </c>
      <c r="EB48" s="188">
        <v>1012.1506682904401</v>
      </c>
      <c r="EC48" s="188">
        <v>-1012.1506682904401</v>
      </c>
      <c r="ED48" s="188">
        <v>1012.1506682904401</v>
      </c>
      <c r="EE48" s="188">
        <v>1012.1506682904401</v>
      </c>
      <c r="EF48" s="188">
        <v>-1012.1506682904401</v>
      </c>
      <c r="EG48" s="188">
        <f t="shared" si="97"/>
        <v>1012.1506682904401</v>
      </c>
      <c r="EH48" s="188">
        <v>1012.1506682904401</v>
      </c>
      <c r="EI48" s="188">
        <v>-1012.1506682904401</v>
      </c>
      <c r="EJ48" s="188">
        <v>-1012.1506682904401</v>
      </c>
      <c r="EK48" s="188">
        <v>1012.1506682904401</v>
      </c>
      <c r="EM48">
        <v>1</v>
      </c>
      <c r="EN48" s="228">
        <v>1</v>
      </c>
      <c r="EO48" s="228">
        <v>1</v>
      </c>
      <c r="EP48" s="228">
        <v>-1</v>
      </c>
      <c r="EQ48" s="203">
        <v>-1</v>
      </c>
      <c r="ER48" s="229">
        <v>18</v>
      </c>
      <c r="ES48">
        <v>1</v>
      </c>
      <c r="ET48">
        <v>-1</v>
      </c>
      <c r="EU48" s="203">
        <v>-1</v>
      </c>
      <c r="EV48">
        <v>0</v>
      </c>
      <c r="EW48">
        <v>1</v>
      </c>
      <c r="EX48">
        <v>0</v>
      </c>
      <c r="EY48">
        <v>1</v>
      </c>
      <c r="EZ48" s="237">
        <v>-4.2016806722700003E-3</v>
      </c>
      <c r="FA48" s="194">
        <v>42529</v>
      </c>
      <c r="FB48">
        <f t="shared" si="98"/>
        <v>-1</v>
      </c>
      <c r="FC48" t="s">
        <v>1163</v>
      </c>
      <c r="FD48">
        <v>4</v>
      </c>
      <c r="FE48" s="241">
        <v>1</v>
      </c>
      <c r="FF48">
        <v>4</v>
      </c>
      <c r="FG48" s="137">
        <v>82950</v>
      </c>
      <c r="FH48" s="137">
        <v>82950</v>
      </c>
      <c r="FI48" s="188">
        <v>-348.52941176479652</v>
      </c>
      <c r="FJ48" s="188">
        <f t="shared" si="159"/>
        <v>-348.52941176479652</v>
      </c>
      <c r="FK48" s="188">
        <v>348.52941176479652</v>
      </c>
      <c r="FL48" s="188">
        <v>-348.52941176479652</v>
      </c>
      <c r="FM48" s="188">
        <v>348.52941176479652</v>
      </c>
      <c r="FN48" s="188">
        <v>-348.52941176479652</v>
      </c>
      <c r="FO48" s="188">
        <v>348.52941176479652</v>
      </c>
      <c r="FP48" s="188">
        <f t="shared" si="99"/>
        <v>348.52941176479652</v>
      </c>
      <c r="FQ48" s="188">
        <v>-348.52941176479652</v>
      </c>
      <c r="FR48" s="188">
        <v>348.52941176479652</v>
      </c>
      <c r="FS48" s="188">
        <v>-348.52941176479652</v>
      </c>
      <c r="FT48" s="188">
        <v>348.52941176479652</v>
      </c>
      <c r="FV48">
        <v>-1</v>
      </c>
      <c r="FW48" s="228">
        <v>1</v>
      </c>
      <c r="FX48" s="228">
        <v>1</v>
      </c>
      <c r="FY48" s="228">
        <v>-1</v>
      </c>
      <c r="FZ48" s="203">
        <v>-1</v>
      </c>
      <c r="GA48" s="229">
        <v>19</v>
      </c>
      <c r="GB48">
        <v>1</v>
      </c>
      <c r="GC48">
        <v>-1</v>
      </c>
      <c r="GD48">
        <v>-1</v>
      </c>
      <c r="GE48">
        <v>0</v>
      </c>
      <c r="GF48">
        <v>1</v>
      </c>
      <c r="GG48">
        <v>0</v>
      </c>
      <c r="GH48">
        <v>1</v>
      </c>
      <c r="GI48">
        <v>-6.0277275467100003E-3</v>
      </c>
      <c r="GJ48" s="194">
        <v>42529</v>
      </c>
      <c r="GK48">
        <f t="shared" si="100"/>
        <v>-1</v>
      </c>
      <c r="GL48" t="s">
        <v>1163</v>
      </c>
      <c r="GM48">
        <v>4</v>
      </c>
      <c r="GN48" s="241">
        <v>1</v>
      </c>
      <c r="GO48">
        <v>5</v>
      </c>
      <c r="GP48" s="137">
        <v>82450</v>
      </c>
      <c r="GQ48" s="137">
        <v>103062.5</v>
      </c>
      <c r="GR48" s="188">
        <v>-496.98613622623952</v>
      </c>
      <c r="GS48" s="188">
        <f t="shared" si="160"/>
        <v>496.98613622623952</v>
      </c>
      <c r="GT48" s="188">
        <v>496.98613622623952</v>
      </c>
      <c r="GU48" s="188">
        <v>-496.98613622623952</v>
      </c>
      <c r="GV48" s="188">
        <v>496.98613622623952</v>
      </c>
      <c r="GW48" s="188">
        <v>-496.98613622623952</v>
      </c>
      <c r="GX48" s="188">
        <v>496.98613622623952</v>
      </c>
      <c r="GY48" s="188">
        <f t="shared" si="101"/>
        <v>496.98613622623952</v>
      </c>
      <c r="GZ48" s="188">
        <v>-496.98613622623952</v>
      </c>
      <c r="HA48" s="188">
        <v>496.98613622623952</v>
      </c>
      <c r="HB48" s="188">
        <v>-496.98613622623952</v>
      </c>
      <c r="HC48" s="188">
        <v>496.98613622623952</v>
      </c>
      <c r="HE48">
        <v>-1</v>
      </c>
      <c r="HF48">
        <v>1</v>
      </c>
      <c r="HG48">
        <v>1</v>
      </c>
      <c r="HH48">
        <v>-1</v>
      </c>
      <c r="HI48">
        <v>-1</v>
      </c>
      <c r="HJ48">
        <v>20</v>
      </c>
      <c r="HK48">
        <v>1</v>
      </c>
      <c r="HL48">
        <v>-1</v>
      </c>
      <c r="HM48" s="203">
        <v>1</v>
      </c>
      <c r="HN48">
        <v>1</v>
      </c>
      <c r="HO48">
        <v>0</v>
      </c>
      <c r="HP48">
        <v>1</v>
      </c>
      <c r="HQ48">
        <v>0</v>
      </c>
      <c r="HR48" s="237">
        <v>2.1831412977599999E-2</v>
      </c>
      <c r="HS48" s="194">
        <v>42529</v>
      </c>
      <c r="HT48">
        <f t="shared" si="102"/>
        <v>-1</v>
      </c>
      <c r="HU48" t="s">
        <v>1163</v>
      </c>
      <c r="HV48">
        <v>4</v>
      </c>
      <c r="HW48">
        <v>1</v>
      </c>
      <c r="HX48">
        <v>5</v>
      </c>
      <c r="HY48" s="137">
        <v>84250</v>
      </c>
      <c r="HZ48" s="137">
        <v>105312.5</v>
      </c>
      <c r="IA48" s="188">
        <v>1839.2965433627999</v>
      </c>
      <c r="IB48" s="188">
        <f t="shared" si="161"/>
        <v>-1839.2965433627999</v>
      </c>
      <c r="IC48" s="188">
        <v>-1839.2965433627999</v>
      </c>
      <c r="ID48" s="188">
        <v>1839.2965433627999</v>
      </c>
      <c r="IE48" s="188">
        <v>-1839.2965433627999</v>
      </c>
      <c r="IF48" s="188">
        <v>1839.2965433627999</v>
      </c>
      <c r="IG48" s="188">
        <v>-1839.2965433627999</v>
      </c>
      <c r="IH48" s="188">
        <f t="shared" si="103"/>
        <v>-1839.2965433627999</v>
      </c>
      <c r="II48" s="188">
        <v>1839.2965433627999</v>
      </c>
      <c r="IJ48" s="188">
        <v>-1839.2965433627999</v>
      </c>
      <c r="IK48" s="188">
        <v>-1839.2965433627999</v>
      </c>
      <c r="IL48" s="188">
        <v>1839.2965433627999</v>
      </c>
      <c r="IN48">
        <v>1</v>
      </c>
      <c r="IO48" s="228">
        <v>1</v>
      </c>
      <c r="IP48" s="228">
        <v>1</v>
      </c>
      <c r="IQ48" s="228">
        <v>1</v>
      </c>
      <c r="IR48" s="203">
        <v>-1</v>
      </c>
      <c r="IS48" s="229">
        <v>21</v>
      </c>
      <c r="IT48">
        <v>1</v>
      </c>
      <c r="IU48">
        <v>-1</v>
      </c>
      <c r="IV48" s="203">
        <v>-1</v>
      </c>
      <c r="IW48">
        <v>0</v>
      </c>
      <c r="IX48">
        <v>1</v>
      </c>
      <c r="IY48">
        <v>0</v>
      </c>
      <c r="IZ48">
        <v>1</v>
      </c>
      <c r="JA48" s="237">
        <v>-1.0682492581600001E-2</v>
      </c>
      <c r="JB48" s="194">
        <v>42529</v>
      </c>
      <c r="JC48">
        <f t="shared" si="104"/>
        <v>1</v>
      </c>
      <c r="JD48" t="s">
        <v>1163</v>
      </c>
      <c r="JE48">
        <v>4</v>
      </c>
      <c r="JF48" s="241">
        <v>2</v>
      </c>
      <c r="JG48">
        <v>3</v>
      </c>
      <c r="JH48" s="137">
        <v>83350</v>
      </c>
      <c r="JI48" s="137">
        <v>62512.5</v>
      </c>
      <c r="JJ48" s="188">
        <v>-890.38575667636007</v>
      </c>
      <c r="JK48" s="188">
        <f t="shared" si="162"/>
        <v>-890.38575667636007</v>
      </c>
      <c r="JL48" s="188">
        <v>890.38575667636007</v>
      </c>
      <c r="JM48" s="188">
        <v>-890.38575667636007</v>
      </c>
      <c r="JN48" s="188">
        <v>890.38575667636007</v>
      </c>
      <c r="JO48" s="188">
        <v>-890.38575667636007</v>
      </c>
      <c r="JP48" s="188">
        <v>-890.38575667636007</v>
      </c>
      <c r="JQ48" s="188">
        <f t="shared" si="105"/>
        <v>-890.38575667636007</v>
      </c>
      <c r="JR48" s="188">
        <v>-890.38575667636007</v>
      </c>
      <c r="JS48" s="188">
        <v>890.38575667636007</v>
      </c>
      <c r="JT48" s="188">
        <v>-890.38575667636007</v>
      </c>
      <c r="JU48" s="188">
        <v>890.38575667636007</v>
      </c>
      <c r="JW48">
        <v>-1</v>
      </c>
      <c r="JX48" s="228">
        <v>-1</v>
      </c>
      <c r="JY48" s="228">
        <v>1</v>
      </c>
      <c r="JZ48" s="228">
        <v>-1</v>
      </c>
      <c r="KA48" s="203">
        <v>-1</v>
      </c>
      <c r="KB48" s="229">
        <v>22</v>
      </c>
      <c r="KC48">
        <v>1</v>
      </c>
      <c r="KD48">
        <v>-1</v>
      </c>
      <c r="KE48" s="203">
        <v>1</v>
      </c>
      <c r="KF48">
        <v>0</v>
      </c>
      <c r="KG48">
        <v>0</v>
      </c>
      <c r="KH48">
        <v>1</v>
      </c>
      <c r="KI48">
        <v>0</v>
      </c>
      <c r="KJ48" s="237">
        <v>1.4997000599899999E-2</v>
      </c>
      <c r="KK48" s="194">
        <v>42529</v>
      </c>
      <c r="KL48">
        <f t="shared" si="106"/>
        <v>-1</v>
      </c>
      <c r="KM48" t="s">
        <v>1163</v>
      </c>
      <c r="KN48">
        <v>4</v>
      </c>
      <c r="KO48" s="241">
        <v>1</v>
      </c>
      <c r="KP48">
        <v>5</v>
      </c>
      <c r="KQ48" s="137">
        <v>84600</v>
      </c>
      <c r="KR48" s="137">
        <v>105750</v>
      </c>
      <c r="KS48" s="188">
        <v>-1268.7462507515399</v>
      </c>
      <c r="KT48" s="188">
        <v>-1268.7462507515399</v>
      </c>
      <c r="KU48" s="188">
        <v>-1268.7462507515399</v>
      </c>
      <c r="KV48" s="188">
        <v>1268.7462507515399</v>
      </c>
      <c r="KW48" s="188">
        <v>-1268.7462507515399</v>
      </c>
      <c r="KX48" s="188">
        <v>1268.7462507515399</v>
      </c>
      <c r="KY48" s="188">
        <v>-1268.7462507515399</v>
      </c>
      <c r="KZ48" s="188">
        <f t="shared" si="107"/>
        <v>-1268.7462507515399</v>
      </c>
      <c r="LA48" s="188">
        <v>1268.7462507515399</v>
      </c>
      <c r="LB48" s="188">
        <v>-1268.7462507515399</v>
      </c>
      <c r="LC48" s="188">
        <v>-1268.7462507515399</v>
      </c>
      <c r="LD48" s="188">
        <v>1268.7462507515399</v>
      </c>
      <c r="LF48">
        <v>1</v>
      </c>
      <c r="LG48" s="228">
        <v>1</v>
      </c>
      <c r="LH48" s="228">
        <v>1</v>
      </c>
      <c r="LI48" s="228">
        <v>1</v>
      </c>
      <c r="LJ48" s="203">
        <v>1</v>
      </c>
      <c r="LK48" s="229">
        <v>23</v>
      </c>
      <c r="LL48">
        <v>-1</v>
      </c>
      <c r="LM48">
        <v>1</v>
      </c>
      <c r="LN48" s="203">
        <v>-1</v>
      </c>
      <c r="LO48">
        <v>0</v>
      </c>
      <c r="LP48">
        <v>0</v>
      </c>
      <c r="LQ48">
        <v>1</v>
      </c>
      <c r="LR48">
        <v>0</v>
      </c>
      <c r="LS48" s="237">
        <v>-1.1820330969299999E-3</v>
      </c>
      <c r="LT48" s="194">
        <v>42529</v>
      </c>
      <c r="LU48">
        <f t="shared" si="108"/>
        <v>1</v>
      </c>
      <c r="LV48" t="s">
        <v>1163</v>
      </c>
      <c r="LW48">
        <v>4</v>
      </c>
      <c r="LX48" s="241"/>
      <c r="LY48">
        <v>3</v>
      </c>
      <c r="LZ48" s="137">
        <v>84500</v>
      </c>
      <c r="MA48" s="137">
        <v>63375</v>
      </c>
      <c r="MB48" s="188">
        <v>-99.881796690584991</v>
      </c>
      <c r="MC48" s="188">
        <v>-99.881796690584991</v>
      </c>
      <c r="MD48" s="188">
        <v>-99.881796690584991</v>
      </c>
      <c r="ME48" s="188">
        <v>99.881796690584991</v>
      </c>
      <c r="MF48" s="188">
        <v>-99.881796690584991</v>
      </c>
      <c r="MG48" s="188">
        <v>-99.881796690584991</v>
      </c>
      <c r="MH48" s="188">
        <v>-99.881796690584991</v>
      </c>
      <c r="MI48" s="188">
        <f t="shared" si="109"/>
        <v>-99.881796690584991</v>
      </c>
      <c r="MJ48" s="188">
        <v>-99.881796690584991</v>
      </c>
      <c r="MK48" s="188">
        <v>99.881796690584991</v>
      </c>
      <c r="ML48" s="188">
        <v>-99.881796690584991</v>
      </c>
      <c r="MM48" s="188">
        <v>99.881796690584991</v>
      </c>
      <c r="MO48">
        <v>-1</v>
      </c>
      <c r="MP48" s="228">
        <v>1</v>
      </c>
      <c r="MQ48" s="228">
        <v>1</v>
      </c>
      <c r="MR48" s="203">
        <v>1</v>
      </c>
      <c r="MS48" s="203">
        <v>-1</v>
      </c>
      <c r="MT48" s="229">
        <v>24</v>
      </c>
      <c r="MU48">
        <v>1</v>
      </c>
      <c r="MV48">
        <v>-1</v>
      </c>
      <c r="MW48" s="203">
        <v>-1</v>
      </c>
      <c r="MX48">
        <v>0</v>
      </c>
      <c r="MY48">
        <v>1</v>
      </c>
      <c r="MZ48">
        <v>0</v>
      </c>
      <c r="NA48">
        <v>1</v>
      </c>
      <c r="NB48" s="237">
        <v>-1.12426035503E-2</v>
      </c>
      <c r="NC48" s="194">
        <v>42529</v>
      </c>
      <c r="ND48">
        <f t="shared" si="110"/>
        <v>1</v>
      </c>
      <c r="NE48" t="s">
        <v>1163</v>
      </c>
      <c r="NF48">
        <v>4</v>
      </c>
      <c r="NG48" s="241"/>
      <c r="NH48">
        <v>3</v>
      </c>
      <c r="NI48" s="137">
        <v>83550</v>
      </c>
      <c r="NJ48" s="137">
        <v>62662.5</v>
      </c>
      <c r="NK48" s="188">
        <v>-939.31952662756498</v>
      </c>
      <c r="NL48" s="188">
        <v>939.31952662756498</v>
      </c>
      <c r="NM48" s="188">
        <v>939.31952662756498</v>
      </c>
      <c r="NN48" s="188">
        <v>-939.31952662756498</v>
      </c>
      <c r="NO48" s="188">
        <v>939.31952662756498</v>
      </c>
      <c r="NP48" s="188">
        <v>-939.31952662756498</v>
      </c>
      <c r="NQ48" s="188">
        <v>-939.31952662756498</v>
      </c>
      <c r="NR48" s="188">
        <f t="shared" si="111"/>
        <v>-939.31952662756498</v>
      </c>
      <c r="NS48" s="188">
        <v>-939.31952662756498</v>
      </c>
      <c r="NT48" s="188">
        <v>939.31952662756498</v>
      </c>
      <c r="NU48" s="188">
        <v>-939.31952662756498</v>
      </c>
      <c r="NV48" s="188">
        <v>939.31952662756498</v>
      </c>
      <c r="NX48">
        <v>-1</v>
      </c>
      <c r="NY48" s="228">
        <v>1</v>
      </c>
      <c r="NZ48" s="228">
        <v>1</v>
      </c>
      <c r="OA48" s="228">
        <v>-1</v>
      </c>
      <c r="OB48" s="203">
        <v>1</v>
      </c>
      <c r="OC48" s="229">
        <v>25</v>
      </c>
      <c r="OD48">
        <v>-1</v>
      </c>
      <c r="OE48">
        <v>1</v>
      </c>
      <c r="OF48" s="203">
        <v>-1</v>
      </c>
      <c r="OG48">
        <v>0</v>
      </c>
      <c r="OH48">
        <v>0</v>
      </c>
      <c r="OI48">
        <v>1</v>
      </c>
      <c r="OJ48">
        <v>0</v>
      </c>
      <c r="OK48">
        <v>-9.5751047277100008E-3</v>
      </c>
      <c r="OL48" s="194">
        <v>42529</v>
      </c>
      <c r="OM48">
        <f t="shared" si="112"/>
        <v>1</v>
      </c>
      <c r="ON48" t="s">
        <v>1163</v>
      </c>
      <c r="OO48">
        <v>4</v>
      </c>
      <c r="OP48" s="241"/>
      <c r="OQ48">
        <v>3</v>
      </c>
      <c r="OR48" s="137">
        <v>84000</v>
      </c>
      <c r="OS48" s="137">
        <v>63000</v>
      </c>
      <c r="OT48" s="188">
        <v>-804.3087971276401</v>
      </c>
      <c r="OU48" s="188">
        <v>804.3087971276401</v>
      </c>
      <c r="OV48" s="188">
        <v>-804.3087971276401</v>
      </c>
      <c r="OW48" s="188">
        <v>804.3087971276401</v>
      </c>
      <c r="OX48" s="188">
        <v>-804.3087971276401</v>
      </c>
      <c r="OY48" s="188">
        <v>-804.3087971276401</v>
      </c>
      <c r="OZ48" s="188">
        <v>804.3087971276401</v>
      </c>
      <c r="PA48" s="188">
        <f t="shared" si="113"/>
        <v>-804.3087971276401</v>
      </c>
      <c r="PB48" s="188">
        <v>-804.3087971276401</v>
      </c>
      <c r="PC48" s="188">
        <v>804.3087971276401</v>
      </c>
      <c r="PD48" s="188">
        <v>-804.3087971276401</v>
      </c>
      <c r="PE48" s="188">
        <v>804.3087971276401</v>
      </c>
      <c r="PG48">
        <v>-1</v>
      </c>
      <c r="PH48" s="228">
        <v>1</v>
      </c>
      <c r="PI48" s="228">
        <v>1</v>
      </c>
      <c r="PJ48" s="228">
        <v>-1</v>
      </c>
      <c r="PK48" s="203">
        <v>1</v>
      </c>
      <c r="PL48" s="229">
        <v>-3</v>
      </c>
      <c r="PM48">
        <v>-1</v>
      </c>
      <c r="PN48">
        <v>-1</v>
      </c>
      <c r="PO48" s="203">
        <v>1</v>
      </c>
      <c r="PP48">
        <v>1</v>
      </c>
      <c r="PQ48">
        <v>1</v>
      </c>
      <c r="PR48">
        <v>0</v>
      </c>
      <c r="PS48">
        <v>0</v>
      </c>
      <c r="PT48" s="237">
        <v>1.51057401813E-2</v>
      </c>
      <c r="PU48" s="194">
        <v>42529</v>
      </c>
      <c r="PV48">
        <v>-1</v>
      </c>
      <c r="PW48" t="s">
        <v>1163</v>
      </c>
      <c r="PX48">
        <v>4</v>
      </c>
      <c r="PY48" s="241"/>
      <c r="PZ48">
        <v>3</v>
      </c>
      <c r="QA48" s="137">
        <v>82100</v>
      </c>
      <c r="QB48" s="137">
        <v>61575</v>
      </c>
      <c r="QC48" s="188">
        <v>1240.1812688847301</v>
      </c>
      <c r="QD48" s="188">
        <v>-1240.1812688847301</v>
      </c>
      <c r="QE48" s="188">
        <v>1240.1812688847301</v>
      </c>
      <c r="QF48" s="188">
        <v>-1240.1812688847301</v>
      </c>
      <c r="QG48" s="188">
        <v>-1240.1812688847301</v>
      </c>
      <c r="QH48" s="188">
        <v>1240.1812688847301</v>
      </c>
      <c r="QI48" s="188">
        <v>-1240.1812688847301</v>
      </c>
      <c r="QJ48" s="188">
        <v>-1240.1812688847301</v>
      </c>
      <c r="QK48" s="188">
        <v>1240.1812688847301</v>
      </c>
      <c r="QL48" s="188">
        <v>-1240.1812688847301</v>
      </c>
      <c r="QM48" s="188">
        <v>-1240.1812688847301</v>
      </c>
      <c r="QN48" s="188">
        <v>1240.1812688847301</v>
      </c>
      <c r="QP48">
        <f t="shared" si="114"/>
        <v>1</v>
      </c>
      <c r="QQ48" s="228">
        <v>1</v>
      </c>
      <c r="QR48" s="228">
        <v>1</v>
      </c>
      <c r="QS48" s="228">
        <v>1</v>
      </c>
      <c r="QT48" s="203">
        <v>1</v>
      </c>
      <c r="QU48" s="229">
        <v>27</v>
      </c>
      <c r="QV48">
        <f t="shared" si="115"/>
        <v>-1</v>
      </c>
      <c r="QW48">
        <f t="shared" si="116"/>
        <v>1</v>
      </c>
      <c r="QX48">
        <v>-1</v>
      </c>
      <c r="QY48">
        <f t="shared" si="117"/>
        <v>0</v>
      </c>
      <c r="QZ48">
        <f t="shared" si="176"/>
        <v>0</v>
      </c>
      <c r="RA48">
        <f t="shared" si="163"/>
        <v>1</v>
      </c>
      <c r="RB48">
        <f t="shared" si="118"/>
        <v>0</v>
      </c>
      <c r="RC48">
        <v>-2.2619047619E-2</v>
      </c>
      <c r="RD48" s="194">
        <v>42529</v>
      </c>
      <c r="RE48">
        <f t="shared" si="119"/>
        <v>1</v>
      </c>
      <c r="RF48" t="str">
        <f t="shared" si="83"/>
        <v>TRUE</v>
      </c>
      <c r="RG48">
        <f>VLOOKUP($A48,'FuturesInfo (3)'!$A$2:$V$80,22)</f>
        <v>4</v>
      </c>
      <c r="RH48" s="241"/>
      <c r="RI48">
        <f t="shared" si="120"/>
        <v>3</v>
      </c>
      <c r="RJ48" s="137">
        <f>VLOOKUP($A48,'FuturesInfo (3)'!$A$2:$O$80,15)*RG48</f>
        <v>82100</v>
      </c>
      <c r="RK48" s="137">
        <f>VLOOKUP($A48,'FuturesInfo (3)'!$A$2:$O$80,15)*RI48</f>
        <v>61575</v>
      </c>
      <c r="RL48" s="188">
        <f t="shared" si="121"/>
        <v>-1857.0238095198999</v>
      </c>
      <c r="RM48" s="188">
        <f t="shared" si="172"/>
        <v>-1857.0238095198999</v>
      </c>
      <c r="RN48" s="188">
        <f t="shared" si="122"/>
        <v>-1857.0238095198999</v>
      </c>
      <c r="RO48" s="188">
        <f t="shared" si="123"/>
        <v>1857.0238095198999</v>
      </c>
      <c r="RP48" s="188">
        <f t="shared" si="173"/>
        <v>-1857.0238095198999</v>
      </c>
      <c r="RQ48" s="188">
        <f t="shared" si="125"/>
        <v>-1857.0238095198999</v>
      </c>
      <c r="RR48" s="188">
        <f t="shared" si="164"/>
        <v>-1857.0238095198999</v>
      </c>
      <c r="RS48" s="188">
        <f t="shared" si="126"/>
        <v>-1857.0238095198999</v>
      </c>
      <c r="RT48" s="188">
        <f>IF(IF(sym!$Q37=QX48,1,0)=1,ABS(RJ48*RC48),-ABS(RJ48*RC48))</f>
        <v>-1857.0238095198999</v>
      </c>
      <c r="RU48" s="188">
        <f>IF(IF(sym!$P37=QX48,1,0)=1,ABS(RJ48*RC48),-ABS(RJ48*RC48))</f>
        <v>1857.0238095198999</v>
      </c>
      <c r="RV48" s="188">
        <f t="shared" si="169"/>
        <v>-1857.0238095198999</v>
      </c>
      <c r="RW48" s="188">
        <f t="shared" si="127"/>
        <v>1857.0238095198999</v>
      </c>
      <c r="RY48">
        <f t="shared" si="128"/>
        <v>-1</v>
      </c>
      <c r="RZ48" s="228"/>
      <c r="SA48" s="228"/>
      <c r="SB48" s="228"/>
      <c r="SC48" s="203"/>
      <c r="SD48" s="229"/>
      <c r="SE48">
        <f t="shared" si="129"/>
        <v>1</v>
      </c>
      <c r="SF48">
        <f t="shared" si="130"/>
        <v>0</v>
      </c>
      <c r="SG48" s="203"/>
      <c r="SH48">
        <f t="shared" si="131"/>
        <v>1</v>
      </c>
      <c r="SI48">
        <f t="shared" si="85"/>
        <v>1</v>
      </c>
      <c r="SJ48">
        <f t="shared" si="165"/>
        <v>0</v>
      </c>
      <c r="SK48">
        <f t="shared" si="132"/>
        <v>1</v>
      </c>
      <c r="SL48" s="237"/>
      <c r="SM48" s="194"/>
      <c r="SN48">
        <f t="shared" si="133"/>
        <v>-1</v>
      </c>
      <c r="SO48" t="str">
        <f t="shared" si="86"/>
        <v>FALSE</v>
      </c>
      <c r="SP48">
        <f>VLOOKUP($A48,'FuturesInfo (3)'!$A$2:$V$80,22)</f>
        <v>4</v>
      </c>
      <c r="SQ48" s="241"/>
      <c r="SR48">
        <f t="shared" si="134"/>
        <v>3</v>
      </c>
      <c r="SS48" s="137">
        <f>VLOOKUP($A48,'FuturesInfo (3)'!$A$2:$O$80,15)*SP48</f>
        <v>82100</v>
      </c>
      <c r="ST48" s="137">
        <f>VLOOKUP($A48,'FuturesInfo (3)'!$A$2:$O$80,15)*SR48</f>
        <v>61575</v>
      </c>
      <c r="SU48" s="188">
        <f t="shared" si="177"/>
        <v>0</v>
      </c>
      <c r="SV48" s="188">
        <f t="shared" si="87"/>
        <v>0</v>
      </c>
      <c r="SW48" s="188">
        <f t="shared" si="136"/>
        <v>0</v>
      </c>
      <c r="SX48" s="188">
        <f t="shared" si="137"/>
        <v>0</v>
      </c>
      <c r="SY48" s="188">
        <f t="shared" si="174"/>
        <v>0</v>
      </c>
      <c r="SZ48" s="188">
        <f t="shared" si="139"/>
        <v>0</v>
      </c>
      <c r="TA48" s="188">
        <f t="shared" si="166"/>
        <v>0</v>
      </c>
      <c r="TB48" s="188">
        <f t="shared" si="140"/>
        <v>0</v>
      </c>
      <c r="TC48" s="188">
        <f>IF(IF(sym!$Q37=SG48,1,0)=1,ABS(SS48*SL48),-ABS(SS48*SL48))</f>
        <v>0</v>
      </c>
      <c r="TD48" s="188">
        <f>IF(IF(sym!$P37=SG48,1,0)=1,ABS(SS48*SL48),-ABS(SS48*SL48))</f>
        <v>0</v>
      </c>
      <c r="TE48" s="188">
        <f t="shared" si="170"/>
        <v>0</v>
      </c>
      <c r="TF48" s="188">
        <f t="shared" si="141"/>
        <v>0</v>
      </c>
      <c r="TH48">
        <f t="shared" si="142"/>
        <v>0</v>
      </c>
      <c r="TI48" s="228"/>
      <c r="TJ48" s="228"/>
      <c r="TK48" s="228"/>
      <c r="TL48" s="203"/>
      <c r="TM48" s="229"/>
      <c r="TN48">
        <f t="shared" si="143"/>
        <v>1</v>
      </c>
      <c r="TO48">
        <f t="shared" si="144"/>
        <v>0</v>
      </c>
      <c r="TP48" s="203"/>
      <c r="TQ48">
        <f t="shared" si="145"/>
        <v>1</v>
      </c>
      <c r="TR48">
        <f t="shared" si="88"/>
        <v>1</v>
      </c>
      <c r="TS48">
        <f t="shared" si="167"/>
        <v>0</v>
      </c>
      <c r="TT48">
        <f t="shared" si="146"/>
        <v>1</v>
      </c>
      <c r="TU48" s="237"/>
      <c r="TV48" s="194"/>
      <c r="TW48">
        <f t="shared" si="147"/>
        <v>-1</v>
      </c>
      <c r="TX48" t="str">
        <f t="shared" si="89"/>
        <v>FALSE</v>
      </c>
      <c r="TY48">
        <f>VLOOKUP($A48,'FuturesInfo (3)'!$A$2:$V$80,22)</f>
        <v>4</v>
      </c>
      <c r="TZ48" s="241"/>
      <c r="UA48">
        <f t="shared" si="148"/>
        <v>3</v>
      </c>
      <c r="UB48" s="137">
        <f>VLOOKUP($A48,'FuturesInfo (3)'!$A$2:$O$80,15)*TY48</f>
        <v>82100</v>
      </c>
      <c r="UC48" s="137">
        <f>VLOOKUP($A48,'FuturesInfo (3)'!$A$2:$O$80,15)*UA48</f>
        <v>61575</v>
      </c>
      <c r="UD48" s="188">
        <f t="shared" si="178"/>
        <v>0</v>
      </c>
      <c r="UE48" s="188">
        <f t="shared" si="90"/>
        <v>0</v>
      </c>
      <c r="UF48" s="188">
        <f t="shared" si="150"/>
        <v>0</v>
      </c>
      <c r="UG48" s="188">
        <f t="shared" si="151"/>
        <v>0</v>
      </c>
      <c r="UH48" s="188">
        <f t="shared" si="175"/>
        <v>0</v>
      </c>
      <c r="UI48" s="188">
        <f t="shared" si="153"/>
        <v>0</v>
      </c>
      <c r="UJ48" s="188">
        <f t="shared" si="168"/>
        <v>0</v>
      </c>
      <c r="UK48" s="188">
        <f t="shared" si="154"/>
        <v>0</v>
      </c>
      <c r="UL48" s="188">
        <f>IF(IF(sym!$Q37=TP48,1,0)=1,ABS(UB48*TU48),-ABS(UB48*TU48))</f>
        <v>0</v>
      </c>
      <c r="UM48" s="188">
        <f>IF(IF(sym!$P37=TP48,1,0)=1,ABS(UB48*TU48),-ABS(UB48*TU48))</f>
        <v>0</v>
      </c>
      <c r="UN48" s="188">
        <f t="shared" si="171"/>
        <v>0</v>
      </c>
      <c r="UO48" s="188">
        <f t="shared" si="155"/>
        <v>0</v>
      </c>
    </row>
    <row r="49" spans="1:561" x14ac:dyDescent="0.25">
      <c r="A49" s="4" t="s">
        <v>361</v>
      </c>
      <c r="B49" s="149" t="str">
        <f>'FuturesInfo (3)'!M37</f>
        <v>@LB</v>
      </c>
      <c r="C49" s="192" t="str">
        <f>VLOOKUP(A49,'FuturesInfo (3)'!$A$2:$K$80,11)</f>
        <v>soft</v>
      </c>
      <c r="E49">
        <v>-1</v>
      </c>
      <c r="F49" s="231">
        <v>1</v>
      </c>
      <c r="G49" s="231">
        <v>-1</v>
      </c>
      <c r="H49" s="203">
        <v>-1</v>
      </c>
      <c r="I49" s="229">
        <v>12</v>
      </c>
      <c r="J49">
        <v>1</v>
      </c>
      <c r="K49">
        <v>-1</v>
      </c>
      <c r="L49" s="235">
        <v>1</v>
      </c>
      <c r="M49">
        <v>1</v>
      </c>
      <c r="N49">
        <v>0</v>
      </c>
      <c r="O49">
        <v>1</v>
      </c>
      <c r="P49">
        <v>0</v>
      </c>
      <c r="Q49" s="235">
        <v>0</v>
      </c>
      <c r="R49" s="194">
        <v>42534</v>
      </c>
      <c r="S49" s="4">
        <v>60</v>
      </c>
      <c r="T49" t="s">
        <v>1163</v>
      </c>
      <c r="U49">
        <v>3</v>
      </c>
      <c r="V49" s="241">
        <v>2</v>
      </c>
      <c r="W49">
        <v>2</v>
      </c>
      <c r="X49" s="137">
        <v>101541</v>
      </c>
      <c r="Y49" s="137">
        <v>67694</v>
      </c>
      <c r="Z49" s="188">
        <v>0</v>
      </c>
      <c r="AA49" s="188">
        <f t="shared" si="81"/>
        <v>0</v>
      </c>
      <c r="AB49" s="188">
        <v>0</v>
      </c>
      <c r="AC49" s="188">
        <v>0</v>
      </c>
      <c r="AD49" s="188">
        <v>0</v>
      </c>
      <c r="AE49" s="188">
        <v>0</v>
      </c>
      <c r="AF49" s="188">
        <f t="shared" si="91"/>
        <v>0</v>
      </c>
      <c r="AG49" s="188">
        <v>0</v>
      </c>
      <c r="AH49" s="188">
        <v>0</v>
      </c>
      <c r="AI49" s="188">
        <v>0</v>
      </c>
      <c r="AJ49" s="188">
        <v>0</v>
      </c>
      <c r="AL49">
        <v>1</v>
      </c>
      <c r="AM49" s="231">
        <v>-1</v>
      </c>
      <c r="AN49" s="231">
        <v>-1</v>
      </c>
      <c r="AO49" s="231">
        <v>-1</v>
      </c>
      <c r="AP49" s="203">
        <v>-1</v>
      </c>
      <c r="AQ49" s="229">
        <v>-2</v>
      </c>
      <c r="AR49">
        <v>1</v>
      </c>
      <c r="AS49">
        <v>1</v>
      </c>
      <c r="AT49" s="235">
        <v>1</v>
      </c>
      <c r="AU49">
        <v>0</v>
      </c>
      <c r="AV49">
        <v>0</v>
      </c>
      <c r="AW49">
        <v>1</v>
      </c>
      <c r="AX49">
        <v>1</v>
      </c>
      <c r="AY49" s="235">
        <v>2.3724406889800001E-2</v>
      </c>
      <c r="AZ49" s="194">
        <v>42534</v>
      </c>
      <c r="BA49">
        <f t="shared" si="92"/>
        <v>-1</v>
      </c>
      <c r="BB49" t="s">
        <v>1163</v>
      </c>
      <c r="BC49">
        <v>2</v>
      </c>
      <c r="BD49" s="241">
        <v>1</v>
      </c>
      <c r="BE49">
        <v>3</v>
      </c>
      <c r="BF49" s="137">
        <v>69300</v>
      </c>
      <c r="BG49" s="137">
        <v>103950</v>
      </c>
      <c r="BH49" s="188">
        <v>-1644.1013974631401</v>
      </c>
      <c r="BI49" s="188">
        <f t="shared" si="156"/>
        <v>1644.1013974631401</v>
      </c>
      <c r="BJ49" s="188">
        <v>-1644.1013974631401</v>
      </c>
      <c r="BK49" s="188">
        <v>1644.1013974631401</v>
      </c>
      <c r="BL49" s="188">
        <v>1644.1013974631401</v>
      </c>
      <c r="BM49" s="188">
        <v>-1644.1013974631401</v>
      </c>
      <c r="BN49" s="188">
        <v>-1644.1013974631401</v>
      </c>
      <c r="BO49" s="188">
        <f t="shared" si="93"/>
        <v>-1644.1013974631401</v>
      </c>
      <c r="BP49" s="188">
        <v>1644.1013974631401</v>
      </c>
      <c r="BQ49" s="188">
        <v>-1644.1013974631401</v>
      </c>
      <c r="BR49" s="188">
        <v>-1644.1013974631401</v>
      </c>
      <c r="BS49" s="188">
        <v>1644.1013974631401</v>
      </c>
      <c r="BU49">
        <v>1</v>
      </c>
      <c r="BV49" s="231">
        <v>1</v>
      </c>
      <c r="BW49" s="231">
        <v>1</v>
      </c>
      <c r="BX49" s="231">
        <v>1</v>
      </c>
      <c r="BY49" s="203">
        <v>-1</v>
      </c>
      <c r="BZ49" s="229">
        <v>-4</v>
      </c>
      <c r="CA49">
        <v>1</v>
      </c>
      <c r="CB49">
        <v>1</v>
      </c>
      <c r="CC49" s="235">
        <v>1</v>
      </c>
      <c r="CD49">
        <v>1</v>
      </c>
      <c r="CE49">
        <v>0</v>
      </c>
      <c r="CF49">
        <v>1</v>
      </c>
      <c r="CG49">
        <v>1</v>
      </c>
      <c r="CH49" s="235"/>
      <c r="CI49" s="194">
        <v>42548</v>
      </c>
      <c r="CJ49">
        <f t="shared" si="94"/>
        <v>1</v>
      </c>
      <c r="CK49" t="s">
        <v>1163</v>
      </c>
      <c r="CL49">
        <v>3</v>
      </c>
      <c r="CM49" s="241">
        <v>2</v>
      </c>
      <c r="CN49">
        <v>2</v>
      </c>
      <c r="CO49" s="137">
        <v>103950</v>
      </c>
      <c r="CP49" s="137">
        <v>69300</v>
      </c>
      <c r="CQ49" s="188">
        <v>0</v>
      </c>
      <c r="CR49" s="188">
        <f t="shared" si="157"/>
        <v>0</v>
      </c>
      <c r="CS49" s="188">
        <v>0</v>
      </c>
      <c r="CT49" s="188">
        <v>0</v>
      </c>
      <c r="CU49" s="188">
        <v>0</v>
      </c>
      <c r="CV49" s="188">
        <v>0</v>
      </c>
      <c r="CW49" s="188">
        <v>0</v>
      </c>
      <c r="CX49" s="188">
        <f t="shared" si="95"/>
        <v>0</v>
      </c>
      <c r="CY49" s="188">
        <v>0</v>
      </c>
      <c r="CZ49" s="188">
        <v>0</v>
      </c>
      <c r="DA49" s="188">
        <v>0</v>
      </c>
      <c r="DB49" s="188">
        <v>0</v>
      </c>
      <c r="DD49">
        <v>1</v>
      </c>
      <c r="DE49" s="231">
        <v>1</v>
      </c>
      <c r="DF49" s="231">
        <v>1</v>
      </c>
      <c r="DG49" s="231">
        <v>1</v>
      </c>
      <c r="DH49" s="203">
        <v>-1</v>
      </c>
      <c r="DI49" s="229">
        <v>-4</v>
      </c>
      <c r="DJ49">
        <v>1</v>
      </c>
      <c r="DK49">
        <v>1</v>
      </c>
      <c r="DL49" s="235">
        <v>1</v>
      </c>
      <c r="DM49">
        <v>1</v>
      </c>
      <c r="DN49">
        <v>0</v>
      </c>
      <c r="DO49">
        <v>1</v>
      </c>
      <c r="DP49">
        <v>1</v>
      </c>
      <c r="DQ49" s="235">
        <v>2.4761904761899999E-2</v>
      </c>
      <c r="DR49" s="194">
        <v>42548</v>
      </c>
      <c r="DS49">
        <f t="shared" si="96"/>
        <v>1</v>
      </c>
      <c r="DT49" t="s">
        <v>1163</v>
      </c>
      <c r="DU49">
        <v>3</v>
      </c>
      <c r="DV49" s="241">
        <v>2</v>
      </c>
      <c r="DW49">
        <v>2</v>
      </c>
      <c r="DX49" s="137">
        <v>106524</v>
      </c>
      <c r="DY49" s="137">
        <v>71016</v>
      </c>
      <c r="DZ49" s="188">
        <v>2637.7371428566357</v>
      </c>
      <c r="EA49" s="188">
        <f t="shared" si="158"/>
        <v>2637.7371428566357</v>
      </c>
      <c r="EB49" s="188">
        <v>-2637.7371428566357</v>
      </c>
      <c r="EC49" s="188">
        <v>2637.7371428566357</v>
      </c>
      <c r="ED49" s="188">
        <v>2637.7371428566357</v>
      </c>
      <c r="EE49" s="188">
        <v>2637.7371428566357</v>
      </c>
      <c r="EF49" s="188">
        <v>2637.7371428566357</v>
      </c>
      <c r="EG49" s="188">
        <f t="shared" si="97"/>
        <v>2637.7371428566357</v>
      </c>
      <c r="EH49" s="188">
        <v>2637.7371428566357</v>
      </c>
      <c r="EI49" s="188">
        <v>-2637.7371428566357</v>
      </c>
      <c r="EJ49" s="188">
        <v>-2637.7371428566357</v>
      </c>
      <c r="EK49" s="188">
        <v>2637.7371428566357</v>
      </c>
      <c r="EM49">
        <v>1</v>
      </c>
      <c r="EN49" s="231">
        <v>1</v>
      </c>
      <c r="EO49" s="231">
        <v>-1</v>
      </c>
      <c r="EP49" s="231">
        <v>1</v>
      </c>
      <c r="EQ49" s="203">
        <v>-1</v>
      </c>
      <c r="ER49" s="229">
        <v>4</v>
      </c>
      <c r="ES49">
        <v>1</v>
      </c>
      <c r="ET49">
        <v>-1</v>
      </c>
      <c r="EU49" s="235">
        <v>-1</v>
      </c>
      <c r="EV49">
        <v>0</v>
      </c>
      <c r="EW49">
        <v>1</v>
      </c>
      <c r="EX49">
        <v>0</v>
      </c>
      <c r="EY49">
        <v>1</v>
      </c>
      <c r="EZ49" s="235">
        <v>-3.7174721189600001E-3</v>
      </c>
      <c r="FA49" s="194">
        <v>42549</v>
      </c>
      <c r="FB49">
        <f t="shared" si="98"/>
        <v>-1</v>
      </c>
      <c r="FC49" t="s">
        <v>1163</v>
      </c>
      <c r="FD49">
        <v>3</v>
      </c>
      <c r="FE49" s="241">
        <v>2</v>
      </c>
      <c r="FF49">
        <v>3</v>
      </c>
      <c r="FG49" s="137">
        <v>106128</v>
      </c>
      <c r="FH49" s="137">
        <v>106128</v>
      </c>
      <c r="FI49" s="188">
        <v>-394.52788104098687</v>
      </c>
      <c r="FJ49" s="188">
        <f t="shared" si="159"/>
        <v>-394.52788104098687</v>
      </c>
      <c r="FK49" s="188">
        <v>394.52788104098687</v>
      </c>
      <c r="FL49" s="188">
        <v>-394.52788104098687</v>
      </c>
      <c r="FM49" s="188">
        <v>394.52788104098687</v>
      </c>
      <c r="FN49" s="188">
        <v>394.52788104098687</v>
      </c>
      <c r="FO49" s="188">
        <v>-394.52788104098687</v>
      </c>
      <c r="FP49" s="188">
        <f t="shared" si="99"/>
        <v>394.52788104098687</v>
      </c>
      <c r="FQ49" s="188">
        <v>-394.52788104098687</v>
      </c>
      <c r="FR49" s="188">
        <v>394.52788104098687</v>
      </c>
      <c r="FS49" s="188">
        <v>-394.52788104098687</v>
      </c>
      <c r="FT49" s="188">
        <v>394.52788104098687</v>
      </c>
      <c r="FV49">
        <v>-1</v>
      </c>
      <c r="FW49" s="231">
        <v>1</v>
      </c>
      <c r="FX49" s="231">
        <v>-1</v>
      </c>
      <c r="FY49" s="231">
        <v>1</v>
      </c>
      <c r="FZ49" s="203">
        <v>-1</v>
      </c>
      <c r="GA49" s="229">
        <v>5</v>
      </c>
      <c r="GB49">
        <v>1</v>
      </c>
      <c r="GC49">
        <v>-1</v>
      </c>
      <c r="GD49">
        <v>-1</v>
      </c>
      <c r="GE49">
        <v>0</v>
      </c>
      <c r="GF49">
        <v>1</v>
      </c>
      <c r="GG49">
        <v>0</v>
      </c>
      <c r="GH49">
        <v>1</v>
      </c>
      <c r="GI49">
        <v>-8.7064676616900004E-3</v>
      </c>
      <c r="GJ49" s="194">
        <v>42549</v>
      </c>
      <c r="GK49">
        <f t="shared" si="100"/>
        <v>-1</v>
      </c>
      <c r="GL49" t="s">
        <v>1163</v>
      </c>
      <c r="GM49">
        <v>3</v>
      </c>
      <c r="GN49" s="241">
        <v>1</v>
      </c>
      <c r="GO49">
        <v>4</v>
      </c>
      <c r="GP49" s="137">
        <v>105204</v>
      </c>
      <c r="GQ49" s="137">
        <v>140272</v>
      </c>
      <c r="GR49" s="188">
        <v>-915.9552238804348</v>
      </c>
      <c r="GS49" s="188">
        <f t="shared" si="160"/>
        <v>915.9552238804348</v>
      </c>
      <c r="GT49" s="188">
        <v>915.9552238804348</v>
      </c>
      <c r="GU49" s="188">
        <v>-915.9552238804348</v>
      </c>
      <c r="GV49" s="188">
        <v>915.9552238804348</v>
      </c>
      <c r="GW49" s="188">
        <v>915.9552238804348</v>
      </c>
      <c r="GX49" s="188">
        <v>-915.9552238804348</v>
      </c>
      <c r="GY49" s="188">
        <f t="shared" si="101"/>
        <v>915.9552238804348</v>
      </c>
      <c r="GZ49" s="188">
        <v>-915.9552238804348</v>
      </c>
      <c r="HA49" s="188">
        <v>915.9552238804348</v>
      </c>
      <c r="HB49" s="188">
        <v>-915.9552238804348</v>
      </c>
      <c r="HC49" s="188">
        <v>915.9552238804348</v>
      </c>
      <c r="HE49">
        <v>-1</v>
      </c>
      <c r="HF49">
        <v>-1</v>
      </c>
      <c r="HG49">
        <v>-1</v>
      </c>
      <c r="HH49">
        <v>-1</v>
      </c>
      <c r="HI49">
        <v>-1</v>
      </c>
      <c r="HJ49">
        <v>6</v>
      </c>
      <c r="HK49">
        <v>1</v>
      </c>
      <c r="HL49">
        <v>-1</v>
      </c>
      <c r="HM49" s="235">
        <v>1</v>
      </c>
      <c r="HN49">
        <v>0</v>
      </c>
      <c r="HO49">
        <v>0</v>
      </c>
      <c r="HP49">
        <v>1</v>
      </c>
      <c r="HQ49">
        <v>0</v>
      </c>
      <c r="HR49" s="235">
        <v>1.2547051442899999E-3</v>
      </c>
      <c r="HS49" s="194">
        <v>42549</v>
      </c>
      <c r="HT49">
        <f t="shared" si="102"/>
        <v>-1</v>
      </c>
      <c r="HU49" t="s">
        <v>1163</v>
      </c>
      <c r="HV49">
        <v>3</v>
      </c>
      <c r="HW49">
        <v>1</v>
      </c>
      <c r="HX49">
        <v>4</v>
      </c>
      <c r="HY49" s="137">
        <v>105336</v>
      </c>
      <c r="HZ49" s="137">
        <v>140448</v>
      </c>
      <c r="IA49" s="188">
        <v>-132.16562107893142</v>
      </c>
      <c r="IB49" s="188">
        <f t="shared" si="161"/>
        <v>-132.16562107893142</v>
      </c>
      <c r="IC49" s="188">
        <v>-132.16562107893142</v>
      </c>
      <c r="ID49" s="188">
        <v>132.16562107893142</v>
      </c>
      <c r="IE49" s="188">
        <v>-132.16562107893142</v>
      </c>
      <c r="IF49" s="188">
        <v>-132.16562107893142</v>
      </c>
      <c r="IG49" s="188">
        <v>-132.16562107893142</v>
      </c>
      <c r="IH49" s="188">
        <f t="shared" si="103"/>
        <v>-132.16562107893142</v>
      </c>
      <c r="II49" s="188">
        <v>132.16562107893142</v>
      </c>
      <c r="IJ49" s="188">
        <v>-132.16562107893142</v>
      </c>
      <c r="IK49" s="188">
        <v>-132.16562107893142</v>
      </c>
      <c r="IL49" s="188">
        <v>132.16562107893142</v>
      </c>
      <c r="IN49">
        <v>1</v>
      </c>
      <c r="IO49" s="231">
        <v>-1</v>
      </c>
      <c r="IP49" s="231">
        <v>-1</v>
      </c>
      <c r="IQ49" s="231">
        <v>-1</v>
      </c>
      <c r="IR49" s="203">
        <v>-1</v>
      </c>
      <c r="IS49" s="229">
        <v>7</v>
      </c>
      <c r="IT49">
        <v>1</v>
      </c>
      <c r="IU49">
        <v>-1</v>
      </c>
      <c r="IV49" s="235">
        <v>1</v>
      </c>
      <c r="IW49">
        <v>0</v>
      </c>
      <c r="IX49">
        <v>0</v>
      </c>
      <c r="IY49">
        <v>1</v>
      </c>
      <c r="IZ49">
        <v>0</v>
      </c>
      <c r="JA49" s="235">
        <v>9.3984962405999992E-3</v>
      </c>
      <c r="JB49" s="194">
        <v>42549</v>
      </c>
      <c r="JC49">
        <f t="shared" si="104"/>
        <v>-1</v>
      </c>
      <c r="JD49" t="s">
        <v>1163</v>
      </c>
      <c r="JE49">
        <v>3</v>
      </c>
      <c r="JF49" s="241">
        <v>1</v>
      </c>
      <c r="JG49">
        <v>4</v>
      </c>
      <c r="JH49" s="137">
        <v>106326</v>
      </c>
      <c r="JI49" s="137">
        <v>141768</v>
      </c>
      <c r="JJ49" s="188">
        <v>-999.30451127803553</v>
      </c>
      <c r="JK49" s="188">
        <f t="shared" si="162"/>
        <v>999.30451127803553</v>
      </c>
      <c r="JL49" s="188">
        <v>-999.30451127803553</v>
      </c>
      <c r="JM49" s="188">
        <v>999.30451127803553</v>
      </c>
      <c r="JN49" s="188">
        <v>-999.30451127803553</v>
      </c>
      <c r="JO49" s="188">
        <v>-999.30451127803553</v>
      </c>
      <c r="JP49" s="188">
        <v>-999.30451127803553</v>
      </c>
      <c r="JQ49" s="188">
        <f t="shared" si="105"/>
        <v>-999.30451127803553</v>
      </c>
      <c r="JR49" s="188">
        <v>999.30451127803553</v>
      </c>
      <c r="JS49" s="188">
        <v>-999.30451127803553</v>
      </c>
      <c r="JT49" s="188">
        <v>-999.30451127803553</v>
      </c>
      <c r="JU49" s="188">
        <v>999.30451127803553</v>
      </c>
      <c r="JW49">
        <v>1</v>
      </c>
      <c r="JX49" s="231">
        <v>1</v>
      </c>
      <c r="JY49" s="231">
        <v>-1</v>
      </c>
      <c r="JZ49" s="231">
        <v>1</v>
      </c>
      <c r="KA49" s="203">
        <v>-1</v>
      </c>
      <c r="KB49" s="229">
        <v>8</v>
      </c>
      <c r="KC49">
        <v>1</v>
      </c>
      <c r="KD49">
        <v>-1</v>
      </c>
      <c r="KE49" s="235">
        <v>1</v>
      </c>
      <c r="KF49">
        <v>1</v>
      </c>
      <c r="KG49">
        <v>0</v>
      </c>
      <c r="KH49">
        <v>1</v>
      </c>
      <c r="KI49">
        <v>0</v>
      </c>
      <c r="KJ49" s="235">
        <v>7.1384233395399999E-3</v>
      </c>
      <c r="KK49" s="194">
        <v>42549</v>
      </c>
      <c r="KL49">
        <f t="shared" si="106"/>
        <v>-1</v>
      </c>
      <c r="KM49" t="s">
        <v>1163</v>
      </c>
      <c r="KN49">
        <v>3</v>
      </c>
      <c r="KO49" s="241">
        <v>2</v>
      </c>
      <c r="KP49">
        <v>2</v>
      </c>
      <c r="KQ49" s="137">
        <v>107085</v>
      </c>
      <c r="KR49" s="137">
        <v>71390</v>
      </c>
      <c r="KS49" s="188">
        <v>764.4180633146409</v>
      </c>
      <c r="KT49" s="188">
        <v>764.4180633146409</v>
      </c>
      <c r="KU49" s="188">
        <v>-764.4180633146409</v>
      </c>
      <c r="KV49" s="188">
        <v>764.4180633146409</v>
      </c>
      <c r="KW49" s="188">
        <v>-764.4180633146409</v>
      </c>
      <c r="KX49" s="188">
        <v>-764.4180633146409</v>
      </c>
      <c r="KY49" s="188">
        <v>764.4180633146409</v>
      </c>
      <c r="KZ49" s="188">
        <f t="shared" si="107"/>
        <v>-764.4180633146409</v>
      </c>
      <c r="LA49" s="188">
        <v>764.4180633146409</v>
      </c>
      <c r="LB49" s="188">
        <v>-764.4180633146409</v>
      </c>
      <c r="LC49" s="188">
        <v>-764.4180633146409</v>
      </c>
      <c r="LD49" s="188">
        <v>764.4180633146409</v>
      </c>
      <c r="LF49">
        <v>1</v>
      </c>
      <c r="LG49" s="231">
        <v>1</v>
      </c>
      <c r="LH49" s="231">
        <v>-1</v>
      </c>
      <c r="LI49" s="231">
        <v>1</v>
      </c>
      <c r="LJ49" s="203">
        <v>-1</v>
      </c>
      <c r="LK49" s="229">
        <v>9</v>
      </c>
      <c r="LL49">
        <v>1</v>
      </c>
      <c r="LM49">
        <v>-1</v>
      </c>
      <c r="LN49" s="235">
        <v>1</v>
      </c>
      <c r="LO49">
        <v>0</v>
      </c>
      <c r="LP49">
        <v>0</v>
      </c>
      <c r="LQ49">
        <v>1</v>
      </c>
      <c r="LR49">
        <v>0</v>
      </c>
      <c r="LS49" s="235">
        <v>8.0123266563899998E-3</v>
      </c>
      <c r="LT49" s="194">
        <v>42549</v>
      </c>
      <c r="LU49">
        <f t="shared" si="108"/>
        <v>-1</v>
      </c>
      <c r="LV49" t="s">
        <v>1163</v>
      </c>
      <c r="LW49">
        <v>3</v>
      </c>
      <c r="LX49" s="241"/>
      <c r="LY49">
        <v>2</v>
      </c>
      <c r="LZ49" s="137">
        <v>107943</v>
      </c>
      <c r="MA49" s="137">
        <v>71962</v>
      </c>
      <c r="MB49" s="188">
        <v>864.8745762707058</v>
      </c>
      <c r="MC49" s="188">
        <v>864.8745762707058</v>
      </c>
      <c r="MD49" s="188">
        <v>-864.8745762707058</v>
      </c>
      <c r="ME49" s="188">
        <v>864.8745762707058</v>
      </c>
      <c r="MF49" s="188">
        <v>-864.8745762707058</v>
      </c>
      <c r="MG49" s="188">
        <v>-864.8745762707058</v>
      </c>
      <c r="MH49" s="188">
        <v>864.8745762707058</v>
      </c>
      <c r="MI49" s="188">
        <f t="shared" si="109"/>
        <v>-864.8745762707058</v>
      </c>
      <c r="MJ49" s="188">
        <v>864.8745762707058</v>
      </c>
      <c r="MK49" s="188">
        <v>-864.8745762707058</v>
      </c>
      <c r="ML49" s="188">
        <v>-864.8745762707058</v>
      </c>
      <c r="MM49" s="188">
        <v>864.8745762707058</v>
      </c>
      <c r="MO49">
        <v>1</v>
      </c>
      <c r="MP49" s="231">
        <v>1</v>
      </c>
      <c r="MQ49" s="231">
        <v>1</v>
      </c>
      <c r="MR49" s="235">
        <v>1</v>
      </c>
      <c r="MS49" s="203">
        <v>-1</v>
      </c>
      <c r="MT49" s="229">
        <v>-7</v>
      </c>
      <c r="MU49">
        <v>1</v>
      </c>
      <c r="MV49">
        <v>1</v>
      </c>
      <c r="MW49" s="235">
        <v>1</v>
      </c>
      <c r="MX49">
        <v>1</v>
      </c>
      <c r="MY49">
        <v>0</v>
      </c>
      <c r="MZ49">
        <v>1</v>
      </c>
      <c r="NA49">
        <v>1</v>
      </c>
      <c r="NB49" s="235">
        <v>1.8954448180999998E-2</v>
      </c>
      <c r="NC49" s="194">
        <v>42552</v>
      </c>
      <c r="ND49">
        <f t="shared" si="110"/>
        <v>1</v>
      </c>
      <c r="NE49" t="s">
        <v>1163</v>
      </c>
      <c r="NF49">
        <v>3</v>
      </c>
      <c r="NG49" s="241"/>
      <c r="NH49">
        <v>2</v>
      </c>
      <c r="NI49" s="137">
        <v>109989</v>
      </c>
      <c r="NJ49" s="137">
        <v>73326</v>
      </c>
      <c r="NK49" s="188">
        <v>2084.7808009800087</v>
      </c>
      <c r="NL49" s="188">
        <v>2084.7808009800087</v>
      </c>
      <c r="NM49" s="188">
        <v>-2084.7808009800087</v>
      </c>
      <c r="NN49" s="188">
        <v>2084.7808009800087</v>
      </c>
      <c r="NO49" s="188">
        <v>2084.7808009800087</v>
      </c>
      <c r="NP49" s="188">
        <v>2084.7808009800087</v>
      </c>
      <c r="NQ49" s="188">
        <v>2084.7808009800087</v>
      </c>
      <c r="NR49" s="188">
        <f t="shared" si="111"/>
        <v>2084.7808009800087</v>
      </c>
      <c r="NS49" s="188">
        <v>2084.7808009800087</v>
      </c>
      <c r="NT49" s="188">
        <v>-2084.7808009800087</v>
      </c>
      <c r="NU49" s="188">
        <v>-2084.7808009800087</v>
      </c>
      <c r="NV49" s="188">
        <v>2084.7808009800087</v>
      </c>
      <c r="NX49">
        <v>1</v>
      </c>
      <c r="NY49" s="231">
        <v>1</v>
      </c>
      <c r="NZ49" s="231">
        <v>-1</v>
      </c>
      <c r="OA49" s="231">
        <v>1</v>
      </c>
      <c r="OB49" s="203">
        <v>-1</v>
      </c>
      <c r="OC49" s="229">
        <v>-12</v>
      </c>
      <c r="OD49">
        <v>1</v>
      </c>
      <c r="OE49">
        <v>1</v>
      </c>
      <c r="OF49" s="235">
        <v>1</v>
      </c>
      <c r="OG49">
        <v>0</v>
      </c>
      <c r="OH49">
        <v>0</v>
      </c>
      <c r="OI49">
        <v>1</v>
      </c>
      <c r="OJ49">
        <v>1</v>
      </c>
      <c r="OK49">
        <v>8.7008700870099993E-3</v>
      </c>
      <c r="OL49" s="194">
        <v>42548</v>
      </c>
      <c r="OM49">
        <f t="shared" si="112"/>
        <v>1</v>
      </c>
      <c r="ON49" t="s">
        <v>1163</v>
      </c>
      <c r="OO49">
        <v>3</v>
      </c>
      <c r="OP49" s="241"/>
      <c r="OQ49">
        <v>2</v>
      </c>
      <c r="OR49" s="137">
        <v>108339</v>
      </c>
      <c r="OS49" s="137">
        <v>72226</v>
      </c>
      <c r="OT49" s="188">
        <v>942.64356435657635</v>
      </c>
      <c r="OU49" s="188">
        <v>942.64356435657635</v>
      </c>
      <c r="OV49" s="188">
        <v>-942.64356435657635</v>
      </c>
      <c r="OW49" s="188">
        <v>942.64356435657635</v>
      </c>
      <c r="OX49" s="188">
        <v>942.64356435657635</v>
      </c>
      <c r="OY49" s="188">
        <v>-942.64356435657635</v>
      </c>
      <c r="OZ49" s="188">
        <v>942.64356435657635</v>
      </c>
      <c r="PA49" s="188">
        <f t="shared" si="113"/>
        <v>942.64356435657635</v>
      </c>
      <c r="PB49" s="188">
        <v>942.64356435657635</v>
      </c>
      <c r="PC49" s="188">
        <v>-942.64356435657635</v>
      </c>
      <c r="PD49" s="188">
        <v>-942.64356435657635</v>
      </c>
      <c r="PE49" s="188">
        <v>942.64356435657635</v>
      </c>
      <c r="PG49">
        <v>1</v>
      </c>
      <c r="PH49" s="231">
        <v>1</v>
      </c>
      <c r="PI49" s="231">
        <v>-1</v>
      </c>
      <c r="PJ49" s="231">
        <v>1</v>
      </c>
      <c r="PK49" s="203">
        <v>-1</v>
      </c>
      <c r="PL49" s="229">
        <v>-9</v>
      </c>
      <c r="PM49">
        <v>1</v>
      </c>
      <c r="PN49">
        <v>1</v>
      </c>
      <c r="PO49" s="235">
        <v>-1</v>
      </c>
      <c r="PP49">
        <v>1</v>
      </c>
      <c r="PQ49">
        <v>1</v>
      </c>
      <c r="PR49">
        <v>0</v>
      </c>
      <c r="PS49">
        <v>0</v>
      </c>
      <c r="PT49" s="235">
        <v>-2.3497917906000001E-2</v>
      </c>
      <c r="PU49" s="194">
        <v>42552</v>
      </c>
      <c r="PV49">
        <v>1</v>
      </c>
      <c r="PW49" t="s">
        <v>1163</v>
      </c>
      <c r="PX49">
        <v>3</v>
      </c>
      <c r="PY49" s="241"/>
      <c r="PZ49">
        <v>2</v>
      </c>
      <c r="QA49" s="137">
        <v>107481</v>
      </c>
      <c r="QB49" s="137">
        <v>71654</v>
      </c>
      <c r="QC49" s="188">
        <v>-2525.579714454786</v>
      </c>
      <c r="QD49" s="188">
        <v>-2525.579714454786</v>
      </c>
      <c r="QE49" s="188">
        <v>2525.579714454786</v>
      </c>
      <c r="QF49" s="188">
        <v>-2525.579714454786</v>
      </c>
      <c r="QG49" s="188">
        <v>-2525.579714454786</v>
      </c>
      <c r="QH49" s="188">
        <v>2525.579714454786</v>
      </c>
      <c r="QI49" s="188">
        <v>-2525.579714454786</v>
      </c>
      <c r="QJ49" s="188">
        <v>-2525.579714454786</v>
      </c>
      <c r="QK49" s="188">
        <v>-2525.579714454786</v>
      </c>
      <c r="QL49" s="188">
        <v>2525.579714454786</v>
      </c>
      <c r="QM49" s="188">
        <v>-2525.579714454786</v>
      </c>
      <c r="QN49" s="188">
        <v>2525.579714454786</v>
      </c>
      <c r="QP49">
        <f t="shared" si="114"/>
        <v>-1</v>
      </c>
      <c r="QQ49" s="231">
        <v>-1</v>
      </c>
      <c r="QR49" s="231">
        <v>-1</v>
      </c>
      <c r="QS49" s="231">
        <v>-1</v>
      </c>
      <c r="QT49" s="203">
        <v>-1</v>
      </c>
      <c r="QU49" s="229">
        <v>-10</v>
      </c>
      <c r="QV49">
        <f t="shared" si="115"/>
        <v>1</v>
      </c>
      <c r="QW49">
        <f t="shared" si="116"/>
        <v>1</v>
      </c>
      <c r="QX49">
        <v>-1</v>
      </c>
      <c r="QY49">
        <f t="shared" si="117"/>
        <v>1</v>
      </c>
      <c r="QZ49">
        <f t="shared" si="176"/>
        <v>1</v>
      </c>
      <c r="RA49">
        <f t="shared" si="163"/>
        <v>0</v>
      </c>
      <c r="RB49">
        <f t="shared" si="118"/>
        <v>0</v>
      </c>
      <c r="RC49">
        <v>-7.9195857447499993E-3</v>
      </c>
      <c r="RD49" s="194">
        <v>42552</v>
      </c>
      <c r="RE49">
        <f t="shared" si="119"/>
        <v>-1</v>
      </c>
      <c r="RF49" t="str">
        <f t="shared" si="83"/>
        <v>TRUE</v>
      </c>
      <c r="RG49">
        <f>VLOOKUP($A49,'FuturesInfo (3)'!$A$2:$V$80,22)</f>
        <v>3</v>
      </c>
      <c r="RH49" s="241"/>
      <c r="RI49">
        <f t="shared" si="120"/>
        <v>2</v>
      </c>
      <c r="RJ49" s="137">
        <f>VLOOKUP($A49,'FuturesInfo (3)'!$A$2:$O$80,15)*RG49</f>
        <v>107481</v>
      </c>
      <c r="RK49" s="137">
        <f>VLOOKUP($A49,'FuturesInfo (3)'!$A$2:$O$80,15)*RI49</f>
        <v>71654</v>
      </c>
      <c r="RL49" s="188">
        <f t="shared" si="121"/>
        <v>851.20499543147469</v>
      </c>
      <c r="RM49" s="188">
        <f t="shared" si="172"/>
        <v>851.20499543147469</v>
      </c>
      <c r="RN49" s="188">
        <f t="shared" si="122"/>
        <v>851.20499543147469</v>
      </c>
      <c r="RO49" s="188">
        <f t="shared" si="123"/>
        <v>-851.20499543147469</v>
      </c>
      <c r="RP49" s="188">
        <f t="shared" si="173"/>
        <v>-851.20499543147469</v>
      </c>
      <c r="RQ49" s="188">
        <f t="shared" si="125"/>
        <v>851.20499543147469</v>
      </c>
      <c r="RR49" s="188">
        <f t="shared" si="164"/>
        <v>851.20499543147469</v>
      </c>
      <c r="RS49" s="188">
        <f t="shared" si="126"/>
        <v>851.20499543147469</v>
      </c>
      <c r="RT49" s="188">
        <f>IF(IF(sym!$Q38=QX49,1,0)=1,ABS(RJ49*RC49),-ABS(RJ49*RC49))</f>
        <v>-851.20499543147469</v>
      </c>
      <c r="RU49" s="188">
        <f>IF(IF(sym!$P38=QX49,1,0)=1,ABS(RJ49*RC49),-ABS(RJ49*RC49))</f>
        <v>851.20499543147469</v>
      </c>
      <c r="RV49" s="188">
        <f t="shared" si="169"/>
        <v>-851.20499543147469</v>
      </c>
      <c r="RW49" s="188">
        <f t="shared" si="127"/>
        <v>851.20499543147469</v>
      </c>
      <c r="RY49">
        <f t="shared" si="128"/>
        <v>-1</v>
      </c>
      <c r="RZ49" s="231"/>
      <c r="SA49" s="231"/>
      <c r="SB49" s="231"/>
      <c r="SC49" s="203"/>
      <c r="SD49" s="229"/>
      <c r="SE49">
        <f t="shared" si="129"/>
        <v>1</v>
      </c>
      <c r="SF49">
        <f t="shared" si="130"/>
        <v>0</v>
      </c>
      <c r="SG49" s="235"/>
      <c r="SH49">
        <f t="shared" si="131"/>
        <v>1</v>
      </c>
      <c r="SI49">
        <f t="shared" si="85"/>
        <v>1</v>
      </c>
      <c r="SJ49">
        <f t="shared" si="165"/>
        <v>0</v>
      </c>
      <c r="SK49">
        <f t="shared" si="132"/>
        <v>1</v>
      </c>
      <c r="SL49" s="235"/>
      <c r="SM49" s="194"/>
      <c r="SN49">
        <f t="shared" si="133"/>
        <v>-1</v>
      </c>
      <c r="SO49" t="str">
        <f t="shared" si="86"/>
        <v>FALSE</v>
      </c>
      <c r="SP49">
        <f>VLOOKUP($A49,'FuturesInfo (3)'!$A$2:$V$80,22)</f>
        <v>3</v>
      </c>
      <c r="SQ49" s="241"/>
      <c r="SR49">
        <f t="shared" si="134"/>
        <v>2</v>
      </c>
      <c r="SS49" s="137">
        <f>VLOOKUP($A49,'FuturesInfo (3)'!$A$2:$O$80,15)*SP49</f>
        <v>107481</v>
      </c>
      <c r="ST49" s="137">
        <f>VLOOKUP($A49,'FuturesInfo (3)'!$A$2:$O$80,15)*SR49</f>
        <v>71654</v>
      </c>
      <c r="SU49" s="188">
        <f t="shared" si="177"/>
        <v>0</v>
      </c>
      <c r="SV49" s="188">
        <f t="shared" si="87"/>
        <v>0</v>
      </c>
      <c r="SW49" s="188">
        <f t="shared" si="136"/>
        <v>0</v>
      </c>
      <c r="SX49" s="188">
        <f t="shared" si="137"/>
        <v>0</v>
      </c>
      <c r="SY49" s="188">
        <f t="shared" si="174"/>
        <v>0</v>
      </c>
      <c r="SZ49" s="188">
        <f t="shared" si="139"/>
        <v>0</v>
      </c>
      <c r="TA49" s="188">
        <f t="shared" si="166"/>
        <v>0</v>
      </c>
      <c r="TB49" s="188">
        <f t="shared" si="140"/>
        <v>0</v>
      </c>
      <c r="TC49" s="188">
        <f>IF(IF(sym!$Q38=SG49,1,0)=1,ABS(SS49*SL49),-ABS(SS49*SL49))</f>
        <v>0</v>
      </c>
      <c r="TD49" s="188">
        <f>IF(IF(sym!$P38=SG49,1,0)=1,ABS(SS49*SL49),-ABS(SS49*SL49))</f>
        <v>0</v>
      </c>
      <c r="TE49" s="188">
        <f t="shared" si="170"/>
        <v>0</v>
      </c>
      <c r="TF49" s="188">
        <f t="shared" si="141"/>
        <v>0</v>
      </c>
      <c r="TH49">
        <f t="shared" si="142"/>
        <v>0</v>
      </c>
      <c r="TI49" s="231"/>
      <c r="TJ49" s="231"/>
      <c r="TK49" s="231"/>
      <c r="TL49" s="203"/>
      <c r="TM49" s="229"/>
      <c r="TN49">
        <f t="shared" si="143"/>
        <v>1</v>
      </c>
      <c r="TO49">
        <f t="shared" si="144"/>
        <v>0</v>
      </c>
      <c r="TP49" s="235"/>
      <c r="TQ49">
        <f t="shared" si="145"/>
        <v>1</v>
      </c>
      <c r="TR49">
        <f t="shared" si="88"/>
        <v>1</v>
      </c>
      <c r="TS49">
        <f t="shared" si="167"/>
        <v>0</v>
      </c>
      <c r="TT49">
        <f t="shared" si="146"/>
        <v>1</v>
      </c>
      <c r="TU49" s="235"/>
      <c r="TV49" s="194"/>
      <c r="TW49">
        <f t="shared" si="147"/>
        <v>-1</v>
      </c>
      <c r="TX49" t="str">
        <f t="shared" si="89"/>
        <v>FALSE</v>
      </c>
      <c r="TY49">
        <f>VLOOKUP($A49,'FuturesInfo (3)'!$A$2:$V$80,22)</f>
        <v>3</v>
      </c>
      <c r="TZ49" s="241"/>
      <c r="UA49">
        <f t="shared" si="148"/>
        <v>2</v>
      </c>
      <c r="UB49" s="137">
        <f>VLOOKUP($A49,'FuturesInfo (3)'!$A$2:$O$80,15)*TY49</f>
        <v>107481</v>
      </c>
      <c r="UC49" s="137">
        <f>VLOOKUP($A49,'FuturesInfo (3)'!$A$2:$O$80,15)*UA49</f>
        <v>71654</v>
      </c>
      <c r="UD49" s="188">
        <f t="shared" si="178"/>
        <v>0</v>
      </c>
      <c r="UE49" s="188">
        <f t="shared" si="90"/>
        <v>0</v>
      </c>
      <c r="UF49" s="188">
        <f t="shared" si="150"/>
        <v>0</v>
      </c>
      <c r="UG49" s="188">
        <f t="shared" si="151"/>
        <v>0</v>
      </c>
      <c r="UH49" s="188">
        <f t="shared" si="175"/>
        <v>0</v>
      </c>
      <c r="UI49" s="188">
        <f t="shared" si="153"/>
        <v>0</v>
      </c>
      <c r="UJ49" s="188">
        <f t="shared" si="168"/>
        <v>0</v>
      </c>
      <c r="UK49" s="188">
        <f t="shared" si="154"/>
        <v>0</v>
      </c>
      <c r="UL49" s="188">
        <f>IF(IF(sym!$Q38=TP49,1,0)=1,ABS(UB49*TU49),-ABS(UB49*TU49))</f>
        <v>0</v>
      </c>
      <c r="UM49" s="188">
        <f>IF(IF(sym!$P38=TP49,1,0)=1,ABS(UB49*TU49),-ABS(UB49*TU49))</f>
        <v>0</v>
      </c>
      <c r="UN49" s="188">
        <f t="shared" si="171"/>
        <v>0</v>
      </c>
      <c r="UO49" s="188">
        <f t="shared" si="155"/>
        <v>0</v>
      </c>
    </row>
    <row r="50" spans="1:561" x14ac:dyDescent="0.25">
      <c r="A50" s="1" t="s">
        <v>363</v>
      </c>
      <c r="B50" s="149" t="str">
        <f>'FuturesInfo (3)'!M38</f>
        <v>@LE</v>
      </c>
      <c r="C50" s="192" t="str">
        <f>VLOOKUP(A50,'FuturesInfo (3)'!$A$2:$K$80,11)</f>
        <v>meat</v>
      </c>
      <c r="E50">
        <v>1</v>
      </c>
      <c r="F50" s="228">
        <v>-1</v>
      </c>
      <c r="G50" s="228">
        <v>1</v>
      </c>
      <c r="H50" s="203">
        <v>1</v>
      </c>
      <c r="I50" s="229">
        <v>3</v>
      </c>
      <c r="J50">
        <v>-1</v>
      </c>
      <c r="K50">
        <v>1</v>
      </c>
      <c r="L50" s="203">
        <v>1</v>
      </c>
      <c r="M50">
        <v>0</v>
      </c>
      <c r="N50">
        <v>1</v>
      </c>
      <c r="O50">
        <v>0</v>
      </c>
      <c r="P50">
        <v>1</v>
      </c>
      <c r="Q50" s="237">
        <v>6.1336254107299997E-3</v>
      </c>
      <c r="R50" s="194">
        <v>42544</v>
      </c>
      <c r="S50">
        <v>60</v>
      </c>
      <c r="T50" t="s">
        <v>1163</v>
      </c>
      <c r="U50">
        <v>2</v>
      </c>
      <c r="V50" s="241">
        <v>2</v>
      </c>
      <c r="W50">
        <v>2</v>
      </c>
      <c r="X50" s="137">
        <v>91860</v>
      </c>
      <c r="Y50" s="137">
        <v>91860</v>
      </c>
      <c r="Z50" s="188">
        <v>-563.43483022965779</v>
      </c>
      <c r="AA50" s="188">
        <f t="shared" si="81"/>
        <v>563.43483022965779</v>
      </c>
      <c r="AB50" s="188">
        <v>563.43483022965779</v>
      </c>
      <c r="AC50" s="188">
        <v>-563.43483022965779</v>
      </c>
      <c r="AD50" s="188">
        <v>563.43483022965779</v>
      </c>
      <c r="AE50" s="188">
        <v>563.43483022965779</v>
      </c>
      <c r="AF50" s="188">
        <f t="shared" si="91"/>
        <v>-2</v>
      </c>
      <c r="AG50" s="188">
        <v>563.43483022965779</v>
      </c>
      <c r="AH50" s="188">
        <v>-563.43483022965779</v>
      </c>
      <c r="AI50" s="188">
        <v>-563.43483022965779</v>
      </c>
      <c r="AJ50" s="188">
        <v>563.43483022965779</v>
      </c>
      <c r="AL50">
        <v>1</v>
      </c>
      <c r="AM50" s="228">
        <v>1</v>
      </c>
      <c r="AN50" s="228">
        <v>-1</v>
      </c>
      <c r="AO50" s="228">
        <v>1</v>
      </c>
      <c r="AP50" s="203">
        <v>1</v>
      </c>
      <c r="AQ50" s="229">
        <v>4</v>
      </c>
      <c r="AR50">
        <v>-1</v>
      </c>
      <c r="AS50">
        <v>1</v>
      </c>
      <c r="AT50" s="203">
        <v>-1</v>
      </c>
      <c r="AU50">
        <v>0</v>
      </c>
      <c r="AV50">
        <v>0</v>
      </c>
      <c r="AW50">
        <v>1</v>
      </c>
      <c r="AX50">
        <v>0</v>
      </c>
      <c r="AY50" s="237">
        <v>-1.61114739821E-2</v>
      </c>
      <c r="AZ50" s="194">
        <v>42545</v>
      </c>
      <c r="BA50">
        <f t="shared" si="92"/>
        <v>1</v>
      </c>
      <c r="BB50" t="s">
        <v>1163</v>
      </c>
      <c r="BC50">
        <v>2</v>
      </c>
      <c r="BD50" s="241">
        <v>2</v>
      </c>
      <c r="BE50">
        <v>2</v>
      </c>
      <c r="BF50" s="137">
        <v>90380</v>
      </c>
      <c r="BG50" s="137">
        <v>90380</v>
      </c>
      <c r="BH50" s="188">
        <v>-1456.1550185021979</v>
      </c>
      <c r="BI50" s="188">
        <f t="shared" si="156"/>
        <v>-1456.1550185021979</v>
      </c>
      <c r="BJ50" s="188">
        <v>-1456.1550185021979</v>
      </c>
      <c r="BK50" s="188">
        <v>1456.1550185021979</v>
      </c>
      <c r="BL50" s="188">
        <v>-1456.1550185021979</v>
      </c>
      <c r="BM50" s="188">
        <v>1456.1550185021979</v>
      </c>
      <c r="BN50" s="188">
        <v>-1456.1550185021979</v>
      </c>
      <c r="BO50" s="188">
        <f t="shared" si="93"/>
        <v>-1456.1550185021979</v>
      </c>
      <c r="BP50" s="188">
        <v>-1456.1550185021979</v>
      </c>
      <c r="BQ50" s="188">
        <v>1456.1550185021979</v>
      </c>
      <c r="BR50" s="188">
        <v>-1456.1550185021979</v>
      </c>
      <c r="BS50" s="188">
        <v>1456.1550185021979</v>
      </c>
      <c r="BU50">
        <v>-1</v>
      </c>
      <c r="BV50" s="228">
        <v>1</v>
      </c>
      <c r="BW50" s="228">
        <v>1</v>
      </c>
      <c r="BX50" s="228">
        <v>1</v>
      </c>
      <c r="BY50" s="203">
        <v>1</v>
      </c>
      <c r="BZ50" s="229">
        <v>5</v>
      </c>
      <c r="CA50">
        <v>-1</v>
      </c>
      <c r="CB50">
        <v>1</v>
      </c>
      <c r="CC50" s="203">
        <v>-1</v>
      </c>
      <c r="CD50">
        <v>0</v>
      </c>
      <c r="CE50">
        <v>0</v>
      </c>
      <c r="CF50">
        <v>1</v>
      </c>
      <c r="CG50">
        <v>0</v>
      </c>
      <c r="CH50" s="237"/>
      <c r="CI50" s="194">
        <v>42545</v>
      </c>
      <c r="CJ50">
        <f t="shared" si="94"/>
        <v>1</v>
      </c>
      <c r="CK50" t="s">
        <v>1163</v>
      </c>
      <c r="CL50">
        <v>3</v>
      </c>
      <c r="CM50" s="241">
        <v>2</v>
      </c>
      <c r="CN50">
        <v>2</v>
      </c>
      <c r="CO50" s="137">
        <v>135570</v>
      </c>
      <c r="CP50" s="137">
        <v>90380</v>
      </c>
      <c r="CQ50" s="188">
        <v>0</v>
      </c>
      <c r="CR50" s="188">
        <f t="shared" si="157"/>
        <v>0</v>
      </c>
      <c r="CS50" s="188">
        <v>0</v>
      </c>
      <c r="CT50" s="188">
        <v>0</v>
      </c>
      <c r="CU50" s="188">
        <v>0</v>
      </c>
      <c r="CV50" s="188">
        <v>0</v>
      </c>
      <c r="CW50" s="188">
        <v>0</v>
      </c>
      <c r="CX50" s="188">
        <f t="shared" si="95"/>
        <v>0</v>
      </c>
      <c r="CY50" s="188">
        <v>0</v>
      </c>
      <c r="CZ50" s="188">
        <v>0</v>
      </c>
      <c r="DA50" s="188">
        <v>0</v>
      </c>
      <c r="DB50" s="188">
        <v>0</v>
      </c>
      <c r="DD50">
        <v>-1</v>
      </c>
      <c r="DE50" s="228">
        <v>1</v>
      </c>
      <c r="DF50" s="228">
        <v>1</v>
      </c>
      <c r="DG50" s="228">
        <v>1</v>
      </c>
      <c r="DH50" s="203">
        <v>1</v>
      </c>
      <c r="DI50" s="229">
        <v>5</v>
      </c>
      <c r="DJ50">
        <v>-1</v>
      </c>
      <c r="DK50">
        <v>1</v>
      </c>
      <c r="DL50" s="203">
        <v>1</v>
      </c>
      <c r="DM50">
        <v>1</v>
      </c>
      <c r="DN50">
        <v>1</v>
      </c>
      <c r="DO50">
        <v>0</v>
      </c>
      <c r="DP50">
        <v>1</v>
      </c>
      <c r="DQ50" s="237">
        <v>5.9747731799100002E-3</v>
      </c>
      <c r="DR50" s="194">
        <v>42545</v>
      </c>
      <c r="DS50">
        <f t="shared" si="96"/>
        <v>1</v>
      </c>
      <c r="DT50" t="s">
        <v>1163</v>
      </c>
      <c r="DU50">
        <v>3</v>
      </c>
      <c r="DV50" s="241">
        <v>2</v>
      </c>
      <c r="DW50">
        <v>2</v>
      </c>
      <c r="DX50" s="137">
        <v>136380</v>
      </c>
      <c r="DY50" s="137">
        <v>90920</v>
      </c>
      <c r="DZ50" s="188">
        <v>814.83956627612577</v>
      </c>
      <c r="EA50" s="188">
        <f t="shared" si="158"/>
        <v>-814.83956627612577</v>
      </c>
      <c r="EB50" s="188">
        <v>814.83956627612577</v>
      </c>
      <c r="EC50" s="188">
        <v>-814.83956627612577</v>
      </c>
      <c r="ED50" s="188">
        <v>814.83956627612577</v>
      </c>
      <c r="EE50" s="188">
        <v>814.83956627612577</v>
      </c>
      <c r="EF50" s="188">
        <v>814.83956627612577</v>
      </c>
      <c r="EG50" s="188">
        <f t="shared" si="97"/>
        <v>814.83956627612577</v>
      </c>
      <c r="EH50" s="188">
        <v>814.83956627612577</v>
      </c>
      <c r="EI50" s="188">
        <v>-814.83956627612577</v>
      </c>
      <c r="EJ50" s="188">
        <v>-814.83956627612577</v>
      </c>
      <c r="EK50" s="188">
        <v>814.83956627612577</v>
      </c>
      <c r="EM50">
        <v>1</v>
      </c>
      <c r="EN50" s="228">
        <v>1</v>
      </c>
      <c r="EO50" s="228">
        <v>-1</v>
      </c>
      <c r="EP50" s="228">
        <v>1</v>
      </c>
      <c r="EQ50" s="203">
        <v>1</v>
      </c>
      <c r="ER50" s="229">
        <v>6</v>
      </c>
      <c r="ES50">
        <v>-1</v>
      </c>
      <c r="ET50">
        <v>1</v>
      </c>
      <c r="EU50" s="203">
        <v>-1</v>
      </c>
      <c r="EV50">
        <v>0</v>
      </c>
      <c r="EW50">
        <v>0</v>
      </c>
      <c r="EX50">
        <v>1</v>
      </c>
      <c r="EY50">
        <v>0</v>
      </c>
      <c r="EZ50" s="237">
        <v>-7.4791025076999997E-3</v>
      </c>
      <c r="FA50" s="194">
        <v>42545</v>
      </c>
      <c r="FB50">
        <f t="shared" si="98"/>
        <v>1</v>
      </c>
      <c r="FC50" t="s">
        <v>1163</v>
      </c>
      <c r="FD50">
        <v>3</v>
      </c>
      <c r="FE50" s="241">
        <v>2</v>
      </c>
      <c r="FF50">
        <v>3</v>
      </c>
      <c r="FG50" s="137">
        <v>135360</v>
      </c>
      <c r="FH50" s="137">
        <v>135360</v>
      </c>
      <c r="FI50" s="188">
        <v>-1012.3713154422719</v>
      </c>
      <c r="FJ50" s="188">
        <f t="shared" si="159"/>
        <v>-1012.3713154422719</v>
      </c>
      <c r="FK50" s="188">
        <v>-1012.3713154422719</v>
      </c>
      <c r="FL50" s="188">
        <v>1012.3713154422719</v>
      </c>
      <c r="FM50" s="188">
        <v>-1012.3713154422719</v>
      </c>
      <c r="FN50" s="188">
        <v>1012.3713154422719</v>
      </c>
      <c r="FO50" s="188">
        <v>-1012.3713154422719</v>
      </c>
      <c r="FP50" s="188">
        <f t="shared" si="99"/>
        <v>-1012.3713154422719</v>
      </c>
      <c r="FQ50" s="188">
        <v>-1012.3713154422719</v>
      </c>
      <c r="FR50" s="188">
        <v>1012.3713154422719</v>
      </c>
      <c r="FS50" s="188">
        <v>-1012.3713154422719</v>
      </c>
      <c r="FT50" s="188">
        <v>1012.3713154422719</v>
      </c>
      <c r="FV50">
        <v>-1</v>
      </c>
      <c r="FW50" s="228">
        <v>1</v>
      </c>
      <c r="FX50" s="228">
        <v>-1</v>
      </c>
      <c r="FY50" s="228">
        <v>1</v>
      </c>
      <c r="FZ50" s="203">
        <v>1</v>
      </c>
      <c r="GA50" s="229">
        <v>7</v>
      </c>
      <c r="GB50">
        <v>-1</v>
      </c>
      <c r="GC50">
        <v>1</v>
      </c>
      <c r="GD50">
        <v>-1</v>
      </c>
      <c r="GE50">
        <v>0</v>
      </c>
      <c r="GF50">
        <v>0</v>
      </c>
      <c r="GG50">
        <v>1</v>
      </c>
      <c r="GH50">
        <v>0</v>
      </c>
      <c r="GI50">
        <v>-8.8652482269499996E-3</v>
      </c>
      <c r="GJ50" s="194">
        <v>42545</v>
      </c>
      <c r="GK50">
        <f t="shared" si="100"/>
        <v>1</v>
      </c>
      <c r="GL50" t="s">
        <v>1163</v>
      </c>
      <c r="GM50">
        <v>3</v>
      </c>
      <c r="GN50" s="241">
        <v>1</v>
      </c>
      <c r="GO50">
        <v>4</v>
      </c>
      <c r="GP50" s="137">
        <v>134160</v>
      </c>
      <c r="GQ50" s="137">
        <v>178880</v>
      </c>
      <c r="GR50" s="188">
        <v>-1189.361702127612</v>
      </c>
      <c r="GS50" s="188">
        <f t="shared" si="160"/>
        <v>1189.361702127612</v>
      </c>
      <c r="GT50" s="188">
        <v>-1189.361702127612</v>
      </c>
      <c r="GU50" s="188">
        <v>1189.361702127612</v>
      </c>
      <c r="GV50" s="188">
        <v>-1189.361702127612</v>
      </c>
      <c r="GW50" s="188">
        <v>1189.361702127612</v>
      </c>
      <c r="GX50" s="188">
        <v>-1189.361702127612</v>
      </c>
      <c r="GY50" s="188">
        <f t="shared" si="101"/>
        <v>-1189.361702127612</v>
      </c>
      <c r="GZ50" s="188">
        <v>-1189.361702127612</v>
      </c>
      <c r="HA50" s="188">
        <v>1189.361702127612</v>
      </c>
      <c r="HB50" s="188">
        <v>-1189.361702127612</v>
      </c>
      <c r="HC50" s="188">
        <v>1189.361702127612</v>
      </c>
      <c r="HE50">
        <v>-1</v>
      </c>
      <c r="HF50">
        <v>1</v>
      </c>
      <c r="HG50">
        <v>1</v>
      </c>
      <c r="HH50">
        <v>-1</v>
      </c>
      <c r="HI50">
        <v>1</v>
      </c>
      <c r="HJ50">
        <v>-4</v>
      </c>
      <c r="HK50">
        <v>-1</v>
      </c>
      <c r="HL50">
        <v>-1</v>
      </c>
      <c r="HM50" s="203">
        <v>1</v>
      </c>
      <c r="HN50">
        <v>1</v>
      </c>
      <c r="HO50">
        <v>1</v>
      </c>
      <c r="HP50">
        <v>0</v>
      </c>
      <c r="HQ50">
        <v>0</v>
      </c>
      <c r="HR50" s="237">
        <v>3.8014311270099998E-3</v>
      </c>
      <c r="HS50" s="194">
        <v>42551</v>
      </c>
      <c r="HT50">
        <f t="shared" si="102"/>
        <v>-1</v>
      </c>
      <c r="HU50" t="s">
        <v>1163</v>
      </c>
      <c r="HV50">
        <v>3</v>
      </c>
      <c r="HW50">
        <v>1</v>
      </c>
      <c r="HX50">
        <v>4</v>
      </c>
      <c r="HY50" s="137">
        <v>134670</v>
      </c>
      <c r="HZ50" s="137">
        <v>179560</v>
      </c>
      <c r="IA50" s="188">
        <v>511.93872987443666</v>
      </c>
      <c r="IB50" s="188">
        <f t="shared" si="161"/>
        <v>-511.93872987443666</v>
      </c>
      <c r="IC50" s="188">
        <v>511.93872987443666</v>
      </c>
      <c r="ID50" s="188">
        <v>-511.93872987443666</v>
      </c>
      <c r="IE50" s="188">
        <v>-511.93872987443666</v>
      </c>
      <c r="IF50" s="188">
        <v>511.93872987443666</v>
      </c>
      <c r="IG50" s="188">
        <v>-511.93872987443666</v>
      </c>
      <c r="IH50" s="188">
        <f t="shared" si="103"/>
        <v>-511.93872987443666</v>
      </c>
      <c r="II50" s="188">
        <v>511.93872987443666</v>
      </c>
      <c r="IJ50" s="188">
        <v>-511.93872987443666</v>
      </c>
      <c r="IK50" s="188">
        <v>-511.93872987443666</v>
      </c>
      <c r="IL50" s="188">
        <v>511.93872987443666</v>
      </c>
      <c r="IN50">
        <v>1</v>
      </c>
      <c r="IO50" s="228">
        <v>1</v>
      </c>
      <c r="IP50" s="228">
        <v>1</v>
      </c>
      <c r="IQ50" s="228">
        <v>1</v>
      </c>
      <c r="IR50" s="203">
        <v>1</v>
      </c>
      <c r="IS50" s="229">
        <v>1</v>
      </c>
      <c r="IT50">
        <v>-1</v>
      </c>
      <c r="IU50">
        <v>1</v>
      </c>
      <c r="IV50" s="203">
        <v>-1</v>
      </c>
      <c r="IW50">
        <v>0</v>
      </c>
      <c r="IX50">
        <v>0</v>
      </c>
      <c r="IY50">
        <v>1</v>
      </c>
      <c r="IZ50">
        <v>0</v>
      </c>
      <c r="JA50" s="237">
        <v>-2.5618177767899999E-2</v>
      </c>
      <c r="JB50" s="194">
        <v>42551</v>
      </c>
      <c r="JC50">
        <f t="shared" si="104"/>
        <v>1</v>
      </c>
      <c r="JD50" t="s">
        <v>1163</v>
      </c>
      <c r="JE50">
        <v>3</v>
      </c>
      <c r="JF50" s="241">
        <v>2</v>
      </c>
      <c r="JG50">
        <v>2</v>
      </c>
      <c r="JH50" s="137">
        <v>131220</v>
      </c>
      <c r="JI50" s="137">
        <v>87480</v>
      </c>
      <c r="JJ50" s="188">
        <v>-3361.6172867038381</v>
      </c>
      <c r="JK50" s="188">
        <f t="shared" si="162"/>
        <v>-3361.6172867038381</v>
      </c>
      <c r="JL50" s="188">
        <v>-3361.6172867038381</v>
      </c>
      <c r="JM50" s="188">
        <v>3361.6172867038381</v>
      </c>
      <c r="JN50" s="188">
        <v>-3361.6172867038381</v>
      </c>
      <c r="JO50" s="188">
        <v>-3361.6172867038381</v>
      </c>
      <c r="JP50" s="188">
        <v>-3361.6172867038381</v>
      </c>
      <c r="JQ50" s="188">
        <f t="shared" si="105"/>
        <v>-3361.6172867038381</v>
      </c>
      <c r="JR50" s="188">
        <v>-3361.6172867038381</v>
      </c>
      <c r="JS50" s="188">
        <v>3361.6172867038381</v>
      </c>
      <c r="JT50" s="188">
        <v>-3361.6172867038381</v>
      </c>
      <c r="JU50" s="188">
        <v>3361.6172867038381</v>
      </c>
      <c r="JW50">
        <v>-1</v>
      </c>
      <c r="JX50" s="228">
        <v>-1</v>
      </c>
      <c r="JY50" s="228">
        <v>-1</v>
      </c>
      <c r="JZ50" s="228">
        <v>-1</v>
      </c>
      <c r="KA50" s="203">
        <v>1</v>
      </c>
      <c r="KB50" s="229">
        <v>-6</v>
      </c>
      <c r="KC50">
        <v>-1</v>
      </c>
      <c r="KD50">
        <v>-1</v>
      </c>
      <c r="KE50" s="203">
        <v>-1</v>
      </c>
      <c r="KF50">
        <v>1</v>
      </c>
      <c r="KG50">
        <v>0</v>
      </c>
      <c r="KH50">
        <v>1</v>
      </c>
      <c r="KI50">
        <v>1</v>
      </c>
      <c r="KJ50" s="237">
        <v>-4.1152263374499998E-3</v>
      </c>
      <c r="KK50" s="194">
        <v>42551</v>
      </c>
      <c r="KL50">
        <f t="shared" si="106"/>
        <v>-1</v>
      </c>
      <c r="KM50" t="s">
        <v>1163</v>
      </c>
      <c r="KN50">
        <v>3</v>
      </c>
      <c r="KO50" s="241">
        <v>2</v>
      </c>
      <c r="KP50">
        <v>2</v>
      </c>
      <c r="KQ50" s="137">
        <v>130680</v>
      </c>
      <c r="KR50" s="137">
        <v>87120</v>
      </c>
      <c r="KS50" s="188">
        <v>537.77777777796598</v>
      </c>
      <c r="KT50" s="188">
        <v>537.77777777796598</v>
      </c>
      <c r="KU50" s="188">
        <v>-537.77777777796598</v>
      </c>
      <c r="KV50" s="188">
        <v>537.77777777796598</v>
      </c>
      <c r="KW50" s="188">
        <v>537.77777777796598</v>
      </c>
      <c r="KX50" s="188">
        <v>537.77777777796598</v>
      </c>
      <c r="KY50" s="188">
        <v>537.77777777796598</v>
      </c>
      <c r="KZ50" s="188">
        <f t="shared" si="107"/>
        <v>537.77777777796598</v>
      </c>
      <c r="LA50" s="188">
        <v>-537.77777777796598</v>
      </c>
      <c r="LB50" s="188">
        <v>537.77777777796598</v>
      </c>
      <c r="LC50" s="188">
        <v>-537.77777777796598</v>
      </c>
      <c r="LD50" s="188">
        <v>537.77777777796598</v>
      </c>
      <c r="LF50">
        <v>-1</v>
      </c>
      <c r="LG50" s="228">
        <v>1</v>
      </c>
      <c r="LH50" s="228">
        <v>1</v>
      </c>
      <c r="LI50" s="228">
        <v>1</v>
      </c>
      <c r="LJ50" s="203">
        <v>1</v>
      </c>
      <c r="LK50" s="229">
        <v>3</v>
      </c>
      <c r="LL50">
        <v>-1</v>
      </c>
      <c r="LM50">
        <v>1</v>
      </c>
      <c r="LN50" s="203">
        <v>1</v>
      </c>
      <c r="LO50">
        <v>1</v>
      </c>
      <c r="LP50">
        <v>1</v>
      </c>
      <c r="LQ50">
        <v>0</v>
      </c>
      <c r="LR50">
        <v>1</v>
      </c>
      <c r="LS50" s="237">
        <v>2.3415977961399999E-2</v>
      </c>
      <c r="LT50" s="194">
        <v>42551</v>
      </c>
      <c r="LU50">
        <f t="shared" si="108"/>
        <v>1</v>
      </c>
      <c r="LV50" t="s">
        <v>1163</v>
      </c>
      <c r="LW50">
        <v>3</v>
      </c>
      <c r="LX50" s="241"/>
      <c r="LY50">
        <v>2</v>
      </c>
      <c r="LZ50" s="137">
        <v>133740</v>
      </c>
      <c r="MA50" s="137">
        <v>89160</v>
      </c>
      <c r="MB50" s="188">
        <v>3131.6528925576358</v>
      </c>
      <c r="MC50" s="188">
        <v>-3131.6528925576358</v>
      </c>
      <c r="MD50" s="188">
        <v>3131.6528925576358</v>
      </c>
      <c r="ME50" s="188">
        <v>-3131.6528925576358</v>
      </c>
      <c r="MF50" s="188">
        <v>3131.6528925576358</v>
      </c>
      <c r="MG50" s="188">
        <v>3131.6528925576358</v>
      </c>
      <c r="MH50" s="188">
        <v>3131.6528925576358</v>
      </c>
      <c r="MI50" s="188">
        <f t="shared" si="109"/>
        <v>3131.6528925576358</v>
      </c>
      <c r="MJ50" s="188">
        <v>3131.6528925576358</v>
      </c>
      <c r="MK50" s="188">
        <v>-3131.6528925576358</v>
      </c>
      <c r="ML50" s="188">
        <v>-3131.6528925576358</v>
      </c>
      <c r="MM50" s="188">
        <v>3131.6528925576358</v>
      </c>
      <c r="MO50">
        <v>1</v>
      </c>
      <c r="MP50" s="228">
        <v>-1</v>
      </c>
      <c r="MQ50" s="228">
        <v>-1</v>
      </c>
      <c r="MR50" s="203">
        <v>-1</v>
      </c>
      <c r="MS50" s="203">
        <v>1</v>
      </c>
      <c r="MT50" s="229">
        <v>4</v>
      </c>
      <c r="MU50">
        <v>-1</v>
      </c>
      <c r="MV50">
        <v>1</v>
      </c>
      <c r="MW50" s="203">
        <v>1</v>
      </c>
      <c r="MX50">
        <v>0</v>
      </c>
      <c r="MY50">
        <v>1</v>
      </c>
      <c r="MZ50">
        <v>0</v>
      </c>
      <c r="NA50">
        <v>1</v>
      </c>
      <c r="NB50" s="237">
        <v>1.1440107671599999E-2</v>
      </c>
      <c r="NC50" s="194">
        <v>42558</v>
      </c>
      <c r="ND50">
        <f t="shared" si="110"/>
        <v>-1</v>
      </c>
      <c r="NE50" t="s">
        <v>1163</v>
      </c>
      <c r="NF50">
        <v>3</v>
      </c>
      <c r="NG50" s="241"/>
      <c r="NH50">
        <v>2</v>
      </c>
      <c r="NI50" s="137">
        <v>135270</v>
      </c>
      <c r="NJ50" s="137">
        <v>90180</v>
      </c>
      <c r="NK50" s="188">
        <v>-1547.5033647373318</v>
      </c>
      <c r="NL50" s="188">
        <v>1547.5033647373318</v>
      </c>
      <c r="NM50" s="188">
        <v>1547.5033647373318</v>
      </c>
      <c r="NN50" s="188">
        <v>-1547.5033647373318</v>
      </c>
      <c r="NO50" s="188">
        <v>1547.5033647373318</v>
      </c>
      <c r="NP50" s="188">
        <v>-1547.5033647373318</v>
      </c>
      <c r="NQ50" s="188">
        <v>-1547.5033647373318</v>
      </c>
      <c r="NR50" s="188">
        <f t="shared" si="111"/>
        <v>-1547.5033647373318</v>
      </c>
      <c r="NS50" s="188">
        <v>1547.5033647373318</v>
      </c>
      <c r="NT50" s="188">
        <v>-1547.5033647373318</v>
      </c>
      <c r="NU50" s="188">
        <v>-1547.5033647373318</v>
      </c>
      <c r="NV50" s="188">
        <v>1547.5033647373318</v>
      </c>
      <c r="NX50">
        <v>1</v>
      </c>
      <c r="NY50" s="228">
        <v>-1</v>
      </c>
      <c r="NZ50" s="228">
        <v>-1</v>
      </c>
      <c r="OA50" s="228">
        <v>-1</v>
      </c>
      <c r="OB50" s="203">
        <v>1</v>
      </c>
      <c r="OC50" s="229">
        <v>2</v>
      </c>
      <c r="OD50">
        <v>-1</v>
      </c>
      <c r="OE50">
        <v>1</v>
      </c>
      <c r="OF50" s="203">
        <v>-1</v>
      </c>
      <c r="OG50">
        <v>1</v>
      </c>
      <c r="OH50">
        <v>0</v>
      </c>
      <c r="OI50">
        <v>1</v>
      </c>
      <c r="OJ50">
        <v>0</v>
      </c>
      <c r="OK50">
        <v>-1.5968063864000001E-2</v>
      </c>
      <c r="OL50" s="194">
        <v>42558</v>
      </c>
      <c r="OM50">
        <f t="shared" si="112"/>
        <v>-1</v>
      </c>
      <c r="ON50" t="s">
        <v>1163</v>
      </c>
      <c r="OO50">
        <v>3</v>
      </c>
      <c r="OP50" s="241"/>
      <c r="OQ50">
        <v>2</v>
      </c>
      <c r="OR50" s="137">
        <v>132750</v>
      </c>
      <c r="OS50" s="137">
        <v>88500</v>
      </c>
      <c r="OT50" s="188">
        <v>2119.7604779460003</v>
      </c>
      <c r="OU50" s="188">
        <v>-2119.7604779460003</v>
      </c>
      <c r="OV50" s="188">
        <v>-2119.7604779460003</v>
      </c>
      <c r="OW50" s="188">
        <v>2119.7604779460003</v>
      </c>
      <c r="OX50" s="188">
        <v>-2119.7604779460003</v>
      </c>
      <c r="OY50" s="188">
        <v>2119.7604779460003</v>
      </c>
      <c r="OZ50" s="188">
        <v>2119.7604779460003</v>
      </c>
      <c r="PA50" s="188">
        <f t="shared" si="113"/>
        <v>2119.7604779460003</v>
      </c>
      <c r="PB50" s="188">
        <v>-2119.7604779460003</v>
      </c>
      <c r="PC50" s="188">
        <v>2119.7604779460003</v>
      </c>
      <c r="PD50" s="188">
        <v>-2119.7604779460003</v>
      </c>
      <c r="PE50" s="188">
        <v>2119.7604779460003</v>
      </c>
      <c r="PG50">
        <v>-1</v>
      </c>
      <c r="PH50" s="228">
        <v>1</v>
      </c>
      <c r="PI50" s="228">
        <v>1</v>
      </c>
      <c r="PJ50" s="228">
        <v>-1</v>
      </c>
      <c r="PK50" s="203">
        <v>1</v>
      </c>
      <c r="PL50" s="229">
        <v>3</v>
      </c>
      <c r="PM50">
        <v>-1</v>
      </c>
      <c r="PN50">
        <v>1</v>
      </c>
      <c r="PO50" s="203">
        <v>1</v>
      </c>
      <c r="PP50">
        <v>1</v>
      </c>
      <c r="PQ50">
        <v>1</v>
      </c>
      <c r="PR50">
        <v>0</v>
      </c>
      <c r="PS50">
        <v>1</v>
      </c>
      <c r="PT50" s="237">
        <v>7.0550751024099998E-3</v>
      </c>
      <c r="PU50" s="194">
        <v>42562</v>
      </c>
      <c r="PV50">
        <v>1</v>
      </c>
      <c r="PW50" t="s">
        <v>1163</v>
      </c>
      <c r="PX50">
        <v>3</v>
      </c>
      <c r="PY50" s="241"/>
      <c r="PZ50">
        <v>2</v>
      </c>
      <c r="QA50" s="137">
        <v>131370</v>
      </c>
      <c r="QB50" s="137">
        <v>87580</v>
      </c>
      <c r="QC50" s="188">
        <v>926.82521620360171</v>
      </c>
      <c r="QD50" s="188">
        <v>-926.82521620360171</v>
      </c>
      <c r="QE50" s="188">
        <v>926.82521620360171</v>
      </c>
      <c r="QF50" s="188">
        <v>-926.82521620360171</v>
      </c>
      <c r="QG50" s="188">
        <v>926.82521620360171</v>
      </c>
      <c r="QH50" s="188">
        <v>926.82521620360171</v>
      </c>
      <c r="QI50" s="188">
        <v>-926.82521620360171</v>
      </c>
      <c r="QJ50" s="188">
        <v>926.82521620360171</v>
      </c>
      <c r="QK50" s="188">
        <v>926.82521620360171</v>
      </c>
      <c r="QL50" s="188">
        <v>-926.82521620360171</v>
      </c>
      <c r="QM50" s="188">
        <v>-926.82521620360171</v>
      </c>
      <c r="QN50" s="188">
        <v>926.82521620360171</v>
      </c>
      <c r="QP50">
        <f t="shared" si="114"/>
        <v>1</v>
      </c>
      <c r="QQ50" s="228">
        <v>-1</v>
      </c>
      <c r="QR50" s="228">
        <v>-1</v>
      </c>
      <c r="QS50" s="228">
        <v>1</v>
      </c>
      <c r="QT50" s="203">
        <v>1</v>
      </c>
      <c r="QU50" s="229">
        <v>4</v>
      </c>
      <c r="QV50">
        <f t="shared" si="115"/>
        <v>-1</v>
      </c>
      <c r="QW50">
        <f t="shared" si="116"/>
        <v>1</v>
      </c>
      <c r="QX50">
        <v>-1</v>
      </c>
      <c r="QY50">
        <f t="shared" si="117"/>
        <v>1</v>
      </c>
      <c r="QZ50">
        <f t="shared" si="176"/>
        <v>0</v>
      </c>
      <c r="RA50">
        <f t="shared" si="163"/>
        <v>1</v>
      </c>
      <c r="RB50">
        <f t="shared" si="118"/>
        <v>0</v>
      </c>
      <c r="RC50">
        <v>-1.0395480226E-2</v>
      </c>
      <c r="RD50" s="194">
        <v>42563</v>
      </c>
      <c r="RE50">
        <f t="shared" si="119"/>
        <v>1</v>
      </c>
      <c r="RF50" t="str">
        <f t="shared" si="83"/>
        <v>TRUE</v>
      </c>
      <c r="RG50">
        <f>VLOOKUP($A50,'FuturesInfo (3)'!$A$2:$V$80,22)</f>
        <v>3</v>
      </c>
      <c r="RH50" s="241"/>
      <c r="RI50">
        <f t="shared" si="120"/>
        <v>2</v>
      </c>
      <c r="RJ50" s="137">
        <f>VLOOKUP($A50,'FuturesInfo (3)'!$A$2:$O$80,15)*RG50</f>
        <v>131370</v>
      </c>
      <c r="RK50" s="137">
        <f>VLOOKUP($A50,'FuturesInfo (3)'!$A$2:$O$80,15)*RI50</f>
        <v>87580</v>
      </c>
      <c r="RL50" s="188">
        <f t="shared" si="121"/>
        <v>1365.6542372896201</v>
      </c>
      <c r="RM50" s="188">
        <f t="shared" si="172"/>
        <v>-1365.6542372896201</v>
      </c>
      <c r="RN50" s="188">
        <f t="shared" si="122"/>
        <v>-1365.6542372896201</v>
      </c>
      <c r="RO50" s="188">
        <f t="shared" si="123"/>
        <v>1365.6542372896201</v>
      </c>
      <c r="RP50" s="188">
        <f t="shared" si="173"/>
        <v>-1365.6542372896201</v>
      </c>
      <c r="RQ50" s="188">
        <f t="shared" si="125"/>
        <v>1365.6542372896201</v>
      </c>
      <c r="RR50" s="188">
        <f t="shared" si="164"/>
        <v>-1365.6542372896201</v>
      </c>
      <c r="RS50" s="188">
        <f t="shared" si="126"/>
        <v>-1365.6542372896201</v>
      </c>
      <c r="RT50" s="188">
        <f>IF(IF(sym!$Q39=QX50,1,0)=1,ABS(RJ50*RC50),-ABS(RJ50*RC50))</f>
        <v>-1365.6542372896201</v>
      </c>
      <c r="RU50" s="188">
        <f>IF(IF(sym!$P39=QX50,1,0)=1,ABS(RJ50*RC50),-ABS(RJ50*RC50))</f>
        <v>1365.6542372896201</v>
      </c>
      <c r="RV50" s="188">
        <f t="shared" si="169"/>
        <v>-1365.6542372896201</v>
      </c>
      <c r="RW50" s="188">
        <f t="shared" si="127"/>
        <v>1365.6542372896201</v>
      </c>
      <c r="RY50">
        <f t="shared" si="128"/>
        <v>-1</v>
      </c>
      <c r="RZ50" s="228"/>
      <c r="SA50" s="228"/>
      <c r="SB50" s="228"/>
      <c r="SC50" s="203"/>
      <c r="SD50" s="229"/>
      <c r="SE50">
        <f t="shared" si="129"/>
        <v>1</v>
      </c>
      <c r="SF50">
        <f t="shared" si="130"/>
        <v>0</v>
      </c>
      <c r="SG50" s="203"/>
      <c r="SH50">
        <f t="shared" si="131"/>
        <v>1</v>
      </c>
      <c r="SI50">
        <f t="shared" si="85"/>
        <v>1</v>
      </c>
      <c r="SJ50">
        <f t="shared" si="165"/>
        <v>0</v>
      </c>
      <c r="SK50">
        <f t="shared" si="132"/>
        <v>1</v>
      </c>
      <c r="SL50" s="237"/>
      <c r="SM50" s="194"/>
      <c r="SN50">
        <f t="shared" si="133"/>
        <v>-1</v>
      </c>
      <c r="SO50" t="str">
        <f t="shared" si="86"/>
        <v>FALSE</v>
      </c>
      <c r="SP50">
        <f>VLOOKUP($A50,'FuturesInfo (3)'!$A$2:$V$80,22)</f>
        <v>3</v>
      </c>
      <c r="SQ50" s="241"/>
      <c r="SR50">
        <f t="shared" si="134"/>
        <v>2</v>
      </c>
      <c r="SS50" s="137">
        <f>VLOOKUP($A50,'FuturesInfo (3)'!$A$2:$O$80,15)*SP50</f>
        <v>131370</v>
      </c>
      <c r="ST50" s="137">
        <f>VLOOKUP($A50,'FuturesInfo (3)'!$A$2:$O$80,15)*SR50</f>
        <v>87580</v>
      </c>
      <c r="SU50" s="188">
        <f t="shared" si="177"/>
        <v>0</v>
      </c>
      <c r="SV50" s="188">
        <f t="shared" si="87"/>
        <v>0</v>
      </c>
      <c r="SW50" s="188">
        <f t="shared" si="136"/>
        <v>0</v>
      </c>
      <c r="SX50" s="188">
        <f t="shared" si="137"/>
        <v>0</v>
      </c>
      <c r="SY50" s="188">
        <f t="shared" si="174"/>
        <v>0</v>
      </c>
      <c r="SZ50" s="188">
        <f t="shared" si="139"/>
        <v>0</v>
      </c>
      <c r="TA50" s="188">
        <f t="shared" si="166"/>
        <v>0</v>
      </c>
      <c r="TB50" s="188">
        <f t="shared" si="140"/>
        <v>0</v>
      </c>
      <c r="TC50" s="188">
        <f>IF(IF(sym!$Q39=SG50,1,0)=1,ABS(SS50*SL50),-ABS(SS50*SL50))</f>
        <v>0</v>
      </c>
      <c r="TD50" s="188">
        <f>IF(IF(sym!$P39=SG50,1,0)=1,ABS(SS50*SL50),-ABS(SS50*SL50))</f>
        <v>0</v>
      </c>
      <c r="TE50" s="188">
        <f t="shared" si="170"/>
        <v>0</v>
      </c>
      <c r="TF50" s="188">
        <f t="shared" si="141"/>
        <v>0</v>
      </c>
      <c r="TH50">
        <f t="shared" si="142"/>
        <v>0</v>
      </c>
      <c r="TI50" s="228"/>
      <c r="TJ50" s="228"/>
      <c r="TK50" s="228"/>
      <c r="TL50" s="203"/>
      <c r="TM50" s="229"/>
      <c r="TN50">
        <f t="shared" si="143"/>
        <v>1</v>
      </c>
      <c r="TO50">
        <f t="shared" si="144"/>
        <v>0</v>
      </c>
      <c r="TP50" s="203"/>
      <c r="TQ50">
        <f t="shared" si="145"/>
        <v>1</v>
      </c>
      <c r="TR50">
        <f t="shared" si="88"/>
        <v>1</v>
      </c>
      <c r="TS50">
        <f t="shared" si="167"/>
        <v>0</v>
      </c>
      <c r="TT50">
        <f t="shared" si="146"/>
        <v>1</v>
      </c>
      <c r="TU50" s="237"/>
      <c r="TV50" s="194"/>
      <c r="TW50">
        <f t="shared" si="147"/>
        <v>-1</v>
      </c>
      <c r="TX50" t="str">
        <f t="shared" si="89"/>
        <v>FALSE</v>
      </c>
      <c r="TY50">
        <f>VLOOKUP($A50,'FuturesInfo (3)'!$A$2:$V$80,22)</f>
        <v>3</v>
      </c>
      <c r="TZ50" s="241"/>
      <c r="UA50">
        <f t="shared" si="148"/>
        <v>2</v>
      </c>
      <c r="UB50" s="137">
        <f>VLOOKUP($A50,'FuturesInfo (3)'!$A$2:$O$80,15)*TY50</f>
        <v>131370</v>
      </c>
      <c r="UC50" s="137">
        <f>VLOOKUP($A50,'FuturesInfo (3)'!$A$2:$O$80,15)*UA50</f>
        <v>87580</v>
      </c>
      <c r="UD50" s="188">
        <f t="shared" si="178"/>
        <v>0</v>
      </c>
      <c r="UE50" s="188">
        <f t="shared" si="90"/>
        <v>0</v>
      </c>
      <c r="UF50" s="188">
        <f t="shared" si="150"/>
        <v>0</v>
      </c>
      <c r="UG50" s="188">
        <f t="shared" si="151"/>
        <v>0</v>
      </c>
      <c r="UH50" s="188">
        <f t="shared" si="175"/>
        <v>0</v>
      </c>
      <c r="UI50" s="188">
        <f t="shared" si="153"/>
        <v>0</v>
      </c>
      <c r="UJ50" s="188">
        <f t="shared" si="168"/>
        <v>0</v>
      </c>
      <c r="UK50" s="188">
        <f t="shared" si="154"/>
        <v>0</v>
      </c>
      <c r="UL50" s="188">
        <f>IF(IF(sym!$Q39=TP50,1,0)=1,ABS(UB50*TU50),-ABS(UB50*TU50))</f>
        <v>0</v>
      </c>
      <c r="UM50" s="188">
        <f>IF(IF(sym!$P39=TP50,1,0)=1,ABS(UB50*TU50),-ABS(UB50*TU50))</f>
        <v>0</v>
      </c>
      <c r="UN50" s="188">
        <f t="shared" si="171"/>
        <v>0</v>
      </c>
      <c r="UO50" s="188">
        <f t="shared" si="155"/>
        <v>0</v>
      </c>
    </row>
    <row r="51" spans="1:561" x14ac:dyDescent="0.25">
      <c r="A51" s="1" t="s">
        <v>365</v>
      </c>
      <c r="B51" s="149" t="str">
        <f>'FuturesInfo (3)'!M39</f>
        <v>EB</v>
      </c>
      <c r="C51" s="192" t="str">
        <f>VLOOKUP(A51,'FuturesInfo (3)'!$A$2:$K$80,11)</f>
        <v>energy</v>
      </c>
      <c r="E51">
        <v>1</v>
      </c>
      <c r="F51" s="228">
        <v>1</v>
      </c>
      <c r="G51" s="228">
        <v>-1</v>
      </c>
      <c r="H51" s="203">
        <v>1</v>
      </c>
      <c r="I51" s="229">
        <v>-2</v>
      </c>
      <c r="J51">
        <v>-1</v>
      </c>
      <c r="K51">
        <v>-1</v>
      </c>
      <c r="L51" s="203">
        <v>-1</v>
      </c>
      <c r="M51">
        <v>0</v>
      </c>
      <c r="N51">
        <v>0</v>
      </c>
      <c r="O51">
        <v>1</v>
      </c>
      <c r="P51">
        <v>1</v>
      </c>
      <c r="Q51" s="237">
        <v>-3.1303357996600001E-2</v>
      </c>
      <c r="R51" s="194">
        <v>42544</v>
      </c>
      <c r="S51">
        <v>60</v>
      </c>
      <c r="T51" t="s">
        <v>1163</v>
      </c>
      <c r="U51">
        <v>1</v>
      </c>
      <c r="V51" s="241">
        <v>2</v>
      </c>
      <c r="W51">
        <v>1</v>
      </c>
      <c r="X51" s="137">
        <v>51060</v>
      </c>
      <c r="Y51" s="137">
        <v>51060</v>
      </c>
      <c r="Z51" s="188">
        <v>-1598.3494593063961</v>
      </c>
      <c r="AA51" s="188">
        <f t="shared" si="81"/>
        <v>-1598.3494593063961</v>
      </c>
      <c r="AB51" s="188">
        <v>-1598.3494593063961</v>
      </c>
      <c r="AC51" s="188">
        <v>1598.3494593063961</v>
      </c>
      <c r="AD51" s="188">
        <v>1598.3494593063961</v>
      </c>
      <c r="AE51" s="188">
        <v>1598.3494593063961</v>
      </c>
      <c r="AF51" s="188">
        <f t="shared" si="91"/>
        <v>-1</v>
      </c>
      <c r="AG51" s="188">
        <v>-1598.3494593063961</v>
      </c>
      <c r="AH51" s="188">
        <v>1598.3494593063961</v>
      </c>
      <c r="AI51" s="188">
        <v>-1598.3494593063961</v>
      </c>
      <c r="AJ51" s="188">
        <v>1598.3494593063961</v>
      </c>
      <c r="AL51">
        <v>-1</v>
      </c>
      <c r="AM51" s="228">
        <v>1</v>
      </c>
      <c r="AN51" s="228">
        <v>-1</v>
      </c>
      <c r="AO51" s="228">
        <v>1</v>
      </c>
      <c r="AP51" s="203">
        <v>1</v>
      </c>
      <c r="AQ51" s="229">
        <v>-3</v>
      </c>
      <c r="AR51">
        <v>-1</v>
      </c>
      <c r="AS51">
        <v>-1</v>
      </c>
      <c r="AT51" s="203">
        <v>1</v>
      </c>
      <c r="AU51">
        <v>1</v>
      </c>
      <c r="AV51">
        <v>1</v>
      </c>
      <c r="AW51">
        <v>0</v>
      </c>
      <c r="AX51">
        <v>0</v>
      </c>
      <c r="AY51" s="237">
        <v>1.6255385820599998E-2</v>
      </c>
      <c r="AZ51" s="194">
        <v>42544</v>
      </c>
      <c r="BA51">
        <f t="shared" si="92"/>
        <v>-1</v>
      </c>
      <c r="BB51" t="s">
        <v>1163</v>
      </c>
      <c r="BC51">
        <v>1</v>
      </c>
      <c r="BD51" s="241">
        <v>1</v>
      </c>
      <c r="BE51">
        <v>1</v>
      </c>
      <c r="BF51" s="137">
        <v>51680</v>
      </c>
      <c r="BG51" s="137">
        <v>51680</v>
      </c>
      <c r="BH51" s="188">
        <v>840.07833920860787</v>
      </c>
      <c r="BI51" s="188">
        <f t="shared" si="156"/>
        <v>-840.07833920860787</v>
      </c>
      <c r="BJ51" s="188">
        <v>840.07833920860787</v>
      </c>
      <c r="BK51" s="188">
        <v>-840.07833920860787</v>
      </c>
      <c r="BL51" s="188">
        <v>-840.07833920860787</v>
      </c>
      <c r="BM51" s="188">
        <v>-840.07833920860787</v>
      </c>
      <c r="BN51" s="188">
        <v>840.07833920860787</v>
      </c>
      <c r="BO51" s="188">
        <f t="shared" si="93"/>
        <v>-840.07833920860787</v>
      </c>
      <c r="BP51" s="188">
        <v>840.07833920860787</v>
      </c>
      <c r="BQ51" s="188">
        <v>-840.07833920860787</v>
      </c>
      <c r="BR51" s="188">
        <v>-840.07833920860787</v>
      </c>
      <c r="BS51" s="188">
        <v>840.07833920860787</v>
      </c>
      <c r="BU51">
        <v>1</v>
      </c>
      <c r="BV51" s="228">
        <v>-1</v>
      </c>
      <c r="BW51" s="228">
        <v>-1</v>
      </c>
      <c r="BX51" s="228">
        <v>-1</v>
      </c>
      <c r="BY51" s="203">
        <v>1</v>
      </c>
      <c r="BZ51" s="229">
        <v>-4</v>
      </c>
      <c r="CA51">
        <v>-1</v>
      </c>
      <c r="CB51">
        <v>-1</v>
      </c>
      <c r="CC51" s="203">
        <v>-1</v>
      </c>
      <c r="CD51">
        <v>1</v>
      </c>
      <c r="CE51">
        <v>0</v>
      </c>
      <c r="CF51">
        <v>1</v>
      </c>
      <c r="CG51">
        <v>1</v>
      </c>
      <c r="CH51" s="237">
        <v>-4.0470225476999999E-3</v>
      </c>
      <c r="CI51" s="194">
        <v>42548</v>
      </c>
      <c r="CJ51">
        <f t="shared" si="94"/>
        <v>-1</v>
      </c>
      <c r="CK51" t="s">
        <v>1163</v>
      </c>
      <c r="CL51">
        <v>2</v>
      </c>
      <c r="CM51" s="241">
        <v>2</v>
      </c>
      <c r="CN51">
        <v>2</v>
      </c>
      <c r="CO51" s="137">
        <v>103360</v>
      </c>
      <c r="CP51" s="137">
        <v>103360</v>
      </c>
      <c r="CQ51" s="188">
        <v>418.30025053027197</v>
      </c>
      <c r="CR51" s="188">
        <f t="shared" si="157"/>
        <v>-418.30025053027197</v>
      </c>
      <c r="CS51" s="188">
        <v>-418.30025053027197</v>
      </c>
      <c r="CT51" s="188">
        <v>418.30025053027197</v>
      </c>
      <c r="CU51" s="188">
        <v>418.30025053027197</v>
      </c>
      <c r="CV51" s="188">
        <v>418.30025053027197</v>
      </c>
      <c r="CW51" s="188">
        <v>418.30025053027197</v>
      </c>
      <c r="CX51" s="188">
        <f t="shared" si="95"/>
        <v>418.30025053027197</v>
      </c>
      <c r="CY51" s="188">
        <v>-418.30025053027197</v>
      </c>
      <c r="CZ51" s="188">
        <v>418.30025053027197</v>
      </c>
      <c r="DA51" s="188">
        <v>-418.30025053027197</v>
      </c>
      <c r="DB51" s="188">
        <v>418.30025053027197</v>
      </c>
      <c r="DD51">
        <v>-1</v>
      </c>
      <c r="DE51" s="228">
        <v>-1</v>
      </c>
      <c r="DF51" s="228">
        <v>-1</v>
      </c>
      <c r="DG51" s="228">
        <v>-1</v>
      </c>
      <c r="DH51" s="203">
        <v>-1</v>
      </c>
      <c r="DI51" s="229">
        <v>5</v>
      </c>
      <c r="DJ51">
        <v>1</v>
      </c>
      <c r="DK51">
        <v>-1</v>
      </c>
      <c r="DL51" s="203">
        <v>-1</v>
      </c>
      <c r="DM51">
        <v>1</v>
      </c>
      <c r="DN51">
        <v>1</v>
      </c>
      <c r="DO51">
        <v>0</v>
      </c>
      <c r="DP51">
        <v>1</v>
      </c>
      <c r="DQ51" s="237">
        <v>-4.0634674922599999E-2</v>
      </c>
      <c r="DR51" s="194">
        <v>42548</v>
      </c>
      <c r="DS51">
        <f t="shared" si="96"/>
        <v>-1</v>
      </c>
      <c r="DT51" t="s">
        <v>1163</v>
      </c>
      <c r="DU51">
        <v>2</v>
      </c>
      <c r="DV51" s="241">
        <v>2</v>
      </c>
      <c r="DW51">
        <v>2</v>
      </c>
      <c r="DX51" s="137">
        <v>99160</v>
      </c>
      <c r="DY51" s="137">
        <v>99160</v>
      </c>
      <c r="DZ51" s="188">
        <v>4029.3343653250158</v>
      </c>
      <c r="EA51" s="188">
        <f t="shared" si="158"/>
        <v>4029.3343653250158</v>
      </c>
      <c r="EB51" s="188">
        <v>4029.3343653250158</v>
      </c>
      <c r="EC51" s="188">
        <v>-4029.3343653250158</v>
      </c>
      <c r="ED51" s="188">
        <v>4029.3343653250158</v>
      </c>
      <c r="EE51" s="188">
        <v>4029.3343653250158</v>
      </c>
      <c r="EF51" s="188">
        <v>4029.3343653250158</v>
      </c>
      <c r="EG51" s="188">
        <f t="shared" si="97"/>
        <v>4029.3343653250158</v>
      </c>
      <c r="EH51" s="188">
        <v>-4029.3343653250158</v>
      </c>
      <c r="EI51" s="188">
        <v>4029.3343653250158</v>
      </c>
      <c r="EJ51" s="188">
        <v>-4029.3343653250158</v>
      </c>
      <c r="EK51" s="188">
        <v>4029.3343653250158</v>
      </c>
      <c r="EM51">
        <v>-1</v>
      </c>
      <c r="EN51" s="228">
        <v>1</v>
      </c>
      <c r="EO51" s="228">
        <v>1</v>
      </c>
      <c r="EP51" s="228">
        <v>1</v>
      </c>
      <c r="EQ51" s="203">
        <v>1</v>
      </c>
      <c r="ER51" s="229">
        <v>4</v>
      </c>
      <c r="ES51">
        <v>-1</v>
      </c>
      <c r="ET51">
        <v>1</v>
      </c>
      <c r="EU51" s="203">
        <v>1</v>
      </c>
      <c r="EV51">
        <v>1</v>
      </c>
      <c r="EW51">
        <v>1</v>
      </c>
      <c r="EX51">
        <v>0</v>
      </c>
      <c r="EY51">
        <v>1</v>
      </c>
      <c r="EZ51" s="237">
        <v>1.7749092376E-2</v>
      </c>
      <c r="FA51" s="194">
        <v>42550</v>
      </c>
      <c r="FB51">
        <f t="shared" si="98"/>
        <v>1</v>
      </c>
      <c r="FC51" t="s">
        <v>1163</v>
      </c>
      <c r="FD51">
        <v>2</v>
      </c>
      <c r="FE51" s="241">
        <v>2</v>
      </c>
      <c r="FF51">
        <v>2</v>
      </c>
      <c r="FG51" s="137">
        <v>100920</v>
      </c>
      <c r="FH51" s="137">
        <v>100920</v>
      </c>
      <c r="FI51" s="188">
        <v>1791.2384025859199</v>
      </c>
      <c r="FJ51" s="188">
        <f t="shared" si="159"/>
        <v>-1791.2384025859199</v>
      </c>
      <c r="FK51" s="188">
        <v>1791.2384025859199</v>
      </c>
      <c r="FL51" s="188">
        <v>-1791.2384025859199</v>
      </c>
      <c r="FM51" s="188">
        <v>1791.2384025859199</v>
      </c>
      <c r="FN51" s="188">
        <v>1791.2384025859199</v>
      </c>
      <c r="FO51" s="188">
        <v>1791.2384025859199</v>
      </c>
      <c r="FP51" s="188">
        <f t="shared" si="99"/>
        <v>1791.2384025859199</v>
      </c>
      <c r="FQ51" s="188">
        <v>1791.2384025859199</v>
      </c>
      <c r="FR51" s="188">
        <v>-1791.2384025859199</v>
      </c>
      <c r="FS51" s="188">
        <v>-1791.2384025859199</v>
      </c>
      <c r="FT51" s="188">
        <v>1791.2384025859199</v>
      </c>
      <c r="FV51">
        <v>1</v>
      </c>
      <c r="FW51" s="228">
        <v>1</v>
      </c>
      <c r="FX51" s="228">
        <v>1</v>
      </c>
      <c r="FY51" s="228">
        <v>1</v>
      </c>
      <c r="FZ51" s="203">
        <v>1</v>
      </c>
      <c r="GA51" s="229">
        <v>5</v>
      </c>
      <c r="GB51">
        <v>-1</v>
      </c>
      <c r="GC51">
        <v>1</v>
      </c>
      <c r="GD51">
        <v>-1</v>
      </c>
      <c r="GE51">
        <v>0</v>
      </c>
      <c r="GF51">
        <v>0</v>
      </c>
      <c r="GG51">
        <v>1</v>
      </c>
      <c r="GH51">
        <v>0</v>
      </c>
      <c r="GI51">
        <v>-4.61751882679E-2</v>
      </c>
      <c r="GJ51" s="194">
        <v>42550</v>
      </c>
      <c r="GK51">
        <f t="shared" si="100"/>
        <v>1</v>
      </c>
      <c r="GL51" t="s">
        <v>1163</v>
      </c>
      <c r="GM51">
        <v>2</v>
      </c>
      <c r="GN51" s="241">
        <v>1</v>
      </c>
      <c r="GO51">
        <v>3</v>
      </c>
      <c r="GP51" s="137">
        <v>96260</v>
      </c>
      <c r="GQ51" s="137">
        <v>144390</v>
      </c>
      <c r="GR51" s="188">
        <v>-4444.8236226680538</v>
      </c>
      <c r="GS51" s="188">
        <f t="shared" si="160"/>
        <v>-4444.8236226680538</v>
      </c>
      <c r="GT51" s="188">
        <v>-4444.8236226680538</v>
      </c>
      <c r="GU51" s="188">
        <v>4444.8236226680538</v>
      </c>
      <c r="GV51" s="188">
        <v>-4444.8236226680538</v>
      </c>
      <c r="GW51" s="188">
        <v>-4444.8236226680538</v>
      </c>
      <c r="GX51" s="188">
        <v>-4444.8236226680538</v>
      </c>
      <c r="GY51" s="188">
        <f t="shared" si="101"/>
        <v>-4444.8236226680538</v>
      </c>
      <c r="GZ51" s="188">
        <v>-4444.8236226680538</v>
      </c>
      <c r="HA51" s="188">
        <v>4444.8236226680538</v>
      </c>
      <c r="HB51" s="188">
        <v>-4444.8236226680538</v>
      </c>
      <c r="HC51" s="188">
        <v>4444.8236226680538</v>
      </c>
      <c r="HE51">
        <v>-1</v>
      </c>
      <c r="HF51">
        <v>-1</v>
      </c>
      <c r="HG51">
        <v>-1</v>
      </c>
      <c r="HH51">
        <v>-1</v>
      </c>
      <c r="HI51">
        <v>1</v>
      </c>
      <c r="HJ51">
        <v>6</v>
      </c>
      <c r="HK51">
        <v>-1</v>
      </c>
      <c r="HL51">
        <v>1</v>
      </c>
      <c r="HM51" s="203">
        <v>1</v>
      </c>
      <c r="HN51">
        <v>0</v>
      </c>
      <c r="HO51">
        <v>1</v>
      </c>
      <c r="HP51">
        <v>0</v>
      </c>
      <c r="HQ51">
        <v>1</v>
      </c>
      <c r="HR51" s="237">
        <v>8.5185954706000003E-3</v>
      </c>
      <c r="HS51" s="194">
        <v>42550</v>
      </c>
      <c r="HT51">
        <f t="shared" si="102"/>
        <v>-1</v>
      </c>
      <c r="HU51" t="s">
        <v>1163</v>
      </c>
      <c r="HV51">
        <v>2</v>
      </c>
      <c r="HW51">
        <v>1</v>
      </c>
      <c r="HX51">
        <v>3</v>
      </c>
      <c r="HY51" s="137">
        <v>97080</v>
      </c>
      <c r="HZ51" s="137">
        <v>145620</v>
      </c>
      <c r="IA51" s="188">
        <v>-826.985248285848</v>
      </c>
      <c r="IB51" s="188">
        <f t="shared" si="161"/>
        <v>-826.985248285848</v>
      </c>
      <c r="IC51" s="188">
        <v>826.985248285848</v>
      </c>
      <c r="ID51" s="188">
        <v>-826.985248285848</v>
      </c>
      <c r="IE51" s="188">
        <v>826.985248285848</v>
      </c>
      <c r="IF51" s="188">
        <v>-826.985248285848</v>
      </c>
      <c r="IG51" s="188">
        <v>-826.985248285848</v>
      </c>
      <c r="IH51" s="188">
        <f t="shared" si="103"/>
        <v>-826.985248285848</v>
      </c>
      <c r="II51" s="188">
        <v>826.985248285848</v>
      </c>
      <c r="IJ51" s="188">
        <v>-826.985248285848</v>
      </c>
      <c r="IK51" s="188">
        <v>-826.985248285848</v>
      </c>
      <c r="IL51" s="188">
        <v>826.985248285848</v>
      </c>
      <c r="IN51">
        <v>1</v>
      </c>
      <c r="IO51" s="228">
        <v>1</v>
      </c>
      <c r="IP51" s="228">
        <v>1</v>
      </c>
      <c r="IQ51" s="228">
        <v>-1</v>
      </c>
      <c r="IR51" s="203">
        <v>1</v>
      </c>
      <c r="IS51" s="229">
        <v>7</v>
      </c>
      <c r="IT51">
        <v>-1</v>
      </c>
      <c r="IU51">
        <v>1</v>
      </c>
      <c r="IV51" s="203">
        <v>-1</v>
      </c>
      <c r="IW51">
        <v>0</v>
      </c>
      <c r="IX51">
        <v>0</v>
      </c>
      <c r="IY51">
        <v>1</v>
      </c>
      <c r="IZ51">
        <v>0</v>
      </c>
      <c r="JA51" s="237">
        <v>-7.2105480016500002E-3</v>
      </c>
      <c r="JB51" s="194">
        <v>42550</v>
      </c>
      <c r="JC51">
        <f t="shared" si="104"/>
        <v>1</v>
      </c>
      <c r="JD51" t="s">
        <v>1163</v>
      </c>
      <c r="JE51">
        <v>2</v>
      </c>
      <c r="JF51" s="241">
        <v>1</v>
      </c>
      <c r="JG51">
        <v>3</v>
      </c>
      <c r="JH51" s="137">
        <v>96380</v>
      </c>
      <c r="JI51" s="137">
        <v>144570</v>
      </c>
      <c r="JJ51" s="188">
        <v>-694.95261639902708</v>
      </c>
      <c r="JK51" s="188">
        <f t="shared" si="162"/>
        <v>-694.95261639902708</v>
      </c>
      <c r="JL51" s="188">
        <v>-694.95261639902708</v>
      </c>
      <c r="JM51" s="188">
        <v>694.95261639902708</v>
      </c>
      <c r="JN51" s="188">
        <v>-694.95261639902708</v>
      </c>
      <c r="JO51" s="188">
        <v>-694.95261639902708</v>
      </c>
      <c r="JP51" s="188">
        <v>694.95261639902708</v>
      </c>
      <c r="JQ51" s="188">
        <f t="shared" si="105"/>
        <v>-694.95261639902708</v>
      </c>
      <c r="JR51" s="188">
        <v>-694.95261639902708</v>
      </c>
      <c r="JS51" s="188">
        <v>694.95261639902708</v>
      </c>
      <c r="JT51" s="188">
        <v>-694.95261639902708</v>
      </c>
      <c r="JU51" s="188">
        <v>694.95261639902708</v>
      </c>
      <c r="JW51">
        <v>-1</v>
      </c>
      <c r="JX51" s="228">
        <v>-1</v>
      </c>
      <c r="JY51" s="228">
        <v>-1</v>
      </c>
      <c r="JZ51" s="228">
        <v>-1</v>
      </c>
      <c r="KA51" s="203">
        <v>-1</v>
      </c>
      <c r="KB51" s="229">
        <v>8</v>
      </c>
      <c r="KC51">
        <v>1</v>
      </c>
      <c r="KD51">
        <v>-1</v>
      </c>
      <c r="KE51" s="203">
        <v>1</v>
      </c>
      <c r="KF51">
        <v>0</v>
      </c>
      <c r="KG51">
        <v>0</v>
      </c>
      <c r="KH51">
        <v>1</v>
      </c>
      <c r="KI51">
        <v>0</v>
      </c>
      <c r="KJ51" s="237">
        <v>4.25399460469E-2</v>
      </c>
      <c r="KK51" s="194">
        <v>42550</v>
      </c>
      <c r="KL51">
        <f t="shared" si="106"/>
        <v>-1</v>
      </c>
      <c r="KM51" t="s">
        <v>1163</v>
      </c>
      <c r="KN51">
        <v>2</v>
      </c>
      <c r="KO51" s="241">
        <v>1</v>
      </c>
      <c r="KP51">
        <v>3</v>
      </c>
      <c r="KQ51" s="137">
        <v>100480</v>
      </c>
      <c r="KR51" s="137">
        <v>150720</v>
      </c>
      <c r="KS51" s="188">
        <v>-4274.4137787925119</v>
      </c>
      <c r="KT51" s="188">
        <v>-4274.4137787925119</v>
      </c>
      <c r="KU51" s="188">
        <v>-4274.4137787925119</v>
      </c>
      <c r="KV51" s="188">
        <v>4274.4137787925119</v>
      </c>
      <c r="KW51" s="188">
        <v>-4274.4137787925119</v>
      </c>
      <c r="KX51" s="188">
        <v>-4274.4137787925119</v>
      </c>
      <c r="KY51" s="188">
        <v>-4274.4137787925119</v>
      </c>
      <c r="KZ51" s="188">
        <f t="shared" si="107"/>
        <v>-4274.4137787925119</v>
      </c>
      <c r="LA51" s="188">
        <v>4274.4137787925119</v>
      </c>
      <c r="LB51" s="188">
        <v>-4274.4137787925119</v>
      </c>
      <c r="LC51" s="188">
        <v>-4274.4137787925119</v>
      </c>
      <c r="LD51" s="188">
        <v>4274.4137787925119</v>
      </c>
      <c r="LF51">
        <v>1</v>
      </c>
      <c r="LG51" s="228">
        <v>-1</v>
      </c>
      <c r="LH51" s="228">
        <v>-1</v>
      </c>
      <c r="LI51" s="228">
        <v>-1</v>
      </c>
      <c r="LJ51" s="203">
        <v>-1</v>
      </c>
      <c r="LK51" s="229">
        <v>9</v>
      </c>
      <c r="LL51">
        <v>1</v>
      </c>
      <c r="LM51">
        <v>-1</v>
      </c>
      <c r="LN51" s="203">
        <v>-1</v>
      </c>
      <c r="LO51">
        <v>1</v>
      </c>
      <c r="LP51">
        <v>1</v>
      </c>
      <c r="LQ51">
        <v>0</v>
      </c>
      <c r="LR51">
        <v>1</v>
      </c>
      <c r="LS51" s="237">
        <v>-4.4984076433099998E-2</v>
      </c>
      <c r="LT51" s="194">
        <v>42550</v>
      </c>
      <c r="LU51">
        <f t="shared" si="108"/>
        <v>-1</v>
      </c>
      <c r="LV51" t="s">
        <v>1163</v>
      </c>
      <c r="LW51">
        <v>2</v>
      </c>
      <c r="LX51" s="241"/>
      <c r="LY51">
        <v>2</v>
      </c>
      <c r="LZ51" s="137">
        <v>95960</v>
      </c>
      <c r="MA51" s="137">
        <v>95960</v>
      </c>
      <c r="MB51" s="188">
        <v>4316.6719745202754</v>
      </c>
      <c r="MC51" s="188">
        <v>-4316.6719745202754</v>
      </c>
      <c r="MD51" s="188">
        <v>4316.6719745202754</v>
      </c>
      <c r="ME51" s="188">
        <v>-4316.6719745202754</v>
      </c>
      <c r="MF51" s="188">
        <v>4316.6719745202754</v>
      </c>
      <c r="MG51" s="188">
        <v>4316.6719745202754</v>
      </c>
      <c r="MH51" s="188">
        <v>4316.6719745202754</v>
      </c>
      <c r="MI51" s="188">
        <f t="shared" si="109"/>
        <v>4316.6719745202754</v>
      </c>
      <c r="MJ51" s="188">
        <v>-4316.6719745202754</v>
      </c>
      <c r="MK51" s="188">
        <v>4316.6719745202754</v>
      </c>
      <c r="ML51" s="188">
        <v>-4316.6719745202754</v>
      </c>
      <c r="MM51" s="188">
        <v>4316.6719745202754</v>
      </c>
      <c r="MO51">
        <v>-1</v>
      </c>
      <c r="MP51" s="228">
        <v>-1</v>
      </c>
      <c r="MQ51" s="228">
        <v>-1</v>
      </c>
      <c r="MR51" s="203">
        <v>-1</v>
      </c>
      <c r="MS51" s="203">
        <v>-1</v>
      </c>
      <c r="MT51" s="229">
        <v>10</v>
      </c>
      <c r="MU51">
        <v>1</v>
      </c>
      <c r="MV51">
        <v>-1</v>
      </c>
      <c r="MW51" s="203">
        <v>1</v>
      </c>
      <c r="MX51">
        <v>0</v>
      </c>
      <c r="MY51">
        <v>0</v>
      </c>
      <c r="MZ51">
        <v>1</v>
      </c>
      <c r="NA51">
        <v>0</v>
      </c>
      <c r="NB51" s="237">
        <v>2.1467278032499999E-2</v>
      </c>
      <c r="NC51" s="194">
        <v>42550</v>
      </c>
      <c r="ND51">
        <f t="shared" si="110"/>
        <v>-1</v>
      </c>
      <c r="NE51" t="s">
        <v>1163</v>
      </c>
      <c r="NF51">
        <v>2</v>
      </c>
      <c r="NG51" s="241"/>
      <c r="NH51">
        <v>2</v>
      </c>
      <c r="NI51" s="137">
        <v>98020</v>
      </c>
      <c r="NJ51" s="137">
        <v>98020</v>
      </c>
      <c r="NK51" s="188">
        <v>-2104.2225927456498</v>
      </c>
      <c r="NL51" s="188">
        <v>-2104.2225927456498</v>
      </c>
      <c r="NM51" s="188">
        <v>-2104.2225927456498</v>
      </c>
      <c r="NN51" s="188">
        <v>2104.2225927456498</v>
      </c>
      <c r="NO51" s="188">
        <v>-2104.2225927456498</v>
      </c>
      <c r="NP51" s="188">
        <v>-2104.2225927456498</v>
      </c>
      <c r="NQ51" s="188">
        <v>-2104.2225927456498</v>
      </c>
      <c r="NR51" s="188">
        <f t="shared" si="111"/>
        <v>-2104.2225927456498</v>
      </c>
      <c r="NS51" s="188">
        <v>2104.2225927456498</v>
      </c>
      <c r="NT51" s="188">
        <v>-2104.2225927456498</v>
      </c>
      <c r="NU51" s="188">
        <v>-2104.2225927456498</v>
      </c>
      <c r="NV51" s="188">
        <v>2104.2225927456498</v>
      </c>
      <c r="NX51">
        <v>1</v>
      </c>
      <c r="NY51" s="228">
        <v>-1</v>
      </c>
      <c r="NZ51" s="228">
        <v>1</v>
      </c>
      <c r="OA51" s="228">
        <v>-1</v>
      </c>
      <c r="OB51" s="203">
        <v>1</v>
      </c>
      <c r="OC51" s="229">
        <v>1</v>
      </c>
      <c r="OD51">
        <v>-1</v>
      </c>
      <c r="OE51">
        <v>1</v>
      </c>
      <c r="OF51" s="203">
        <v>1</v>
      </c>
      <c r="OG51">
        <v>1</v>
      </c>
      <c r="OH51">
        <v>1</v>
      </c>
      <c r="OI51">
        <v>0</v>
      </c>
      <c r="OJ51">
        <v>1</v>
      </c>
      <c r="OK51">
        <v>1.83635992655E-3</v>
      </c>
      <c r="OL51" s="194">
        <v>42550</v>
      </c>
      <c r="OM51">
        <f t="shared" si="112"/>
        <v>1</v>
      </c>
      <c r="ON51" t="s">
        <v>1163</v>
      </c>
      <c r="OO51">
        <v>2</v>
      </c>
      <c r="OP51" s="241"/>
      <c r="OQ51">
        <v>2</v>
      </c>
      <c r="OR51" s="137">
        <v>96800</v>
      </c>
      <c r="OS51" s="137">
        <v>96800</v>
      </c>
      <c r="OT51" s="188">
        <v>-177.75964089004</v>
      </c>
      <c r="OU51" s="188">
        <v>177.75964089004</v>
      </c>
      <c r="OV51" s="188">
        <v>177.75964089004</v>
      </c>
      <c r="OW51" s="188">
        <v>-177.75964089004</v>
      </c>
      <c r="OX51" s="188">
        <v>177.75964089004</v>
      </c>
      <c r="OY51" s="188">
        <v>177.75964089004</v>
      </c>
      <c r="OZ51" s="188">
        <v>-177.75964089004</v>
      </c>
      <c r="PA51" s="188">
        <f t="shared" si="113"/>
        <v>177.75964089004</v>
      </c>
      <c r="PB51" s="188">
        <v>177.75964089004</v>
      </c>
      <c r="PC51" s="188">
        <v>-177.75964089004</v>
      </c>
      <c r="PD51" s="188">
        <v>-177.75964089004</v>
      </c>
      <c r="PE51" s="188">
        <v>177.75964089004</v>
      </c>
      <c r="PG51">
        <v>1</v>
      </c>
      <c r="PH51" s="228">
        <v>-1</v>
      </c>
      <c r="PI51" s="228">
        <v>1</v>
      </c>
      <c r="PJ51" s="228">
        <v>-1</v>
      </c>
      <c r="PK51" s="203">
        <v>1</v>
      </c>
      <c r="PL51" s="229">
        <v>2</v>
      </c>
      <c r="PM51">
        <v>-1</v>
      </c>
      <c r="PN51">
        <v>1</v>
      </c>
      <c r="PO51" s="203">
        <v>-1</v>
      </c>
      <c r="PP51">
        <v>0</v>
      </c>
      <c r="PQ51">
        <v>0</v>
      </c>
      <c r="PR51">
        <v>1</v>
      </c>
      <c r="PS51">
        <v>0</v>
      </c>
      <c r="PT51" s="237">
        <v>-1.42566191446E-2</v>
      </c>
      <c r="PU51" s="194">
        <v>42550</v>
      </c>
      <c r="PV51">
        <v>1</v>
      </c>
      <c r="PW51" t="s">
        <v>1163</v>
      </c>
      <c r="PX51">
        <v>2</v>
      </c>
      <c r="PY51" s="241"/>
      <c r="PZ51">
        <v>2</v>
      </c>
      <c r="QA51" s="137">
        <v>96360</v>
      </c>
      <c r="QB51" s="137">
        <v>96360</v>
      </c>
      <c r="QC51" s="188">
        <v>1373.767820773656</v>
      </c>
      <c r="QD51" s="188">
        <v>-1373.767820773656</v>
      </c>
      <c r="QE51" s="188">
        <v>-1373.767820773656</v>
      </c>
      <c r="QF51" s="188">
        <v>1373.767820773656</v>
      </c>
      <c r="QG51" s="188">
        <v>-1373.767820773656</v>
      </c>
      <c r="QH51" s="188">
        <v>-1373.767820773656</v>
      </c>
      <c r="QI51" s="188">
        <v>1373.767820773656</v>
      </c>
      <c r="QJ51" s="188">
        <v>-1373.767820773656</v>
      </c>
      <c r="QK51" s="188">
        <v>-1373.767820773656</v>
      </c>
      <c r="QL51" s="188">
        <v>1373.767820773656</v>
      </c>
      <c r="QM51" s="188">
        <v>-1373.767820773656</v>
      </c>
      <c r="QN51" s="188">
        <v>1373.767820773656</v>
      </c>
      <c r="QP51">
        <f t="shared" si="114"/>
        <v>-1</v>
      </c>
      <c r="QQ51" s="228">
        <v>-1</v>
      </c>
      <c r="QR51" s="228">
        <v>-1</v>
      </c>
      <c r="QS51" s="228">
        <v>-1</v>
      </c>
      <c r="QT51" s="203">
        <v>1</v>
      </c>
      <c r="QU51" s="229">
        <v>3</v>
      </c>
      <c r="QV51">
        <f t="shared" si="115"/>
        <v>-1</v>
      </c>
      <c r="QW51">
        <f t="shared" si="116"/>
        <v>1</v>
      </c>
      <c r="QX51">
        <v>-1</v>
      </c>
      <c r="QY51">
        <f t="shared" si="117"/>
        <v>1</v>
      </c>
      <c r="QZ51">
        <f t="shared" si="176"/>
        <v>0</v>
      </c>
      <c r="RA51">
        <f t="shared" si="163"/>
        <v>1</v>
      </c>
      <c r="RB51">
        <f t="shared" si="118"/>
        <v>0</v>
      </c>
      <c r="RC51">
        <v>-4.5454545454500003E-3</v>
      </c>
      <c r="RD51" s="194">
        <v>42550</v>
      </c>
      <c r="RE51">
        <f t="shared" si="119"/>
        <v>-1</v>
      </c>
      <c r="RF51" t="str">
        <f t="shared" si="83"/>
        <v>TRUE</v>
      </c>
      <c r="RG51">
        <f>VLOOKUP($A51,'FuturesInfo (3)'!$A$2:$V$80,22)</f>
        <v>2</v>
      </c>
      <c r="RH51" s="241"/>
      <c r="RI51">
        <f t="shared" si="120"/>
        <v>2</v>
      </c>
      <c r="RJ51" s="137">
        <f>VLOOKUP($A51,'FuturesInfo (3)'!$A$2:$O$80,15)*RG51</f>
        <v>96360</v>
      </c>
      <c r="RK51" s="137">
        <f>VLOOKUP($A51,'FuturesInfo (3)'!$A$2:$O$80,15)*RI51</f>
        <v>96360</v>
      </c>
      <c r="RL51" s="188">
        <f t="shared" si="121"/>
        <v>437.99999999956202</v>
      </c>
      <c r="RM51" s="188">
        <f t="shared" si="172"/>
        <v>437.99999999956202</v>
      </c>
      <c r="RN51" s="188">
        <f t="shared" si="122"/>
        <v>-437.99999999956202</v>
      </c>
      <c r="RO51" s="188">
        <f t="shared" si="123"/>
        <v>437.99999999956202</v>
      </c>
      <c r="RP51" s="188">
        <f t="shared" si="173"/>
        <v>-437.99999999956202</v>
      </c>
      <c r="RQ51" s="188">
        <f t="shared" si="125"/>
        <v>437.99999999956202</v>
      </c>
      <c r="RR51" s="188">
        <f t="shared" si="164"/>
        <v>437.99999999956202</v>
      </c>
      <c r="RS51" s="188">
        <f t="shared" si="126"/>
        <v>437.99999999956202</v>
      </c>
      <c r="RT51" s="188">
        <f>IF(IF(sym!$Q40=QX51,1,0)=1,ABS(RJ51*RC51),-ABS(RJ51*RC51))</f>
        <v>-437.99999999956202</v>
      </c>
      <c r="RU51" s="188">
        <f>IF(IF(sym!$P40=QX51,1,0)=1,ABS(RJ51*RC51),-ABS(RJ51*RC51))</f>
        <v>437.99999999956202</v>
      </c>
      <c r="RV51" s="188">
        <f t="shared" si="169"/>
        <v>-437.99999999956202</v>
      </c>
      <c r="RW51" s="188">
        <f t="shared" si="127"/>
        <v>437.99999999956202</v>
      </c>
      <c r="RY51">
        <f t="shared" si="128"/>
        <v>-1</v>
      </c>
      <c r="RZ51" s="228"/>
      <c r="SA51" s="228"/>
      <c r="SB51" s="228"/>
      <c r="SC51" s="203"/>
      <c r="SD51" s="229"/>
      <c r="SE51">
        <f t="shared" si="129"/>
        <v>1</v>
      </c>
      <c r="SF51">
        <f t="shared" si="130"/>
        <v>0</v>
      </c>
      <c r="SG51" s="203"/>
      <c r="SH51">
        <f t="shared" si="131"/>
        <v>1</v>
      </c>
      <c r="SI51">
        <f t="shared" si="85"/>
        <v>1</v>
      </c>
      <c r="SJ51">
        <f t="shared" si="165"/>
        <v>0</v>
      </c>
      <c r="SK51">
        <f t="shared" si="132"/>
        <v>1</v>
      </c>
      <c r="SL51" s="237"/>
      <c r="SM51" s="194"/>
      <c r="SN51">
        <f t="shared" si="133"/>
        <v>-1</v>
      </c>
      <c r="SO51" t="str">
        <f t="shared" si="86"/>
        <v>FALSE</v>
      </c>
      <c r="SP51">
        <f>VLOOKUP($A51,'FuturesInfo (3)'!$A$2:$V$80,22)</f>
        <v>2</v>
      </c>
      <c r="SQ51" s="241"/>
      <c r="SR51">
        <f t="shared" si="134"/>
        <v>2</v>
      </c>
      <c r="SS51" s="137">
        <f>VLOOKUP($A51,'FuturesInfo (3)'!$A$2:$O$80,15)*SP51</f>
        <v>96360</v>
      </c>
      <c r="ST51" s="137">
        <f>VLOOKUP($A51,'FuturesInfo (3)'!$A$2:$O$80,15)*SR51</f>
        <v>96360</v>
      </c>
      <c r="SU51" s="188">
        <f t="shared" si="177"/>
        <v>0</v>
      </c>
      <c r="SV51" s="188">
        <f t="shared" si="87"/>
        <v>0</v>
      </c>
      <c r="SW51" s="188">
        <f t="shared" si="136"/>
        <v>0</v>
      </c>
      <c r="SX51" s="188">
        <f t="shared" si="137"/>
        <v>0</v>
      </c>
      <c r="SY51" s="188">
        <f t="shared" si="174"/>
        <v>0</v>
      </c>
      <c r="SZ51" s="188">
        <f t="shared" si="139"/>
        <v>0</v>
      </c>
      <c r="TA51" s="188">
        <f t="shared" si="166"/>
        <v>0</v>
      </c>
      <c r="TB51" s="188">
        <f t="shared" si="140"/>
        <v>0</v>
      </c>
      <c r="TC51" s="188">
        <f>IF(IF(sym!$Q40=SG51,1,0)=1,ABS(SS51*SL51),-ABS(SS51*SL51))</f>
        <v>0</v>
      </c>
      <c r="TD51" s="188">
        <f>IF(IF(sym!$P40=SG51,1,0)=1,ABS(SS51*SL51),-ABS(SS51*SL51))</f>
        <v>0</v>
      </c>
      <c r="TE51" s="188">
        <f t="shared" si="170"/>
        <v>0</v>
      </c>
      <c r="TF51" s="188">
        <f t="shared" si="141"/>
        <v>0</v>
      </c>
      <c r="TH51">
        <f t="shared" si="142"/>
        <v>0</v>
      </c>
      <c r="TI51" s="228"/>
      <c r="TJ51" s="228"/>
      <c r="TK51" s="228"/>
      <c r="TL51" s="203"/>
      <c r="TM51" s="229"/>
      <c r="TN51">
        <f t="shared" si="143"/>
        <v>1</v>
      </c>
      <c r="TO51">
        <f t="shared" si="144"/>
        <v>0</v>
      </c>
      <c r="TP51" s="203"/>
      <c r="TQ51">
        <f t="shared" si="145"/>
        <v>1</v>
      </c>
      <c r="TR51">
        <f t="shared" si="88"/>
        <v>1</v>
      </c>
      <c r="TS51">
        <f t="shared" si="167"/>
        <v>0</v>
      </c>
      <c r="TT51">
        <f t="shared" si="146"/>
        <v>1</v>
      </c>
      <c r="TU51" s="237"/>
      <c r="TV51" s="194"/>
      <c r="TW51">
        <f t="shared" si="147"/>
        <v>-1</v>
      </c>
      <c r="TX51" t="str">
        <f t="shared" si="89"/>
        <v>FALSE</v>
      </c>
      <c r="TY51">
        <f>VLOOKUP($A51,'FuturesInfo (3)'!$A$2:$V$80,22)</f>
        <v>2</v>
      </c>
      <c r="TZ51" s="241"/>
      <c r="UA51">
        <f t="shared" si="148"/>
        <v>2</v>
      </c>
      <c r="UB51" s="137">
        <f>VLOOKUP($A51,'FuturesInfo (3)'!$A$2:$O$80,15)*TY51</f>
        <v>96360</v>
      </c>
      <c r="UC51" s="137">
        <f>VLOOKUP($A51,'FuturesInfo (3)'!$A$2:$O$80,15)*UA51</f>
        <v>96360</v>
      </c>
      <c r="UD51" s="188">
        <f t="shared" si="178"/>
        <v>0</v>
      </c>
      <c r="UE51" s="188">
        <f t="shared" si="90"/>
        <v>0</v>
      </c>
      <c r="UF51" s="188">
        <f t="shared" si="150"/>
        <v>0</v>
      </c>
      <c r="UG51" s="188">
        <f t="shared" si="151"/>
        <v>0</v>
      </c>
      <c r="UH51" s="188">
        <f t="shared" si="175"/>
        <v>0</v>
      </c>
      <c r="UI51" s="188">
        <f t="shared" si="153"/>
        <v>0</v>
      </c>
      <c r="UJ51" s="188">
        <f t="shared" si="168"/>
        <v>0</v>
      </c>
      <c r="UK51" s="188">
        <f t="shared" si="154"/>
        <v>0</v>
      </c>
      <c r="UL51" s="188">
        <f>IF(IF(sym!$Q40=TP51,1,0)=1,ABS(UB51*TU51),-ABS(UB51*TU51))</f>
        <v>0</v>
      </c>
      <c r="UM51" s="188">
        <f>IF(IF(sym!$P40=TP51,1,0)=1,ABS(UB51*TU51),-ABS(UB51*TU51))</f>
        <v>0</v>
      </c>
      <c r="UN51" s="188">
        <f t="shared" si="171"/>
        <v>0</v>
      </c>
      <c r="UO51" s="188">
        <f t="shared" si="155"/>
        <v>0</v>
      </c>
    </row>
    <row r="52" spans="1:561" x14ac:dyDescent="0.25">
      <c r="A52" s="1" t="s">
        <v>367</v>
      </c>
      <c r="B52" s="149" t="s">
        <v>1100</v>
      </c>
      <c r="C52" s="192" t="str">
        <f>VLOOKUP(A52,'FuturesInfo (3)'!$A$2:$K$80,11)</f>
        <v>energy</v>
      </c>
      <c r="E52">
        <v>1</v>
      </c>
      <c r="F52" s="228">
        <v>1</v>
      </c>
      <c r="G52" s="228">
        <v>-1</v>
      </c>
      <c r="H52" s="203">
        <v>1</v>
      </c>
      <c r="I52" s="229">
        <v>2</v>
      </c>
      <c r="J52">
        <v>-1</v>
      </c>
      <c r="K52">
        <v>1</v>
      </c>
      <c r="L52" s="203">
        <v>-1</v>
      </c>
      <c r="M52">
        <v>0</v>
      </c>
      <c r="N52">
        <v>0</v>
      </c>
      <c r="O52">
        <v>1</v>
      </c>
      <c r="P52">
        <v>0</v>
      </c>
      <c r="Q52" s="237">
        <v>-1.6528925619799999E-2</v>
      </c>
      <c r="R52" s="194">
        <v>42541</v>
      </c>
      <c r="S52">
        <v>60</v>
      </c>
      <c r="T52" t="s">
        <v>1163</v>
      </c>
      <c r="U52">
        <v>1</v>
      </c>
      <c r="V52" s="241">
        <v>2</v>
      </c>
      <c r="W52">
        <v>1</v>
      </c>
      <c r="X52" s="137">
        <v>44625</v>
      </c>
      <c r="Y52" s="137">
        <v>44625</v>
      </c>
      <c r="Z52" s="188">
        <v>-737.60330578357502</v>
      </c>
      <c r="AA52" s="188">
        <f t="shared" si="81"/>
        <v>-737.60330578357502</v>
      </c>
      <c r="AB52" s="188">
        <v>-737.60330578357502</v>
      </c>
      <c r="AC52" s="188">
        <v>737.60330578357502</v>
      </c>
      <c r="AD52" s="188">
        <v>-737.60330578357502</v>
      </c>
      <c r="AE52" s="188">
        <v>737.60330578357502</v>
      </c>
      <c r="AF52" s="188">
        <f t="shared" si="91"/>
        <v>0</v>
      </c>
      <c r="AG52" s="188">
        <v>-737.60330578357502</v>
      </c>
      <c r="AH52" s="188">
        <v>737.60330578357502</v>
      </c>
      <c r="AI52" s="188">
        <v>-737.60330578357502</v>
      </c>
      <c r="AJ52" s="188">
        <v>737.60330578357502</v>
      </c>
      <c r="AL52">
        <v>-1</v>
      </c>
      <c r="AM52" s="228">
        <v>-1</v>
      </c>
      <c r="AN52" s="228">
        <v>-1</v>
      </c>
      <c r="AO52" s="228">
        <v>-1</v>
      </c>
      <c r="AP52" s="203">
        <v>1</v>
      </c>
      <c r="AQ52" s="229">
        <v>3</v>
      </c>
      <c r="AR52">
        <v>-1</v>
      </c>
      <c r="AS52">
        <v>1</v>
      </c>
      <c r="AT52" s="203">
        <v>-1</v>
      </c>
      <c r="AU52">
        <v>1</v>
      </c>
      <c r="AV52">
        <v>0</v>
      </c>
      <c r="AW52">
        <v>1</v>
      </c>
      <c r="AX52">
        <v>0</v>
      </c>
      <c r="AY52" s="237">
        <v>-1.62464985994E-2</v>
      </c>
      <c r="AZ52" s="194">
        <v>42541</v>
      </c>
      <c r="BA52">
        <f t="shared" si="92"/>
        <v>-1</v>
      </c>
      <c r="BB52" t="s">
        <v>1163</v>
      </c>
      <c r="BC52">
        <v>1</v>
      </c>
      <c r="BD52" s="241">
        <v>2</v>
      </c>
      <c r="BE52">
        <v>1</v>
      </c>
      <c r="BF52" s="137">
        <v>44150</v>
      </c>
      <c r="BG52" s="137">
        <v>44150</v>
      </c>
      <c r="BH52" s="188">
        <v>717.28291316350999</v>
      </c>
      <c r="BI52" s="188">
        <f t="shared" si="156"/>
        <v>717.28291316350999</v>
      </c>
      <c r="BJ52" s="188">
        <v>-717.28291316350999</v>
      </c>
      <c r="BK52" s="188">
        <v>717.28291316350999</v>
      </c>
      <c r="BL52" s="188">
        <v>-717.28291316350999</v>
      </c>
      <c r="BM52" s="188">
        <v>717.28291316350999</v>
      </c>
      <c r="BN52" s="188">
        <v>717.28291316350999</v>
      </c>
      <c r="BO52" s="188">
        <f t="shared" si="93"/>
        <v>717.28291316350999</v>
      </c>
      <c r="BP52" s="188">
        <v>-717.28291316350999</v>
      </c>
      <c r="BQ52" s="188">
        <v>717.28291316350999</v>
      </c>
      <c r="BR52" s="188">
        <v>-717.28291316350999</v>
      </c>
      <c r="BS52" s="188">
        <v>717.28291316350999</v>
      </c>
      <c r="BU52">
        <v>-1</v>
      </c>
      <c r="BV52" s="228">
        <v>1</v>
      </c>
      <c r="BW52" s="228">
        <v>1</v>
      </c>
      <c r="BX52" s="228">
        <v>1</v>
      </c>
      <c r="BY52" s="203">
        <v>1</v>
      </c>
      <c r="BZ52" s="229">
        <v>4</v>
      </c>
      <c r="CA52">
        <v>-1</v>
      </c>
      <c r="CB52">
        <v>1</v>
      </c>
      <c r="CC52" s="203">
        <v>1</v>
      </c>
      <c r="CD52">
        <v>1</v>
      </c>
      <c r="CE52">
        <v>1</v>
      </c>
      <c r="CF52">
        <v>0</v>
      </c>
      <c r="CG52">
        <v>1</v>
      </c>
      <c r="CH52" s="237">
        <v>5.6947608200500002E-3</v>
      </c>
      <c r="CI52" s="194">
        <v>42548</v>
      </c>
      <c r="CJ52">
        <f t="shared" si="94"/>
        <v>1</v>
      </c>
      <c r="CK52" t="s">
        <v>1163</v>
      </c>
      <c r="CL52">
        <v>2</v>
      </c>
      <c r="CM52" s="241">
        <v>1</v>
      </c>
      <c r="CN52">
        <v>3</v>
      </c>
      <c r="CO52" s="137">
        <v>88300</v>
      </c>
      <c r="CP52" s="137">
        <v>132450</v>
      </c>
      <c r="CQ52" s="188">
        <v>502.84738041041504</v>
      </c>
      <c r="CR52" s="188">
        <f t="shared" si="157"/>
        <v>-502.84738041041504</v>
      </c>
      <c r="CS52" s="188">
        <v>502.84738041041504</v>
      </c>
      <c r="CT52" s="188">
        <v>-502.84738041041504</v>
      </c>
      <c r="CU52" s="188">
        <v>502.84738041041504</v>
      </c>
      <c r="CV52" s="188">
        <v>502.84738041041504</v>
      </c>
      <c r="CW52" s="188">
        <v>502.84738041041504</v>
      </c>
      <c r="CX52" s="188">
        <f t="shared" si="95"/>
        <v>502.84738041041504</v>
      </c>
      <c r="CY52" s="188">
        <v>502.84738041041504</v>
      </c>
      <c r="CZ52" s="188">
        <v>-502.84738041041504</v>
      </c>
      <c r="DA52" s="188">
        <v>-502.84738041041504</v>
      </c>
      <c r="DB52" s="188">
        <v>502.84738041041504</v>
      </c>
      <c r="DD52">
        <v>1</v>
      </c>
      <c r="DE52" s="228">
        <v>1</v>
      </c>
      <c r="DF52" s="228">
        <v>-1</v>
      </c>
      <c r="DG52" s="228">
        <v>1</v>
      </c>
      <c r="DH52" s="203">
        <v>1</v>
      </c>
      <c r="DI52" s="229">
        <v>5</v>
      </c>
      <c r="DJ52">
        <v>-1</v>
      </c>
      <c r="DK52">
        <v>1</v>
      </c>
      <c r="DL52" s="203">
        <v>-1</v>
      </c>
      <c r="DM52">
        <v>0</v>
      </c>
      <c r="DN52">
        <v>0</v>
      </c>
      <c r="DO52">
        <v>1</v>
      </c>
      <c r="DP52">
        <v>0</v>
      </c>
      <c r="DQ52" s="237">
        <v>-3.9637599093999998E-2</v>
      </c>
      <c r="DR52" s="194">
        <v>42548</v>
      </c>
      <c r="DS52">
        <f t="shared" si="96"/>
        <v>1</v>
      </c>
      <c r="DT52" t="s">
        <v>1163</v>
      </c>
      <c r="DU52">
        <v>2</v>
      </c>
      <c r="DV52" s="241">
        <v>2</v>
      </c>
      <c r="DW52">
        <v>2</v>
      </c>
      <c r="DX52" s="137">
        <v>84800</v>
      </c>
      <c r="DY52" s="137">
        <v>84800</v>
      </c>
      <c r="DZ52" s="188">
        <v>-3361.2684031711997</v>
      </c>
      <c r="EA52" s="188">
        <f t="shared" si="158"/>
        <v>-3361.2684031711997</v>
      </c>
      <c r="EB52" s="188">
        <v>-3361.2684031711997</v>
      </c>
      <c r="EC52" s="188">
        <v>3361.2684031711997</v>
      </c>
      <c r="ED52" s="188">
        <v>-3361.2684031711997</v>
      </c>
      <c r="EE52" s="188">
        <v>3361.2684031711997</v>
      </c>
      <c r="EF52" s="188">
        <v>-3361.2684031711997</v>
      </c>
      <c r="EG52" s="188">
        <f t="shared" si="97"/>
        <v>-3361.2684031711997</v>
      </c>
      <c r="EH52" s="188">
        <v>-3361.2684031711997</v>
      </c>
      <c r="EI52" s="188">
        <v>3361.2684031711997</v>
      </c>
      <c r="EJ52" s="188">
        <v>-3361.2684031711997</v>
      </c>
      <c r="EK52" s="188">
        <v>3361.2684031711997</v>
      </c>
      <c r="EM52">
        <v>-1</v>
      </c>
      <c r="EN52" s="228">
        <v>-1</v>
      </c>
      <c r="EO52" s="228">
        <v>1</v>
      </c>
      <c r="EP52" s="228">
        <v>-1</v>
      </c>
      <c r="EQ52" s="203">
        <v>1</v>
      </c>
      <c r="ER52" s="229">
        <v>-4</v>
      </c>
      <c r="ES52">
        <v>-1</v>
      </c>
      <c r="ET52">
        <v>-1</v>
      </c>
      <c r="EU52" s="203">
        <v>-1</v>
      </c>
      <c r="EV52">
        <v>1</v>
      </c>
      <c r="EW52">
        <v>0</v>
      </c>
      <c r="EX52">
        <v>1</v>
      </c>
      <c r="EY52">
        <v>1</v>
      </c>
      <c r="EZ52" s="237">
        <v>-2.35849056604E-3</v>
      </c>
      <c r="FA52" s="194">
        <v>42550</v>
      </c>
      <c r="FB52">
        <f t="shared" si="98"/>
        <v>-1</v>
      </c>
      <c r="FC52" t="s">
        <v>1163</v>
      </c>
      <c r="FD52">
        <v>2</v>
      </c>
      <c r="FE52" s="241">
        <v>2</v>
      </c>
      <c r="FF52">
        <v>2</v>
      </c>
      <c r="FG52" s="137">
        <v>84600</v>
      </c>
      <c r="FH52" s="137">
        <v>84600</v>
      </c>
      <c r="FI52" s="188">
        <v>199.528301886984</v>
      </c>
      <c r="FJ52" s="188">
        <f t="shared" si="159"/>
        <v>199.528301886984</v>
      </c>
      <c r="FK52" s="188">
        <v>-199.528301886984</v>
      </c>
      <c r="FL52" s="188">
        <v>199.528301886984</v>
      </c>
      <c r="FM52" s="188">
        <v>199.528301886984</v>
      </c>
      <c r="FN52" s="188">
        <v>-199.528301886984</v>
      </c>
      <c r="FO52" s="188">
        <v>199.528301886984</v>
      </c>
      <c r="FP52" s="188">
        <f t="shared" si="99"/>
        <v>199.528301886984</v>
      </c>
      <c r="FQ52" s="188">
        <v>-199.528301886984</v>
      </c>
      <c r="FR52" s="188">
        <v>199.528301886984</v>
      </c>
      <c r="FS52" s="188">
        <v>-199.528301886984</v>
      </c>
      <c r="FT52" s="188">
        <v>199.528301886984</v>
      </c>
      <c r="FV52">
        <v>-1</v>
      </c>
      <c r="FW52" s="228">
        <v>-1</v>
      </c>
      <c r="FX52" s="228">
        <v>1</v>
      </c>
      <c r="FY52" s="228">
        <v>-1</v>
      </c>
      <c r="FZ52" s="203">
        <v>1</v>
      </c>
      <c r="GA52" s="229">
        <v>-5</v>
      </c>
      <c r="GB52">
        <v>-1</v>
      </c>
      <c r="GC52">
        <v>-1</v>
      </c>
      <c r="GD52">
        <v>1</v>
      </c>
      <c r="GE52">
        <v>0</v>
      </c>
      <c r="GF52">
        <v>1</v>
      </c>
      <c r="GG52">
        <v>0</v>
      </c>
      <c r="GH52">
        <v>0</v>
      </c>
      <c r="GI52">
        <v>2.36406619385E-3</v>
      </c>
      <c r="GJ52" s="194">
        <v>42550</v>
      </c>
      <c r="GK52">
        <f t="shared" si="100"/>
        <v>-1</v>
      </c>
      <c r="GL52" t="s">
        <v>1163</v>
      </c>
      <c r="GM52">
        <v>2</v>
      </c>
      <c r="GN52" s="241">
        <v>1</v>
      </c>
      <c r="GO52">
        <v>3</v>
      </c>
      <c r="GP52" s="137">
        <v>84800</v>
      </c>
      <c r="GQ52" s="137">
        <v>127200</v>
      </c>
      <c r="GR52" s="188">
        <v>-200.47281323848</v>
      </c>
      <c r="GS52" s="188">
        <f t="shared" si="160"/>
        <v>-200.47281323848</v>
      </c>
      <c r="GT52" s="188">
        <v>200.47281323848</v>
      </c>
      <c r="GU52" s="188">
        <v>-200.47281323848</v>
      </c>
      <c r="GV52" s="188">
        <v>-200.47281323848</v>
      </c>
      <c r="GW52" s="188">
        <v>200.47281323848</v>
      </c>
      <c r="GX52" s="188">
        <v>-200.47281323848</v>
      </c>
      <c r="GY52" s="188">
        <f t="shared" si="101"/>
        <v>-200.47281323848</v>
      </c>
      <c r="GZ52" s="188">
        <v>200.47281323848</v>
      </c>
      <c r="HA52" s="188">
        <v>-200.47281323848</v>
      </c>
      <c r="HB52" s="188">
        <v>-200.47281323848</v>
      </c>
      <c r="HC52" s="188">
        <v>200.47281323848</v>
      </c>
      <c r="HE52">
        <v>1</v>
      </c>
      <c r="HF52">
        <v>1</v>
      </c>
      <c r="HG52">
        <v>1</v>
      </c>
      <c r="HH52">
        <v>-1</v>
      </c>
      <c r="HI52">
        <v>1</v>
      </c>
      <c r="HJ52">
        <v>-6</v>
      </c>
      <c r="HK52">
        <v>-1</v>
      </c>
      <c r="HL52">
        <v>-1</v>
      </c>
      <c r="HM52" s="203">
        <v>-1</v>
      </c>
      <c r="HN52">
        <v>0</v>
      </c>
      <c r="HO52">
        <v>0</v>
      </c>
      <c r="HP52">
        <v>1</v>
      </c>
      <c r="HQ52">
        <v>1</v>
      </c>
      <c r="HR52" s="237">
        <v>-2.2995283018900001E-2</v>
      </c>
      <c r="HS52" s="194">
        <v>42550</v>
      </c>
      <c r="HT52">
        <f t="shared" si="102"/>
        <v>-1</v>
      </c>
      <c r="HU52" t="s">
        <v>1163</v>
      </c>
      <c r="HV52">
        <v>2</v>
      </c>
      <c r="HW52">
        <v>1</v>
      </c>
      <c r="HX52">
        <v>3</v>
      </c>
      <c r="HY52" s="137">
        <v>82850</v>
      </c>
      <c r="HZ52" s="137">
        <v>124275</v>
      </c>
      <c r="IA52" s="188">
        <v>-1905.1591981158651</v>
      </c>
      <c r="IB52" s="188">
        <f t="shared" si="161"/>
        <v>-1905.1591981158651</v>
      </c>
      <c r="IC52" s="188">
        <v>-1905.1591981158651</v>
      </c>
      <c r="ID52" s="188">
        <v>1905.1591981158651</v>
      </c>
      <c r="IE52" s="188">
        <v>1905.1591981158651</v>
      </c>
      <c r="IF52" s="188">
        <v>-1905.1591981158651</v>
      </c>
      <c r="IG52" s="188">
        <v>1905.1591981158651</v>
      </c>
      <c r="IH52" s="188">
        <f t="shared" si="103"/>
        <v>1905.1591981158651</v>
      </c>
      <c r="II52" s="188">
        <v>-1905.1591981158651</v>
      </c>
      <c r="IJ52" s="188">
        <v>1905.1591981158651</v>
      </c>
      <c r="IK52" s="188">
        <v>-1905.1591981158651</v>
      </c>
      <c r="IL52" s="188">
        <v>1905.1591981158651</v>
      </c>
      <c r="IN52">
        <v>-1</v>
      </c>
      <c r="IO52" s="228">
        <v>1</v>
      </c>
      <c r="IP52" s="228">
        <v>1</v>
      </c>
      <c r="IQ52" s="228">
        <v>-1</v>
      </c>
      <c r="IR52" s="203">
        <v>1</v>
      </c>
      <c r="IS52" s="229">
        <v>-7</v>
      </c>
      <c r="IT52">
        <v>-1</v>
      </c>
      <c r="IU52">
        <v>-1</v>
      </c>
      <c r="IV52" s="203">
        <v>1</v>
      </c>
      <c r="IW52">
        <v>1</v>
      </c>
      <c r="IX52">
        <v>1</v>
      </c>
      <c r="IY52">
        <v>0</v>
      </c>
      <c r="IZ52">
        <v>0</v>
      </c>
      <c r="JA52" s="237">
        <v>2.4140012069999999E-3</v>
      </c>
      <c r="JB52" s="194">
        <v>42550</v>
      </c>
      <c r="JC52">
        <f t="shared" si="104"/>
        <v>-1</v>
      </c>
      <c r="JD52" t="s">
        <v>1163</v>
      </c>
      <c r="JE52">
        <v>2</v>
      </c>
      <c r="JF52" s="241">
        <v>1</v>
      </c>
      <c r="JG52">
        <v>3</v>
      </c>
      <c r="JH52" s="137">
        <v>83050</v>
      </c>
      <c r="JI52" s="137">
        <v>124575</v>
      </c>
      <c r="JJ52" s="188">
        <v>200.48280024134999</v>
      </c>
      <c r="JK52" s="188">
        <f t="shared" si="162"/>
        <v>-200.48280024134999</v>
      </c>
      <c r="JL52" s="188">
        <v>200.48280024134999</v>
      </c>
      <c r="JM52" s="188">
        <v>-200.48280024134999</v>
      </c>
      <c r="JN52" s="188">
        <v>-200.48280024134999</v>
      </c>
      <c r="JO52" s="188">
        <v>200.48280024134999</v>
      </c>
      <c r="JP52" s="188">
        <v>-200.48280024134999</v>
      </c>
      <c r="JQ52" s="188">
        <f t="shared" si="105"/>
        <v>-200.48280024134999</v>
      </c>
      <c r="JR52" s="188">
        <v>200.48280024134999</v>
      </c>
      <c r="JS52" s="188">
        <v>-200.48280024134999</v>
      </c>
      <c r="JT52" s="188">
        <v>-200.48280024134999</v>
      </c>
      <c r="JU52" s="188">
        <v>200.48280024134999</v>
      </c>
      <c r="JW52">
        <v>1</v>
      </c>
      <c r="JX52" s="228">
        <v>1</v>
      </c>
      <c r="JY52" s="228">
        <v>1</v>
      </c>
      <c r="JZ52" s="228">
        <v>-1</v>
      </c>
      <c r="KA52" s="203">
        <v>1</v>
      </c>
      <c r="KB52" s="229">
        <v>-8</v>
      </c>
      <c r="KC52">
        <v>-1</v>
      </c>
      <c r="KD52">
        <v>-1</v>
      </c>
      <c r="KE52" s="203">
        <v>1</v>
      </c>
      <c r="KF52">
        <v>1</v>
      </c>
      <c r="KG52">
        <v>1</v>
      </c>
      <c r="KH52">
        <v>0</v>
      </c>
      <c r="KI52">
        <v>0</v>
      </c>
      <c r="KJ52" s="237">
        <v>1.98675496689E-2</v>
      </c>
      <c r="KK52" s="194">
        <v>42550</v>
      </c>
      <c r="KL52">
        <f t="shared" si="106"/>
        <v>-1</v>
      </c>
      <c r="KM52" t="s">
        <v>1163</v>
      </c>
      <c r="KN52">
        <v>2</v>
      </c>
      <c r="KO52" s="241">
        <v>1</v>
      </c>
      <c r="KP52">
        <v>3</v>
      </c>
      <c r="KQ52" s="137">
        <v>84700</v>
      </c>
      <c r="KR52" s="137">
        <v>127050</v>
      </c>
      <c r="KS52" s="188">
        <v>1682.78145695583</v>
      </c>
      <c r="KT52" s="188">
        <v>1682.78145695583</v>
      </c>
      <c r="KU52" s="188">
        <v>1682.78145695583</v>
      </c>
      <c r="KV52" s="188">
        <v>-1682.78145695583</v>
      </c>
      <c r="KW52" s="188">
        <v>-1682.78145695583</v>
      </c>
      <c r="KX52" s="188">
        <v>1682.78145695583</v>
      </c>
      <c r="KY52" s="188">
        <v>-1682.78145695583</v>
      </c>
      <c r="KZ52" s="188">
        <f t="shared" si="107"/>
        <v>-1682.78145695583</v>
      </c>
      <c r="LA52" s="188">
        <v>1682.78145695583</v>
      </c>
      <c r="LB52" s="188">
        <v>-1682.78145695583</v>
      </c>
      <c r="LC52" s="188">
        <v>-1682.78145695583</v>
      </c>
      <c r="LD52" s="188">
        <v>1682.78145695583</v>
      </c>
      <c r="LF52">
        <v>1</v>
      </c>
      <c r="LG52" s="228">
        <v>-1</v>
      </c>
      <c r="LH52" s="228">
        <v>1</v>
      </c>
      <c r="LI52" s="228">
        <v>-1</v>
      </c>
      <c r="LJ52" s="203">
        <v>1</v>
      </c>
      <c r="LK52" s="229">
        <v>-9</v>
      </c>
      <c r="LL52">
        <v>-1</v>
      </c>
      <c r="LM52">
        <v>-1</v>
      </c>
      <c r="LN52" s="203">
        <v>-1</v>
      </c>
      <c r="LO52">
        <v>0</v>
      </c>
      <c r="LP52">
        <v>0</v>
      </c>
      <c r="LQ52">
        <v>1</v>
      </c>
      <c r="LR52">
        <v>1</v>
      </c>
      <c r="LS52" s="237">
        <v>-4.6635182998799998E-2</v>
      </c>
      <c r="LT52" s="194">
        <v>42550</v>
      </c>
      <c r="LU52">
        <f t="shared" si="108"/>
        <v>-1</v>
      </c>
      <c r="LV52" t="s">
        <v>1163</v>
      </c>
      <c r="LW52">
        <v>2</v>
      </c>
      <c r="LX52" s="241"/>
      <c r="LY52">
        <v>2</v>
      </c>
      <c r="LZ52" s="137">
        <v>80750</v>
      </c>
      <c r="MA52" s="137">
        <v>80750</v>
      </c>
      <c r="MB52" s="188">
        <v>3765.7910271531</v>
      </c>
      <c r="MC52" s="188">
        <v>-3765.7910271531</v>
      </c>
      <c r="MD52" s="188">
        <v>-3765.7910271531</v>
      </c>
      <c r="ME52" s="188">
        <v>3765.7910271531</v>
      </c>
      <c r="MF52" s="188">
        <v>3765.7910271531</v>
      </c>
      <c r="MG52" s="188">
        <v>-3765.7910271531</v>
      </c>
      <c r="MH52" s="188">
        <v>3765.7910271531</v>
      </c>
      <c r="MI52" s="188">
        <f t="shared" si="109"/>
        <v>3765.7910271531</v>
      </c>
      <c r="MJ52" s="188">
        <v>-3765.7910271531</v>
      </c>
      <c r="MK52" s="188">
        <v>3765.7910271531</v>
      </c>
      <c r="ML52" s="188">
        <v>-3765.7910271531</v>
      </c>
      <c r="MM52" s="188">
        <v>3765.7910271531</v>
      </c>
      <c r="MO52">
        <v>-1</v>
      </c>
      <c r="MP52" s="228">
        <v>-1</v>
      </c>
      <c r="MQ52" s="228">
        <v>-1</v>
      </c>
      <c r="MR52" s="203">
        <v>-1</v>
      </c>
      <c r="MS52" s="203">
        <v>1</v>
      </c>
      <c r="MT52" s="229">
        <v>-10</v>
      </c>
      <c r="MU52">
        <v>-1</v>
      </c>
      <c r="MV52">
        <v>-1</v>
      </c>
      <c r="MW52" s="203">
        <v>1</v>
      </c>
      <c r="MX52">
        <v>0</v>
      </c>
      <c r="MY52">
        <v>1</v>
      </c>
      <c r="MZ52">
        <v>0</v>
      </c>
      <c r="NA52">
        <v>0</v>
      </c>
      <c r="NB52" s="237">
        <v>2.0433436532500002E-2</v>
      </c>
      <c r="NC52" s="194">
        <v>42550</v>
      </c>
      <c r="ND52">
        <f t="shared" si="110"/>
        <v>-1</v>
      </c>
      <c r="NE52" t="s">
        <v>1163</v>
      </c>
      <c r="NF52">
        <v>2</v>
      </c>
      <c r="NG52" s="241"/>
      <c r="NH52">
        <v>2</v>
      </c>
      <c r="NI52" s="137">
        <v>82400</v>
      </c>
      <c r="NJ52" s="137">
        <v>82400</v>
      </c>
      <c r="NK52" s="188">
        <v>-1683.7151702780002</v>
      </c>
      <c r="NL52" s="188">
        <v>-1683.7151702780002</v>
      </c>
      <c r="NM52" s="188">
        <v>1683.7151702780002</v>
      </c>
      <c r="NN52" s="188">
        <v>-1683.7151702780002</v>
      </c>
      <c r="NO52" s="188">
        <v>-1683.7151702780002</v>
      </c>
      <c r="NP52" s="188">
        <v>-1683.7151702780002</v>
      </c>
      <c r="NQ52" s="188">
        <v>-1683.7151702780002</v>
      </c>
      <c r="NR52" s="188">
        <f t="shared" si="111"/>
        <v>-1683.7151702780002</v>
      </c>
      <c r="NS52" s="188">
        <v>1683.7151702780002</v>
      </c>
      <c r="NT52" s="188">
        <v>-1683.7151702780002</v>
      </c>
      <c r="NU52" s="188">
        <v>-1683.7151702780002</v>
      </c>
      <c r="NV52" s="188">
        <v>1683.7151702780002</v>
      </c>
      <c r="NX52">
        <v>1</v>
      </c>
      <c r="NY52" s="228">
        <v>-1</v>
      </c>
      <c r="NZ52" s="228">
        <v>-1</v>
      </c>
      <c r="OA52" s="228">
        <v>-1</v>
      </c>
      <c r="OB52" s="203">
        <v>1</v>
      </c>
      <c r="OC52" s="229">
        <v>-11</v>
      </c>
      <c r="OD52">
        <v>-1</v>
      </c>
      <c r="OE52">
        <v>-1</v>
      </c>
      <c r="OF52" s="203">
        <v>1</v>
      </c>
      <c r="OG52">
        <v>0</v>
      </c>
      <c r="OH52">
        <v>1</v>
      </c>
      <c r="OI52">
        <v>0</v>
      </c>
      <c r="OJ52">
        <v>0</v>
      </c>
      <c r="OK52">
        <v>2.4271844660200001E-3</v>
      </c>
      <c r="OL52" s="194">
        <v>42550</v>
      </c>
      <c r="OM52">
        <f t="shared" si="112"/>
        <v>-1</v>
      </c>
      <c r="ON52" t="s">
        <v>1163</v>
      </c>
      <c r="OO52">
        <v>2</v>
      </c>
      <c r="OP52" s="241"/>
      <c r="OQ52">
        <v>2</v>
      </c>
      <c r="OR52" s="137">
        <v>80350</v>
      </c>
      <c r="OS52" s="137">
        <v>80350</v>
      </c>
      <c r="OT52" s="188">
        <v>-195.02427184470702</v>
      </c>
      <c r="OU52" s="188">
        <v>195.02427184470702</v>
      </c>
      <c r="OV52" s="188">
        <v>195.02427184470702</v>
      </c>
      <c r="OW52" s="188">
        <v>-195.02427184470702</v>
      </c>
      <c r="OX52" s="188">
        <v>-195.02427184470702</v>
      </c>
      <c r="OY52" s="188">
        <v>-195.02427184470702</v>
      </c>
      <c r="OZ52" s="188">
        <v>-195.02427184470702</v>
      </c>
      <c r="PA52" s="188">
        <f t="shared" si="113"/>
        <v>-195.02427184470702</v>
      </c>
      <c r="PB52" s="188">
        <v>195.02427184470702</v>
      </c>
      <c r="PC52" s="188">
        <v>-195.02427184470702</v>
      </c>
      <c r="PD52" s="188">
        <v>-195.02427184470702</v>
      </c>
      <c r="PE52" s="188">
        <v>195.02427184470702</v>
      </c>
      <c r="PG52">
        <v>1</v>
      </c>
      <c r="PH52" s="228">
        <v>-1</v>
      </c>
      <c r="PI52" s="228">
        <v>-1</v>
      </c>
      <c r="PJ52" s="228">
        <v>-1</v>
      </c>
      <c r="PK52" s="203">
        <v>1</v>
      </c>
      <c r="PL52" s="229">
        <v>-12</v>
      </c>
      <c r="PM52">
        <v>-1</v>
      </c>
      <c r="PN52">
        <v>-1</v>
      </c>
      <c r="PO52" s="203">
        <v>-1</v>
      </c>
      <c r="PP52">
        <v>1</v>
      </c>
      <c r="PQ52">
        <v>0</v>
      </c>
      <c r="PR52">
        <v>1</v>
      </c>
      <c r="PS52">
        <v>1</v>
      </c>
      <c r="PT52" s="237">
        <v>-2.7239709443099999E-2</v>
      </c>
      <c r="PU52" s="194">
        <v>42550</v>
      </c>
      <c r="PV52">
        <v>-1</v>
      </c>
      <c r="PW52" t="s">
        <v>1163</v>
      </c>
      <c r="PX52">
        <v>2</v>
      </c>
      <c r="PY52" s="241"/>
      <c r="PZ52">
        <v>2</v>
      </c>
      <c r="QA52" s="137">
        <v>81850</v>
      </c>
      <c r="QB52" s="137">
        <v>81850</v>
      </c>
      <c r="QC52" s="188">
        <v>2229.5702179177347</v>
      </c>
      <c r="QD52" s="188">
        <v>-2229.5702179177347</v>
      </c>
      <c r="QE52" s="188">
        <v>-2229.5702179177347</v>
      </c>
      <c r="QF52" s="188">
        <v>2229.5702179177347</v>
      </c>
      <c r="QG52" s="188">
        <v>2229.5702179177347</v>
      </c>
      <c r="QH52" s="188">
        <v>2229.5702179177347</v>
      </c>
      <c r="QI52" s="188">
        <v>2229.5702179177347</v>
      </c>
      <c r="QJ52" s="188">
        <v>2229.5702179177347</v>
      </c>
      <c r="QK52" s="188">
        <v>-2229.5702179177347</v>
      </c>
      <c r="QL52" s="188">
        <v>2229.5702179177347</v>
      </c>
      <c r="QM52" s="188">
        <v>-2229.5702179177347</v>
      </c>
      <c r="QN52" s="188">
        <v>2229.5702179177347</v>
      </c>
      <c r="QP52">
        <f t="shared" si="114"/>
        <v>-1</v>
      </c>
      <c r="QQ52" s="228">
        <v>-1</v>
      </c>
      <c r="QR52" s="228">
        <v>1</v>
      </c>
      <c r="QS52" s="228">
        <v>-1</v>
      </c>
      <c r="QT52" s="203">
        <v>1</v>
      </c>
      <c r="QU52" s="229">
        <v>-13</v>
      </c>
      <c r="QV52">
        <f t="shared" si="115"/>
        <v>-1</v>
      </c>
      <c r="QW52">
        <f t="shared" si="116"/>
        <v>-1</v>
      </c>
      <c r="QX52">
        <v>1</v>
      </c>
      <c r="QY52">
        <f t="shared" si="117"/>
        <v>1</v>
      </c>
      <c r="QZ52">
        <f t="shared" si="176"/>
        <v>1</v>
      </c>
      <c r="RA52">
        <f t="shared" si="163"/>
        <v>0</v>
      </c>
      <c r="RB52">
        <f t="shared" si="118"/>
        <v>0</v>
      </c>
      <c r="RC52">
        <v>1.86683260734E-2</v>
      </c>
      <c r="RD52" s="194">
        <v>42550</v>
      </c>
      <c r="RE52">
        <f t="shared" si="119"/>
        <v>-1</v>
      </c>
      <c r="RF52" t="str">
        <f t="shared" si="83"/>
        <v>TRUE</v>
      </c>
      <c r="RG52">
        <f>VLOOKUP($A52,'FuturesInfo (3)'!$A$2:$V$80,22)</f>
        <v>2</v>
      </c>
      <c r="RH52" s="241"/>
      <c r="RI52">
        <f t="shared" si="120"/>
        <v>2</v>
      </c>
      <c r="RJ52" s="137">
        <f>VLOOKUP($A52,'FuturesInfo (3)'!$A$2:$O$80,15)*RG52</f>
        <v>81850</v>
      </c>
      <c r="RK52" s="137">
        <f>VLOOKUP($A52,'FuturesInfo (3)'!$A$2:$O$80,15)*RI52</f>
        <v>81850</v>
      </c>
      <c r="RL52" s="188">
        <f t="shared" si="121"/>
        <v>-1528.0024891077901</v>
      </c>
      <c r="RM52" s="188">
        <f t="shared" si="172"/>
        <v>-1528.0024891077901</v>
      </c>
      <c r="RN52" s="188">
        <f t="shared" si="122"/>
        <v>1528.0024891077901</v>
      </c>
      <c r="RO52" s="188">
        <f t="shared" si="123"/>
        <v>-1528.0024891077901</v>
      </c>
      <c r="RP52" s="188">
        <f t="shared" si="173"/>
        <v>-1528.0024891077901</v>
      </c>
      <c r="RQ52" s="188">
        <f t="shared" si="125"/>
        <v>1528.0024891077901</v>
      </c>
      <c r="RR52" s="188">
        <f t="shared" si="164"/>
        <v>-1528.0024891077901</v>
      </c>
      <c r="RS52" s="188">
        <f t="shared" si="126"/>
        <v>-1528.0024891077901</v>
      </c>
      <c r="RT52" s="188">
        <f>IF(IF(sym!$Q41=QX52,1,0)=1,ABS(RJ52*RC52),-ABS(RJ52*RC52))</f>
        <v>1528.0024891077901</v>
      </c>
      <c r="RU52" s="188">
        <f>IF(IF(sym!$P41=QX52,1,0)=1,ABS(RJ52*RC52),-ABS(RJ52*RC52))</f>
        <v>-1528.0024891077901</v>
      </c>
      <c r="RV52" s="188">
        <f t="shared" si="169"/>
        <v>-1528.0024891077901</v>
      </c>
      <c r="RW52" s="188">
        <f t="shared" si="127"/>
        <v>1528.0024891077901</v>
      </c>
      <c r="RY52">
        <f t="shared" si="128"/>
        <v>1</v>
      </c>
      <c r="RZ52" s="228"/>
      <c r="SA52" s="228"/>
      <c r="SB52" s="228"/>
      <c r="SC52" s="203"/>
      <c r="SD52" s="229"/>
      <c r="SE52">
        <f t="shared" si="129"/>
        <v>1</v>
      </c>
      <c r="SF52">
        <f t="shared" si="130"/>
        <v>0</v>
      </c>
      <c r="SG52" s="203"/>
      <c r="SH52">
        <f t="shared" si="131"/>
        <v>1</v>
      </c>
      <c r="SI52">
        <f t="shared" si="85"/>
        <v>1</v>
      </c>
      <c r="SJ52">
        <f t="shared" si="165"/>
        <v>0</v>
      </c>
      <c r="SK52">
        <f t="shared" si="132"/>
        <v>1</v>
      </c>
      <c r="SL52" s="237"/>
      <c r="SM52" s="194"/>
      <c r="SN52">
        <f t="shared" si="133"/>
        <v>-1</v>
      </c>
      <c r="SO52" t="str">
        <f t="shared" si="86"/>
        <v>FALSE</v>
      </c>
      <c r="SP52">
        <f>VLOOKUP($A52,'FuturesInfo (3)'!$A$2:$V$80,22)</f>
        <v>2</v>
      </c>
      <c r="SQ52" s="241"/>
      <c r="SR52">
        <f t="shared" si="134"/>
        <v>2</v>
      </c>
      <c r="SS52" s="137">
        <f>VLOOKUP($A52,'FuturesInfo (3)'!$A$2:$O$80,15)*SP52</f>
        <v>81850</v>
      </c>
      <c r="ST52" s="137">
        <f>VLOOKUP($A52,'FuturesInfo (3)'!$A$2:$O$80,15)*SR52</f>
        <v>81850</v>
      </c>
      <c r="SU52" s="188">
        <f t="shared" si="177"/>
        <v>0</v>
      </c>
      <c r="SV52" s="188">
        <f t="shared" si="87"/>
        <v>0</v>
      </c>
      <c r="SW52" s="188">
        <f t="shared" si="136"/>
        <v>0</v>
      </c>
      <c r="SX52" s="188">
        <f t="shared" si="137"/>
        <v>0</v>
      </c>
      <c r="SY52" s="188">
        <f t="shared" si="174"/>
        <v>0</v>
      </c>
      <c r="SZ52" s="188">
        <f t="shared" si="139"/>
        <v>0</v>
      </c>
      <c r="TA52" s="188">
        <f t="shared" si="166"/>
        <v>0</v>
      </c>
      <c r="TB52" s="188">
        <f t="shared" si="140"/>
        <v>0</v>
      </c>
      <c r="TC52" s="188">
        <f>IF(IF(sym!$Q41=SG52,1,0)=1,ABS(SS52*SL52),-ABS(SS52*SL52))</f>
        <v>0</v>
      </c>
      <c r="TD52" s="188">
        <f>IF(IF(sym!$P41=SG52,1,0)=1,ABS(SS52*SL52),-ABS(SS52*SL52))</f>
        <v>0</v>
      </c>
      <c r="TE52" s="188">
        <f t="shared" si="170"/>
        <v>0</v>
      </c>
      <c r="TF52" s="188">
        <f t="shared" si="141"/>
        <v>0</v>
      </c>
      <c r="TH52">
        <f t="shared" si="142"/>
        <v>0</v>
      </c>
      <c r="TI52" s="228"/>
      <c r="TJ52" s="228"/>
      <c r="TK52" s="228"/>
      <c r="TL52" s="203"/>
      <c r="TM52" s="229"/>
      <c r="TN52">
        <f t="shared" si="143"/>
        <v>1</v>
      </c>
      <c r="TO52">
        <f t="shared" si="144"/>
        <v>0</v>
      </c>
      <c r="TP52" s="203"/>
      <c r="TQ52">
        <f t="shared" si="145"/>
        <v>1</v>
      </c>
      <c r="TR52">
        <f t="shared" si="88"/>
        <v>1</v>
      </c>
      <c r="TS52">
        <f t="shared" si="167"/>
        <v>0</v>
      </c>
      <c r="TT52">
        <f t="shared" si="146"/>
        <v>1</v>
      </c>
      <c r="TU52" s="237"/>
      <c r="TV52" s="194"/>
      <c r="TW52">
        <f t="shared" si="147"/>
        <v>-1</v>
      </c>
      <c r="TX52" t="str">
        <f t="shared" si="89"/>
        <v>FALSE</v>
      </c>
      <c r="TY52">
        <f>VLOOKUP($A52,'FuturesInfo (3)'!$A$2:$V$80,22)</f>
        <v>2</v>
      </c>
      <c r="TZ52" s="241"/>
      <c r="UA52">
        <f t="shared" si="148"/>
        <v>2</v>
      </c>
      <c r="UB52" s="137">
        <f>VLOOKUP($A52,'FuturesInfo (3)'!$A$2:$O$80,15)*TY52</f>
        <v>81850</v>
      </c>
      <c r="UC52" s="137">
        <f>VLOOKUP($A52,'FuturesInfo (3)'!$A$2:$O$80,15)*UA52</f>
        <v>81850</v>
      </c>
      <c r="UD52" s="188">
        <f t="shared" si="178"/>
        <v>0</v>
      </c>
      <c r="UE52" s="188">
        <f t="shared" si="90"/>
        <v>0</v>
      </c>
      <c r="UF52" s="188">
        <f t="shared" si="150"/>
        <v>0</v>
      </c>
      <c r="UG52" s="188">
        <f t="shared" si="151"/>
        <v>0</v>
      </c>
      <c r="UH52" s="188">
        <f t="shared" si="175"/>
        <v>0</v>
      </c>
      <c r="UI52" s="188">
        <f t="shared" si="153"/>
        <v>0</v>
      </c>
      <c r="UJ52" s="188">
        <f t="shared" si="168"/>
        <v>0</v>
      </c>
      <c r="UK52" s="188">
        <f t="shared" si="154"/>
        <v>0</v>
      </c>
      <c r="UL52" s="188">
        <f>IF(IF(sym!$Q41=TP52,1,0)=1,ABS(UB52*TU52),-ABS(UB52*TU52))</f>
        <v>0</v>
      </c>
      <c r="UM52" s="188">
        <f>IF(IF(sym!$P41=TP52,1,0)=1,ABS(UB52*TU52),-ABS(UB52*TU52))</f>
        <v>0</v>
      </c>
      <c r="UN52" s="188">
        <f t="shared" si="171"/>
        <v>0</v>
      </c>
      <c r="UO52" s="188">
        <f t="shared" si="155"/>
        <v>0</v>
      </c>
    </row>
    <row r="53" spans="1:561" x14ac:dyDescent="0.25">
      <c r="A53" s="1" t="s">
        <v>369</v>
      </c>
      <c r="B53" s="149" t="str">
        <f>'FuturesInfo (3)'!M41</f>
        <v>@HE</v>
      </c>
      <c r="C53" s="192" t="str">
        <f>VLOOKUP(A53,'FuturesInfo (3)'!$A$2:$K$80,11)</f>
        <v>meat</v>
      </c>
      <c r="E53">
        <v>-1</v>
      </c>
      <c r="F53" s="228">
        <v>-1</v>
      </c>
      <c r="G53" s="228">
        <v>1</v>
      </c>
      <c r="H53" s="203">
        <v>-1</v>
      </c>
      <c r="I53" s="229">
        <v>7</v>
      </c>
      <c r="J53">
        <v>1</v>
      </c>
      <c r="K53">
        <v>-1</v>
      </c>
      <c r="L53" s="203">
        <v>-1</v>
      </c>
      <c r="M53">
        <v>1</v>
      </c>
      <c r="N53">
        <v>1</v>
      </c>
      <c r="O53">
        <v>0</v>
      </c>
      <c r="P53">
        <v>1</v>
      </c>
      <c r="Q53" s="237">
        <v>-6.0006000600099996E-4</v>
      </c>
      <c r="R53" s="194">
        <v>42541</v>
      </c>
      <c r="S53">
        <v>60</v>
      </c>
      <c r="T53" t="s">
        <v>1163</v>
      </c>
      <c r="U53">
        <v>3</v>
      </c>
      <c r="V53" s="241">
        <v>2</v>
      </c>
      <c r="W53">
        <v>2</v>
      </c>
      <c r="X53" s="137">
        <v>99930</v>
      </c>
      <c r="Y53" s="137">
        <v>66620</v>
      </c>
      <c r="Z53" s="188">
        <v>59.963996399679928</v>
      </c>
      <c r="AA53" s="188">
        <f t="shared" si="81"/>
        <v>59.963996399679928</v>
      </c>
      <c r="AB53" s="188">
        <v>59.963996399679928</v>
      </c>
      <c r="AC53" s="188">
        <v>-59.963996399679928</v>
      </c>
      <c r="AD53" s="188">
        <v>59.963996399679928</v>
      </c>
      <c r="AE53" s="188">
        <v>-59.963996399679928</v>
      </c>
      <c r="AF53" s="188">
        <f t="shared" si="91"/>
        <v>-2</v>
      </c>
      <c r="AG53" s="188">
        <v>-59.963996399679928</v>
      </c>
      <c r="AH53" s="188">
        <v>59.963996399679928</v>
      </c>
      <c r="AI53" s="188">
        <v>-59.963996399679928</v>
      </c>
      <c r="AJ53" s="188">
        <v>59.963996399679928</v>
      </c>
      <c r="AL53">
        <v>-1</v>
      </c>
      <c r="AM53" s="228">
        <v>-1</v>
      </c>
      <c r="AN53" s="228">
        <v>1</v>
      </c>
      <c r="AO53" s="228">
        <v>-1</v>
      </c>
      <c r="AP53" s="203">
        <v>-1</v>
      </c>
      <c r="AQ53" s="229">
        <v>8</v>
      </c>
      <c r="AR53">
        <v>1</v>
      </c>
      <c r="AS53">
        <v>-1</v>
      </c>
      <c r="AT53" s="203">
        <v>1</v>
      </c>
      <c r="AU53">
        <v>0</v>
      </c>
      <c r="AV53">
        <v>0</v>
      </c>
      <c r="AW53">
        <v>1</v>
      </c>
      <c r="AX53">
        <v>0</v>
      </c>
      <c r="AY53" s="237">
        <v>8.1056739717799992E-3</v>
      </c>
      <c r="AZ53" s="194">
        <v>42541</v>
      </c>
      <c r="BA53">
        <f t="shared" si="92"/>
        <v>-1</v>
      </c>
      <c r="BB53" t="s">
        <v>1163</v>
      </c>
      <c r="BC53">
        <v>3</v>
      </c>
      <c r="BD53" s="241">
        <v>2</v>
      </c>
      <c r="BE53">
        <v>2</v>
      </c>
      <c r="BF53" s="137">
        <v>100740</v>
      </c>
      <c r="BG53" s="137">
        <v>67160</v>
      </c>
      <c r="BH53" s="188">
        <v>-816.56559591711709</v>
      </c>
      <c r="BI53" s="188">
        <f t="shared" si="156"/>
        <v>-816.56559591711709</v>
      </c>
      <c r="BJ53" s="188">
        <v>-816.56559591711709</v>
      </c>
      <c r="BK53" s="188">
        <v>816.56559591711709</v>
      </c>
      <c r="BL53" s="188">
        <v>-816.56559591711709</v>
      </c>
      <c r="BM53" s="188">
        <v>816.56559591711709</v>
      </c>
      <c r="BN53" s="188">
        <v>-816.56559591711709</v>
      </c>
      <c r="BO53" s="188">
        <f t="shared" si="93"/>
        <v>-816.56559591711709</v>
      </c>
      <c r="BP53" s="188">
        <v>816.56559591711709</v>
      </c>
      <c r="BQ53" s="188">
        <v>-816.56559591711709</v>
      </c>
      <c r="BR53" s="188">
        <v>-816.56559591711709</v>
      </c>
      <c r="BS53" s="188">
        <v>816.56559591711709</v>
      </c>
      <c r="BU53">
        <v>1</v>
      </c>
      <c r="BV53" s="228">
        <v>-1</v>
      </c>
      <c r="BW53" s="228">
        <v>1</v>
      </c>
      <c r="BX53" s="228">
        <v>-1</v>
      </c>
      <c r="BY53" s="203">
        <v>-1</v>
      </c>
      <c r="BZ53" s="229">
        <v>9</v>
      </c>
      <c r="CA53">
        <v>1</v>
      </c>
      <c r="CB53">
        <v>-1</v>
      </c>
      <c r="CC53" s="203">
        <v>1</v>
      </c>
      <c r="CD53">
        <v>0</v>
      </c>
      <c r="CE53">
        <v>0</v>
      </c>
      <c r="CF53">
        <v>1</v>
      </c>
      <c r="CG53">
        <v>0</v>
      </c>
      <c r="CH53" s="237"/>
      <c r="CI53" s="194">
        <v>42541</v>
      </c>
      <c r="CJ53">
        <f t="shared" si="94"/>
        <v>-1</v>
      </c>
      <c r="CK53" t="s">
        <v>1163</v>
      </c>
      <c r="CL53">
        <v>4</v>
      </c>
      <c r="CM53" s="241">
        <v>2</v>
      </c>
      <c r="CN53">
        <v>3</v>
      </c>
      <c r="CO53" s="137">
        <v>134320</v>
      </c>
      <c r="CP53" s="137">
        <v>100740</v>
      </c>
      <c r="CQ53" s="188">
        <v>0</v>
      </c>
      <c r="CR53" s="188">
        <f t="shared" si="157"/>
        <v>0</v>
      </c>
      <c r="CS53" s="188">
        <v>0</v>
      </c>
      <c r="CT53" s="188">
        <v>0</v>
      </c>
      <c r="CU53" s="188">
        <v>0</v>
      </c>
      <c r="CV53" s="188">
        <v>0</v>
      </c>
      <c r="CW53" s="188">
        <v>0</v>
      </c>
      <c r="CX53" s="188">
        <f t="shared" si="95"/>
        <v>0</v>
      </c>
      <c r="CY53" s="188">
        <v>0</v>
      </c>
      <c r="CZ53" s="188">
        <v>0</v>
      </c>
      <c r="DA53" s="188">
        <v>0</v>
      </c>
      <c r="DB53" s="188">
        <v>0</v>
      </c>
      <c r="DD53">
        <v>1</v>
      </c>
      <c r="DE53" s="228">
        <v>-1</v>
      </c>
      <c r="DF53" s="228">
        <v>1</v>
      </c>
      <c r="DG53" s="228">
        <v>-1</v>
      </c>
      <c r="DH53" s="203">
        <v>-1</v>
      </c>
      <c r="DI53" s="229">
        <v>9</v>
      </c>
      <c r="DJ53">
        <v>1</v>
      </c>
      <c r="DK53">
        <v>-1</v>
      </c>
      <c r="DL53" s="203">
        <v>-1</v>
      </c>
      <c r="DM53">
        <v>1</v>
      </c>
      <c r="DN53">
        <v>1</v>
      </c>
      <c r="DO53">
        <v>0</v>
      </c>
      <c r="DP53">
        <v>1</v>
      </c>
      <c r="DQ53" s="237">
        <v>-8.3382966051199995E-3</v>
      </c>
      <c r="DR53" s="194">
        <v>42541</v>
      </c>
      <c r="DS53">
        <f t="shared" si="96"/>
        <v>-1</v>
      </c>
      <c r="DT53" t="s">
        <v>1163</v>
      </c>
      <c r="DU53">
        <v>4</v>
      </c>
      <c r="DV53" s="241">
        <v>2</v>
      </c>
      <c r="DW53">
        <v>3</v>
      </c>
      <c r="DX53" s="137">
        <v>133200</v>
      </c>
      <c r="DY53" s="137">
        <v>99900</v>
      </c>
      <c r="DZ53" s="188">
        <v>1110.6611078019839</v>
      </c>
      <c r="EA53" s="188">
        <f t="shared" si="158"/>
        <v>-1110.6611078019839</v>
      </c>
      <c r="EB53" s="188">
        <v>1110.6611078019839</v>
      </c>
      <c r="EC53" s="188">
        <v>-1110.6611078019839</v>
      </c>
      <c r="ED53" s="188">
        <v>1110.6611078019839</v>
      </c>
      <c r="EE53" s="188">
        <v>-1110.6611078019839</v>
      </c>
      <c r="EF53" s="188">
        <v>1110.6611078019839</v>
      </c>
      <c r="EG53" s="188">
        <f t="shared" si="97"/>
        <v>1110.6611078019839</v>
      </c>
      <c r="EH53" s="188">
        <v>-1110.6611078019839</v>
      </c>
      <c r="EI53" s="188">
        <v>1110.6611078019839</v>
      </c>
      <c r="EJ53" s="188">
        <v>-1110.6611078019839</v>
      </c>
      <c r="EK53" s="188">
        <v>1110.6611078019839</v>
      </c>
      <c r="EM53">
        <v>-1</v>
      </c>
      <c r="EN53" s="228">
        <v>-1</v>
      </c>
      <c r="EO53" s="228">
        <v>1</v>
      </c>
      <c r="EP53" s="228">
        <v>-1</v>
      </c>
      <c r="EQ53" s="203">
        <v>-1</v>
      </c>
      <c r="ER53" s="229">
        <v>10</v>
      </c>
      <c r="ES53">
        <v>1</v>
      </c>
      <c r="ET53">
        <v>-1</v>
      </c>
      <c r="EU53" s="203">
        <v>-1</v>
      </c>
      <c r="EV53">
        <v>1</v>
      </c>
      <c r="EW53">
        <v>1</v>
      </c>
      <c r="EX53">
        <v>0</v>
      </c>
      <c r="EY53">
        <v>1</v>
      </c>
      <c r="EZ53" s="237">
        <v>-3.1531531531499998E-2</v>
      </c>
      <c r="FA53" s="194">
        <v>42541</v>
      </c>
      <c r="FB53">
        <f t="shared" si="98"/>
        <v>-1</v>
      </c>
      <c r="FC53" t="s">
        <v>1163</v>
      </c>
      <c r="FD53">
        <v>4</v>
      </c>
      <c r="FE53" s="241">
        <v>2</v>
      </c>
      <c r="FF53">
        <v>4</v>
      </c>
      <c r="FG53" s="137">
        <v>129000</v>
      </c>
      <c r="FH53" s="137">
        <v>129000</v>
      </c>
      <c r="FI53" s="188">
        <v>4067.5675675634998</v>
      </c>
      <c r="FJ53" s="188">
        <f t="shared" si="159"/>
        <v>4067.5675675634998</v>
      </c>
      <c r="FK53" s="188">
        <v>4067.5675675634998</v>
      </c>
      <c r="FL53" s="188">
        <v>-4067.5675675634998</v>
      </c>
      <c r="FM53" s="188">
        <v>4067.5675675634998</v>
      </c>
      <c r="FN53" s="188">
        <v>-4067.5675675634998</v>
      </c>
      <c r="FO53" s="188">
        <v>4067.5675675634998</v>
      </c>
      <c r="FP53" s="188">
        <f t="shared" si="99"/>
        <v>4067.5675675634998</v>
      </c>
      <c r="FQ53" s="188">
        <v>-4067.5675675634998</v>
      </c>
      <c r="FR53" s="188">
        <v>4067.5675675634998</v>
      </c>
      <c r="FS53" s="188">
        <v>-4067.5675675634998</v>
      </c>
      <c r="FT53" s="188">
        <v>4067.5675675634998</v>
      </c>
      <c r="FV53">
        <v>-1</v>
      </c>
      <c r="FW53" s="228">
        <v>-1</v>
      </c>
      <c r="FX53" s="228">
        <v>1</v>
      </c>
      <c r="FY53" s="228">
        <v>-1</v>
      </c>
      <c r="FZ53" s="203">
        <v>-1</v>
      </c>
      <c r="GA53" s="229">
        <v>11</v>
      </c>
      <c r="GB53">
        <v>1</v>
      </c>
      <c r="GC53">
        <v>-1</v>
      </c>
      <c r="GD53">
        <v>-1</v>
      </c>
      <c r="GE53">
        <v>1</v>
      </c>
      <c r="GF53">
        <v>1</v>
      </c>
      <c r="GG53">
        <v>0</v>
      </c>
      <c r="GH53">
        <v>1</v>
      </c>
      <c r="GI53">
        <v>-6.2015503876E-3</v>
      </c>
      <c r="GJ53" s="194">
        <v>42541</v>
      </c>
      <c r="GK53">
        <f t="shared" si="100"/>
        <v>-1</v>
      </c>
      <c r="GL53" t="s">
        <v>1163</v>
      </c>
      <c r="GM53">
        <v>4</v>
      </c>
      <c r="GN53" s="241">
        <v>1</v>
      </c>
      <c r="GO53">
        <v>5</v>
      </c>
      <c r="GP53" s="137">
        <v>128200</v>
      </c>
      <c r="GQ53" s="137">
        <v>160250</v>
      </c>
      <c r="GR53" s="188">
        <v>795.03875969032003</v>
      </c>
      <c r="GS53" s="188">
        <f t="shared" si="160"/>
        <v>795.03875969032003</v>
      </c>
      <c r="GT53" s="188">
        <v>795.03875969032003</v>
      </c>
      <c r="GU53" s="188">
        <v>-795.03875969032003</v>
      </c>
      <c r="GV53" s="188">
        <v>795.03875969032003</v>
      </c>
      <c r="GW53" s="188">
        <v>-795.03875969032003</v>
      </c>
      <c r="GX53" s="188">
        <v>795.03875969032003</v>
      </c>
      <c r="GY53" s="188">
        <f t="shared" si="101"/>
        <v>795.03875969032003</v>
      </c>
      <c r="GZ53" s="188">
        <v>-795.03875969032003</v>
      </c>
      <c r="HA53" s="188">
        <v>795.03875969032003</v>
      </c>
      <c r="HB53" s="188">
        <v>-795.03875969032003</v>
      </c>
      <c r="HC53" s="188">
        <v>795.03875969032003</v>
      </c>
      <c r="HE53">
        <v>-1</v>
      </c>
      <c r="HF53">
        <v>1</v>
      </c>
      <c r="HG53">
        <v>1</v>
      </c>
      <c r="HH53">
        <v>-1</v>
      </c>
      <c r="HI53">
        <v>-1</v>
      </c>
      <c r="HJ53">
        <v>12</v>
      </c>
      <c r="HK53">
        <v>1</v>
      </c>
      <c r="HL53">
        <v>-1</v>
      </c>
      <c r="HM53" s="203">
        <v>-1</v>
      </c>
      <c r="HN53">
        <v>0</v>
      </c>
      <c r="HO53">
        <v>1</v>
      </c>
      <c r="HP53">
        <v>0</v>
      </c>
      <c r="HQ53">
        <v>1</v>
      </c>
      <c r="HR53" s="237">
        <v>-1.6224648986000002E-2</v>
      </c>
      <c r="HS53" s="194">
        <v>42541</v>
      </c>
      <c r="HT53">
        <f t="shared" si="102"/>
        <v>-1</v>
      </c>
      <c r="HU53" t="s">
        <v>1163</v>
      </c>
      <c r="HV53">
        <v>4</v>
      </c>
      <c r="HW53">
        <v>1</v>
      </c>
      <c r="HX53">
        <v>5</v>
      </c>
      <c r="HY53" s="137">
        <v>126120</v>
      </c>
      <c r="HZ53" s="137">
        <v>157650</v>
      </c>
      <c r="IA53" s="188">
        <v>-2046.2527301143202</v>
      </c>
      <c r="IB53" s="188">
        <f t="shared" si="161"/>
        <v>2046.2527301143202</v>
      </c>
      <c r="IC53" s="188">
        <v>2046.2527301143202</v>
      </c>
      <c r="ID53" s="188">
        <v>-2046.2527301143202</v>
      </c>
      <c r="IE53" s="188">
        <v>2046.2527301143202</v>
      </c>
      <c r="IF53" s="188">
        <v>-2046.2527301143202</v>
      </c>
      <c r="IG53" s="188">
        <v>2046.2527301143202</v>
      </c>
      <c r="IH53" s="188">
        <f t="shared" si="103"/>
        <v>2046.2527301143202</v>
      </c>
      <c r="II53" s="188">
        <v>-2046.2527301143202</v>
      </c>
      <c r="IJ53" s="188">
        <v>2046.2527301143202</v>
      </c>
      <c r="IK53" s="188">
        <v>-2046.2527301143202</v>
      </c>
      <c r="IL53" s="188">
        <v>2046.2527301143202</v>
      </c>
      <c r="IN53">
        <v>-1</v>
      </c>
      <c r="IO53" s="228">
        <v>-1</v>
      </c>
      <c r="IP53" s="228">
        <v>1</v>
      </c>
      <c r="IQ53" s="228">
        <v>-1</v>
      </c>
      <c r="IR53" s="203">
        <v>-1</v>
      </c>
      <c r="IS53" s="229">
        <v>13</v>
      </c>
      <c r="IT53">
        <v>1</v>
      </c>
      <c r="IU53">
        <v>-1</v>
      </c>
      <c r="IV53" s="203">
        <v>-1</v>
      </c>
      <c r="IW53">
        <v>1</v>
      </c>
      <c r="IX53">
        <v>1</v>
      </c>
      <c r="IY53">
        <v>0</v>
      </c>
      <c r="IZ53">
        <v>1</v>
      </c>
      <c r="JA53" s="237">
        <v>-6.0260069774800001E-3</v>
      </c>
      <c r="JB53" s="194">
        <v>42541</v>
      </c>
      <c r="JC53">
        <f t="shared" si="104"/>
        <v>-1</v>
      </c>
      <c r="JD53" t="s">
        <v>1163</v>
      </c>
      <c r="JE53">
        <v>4</v>
      </c>
      <c r="JF53" s="241">
        <v>2</v>
      </c>
      <c r="JG53">
        <v>3</v>
      </c>
      <c r="JH53" s="137">
        <v>125359.99999999999</v>
      </c>
      <c r="JI53" s="137">
        <v>94019.999999999985</v>
      </c>
      <c r="JJ53" s="188">
        <v>755.42023469689275</v>
      </c>
      <c r="JK53" s="188">
        <f t="shared" si="162"/>
        <v>755.42023469689275</v>
      </c>
      <c r="JL53" s="188">
        <v>755.42023469689275</v>
      </c>
      <c r="JM53" s="188">
        <v>-755.42023469689275</v>
      </c>
      <c r="JN53" s="188">
        <v>755.42023469689275</v>
      </c>
      <c r="JO53" s="188">
        <v>-755.42023469689275</v>
      </c>
      <c r="JP53" s="188">
        <v>755.42023469689275</v>
      </c>
      <c r="JQ53" s="188">
        <f t="shared" si="105"/>
        <v>755.42023469689275</v>
      </c>
      <c r="JR53" s="188">
        <v>-755.42023469689275</v>
      </c>
      <c r="JS53" s="188">
        <v>755.42023469689275</v>
      </c>
      <c r="JT53" s="188">
        <v>-755.42023469689275</v>
      </c>
      <c r="JU53" s="188">
        <v>755.42023469689275</v>
      </c>
      <c r="JW53">
        <v>-1</v>
      </c>
      <c r="JX53" s="228">
        <v>-1</v>
      </c>
      <c r="JY53" s="228">
        <v>1</v>
      </c>
      <c r="JZ53" s="228">
        <v>-1</v>
      </c>
      <c r="KA53" s="203">
        <v>-1</v>
      </c>
      <c r="KB53" s="229">
        <v>14</v>
      </c>
      <c r="KC53">
        <v>1</v>
      </c>
      <c r="KD53">
        <v>-1</v>
      </c>
      <c r="KE53" s="203">
        <v>1</v>
      </c>
      <c r="KF53">
        <v>0</v>
      </c>
      <c r="KG53">
        <v>0</v>
      </c>
      <c r="KH53">
        <v>1</v>
      </c>
      <c r="KI53">
        <v>0</v>
      </c>
      <c r="KJ53" s="237">
        <v>1.05296746119E-2</v>
      </c>
      <c r="KK53" s="194">
        <v>42541</v>
      </c>
      <c r="KL53">
        <f t="shared" si="106"/>
        <v>-1</v>
      </c>
      <c r="KM53" t="s">
        <v>1163</v>
      </c>
      <c r="KN53">
        <v>4</v>
      </c>
      <c r="KO53" s="241">
        <v>2</v>
      </c>
      <c r="KP53">
        <v>3</v>
      </c>
      <c r="KQ53" s="137">
        <v>108400</v>
      </c>
      <c r="KR53" s="137">
        <v>81300</v>
      </c>
      <c r="KS53" s="188">
        <v>-1141.41672792996</v>
      </c>
      <c r="KT53" s="188">
        <v>-1141.41672792996</v>
      </c>
      <c r="KU53" s="188">
        <v>-1141.41672792996</v>
      </c>
      <c r="KV53" s="188">
        <v>1141.41672792996</v>
      </c>
      <c r="KW53" s="188">
        <v>-1141.41672792996</v>
      </c>
      <c r="KX53" s="188">
        <v>1141.41672792996</v>
      </c>
      <c r="KY53" s="188">
        <v>-1141.41672792996</v>
      </c>
      <c r="KZ53" s="188">
        <f t="shared" si="107"/>
        <v>-1141.41672792996</v>
      </c>
      <c r="LA53" s="188">
        <v>1141.41672792996</v>
      </c>
      <c r="LB53" s="188">
        <v>-1141.41672792996</v>
      </c>
      <c r="LC53" s="188">
        <v>-1141.41672792996</v>
      </c>
      <c r="LD53" s="188">
        <v>1141.41672792996</v>
      </c>
      <c r="LF53">
        <v>1</v>
      </c>
      <c r="LG53" s="228">
        <v>-1</v>
      </c>
      <c r="LH53" s="228">
        <v>1</v>
      </c>
      <c r="LI53" s="228">
        <v>-1</v>
      </c>
      <c r="LJ53" s="203">
        <v>1</v>
      </c>
      <c r="LK53" s="229">
        <v>15</v>
      </c>
      <c r="LL53">
        <v>-1</v>
      </c>
      <c r="LM53">
        <v>1</v>
      </c>
      <c r="LN53" s="203">
        <v>-1</v>
      </c>
      <c r="LO53">
        <v>0</v>
      </c>
      <c r="LP53">
        <v>0</v>
      </c>
      <c r="LQ53">
        <v>1</v>
      </c>
      <c r="LR53">
        <v>0</v>
      </c>
      <c r="LS53" s="237">
        <v>-2.9520295202999998E-3</v>
      </c>
      <c r="LT53" s="194">
        <v>42541</v>
      </c>
      <c r="LU53">
        <f t="shared" si="108"/>
        <v>1</v>
      </c>
      <c r="LV53" t="s">
        <v>1163</v>
      </c>
      <c r="LW53">
        <v>4</v>
      </c>
      <c r="LX53" s="241"/>
      <c r="LY53">
        <v>3</v>
      </c>
      <c r="LZ53" s="137">
        <v>108080</v>
      </c>
      <c r="MA53" s="137">
        <v>81060</v>
      </c>
      <c r="MB53" s="188">
        <v>319.05535055402396</v>
      </c>
      <c r="MC53" s="188">
        <v>-319.05535055402396</v>
      </c>
      <c r="MD53" s="188">
        <v>-319.05535055402396</v>
      </c>
      <c r="ME53" s="188">
        <v>319.05535055402396</v>
      </c>
      <c r="MF53" s="188">
        <v>-319.05535055402396</v>
      </c>
      <c r="MG53" s="188">
        <v>-319.05535055402396</v>
      </c>
      <c r="MH53" s="188">
        <v>319.05535055402396</v>
      </c>
      <c r="MI53" s="188">
        <f t="shared" si="109"/>
        <v>-319.05535055402396</v>
      </c>
      <c r="MJ53" s="188">
        <v>-319.05535055402396</v>
      </c>
      <c r="MK53" s="188">
        <v>319.05535055402396</v>
      </c>
      <c r="ML53" s="188">
        <v>-319.05535055402396</v>
      </c>
      <c r="MM53" s="188">
        <v>319.05535055402396</v>
      </c>
      <c r="MO53">
        <v>-1</v>
      </c>
      <c r="MP53" s="228">
        <v>-1</v>
      </c>
      <c r="MQ53" s="228">
        <v>1</v>
      </c>
      <c r="MR53" s="203">
        <v>-1</v>
      </c>
      <c r="MS53" s="203">
        <v>1</v>
      </c>
      <c r="MT53" s="229">
        <v>16</v>
      </c>
      <c r="MU53">
        <v>-1</v>
      </c>
      <c r="MV53">
        <v>1</v>
      </c>
      <c r="MW53" s="203">
        <v>-1</v>
      </c>
      <c r="MX53">
        <v>0</v>
      </c>
      <c r="MY53">
        <v>0</v>
      </c>
      <c r="MZ53">
        <v>1</v>
      </c>
      <c r="NA53">
        <v>0</v>
      </c>
      <c r="NB53" s="237">
        <v>-2.2205773501100001E-3</v>
      </c>
      <c r="NC53" s="194">
        <v>42541</v>
      </c>
      <c r="ND53">
        <f t="shared" si="110"/>
        <v>1</v>
      </c>
      <c r="NE53" t="s">
        <v>1163</v>
      </c>
      <c r="NF53">
        <v>4</v>
      </c>
      <c r="NG53" s="241"/>
      <c r="NH53">
        <v>3</v>
      </c>
      <c r="NI53" s="137">
        <v>107840.00000000001</v>
      </c>
      <c r="NJ53" s="137">
        <v>80880.000000000015</v>
      </c>
      <c r="NK53" s="188">
        <v>239.46706143586243</v>
      </c>
      <c r="NL53" s="188">
        <v>239.46706143586243</v>
      </c>
      <c r="NM53" s="188">
        <v>-239.46706143586243</v>
      </c>
      <c r="NN53" s="188">
        <v>239.46706143586243</v>
      </c>
      <c r="NO53" s="188">
        <v>-239.46706143586243</v>
      </c>
      <c r="NP53" s="188">
        <v>-239.46706143586243</v>
      </c>
      <c r="NQ53" s="188">
        <v>239.46706143586243</v>
      </c>
      <c r="NR53" s="188">
        <f t="shared" si="111"/>
        <v>-239.46706143586243</v>
      </c>
      <c r="NS53" s="188">
        <v>-239.46706143586243</v>
      </c>
      <c r="NT53" s="188">
        <v>239.46706143586243</v>
      </c>
      <c r="NU53" s="188">
        <v>-239.46706143586243</v>
      </c>
      <c r="NV53" s="188">
        <v>239.46706143586243</v>
      </c>
      <c r="NX53">
        <v>-1</v>
      </c>
      <c r="NY53" s="228">
        <v>-1</v>
      </c>
      <c r="NZ53" s="228">
        <v>1</v>
      </c>
      <c r="OA53" s="228">
        <v>-1</v>
      </c>
      <c r="OB53" s="203">
        <v>1</v>
      </c>
      <c r="OC53" s="229">
        <v>17</v>
      </c>
      <c r="OD53">
        <v>-1</v>
      </c>
      <c r="OE53">
        <v>1</v>
      </c>
      <c r="OF53" s="203">
        <v>-1</v>
      </c>
      <c r="OG53">
        <v>0</v>
      </c>
      <c r="OH53">
        <v>0</v>
      </c>
      <c r="OI53">
        <v>1</v>
      </c>
      <c r="OJ53">
        <v>0</v>
      </c>
      <c r="OK53">
        <v>-2.0771513353099999E-2</v>
      </c>
      <c r="OL53" s="194">
        <v>42541</v>
      </c>
      <c r="OM53">
        <f t="shared" si="112"/>
        <v>1</v>
      </c>
      <c r="ON53" t="s">
        <v>1163</v>
      </c>
      <c r="OO53">
        <v>4</v>
      </c>
      <c r="OP53" s="241"/>
      <c r="OQ53">
        <v>3</v>
      </c>
      <c r="OR53" s="137">
        <v>104600</v>
      </c>
      <c r="OS53" s="137">
        <v>78450</v>
      </c>
      <c r="OT53" s="188">
        <v>2172.7002967342601</v>
      </c>
      <c r="OU53" s="188">
        <v>2172.7002967342601</v>
      </c>
      <c r="OV53" s="188">
        <v>-2172.7002967342601</v>
      </c>
      <c r="OW53" s="188">
        <v>2172.7002967342601</v>
      </c>
      <c r="OX53" s="188">
        <v>-2172.7002967342601</v>
      </c>
      <c r="OY53" s="188">
        <v>-2172.7002967342601</v>
      </c>
      <c r="OZ53" s="188">
        <v>2172.7002967342601</v>
      </c>
      <c r="PA53" s="188">
        <f t="shared" si="113"/>
        <v>-2172.7002967342601</v>
      </c>
      <c r="PB53" s="188">
        <v>-2172.7002967342601</v>
      </c>
      <c r="PC53" s="188">
        <v>2172.7002967342601</v>
      </c>
      <c r="PD53" s="188">
        <v>-2172.7002967342601</v>
      </c>
      <c r="PE53" s="188">
        <v>2172.7002967342601</v>
      </c>
      <c r="PG53">
        <v>-1</v>
      </c>
      <c r="PH53" s="228">
        <v>-1</v>
      </c>
      <c r="PI53" s="228">
        <v>1</v>
      </c>
      <c r="PJ53" s="228">
        <v>-1</v>
      </c>
      <c r="PK53" s="203">
        <v>1</v>
      </c>
      <c r="PL53" s="229">
        <v>-1</v>
      </c>
      <c r="PM53">
        <v>-1</v>
      </c>
      <c r="PN53">
        <v>-1</v>
      </c>
      <c r="PO53" s="203">
        <v>-1</v>
      </c>
      <c r="PP53">
        <v>0</v>
      </c>
      <c r="PQ53">
        <v>0</v>
      </c>
      <c r="PR53">
        <v>1</v>
      </c>
      <c r="PS53">
        <v>1</v>
      </c>
      <c r="PT53" s="237">
        <v>-9.4696969697000005E-3</v>
      </c>
      <c r="PU53" s="194">
        <v>42541</v>
      </c>
      <c r="PV53">
        <v>-1</v>
      </c>
      <c r="PW53" t="s">
        <v>1163</v>
      </c>
      <c r="PX53">
        <v>4</v>
      </c>
      <c r="PY53" s="241"/>
      <c r="PZ53">
        <v>3</v>
      </c>
      <c r="QA53" s="137">
        <v>102880</v>
      </c>
      <c r="QB53" s="137">
        <v>77160</v>
      </c>
      <c r="QC53" s="188">
        <v>974.24242424273609</v>
      </c>
      <c r="QD53" s="188">
        <v>974.24242424273609</v>
      </c>
      <c r="QE53" s="188">
        <v>-974.24242424273609</v>
      </c>
      <c r="QF53" s="188">
        <v>974.24242424273609</v>
      </c>
      <c r="QG53" s="188">
        <v>974.24242424273609</v>
      </c>
      <c r="QH53" s="188">
        <v>-974.24242424273609</v>
      </c>
      <c r="QI53" s="188">
        <v>974.24242424273609</v>
      </c>
      <c r="QJ53" s="188">
        <v>974.24242424273609</v>
      </c>
      <c r="QK53" s="188">
        <v>-974.24242424273609</v>
      </c>
      <c r="QL53" s="188">
        <v>974.24242424273609</v>
      </c>
      <c r="QM53" s="188">
        <v>-974.24242424273609</v>
      </c>
      <c r="QN53" s="188">
        <v>974.24242424273609</v>
      </c>
      <c r="QP53">
        <f t="shared" si="114"/>
        <v>-1</v>
      </c>
      <c r="QQ53" s="228">
        <v>1</v>
      </c>
      <c r="QR53" s="228">
        <v>1</v>
      </c>
      <c r="QS53" s="228">
        <v>-1</v>
      </c>
      <c r="QT53" s="203">
        <v>1</v>
      </c>
      <c r="QU53" s="229">
        <v>-2</v>
      </c>
      <c r="QV53">
        <f t="shared" si="115"/>
        <v>-1</v>
      </c>
      <c r="QW53">
        <f t="shared" si="116"/>
        <v>-1</v>
      </c>
      <c r="QX53">
        <v>-1</v>
      </c>
      <c r="QY53">
        <f t="shared" si="117"/>
        <v>0</v>
      </c>
      <c r="QZ53">
        <f t="shared" si="176"/>
        <v>0</v>
      </c>
      <c r="RA53">
        <f t="shared" si="163"/>
        <v>1</v>
      </c>
      <c r="RB53">
        <f t="shared" si="118"/>
        <v>1</v>
      </c>
      <c r="RC53">
        <v>-1.6443594646299999E-2</v>
      </c>
      <c r="RD53" s="194">
        <v>42541</v>
      </c>
      <c r="RE53">
        <f t="shared" si="119"/>
        <v>-1</v>
      </c>
      <c r="RF53" t="str">
        <f t="shared" si="83"/>
        <v>TRUE</v>
      </c>
      <c r="RG53">
        <f>VLOOKUP($A53,'FuturesInfo (3)'!$A$2:$V$80,22)</f>
        <v>4</v>
      </c>
      <c r="RH53" s="241"/>
      <c r="RI53">
        <f t="shared" si="120"/>
        <v>3</v>
      </c>
      <c r="RJ53" s="137">
        <f>VLOOKUP($A53,'FuturesInfo (3)'!$A$2:$O$80,15)*RG53</f>
        <v>102880</v>
      </c>
      <c r="RK53" s="137">
        <f>VLOOKUP($A53,'FuturesInfo (3)'!$A$2:$O$80,15)*RI53</f>
        <v>77160</v>
      </c>
      <c r="RL53" s="188">
        <f t="shared" si="121"/>
        <v>-1691.7170172113438</v>
      </c>
      <c r="RM53" s="188">
        <f t="shared" si="172"/>
        <v>1691.7170172113438</v>
      </c>
      <c r="RN53" s="188">
        <f t="shared" si="122"/>
        <v>-1691.7170172113438</v>
      </c>
      <c r="RO53" s="188">
        <f t="shared" si="123"/>
        <v>1691.7170172113438</v>
      </c>
      <c r="RP53" s="188">
        <f t="shared" si="173"/>
        <v>1691.7170172113438</v>
      </c>
      <c r="RQ53" s="188">
        <f t="shared" si="125"/>
        <v>-1691.7170172113438</v>
      </c>
      <c r="RR53" s="188">
        <f t="shared" si="164"/>
        <v>1691.7170172113438</v>
      </c>
      <c r="RS53" s="188">
        <f t="shared" si="126"/>
        <v>1691.7170172113438</v>
      </c>
      <c r="RT53" s="188">
        <f>IF(IF(sym!$Q42=QX53,1,0)=1,ABS(RJ53*RC53),-ABS(RJ53*RC53))</f>
        <v>-1691.7170172113438</v>
      </c>
      <c r="RU53" s="188">
        <f>IF(IF(sym!$P42=QX53,1,0)=1,ABS(RJ53*RC53),-ABS(RJ53*RC53))</f>
        <v>1691.7170172113438</v>
      </c>
      <c r="RV53" s="188">
        <f t="shared" si="169"/>
        <v>-1691.7170172113438</v>
      </c>
      <c r="RW53" s="188">
        <f t="shared" si="127"/>
        <v>1691.7170172113438</v>
      </c>
      <c r="RY53">
        <f t="shared" si="128"/>
        <v>-1</v>
      </c>
      <c r="RZ53" s="228"/>
      <c r="SA53" s="228"/>
      <c r="SB53" s="228"/>
      <c r="SC53" s="203"/>
      <c r="SD53" s="229"/>
      <c r="SE53">
        <f t="shared" si="129"/>
        <v>1</v>
      </c>
      <c r="SF53">
        <f t="shared" si="130"/>
        <v>0</v>
      </c>
      <c r="SG53" s="203"/>
      <c r="SH53">
        <f t="shared" si="131"/>
        <v>1</v>
      </c>
      <c r="SI53">
        <f t="shared" si="85"/>
        <v>1</v>
      </c>
      <c r="SJ53">
        <f t="shared" si="165"/>
        <v>0</v>
      </c>
      <c r="SK53">
        <f t="shared" si="132"/>
        <v>1</v>
      </c>
      <c r="SL53" s="237"/>
      <c r="SM53" s="194"/>
      <c r="SN53">
        <f t="shared" si="133"/>
        <v>-1</v>
      </c>
      <c r="SO53" t="str">
        <f t="shared" si="86"/>
        <v>FALSE</v>
      </c>
      <c r="SP53">
        <f>VLOOKUP($A53,'FuturesInfo (3)'!$A$2:$V$80,22)</f>
        <v>4</v>
      </c>
      <c r="SQ53" s="241"/>
      <c r="SR53">
        <f t="shared" si="134"/>
        <v>3</v>
      </c>
      <c r="SS53" s="137">
        <f>VLOOKUP($A53,'FuturesInfo (3)'!$A$2:$O$80,15)*SP53</f>
        <v>102880</v>
      </c>
      <c r="ST53" s="137">
        <f>VLOOKUP($A53,'FuturesInfo (3)'!$A$2:$O$80,15)*SR53</f>
        <v>77160</v>
      </c>
      <c r="SU53" s="188">
        <f t="shared" si="177"/>
        <v>0</v>
      </c>
      <c r="SV53" s="188">
        <f t="shared" si="87"/>
        <v>0</v>
      </c>
      <c r="SW53" s="188">
        <f t="shared" si="136"/>
        <v>0</v>
      </c>
      <c r="SX53" s="188">
        <f t="shared" si="137"/>
        <v>0</v>
      </c>
      <c r="SY53" s="188">
        <f t="shared" si="174"/>
        <v>0</v>
      </c>
      <c r="SZ53" s="188">
        <f t="shared" si="139"/>
        <v>0</v>
      </c>
      <c r="TA53" s="188">
        <f t="shared" si="166"/>
        <v>0</v>
      </c>
      <c r="TB53" s="188">
        <f t="shared" si="140"/>
        <v>0</v>
      </c>
      <c r="TC53" s="188">
        <f>IF(IF(sym!$Q42=SG53,1,0)=1,ABS(SS53*SL53),-ABS(SS53*SL53))</f>
        <v>0</v>
      </c>
      <c r="TD53" s="188">
        <f>IF(IF(sym!$P42=SG53,1,0)=1,ABS(SS53*SL53),-ABS(SS53*SL53))</f>
        <v>0</v>
      </c>
      <c r="TE53" s="188">
        <f t="shared" si="170"/>
        <v>0</v>
      </c>
      <c r="TF53" s="188">
        <f t="shared" si="141"/>
        <v>0</v>
      </c>
      <c r="TH53">
        <f t="shared" si="142"/>
        <v>0</v>
      </c>
      <c r="TI53" s="228"/>
      <c r="TJ53" s="228"/>
      <c r="TK53" s="228"/>
      <c r="TL53" s="203"/>
      <c r="TM53" s="229"/>
      <c r="TN53">
        <f t="shared" si="143"/>
        <v>1</v>
      </c>
      <c r="TO53">
        <f t="shared" si="144"/>
        <v>0</v>
      </c>
      <c r="TP53" s="203"/>
      <c r="TQ53">
        <f t="shared" si="145"/>
        <v>1</v>
      </c>
      <c r="TR53">
        <f t="shared" si="88"/>
        <v>1</v>
      </c>
      <c r="TS53">
        <f t="shared" si="167"/>
        <v>0</v>
      </c>
      <c r="TT53">
        <f t="shared" si="146"/>
        <v>1</v>
      </c>
      <c r="TU53" s="237"/>
      <c r="TV53" s="194"/>
      <c r="TW53">
        <f t="shared" si="147"/>
        <v>-1</v>
      </c>
      <c r="TX53" t="str">
        <f t="shared" si="89"/>
        <v>FALSE</v>
      </c>
      <c r="TY53">
        <f>VLOOKUP($A53,'FuturesInfo (3)'!$A$2:$V$80,22)</f>
        <v>4</v>
      </c>
      <c r="TZ53" s="241"/>
      <c r="UA53">
        <f t="shared" si="148"/>
        <v>3</v>
      </c>
      <c r="UB53" s="137">
        <f>VLOOKUP($A53,'FuturesInfo (3)'!$A$2:$O$80,15)*TY53</f>
        <v>102880</v>
      </c>
      <c r="UC53" s="137">
        <f>VLOOKUP($A53,'FuturesInfo (3)'!$A$2:$O$80,15)*UA53</f>
        <v>77160</v>
      </c>
      <c r="UD53" s="188">
        <f t="shared" si="178"/>
        <v>0</v>
      </c>
      <c r="UE53" s="188">
        <f t="shared" si="90"/>
        <v>0</v>
      </c>
      <c r="UF53" s="188">
        <f t="shared" si="150"/>
        <v>0</v>
      </c>
      <c r="UG53" s="188">
        <f t="shared" si="151"/>
        <v>0</v>
      </c>
      <c r="UH53" s="188">
        <f t="shared" si="175"/>
        <v>0</v>
      </c>
      <c r="UI53" s="188">
        <f t="shared" si="153"/>
        <v>0</v>
      </c>
      <c r="UJ53" s="188">
        <f t="shared" si="168"/>
        <v>0</v>
      </c>
      <c r="UK53" s="188">
        <f t="shared" si="154"/>
        <v>0</v>
      </c>
      <c r="UL53" s="188">
        <f>IF(IF(sym!$Q42=TP53,1,0)=1,ABS(UB53*TU53),-ABS(UB53*TU53))</f>
        <v>0</v>
      </c>
      <c r="UM53" s="188">
        <f>IF(IF(sym!$P42=TP53,1,0)=1,ABS(UB53*TU53),-ABS(UB53*TU53))</f>
        <v>0</v>
      </c>
      <c r="UN53" s="188">
        <f t="shared" si="171"/>
        <v>0</v>
      </c>
      <c r="UO53" s="188">
        <f t="shared" si="155"/>
        <v>0</v>
      </c>
    </row>
    <row r="54" spans="1:561" x14ac:dyDescent="0.25">
      <c r="A54" s="1" t="s">
        <v>513</v>
      </c>
      <c r="B54" s="149" t="str">
        <f>'FuturesInfo (3)'!M42</f>
        <v>LRC</v>
      </c>
      <c r="C54" s="192" t="str">
        <f>VLOOKUP(A54,'FuturesInfo (3)'!$A$2:$K$80,11)</f>
        <v>soft</v>
      </c>
      <c r="E54">
        <v>-1</v>
      </c>
      <c r="F54" s="228">
        <v>-1</v>
      </c>
      <c r="G54" s="228">
        <v>1</v>
      </c>
      <c r="H54" s="203">
        <v>-1</v>
      </c>
      <c r="I54" s="229">
        <v>-2</v>
      </c>
      <c r="J54">
        <v>1</v>
      </c>
      <c r="K54">
        <v>1</v>
      </c>
      <c r="L54" s="203">
        <v>-1</v>
      </c>
      <c r="M54">
        <v>1</v>
      </c>
      <c r="N54">
        <v>1</v>
      </c>
      <c r="O54">
        <v>0</v>
      </c>
      <c r="P54">
        <v>0</v>
      </c>
      <c r="Q54" s="237">
        <v>-2.90360046458E-3</v>
      </c>
      <c r="R54" s="194">
        <v>42544</v>
      </c>
      <c r="S54">
        <v>60</v>
      </c>
      <c r="T54" t="s">
        <v>1163</v>
      </c>
      <c r="U54">
        <v>6</v>
      </c>
      <c r="V54" s="241">
        <v>1</v>
      </c>
      <c r="W54">
        <v>8</v>
      </c>
      <c r="X54" s="137">
        <v>103020</v>
      </c>
      <c r="Y54" s="137">
        <v>137360</v>
      </c>
      <c r="Z54" s="188">
        <v>299.12891986103159</v>
      </c>
      <c r="AA54" s="188">
        <f t="shared" si="81"/>
        <v>299.12891986103159</v>
      </c>
      <c r="AB54" s="188">
        <v>299.12891986103159</v>
      </c>
      <c r="AC54" s="188">
        <v>-299.12891986103159</v>
      </c>
      <c r="AD54" s="188">
        <v>-299.12891986103159</v>
      </c>
      <c r="AE54" s="188">
        <v>-299.12891986103159</v>
      </c>
      <c r="AF54" s="188">
        <f t="shared" si="91"/>
        <v>0</v>
      </c>
      <c r="AG54" s="188">
        <v>-299.12891986103159</v>
      </c>
      <c r="AH54" s="188">
        <v>299.12891986103159</v>
      </c>
      <c r="AI54" s="188">
        <v>-299.12891986103159</v>
      </c>
      <c r="AJ54" s="188">
        <v>299.12891986103159</v>
      </c>
      <c r="AL54">
        <v>-1</v>
      </c>
      <c r="AM54" s="228">
        <v>-1</v>
      </c>
      <c r="AN54" s="228">
        <v>1</v>
      </c>
      <c r="AO54" s="228">
        <v>-1</v>
      </c>
      <c r="AP54" s="203">
        <v>-1</v>
      </c>
      <c r="AQ54" s="229">
        <v>-3</v>
      </c>
      <c r="AR54">
        <v>1</v>
      </c>
      <c r="AS54">
        <v>1</v>
      </c>
      <c r="AT54" s="203">
        <v>1</v>
      </c>
      <c r="AU54">
        <v>0</v>
      </c>
      <c r="AV54">
        <v>0</v>
      </c>
      <c r="AW54">
        <v>1</v>
      </c>
      <c r="AX54">
        <v>1</v>
      </c>
      <c r="AY54" s="237">
        <v>1.6307513104299998E-2</v>
      </c>
      <c r="AZ54" s="194">
        <v>42544</v>
      </c>
      <c r="BA54">
        <f t="shared" si="92"/>
        <v>1</v>
      </c>
      <c r="BB54" t="s">
        <v>1163</v>
      </c>
      <c r="BC54">
        <v>6</v>
      </c>
      <c r="BD54" s="241">
        <v>2</v>
      </c>
      <c r="BE54">
        <v>5</v>
      </c>
      <c r="BF54" s="137">
        <v>106080</v>
      </c>
      <c r="BG54" s="137">
        <v>88400</v>
      </c>
      <c r="BH54" s="188">
        <v>-1729.9009901041438</v>
      </c>
      <c r="BI54" s="188">
        <f t="shared" si="156"/>
        <v>-1729.9009901041438</v>
      </c>
      <c r="BJ54" s="188">
        <v>-1729.9009901041438</v>
      </c>
      <c r="BK54" s="188">
        <v>1729.9009901041438</v>
      </c>
      <c r="BL54" s="188">
        <v>1729.9009901041438</v>
      </c>
      <c r="BM54" s="188">
        <v>1729.9009901041438</v>
      </c>
      <c r="BN54" s="188">
        <v>-1729.9009901041438</v>
      </c>
      <c r="BO54" s="188">
        <f t="shared" si="93"/>
        <v>1729.9009901041438</v>
      </c>
      <c r="BP54" s="188">
        <v>1729.9009901041438</v>
      </c>
      <c r="BQ54" s="188">
        <v>-1729.9009901041438</v>
      </c>
      <c r="BR54" s="188">
        <v>-1729.9009901041438</v>
      </c>
      <c r="BS54" s="188">
        <v>1729.9009901041438</v>
      </c>
      <c r="BU54">
        <v>1</v>
      </c>
      <c r="BV54" s="228">
        <v>-1</v>
      </c>
      <c r="BW54" s="228">
        <v>-1</v>
      </c>
      <c r="BX54" s="228">
        <v>1</v>
      </c>
      <c r="BY54" s="203">
        <v>-1</v>
      </c>
      <c r="BZ54" s="229">
        <v>-4</v>
      </c>
      <c r="CA54">
        <v>1</v>
      </c>
      <c r="CB54">
        <v>1</v>
      </c>
      <c r="CC54" s="203">
        <v>1</v>
      </c>
      <c r="CD54">
        <v>0</v>
      </c>
      <c r="CE54">
        <v>0</v>
      </c>
      <c r="CF54">
        <v>1</v>
      </c>
      <c r="CG54">
        <v>1</v>
      </c>
      <c r="CH54" s="237">
        <v>1.31805157593E-2</v>
      </c>
      <c r="CI54" s="194">
        <v>42548</v>
      </c>
      <c r="CJ54">
        <f t="shared" si="94"/>
        <v>1</v>
      </c>
      <c r="CK54" t="s">
        <v>1163</v>
      </c>
      <c r="CL54">
        <v>6</v>
      </c>
      <c r="CM54" s="241">
        <v>1</v>
      </c>
      <c r="CN54">
        <v>8</v>
      </c>
      <c r="CO54" s="137">
        <v>106080</v>
      </c>
      <c r="CP54" s="137">
        <v>141440</v>
      </c>
      <c r="CQ54" s="188">
        <v>-1398.1891117465441</v>
      </c>
      <c r="CR54" s="188">
        <f t="shared" si="157"/>
        <v>1398.1891117465441</v>
      </c>
      <c r="CS54" s="188">
        <v>-1398.1891117465441</v>
      </c>
      <c r="CT54" s="188">
        <v>1398.1891117465441</v>
      </c>
      <c r="CU54" s="188">
        <v>1398.1891117465441</v>
      </c>
      <c r="CV54" s="188">
        <v>-1398.1891117465441</v>
      </c>
      <c r="CW54" s="188">
        <v>1398.1891117465441</v>
      </c>
      <c r="CX54" s="188">
        <f t="shared" si="95"/>
        <v>1398.1891117465441</v>
      </c>
      <c r="CY54" s="188">
        <v>1398.1891117465441</v>
      </c>
      <c r="CZ54" s="188">
        <v>-1398.1891117465441</v>
      </c>
      <c r="DA54" s="188">
        <v>-1398.1891117465441</v>
      </c>
      <c r="DB54" s="188">
        <v>1398.1891117465441</v>
      </c>
      <c r="DD54">
        <v>1</v>
      </c>
      <c r="DE54" s="228">
        <v>1</v>
      </c>
      <c r="DF54" s="228">
        <v>1</v>
      </c>
      <c r="DG54" s="228">
        <v>1</v>
      </c>
      <c r="DH54" s="203">
        <v>-1</v>
      </c>
      <c r="DI54" s="229">
        <v>-5</v>
      </c>
      <c r="DJ54">
        <v>1</v>
      </c>
      <c r="DK54">
        <v>1</v>
      </c>
      <c r="DL54" s="203">
        <v>-1</v>
      </c>
      <c r="DM54">
        <v>0</v>
      </c>
      <c r="DN54">
        <v>1</v>
      </c>
      <c r="DO54">
        <v>0</v>
      </c>
      <c r="DP54">
        <v>0</v>
      </c>
      <c r="DQ54" s="237">
        <v>-5.0904977375600003E-3</v>
      </c>
      <c r="DR54" s="194">
        <v>42548</v>
      </c>
      <c r="DS54">
        <f t="shared" si="96"/>
        <v>1</v>
      </c>
      <c r="DT54" t="s">
        <v>1163</v>
      </c>
      <c r="DU54">
        <v>6</v>
      </c>
      <c r="DV54" s="241">
        <v>1</v>
      </c>
      <c r="DW54">
        <v>8</v>
      </c>
      <c r="DX54" s="137">
        <v>105540</v>
      </c>
      <c r="DY54" s="137">
        <v>140720</v>
      </c>
      <c r="DZ54" s="188">
        <v>-537.25113122208245</v>
      </c>
      <c r="EA54" s="188">
        <f t="shared" si="158"/>
        <v>-537.25113122208245</v>
      </c>
      <c r="EB54" s="188">
        <v>537.25113122208245</v>
      </c>
      <c r="EC54" s="188">
        <v>-537.25113122208245</v>
      </c>
      <c r="ED54" s="188">
        <v>-537.25113122208245</v>
      </c>
      <c r="EE54" s="188">
        <v>-537.25113122208245</v>
      </c>
      <c r="EF54" s="188">
        <v>-537.25113122208245</v>
      </c>
      <c r="EG54" s="188">
        <f t="shared" si="97"/>
        <v>-537.25113122208245</v>
      </c>
      <c r="EH54" s="188">
        <v>-537.25113122208245</v>
      </c>
      <c r="EI54" s="188">
        <v>537.25113122208245</v>
      </c>
      <c r="EJ54" s="188">
        <v>-537.25113122208245</v>
      </c>
      <c r="EK54" s="188">
        <v>537.25113122208245</v>
      </c>
      <c r="EM54">
        <v>-1</v>
      </c>
      <c r="EN54" s="228">
        <v>1</v>
      </c>
      <c r="EO54" s="228">
        <v>-1</v>
      </c>
      <c r="EP54" s="228">
        <v>1</v>
      </c>
      <c r="EQ54" s="203">
        <v>1</v>
      </c>
      <c r="ER54" s="229">
        <v>-6</v>
      </c>
      <c r="ES54">
        <v>-1</v>
      </c>
      <c r="ET54">
        <v>-1</v>
      </c>
      <c r="EU54" s="203">
        <v>-1</v>
      </c>
      <c r="EV54">
        <v>0</v>
      </c>
      <c r="EW54">
        <v>0</v>
      </c>
      <c r="EX54">
        <v>1</v>
      </c>
      <c r="EY54">
        <v>1</v>
      </c>
      <c r="EZ54" s="237">
        <v>-5.6850483229099998E-3</v>
      </c>
      <c r="FA54" s="194">
        <v>42548</v>
      </c>
      <c r="FB54">
        <f t="shared" si="98"/>
        <v>-1</v>
      </c>
      <c r="FC54" t="s">
        <v>1163</v>
      </c>
      <c r="FD54">
        <v>7</v>
      </c>
      <c r="FE54" s="241">
        <v>2</v>
      </c>
      <c r="FF54">
        <v>7</v>
      </c>
      <c r="FG54" s="137">
        <v>122430</v>
      </c>
      <c r="FH54" s="137">
        <v>122430</v>
      </c>
      <c r="FI54" s="188">
        <v>-696.02046617387123</v>
      </c>
      <c r="FJ54" s="188">
        <f t="shared" si="159"/>
        <v>696.02046617387123</v>
      </c>
      <c r="FK54" s="188">
        <v>-696.02046617387123</v>
      </c>
      <c r="FL54" s="188">
        <v>696.02046617387123</v>
      </c>
      <c r="FM54" s="188">
        <v>696.02046617387123</v>
      </c>
      <c r="FN54" s="188">
        <v>696.02046617387123</v>
      </c>
      <c r="FO54" s="188">
        <v>-696.02046617387123</v>
      </c>
      <c r="FP54" s="188">
        <f t="shared" si="99"/>
        <v>696.02046617387123</v>
      </c>
      <c r="FQ54" s="188">
        <v>-696.02046617387123</v>
      </c>
      <c r="FR54" s="188">
        <v>696.02046617387123</v>
      </c>
      <c r="FS54" s="188">
        <v>-696.02046617387123</v>
      </c>
      <c r="FT54" s="188">
        <v>696.02046617387123</v>
      </c>
      <c r="FV54">
        <v>-1</v>
      </c>
      <c r="FW54" s="228">
        <v>1</v>
      </c>
      <c r="FX54" s="228">
        <v>-1</v>
      </c>
      <c r="FY54" s="228">
        <v>1</v>
      </c>
      <c r="FZ54" s="203">
        <v>1</v>
      </c>
      <c r="GA54" s="229">
        <v>-7</v>
      </c>
      <c r="GB54">
        <v>-1</v>
      </c>
      <c r="GC54">
        <v>-1</v>
      </c>
      <c r="GD54">
        <v>1</v>
      </c>
      <c r="GE54">
        <v>1</v>
      </c>
      <c r="GF54">
        <v>1</v>
      </c>
      <c r="GG54">
        <v>0</v>
      </c>
      <c r="GH54">
        <v>0</v>
      </c>
      <c r="GI54">
        <v>7.4328187535699997E-3</v>
      </c>
      <c r="GJ54" s="194">
        <v>42548</v>
      </c>
      <c r="GK54">
        <f t="shared" si="100"/>
        <v>-1</v>
      </c>
      <c r="GL54" t="s">
        <v>1163</v>
      </c>
      <c r="GM54">
        <v>7</v>
      </c>
      <c r="GN54" s="241">
        <v>1</v>
      </c>
      <c r="GO54">
        <v>9</v>
      </c>
      <c r="GP54" s="137">
        <v>123340</v>
      </c>
      <c r="GQ54" s="137">
        <v>158580</v>
      </c>
      <c r="GR54" s="188">
        <v>916.76386506532378</v>
      </c>
      <c r="GS54" s="188">
        <f t="shared" si="160"/>
        <v>-916.76386506532378</v>
      </c>
      <c r="GT54" s="188">
        <v>916.76386506532378</v>
      </c>
      <c r="GU54" s="188">
        <v>-916.76386506532378</v>
      </c>
      <c r="GV54" s="188">
        <v>-916.76386506532378</v>
      </c>
      <c r="GW54" s="188">
        <v>-916.76386506532378</v>
      </c>
      <c r="GX54" s="188">
        <v>916.76386506532378</v>
      </c>
      <c r="GY54" s="188">
        <f t="shared" si="101"/>
        <v>-916.76386506532378</v>
      </c>
      <c r="GZ54" s="188">
        <v>916.76386506532378</v>
      </c>
      <c r="HA54" s="188">
        <v>-916.76386506532378</v>
      </c>
      <c r="HB54" s="188">
        <v>-916.76386506532378</v>
      </c>
      <c r="HC54" s="188">
        <v>916.76386506532378</v>
      </c>
      <c r="HE54">
        <v>1</v>
      </c>
      <c r="HF54">
        <v>1</v>
      </c>
      <c r="HG54">
        <v>-1</v>
      </c>
      <c r="HH54">
        <v>1</v>
      </c>
      <c r="HI54">
        <v>1</v>
      </c>
      <c r="HJ54">
        <v>-8</v>
      </c>
      <c r="HK54">
        <v>-1</v>
      </c>
      <c r="HL54">
        <v>-1</v>
      </c>
      <c r="HM54" s="203">
        <v>1</v>
      </c>
      <c r="HN54">
        <v>1</v>
      </c>
      <c r="HO54">
        <v>1</v>
      </c>
      <c r="HP54">
        <v>0</v>
      </c>
      <c r="HQ54">
        <v>0</v>
      </c>
      <c r="HR54" s="237">
        <v>1.9863791146399998E-2</v>
      </c>
      <c r="HS54" s="194">
        <v>42548</v>
      </c>
      <c r="HT54">
        <f t="shared" si="102"/>
        <v>-1</v>
      </c>
      <c r="HU54" t="s">
        <v>1163</v>
      </c>
      <c r="HV54">
        <v>7</v>
      </c>
      <c r="HW54">
        <v>1</v>
      </c>
      <c r="HX54">
        <v>9</v>
      </c>
      <c r="HY54" s="137">
        <v>125790</v>
      </c>
      <c r="HZ54" s="137">
        <v>161730</v>
      </c>
      <c r="IA54" s="188">
        <v>2498.6662883056556</v>
      </c>
      <c r="IB54" s="188">
        <f t="shared" si="161"/>
        <v>2498.6662883056556</v>
      </c>
      <c r="IC54" s="188">
        <v>2498.6662883056556</v>
      </c>
      <c r="ID54" s="188">
        <v>-2498.6662883056556</v>
      </c>
      <c r="IE54" s="188">
        <v>-2498.6662883056556</v>
      </c>
      <c r="IF54" s="188">
        <v>-2498.6662883056556</v>
      </c>
      <c r="IG54" s="188">
        <v>2498.6662883056556</v>
      </c>
      <c r="IH54" s="188">
        <f t="shared" si="103"/>
        <v>-2498.6662883056556</v>
      </c>
      <c r="II54" s="188">
        <v>2498.6662883056556</v>
      </c>
      <c r="IJ54" s="188">
        <v>-2498.6662883056556</v>
      </c>
      <c r="IK54" s="188">
        <v>-2498.6662883056556</v>
      </c>
      <c r="IL54" s="188">
        <v>2498.6662883056556</v>
      </c>
      <c r="IN54">
        <v>1</v>
      </c>
      <c r="IO54" s="228">
        <v>-1</v>
      </c>
      <c r="IP54" s="228">
        <v>-1</v>
      </c>
      <c r="IQ54" s="228">
        <v>1</v>
      </c>
      <c r="IR54" s="203">
        <v>1</v>
      </c>
      <c r="IS54" s="229">
        <v>-9</v>
      </c>
      <c r="IT54">
        <v>-1</v>
      </c>
      <c r="IU54">
        <v>-1</v>
      </c>
      <c r="IV54" s="203">
        <v>1</v>
      </c>
      <c r="IW54">
        <v>0</v>
      </c>
      <c r="IX54">
        <v>1</v>
      </c>
      <c r="IY54">
        <v>0</v>
      </c>
      <c r="IZ54">
        <v>0</v>
      </c>
      <c r="JA54" s="237">
        <v>1.7807456872599998E-2</v>
      </c>
      <c r="JB54" s="194">
        <v>42548</v>
      </c>
      <c r="JC54">
        <f t="shared" si="104"/>
        <v>-1</v>
      </c>
      <c r="JD54" t="s">
        <v>1163</v>
      </c>
      <c r="JE54">
        <v>7</v>
      </c>
      <c r="JF54" s="241">
        <v>1</v>
      </c>
      <c r="JG54">
        <v>9</v>
      </c>
      <c r="JH54" s="137">
        <v>128030</v>
      </c>
      <c r="JI54" s="137">
        <v>164610</v>
      </c>
      <c r="JJ54" s="188">
        <v>-2279.8887033989777</v>
      </c>
      <c r="JK54" s="188">
        <f t="shared" si="162"/>
        <v>2279.8887033989777</v>
      </c>
      <c r="JL54" s="188">
        <v>2279.8887033989777</v>
      </c>
      <c r="JM54" s="188">
        <v>-2279.8887033989777</v>
      </c>
      <c r="JN54" s="188">
        <v>-2279.8887033989777</v>
      </c>
      <c r="JO54" s="188">
        <v>-2279.8887033989777</v>
      </c>
      <c r="JP54" s="188">
        <v>2279.8887033989777</v>
      </c>
      <c r="JQ54" s="188">
        <f t="shared" si="105"/>
        <v>-2279.8887033989777</v>
      </c>
      <c r="JR54" s="188">
        <v>2279.8887033989777</v>
      </c>
      <c r="JS54" s="188">
        <v>-2279.8887033989777</v>
      </c>
      <c r="JT54" s="188">
        <v>-2279.8887033989777</v>
      </c>
      <c r="JU54" s="188">
        <v>2279.8887033989777</v>
      </c>
      <c r="JW54">
        <v>1</v>
      </c>
      <c r="JX54" s="228">
        <v>-1</v>
      </c>
      <c r="JY54" s="228">
        <v>-1</v>
      </c>
      <c r="JZ54" s="228">
        <v>1</v>
      </c>
      <c r="KA54" s="203">
        <v>-1</v>
      </c>
      <c r="KB54" s="229">
        <v>-10</v>
      </c>
      <c r="KC54">
        <v>1</v>
      </c>
      <c r="KD54">
        <v>1</v>
      </c>
      <c r="KE54" s="203">
        <v>-1</v>
      </c>
      <c r="KF54">
        <v>1</v>
      </c>
      <c r="KG54">
        <v>1</v>
      </c>
      <c r="KH54">
        <v>0</v>
      </c>
      <c r="KI54">
        <v>0</v>
      </c>
      <c r="KJ54" s="237">
        <v>-1.09349371241E-2</v>
      </c>
      <c r="KK54" s="194">
        <v>42548</v>
      </c>
      <c r="KL54">
        <f t="shared" si="106"/>
        <v>1</v>
      </c>
      <c r="KM54" t="s">
        <v>1163</v>
      </c>
      <c r="KN54">
        <v>7</v>
      </c>
      <c r="KO54" s="241">
        <v>1</v>
      </c>
      <c r="KP54">
        <v>9</v>
      </c>
      <c r="KQ54" s="137">
        <v>126630</v>
      </c>
      <c r="KR54" s="137">
        <v>162810</v>
      </c>
      <c r="KS54" s="188">
        <v>1384.6910880247831</v>
      </c>
      <c r="KT54" s="188">
        <v>-1384.6910880247831</v>
      </c>
      <c r="KU54" s="188">
        <v>1384.6910880247831</v>
      </c>
      <c r="KV54" s="188">
        <v>-1384.6910880247831</v>
      </c>
      <c r="KW54" s="188">
        <v>-1384.6910880247831</v>
      </c>
      <c r="KX54" s="188">
        <v>1384.6910880247831</v>
      </c>
      <c r="KY54" s="188">
        <v>-1384.6910880247831</v>
      </c>
      <c r="KZ54" s="188">
        <f t="shared" si="107"/>
        <v>-1384.6910880247831</v>
      </c>
      <c r="LA54" s="188">
        <v>-1384.6910880247831</v>
      </c>
      <c r="LB54" s="188">
        <v>1384.6910880247831</v>
      </c>
      <c r="LC54" s="188">
        <v>-1384.6910880247831</v>
      </c>
      <c r="LD54" s="188">
        <v>1384.6910880247831</v>
      </c>
      <c r="LF54">
        <v>-1</v>
      </c>
      <c r="LG54" s="228">
        <v>-1</v>
      </c>
      <c r="LH54" s="228">
        <v>-1</v>
      </c>
      <c r="LI54" s="228">
        <v>1</v>
      </c>
      <c r="LJ54" s="203">
        <v>-1</v>
      </c>
      <c r="LK54" s="229">
        <v>-1</v>
      </c>
      <c r="LL54">
        <v>1</v>
      </c>
      <c r="LM54">
        <v>1</v>
      </c>
      <c r="LN54" s="203">
        <v>1</v>
      </c>
      <c r="LO54">
        <v>0</v>
      </c>
      <c r="LP54">
        <v>0</v>
      </c>
      <c r="LQ54">
        <v>1</v>
      </c>
      <c r="LR54">
        <v>1</v>
      </c>
      <c r="LS54" s="237">
        <v>3.86954118297E-3</v>
      </c>
      <c r="LT54" s="194">
        <v>42548</v>
      </c>
      <c r="LU54">
        <f t="shared" si="108"/>
        <v>1</v>
      </c>
      <c r="LV54" t="s">
        <v>1163</v>
      </c>
      <c r="LW54">
        <v>7</v>
      </c>
      <c r="LX54" s="241"/>
      <c r="LY54">
        <v>5</v>
      </c>
      <c r="LZ54" s="137">
        <v>127120</v>
      </c>
      <c r="MA54" s="137">
        <v>90800</v>
      </c>
      <c r="MB54" s="188">
        <v>-491.89607517914641</v>
      </c>
      <c r="MC54" s="188">
        <v>-491.89607517914641</v>
      </c>
      <c r="MD54" s="188">
        <v>-491.89607517914641</v>
      </c>
      <c r="ME54" s="188">
        <v>491.89607517914641</v>
      </c>
      <c r="MF54" s="188">
        <v>491.89607517914641</v>
      </c>
      <c r="MG54" s="188">
        <v>-491.89607517914641</v>
      </c>
      <c r="MH54" s="188">
        <v>491.89607517914641</v>
      </c>
      <c r="MI54" s="188">
        <f t="shared" si="109"/>
        <v>491.89607517914641</v>
      </c>
      <c r="MJ54" s="188">
        <v>491.89607517914641</v>
      </c>
      <c r="MK54" s="188">
        <v>-491.89607517914641</v>
      </c>
      <c r="ML54" s="188">
        <v>-491.89607517914641</v>
      </c>
      <c r="MM54" s="188">
        <v>491.89607517914641</v>
      </c>
      <c r="MO54">
        <v>1</v>
      </c>
      <c r="MP54" s="228">
        <v>1</v>
      </c>
      <c r="MQ54" s="228">
        <v>-1</v>
      </c>
      <c r="MR54" s="203">
        <v>1</v>
      </c>
      <c r="MS54" s="203">
        <v>-1</v>
      </c>
      <c r="MT54" s="229">
        <v>-2</v>
      </c>
      <c r="MU54">
        <v>1</v>
      </c>
      <c r="MV54">
        <v>1</v>
      </c>
      <c r="MW54" s="203">
        <v>1</v>
      </c>
      <c r="MX54">
        <v>0</v>
      </c>
      <c r="MY54">
        <v>0</v>
      </c>
      <c r="MZ54">
        <v>1</v>
      </c>
      <c r="NA54">
        <v>1</v>
      </c>
      <c r="NB54" s="237">
        <v>1.4317180616700001E-2</v>
      </c>
      <c r="NC54" s="194">
        <v>42558</v>
      </c>
      <c r="ND54">
        <f t="shared" si="110"/>
        <v>1</v>
      </c>
      <c r="NE54" t="s">
        <v>1163</v>
      </c>
      <c r="NF54">
        <v>7</v>
      </c>
      <c r="NG54" s="241"/>
      <c r="NH54">
        <v>5</v>
      </c>
      <c r="NI54" s="137">
        <v>128940</v>
      </c>
      <c r="NJ54" s="137">
        <v>92100</v>
      </c>
      <c r="NK54" s="188">
        <v>1846.057268717298</v>
      </c>
      <c r="NL54" s="188">
        <v>1846.057268717298</v>
      </c>
      <c r="NM54" s="188">
        <v>-1846.057268717298</v>
      </c>
      <c r="NN54" s="188">
        <v>1846.057268717298</v>
      </c>
      <c r="NO54" s="188">
        <v>1846.057268717298</v>
      </c>
      <c r="NP54" s="188">
        <v>-1846.057268717298</v>
      </c>
      <c r="NQ54" s="188">
        <v>1846.057268717298</v>
      </c>
      <c r="NR54" s="188">
        <f t="shared" si="111"/>
        <v>1846.057268717298</v>
      </c>
      <c r="NS54" s="188">
        <v>1846.057268717298</v>
      </c>
      <c r="NT54" s="188">
        <v>-1846.057268717298</v>
      </c>
      <c r="NU54" s="188">
        <v>-1846.057268717298</v>
      </c>
      <c r="NV54" s="188">
        <v>1846.057268717298</v>
      </c>
      <c r="NX54">
        <v>1</v>
      </c>
      <c r="NY54" s="228">
        <v>1</v>
      </c>
      <c r="NZ54" s="228">
        <v>-1</v>
      </c>
      <c r="OA54" s="228">
        <v>1</v>
      </c>
      <c r="OB54" s="203">
        <v>-1</v>
      </c>
      <c r="OC54" s="229">
        <v>-1</v>
      </c>
      <c r="OD54">
        <v>1</v>
      </c>
      <c r="OE54">
        <v>1</v>
      </c>
      <c r="OF54" s="203">
        <v>-1</v>
      </c>
      <c r="OG54">
        <v>1</v>
      </c>
      <c r="OH54">
        <v>1</v>
      </c>
      <c r="OI54">
        <v>0</v>
      </c>
      <c r="OJ54">
        <v>0</v>
      </c>
      <c r="OK54">
        <v>-1.24864277959E-2</v>
      </c>
      <c r="OL54" s="194">
        <v>42558</v>
      </c>
      <c r="OM54">
        <f t="shared" si="112"/>
        <v>1</v>
      </c>
      <c r="ON54" t="s">
        <v>1163</v>
      </c>
      <c r="OO54">
        <v>7</v>
      </c>
      <c r="OP54" s="241"/>
      <c r="OQ54">
        <v>5</v>
      </c>
      <c r="OR54" s="137">
        <v>126980</v>
      </c>
      <c r="OS54" s="137">
        <v>90700</v>
      </c>
      <c r="OT54" s="188">
        <v>-1585.5266015233819</v>
      </c>
      <c r="OU54" s="188">
        <v>-1585.5266015233819</v>
      </c>
      <c r="OV54" s="188">
        <v>1585.5266015233819</v>
      </c>
      <c r="OW54" s="188">
        <v>-1585.5266015233819</v>
      </c>
      <c r="OX54" s="188">
        <v>-1585.5266015233819</v>
      </c>
      <c r="OY54" s="188">
        <v>1585.5266015233819</v>
      </c>
      <c r="OZ54" s="188">
        <v>-1585.5266015233819</v>
      </c>
      <c r="PA54" s="188">
        <f t="shared" si="113"/>
        <v>-1585.5266015233819</v>
      </c>
      <c r="PB54" s="188">
        <v>-1585.5266015233819</v>
      </c>
      <c r="PC54" s="188">
        <v>1585.5266015233819</v>
      </c>
      <c r="PD54" s="188">
        <v>-1585.5266015233819</v>
      </c>
      <c r="PE54" s="188">
        <v>1585.5266015233819</v>
      </c>
      <c r="PG54">
        <v>-1</v>
      </c>
      <c r="PH54" s="228">
        <v>1</v>
      </c>
      <c r="PI54" s="228">
        <v>1</v>
      </c>
      <c r="PJ54" s="228">
        <v>1</v>
      </c>
      <c r="PK54" s="203">
        <v>-1</v>
      </c>
      <c r="PL54" s="229">
        <v>-2</v>
      </c>
      <c r="PM54">
        <v>1</v>
      </c>
      <c r="PN54">
        <v>1</v>
      </c>
      <c r="PO54" s="203">
        <v>-1</v>
      </c>
      <c r="PP54">
        <v>0</v>
      </c>
      <c r="PQ54">
        <v>1</v>
      </c>
      <c r="PR54">
        <v>0</v>
      </c>
      <c r="PS54">
        <v>0</v>
      </c>
      <c r="PT54" s="237">
        <v>-2.7487630566199999E-3</v>
      </c>
      <c r="PU54" s="194">
        <v>42558</v>
      </c>
      <c r="PV54">
        <v>1</v>
      </c>
      <c r="PW54" t="s">
        <v>1163</v>
      </c>
      <c r="PX54">
        <v>7</v>
      </c>
      <c r="PY54" s="241"/>
      <c r="PZ54">
        <v>5</v>
      </c>
      <c r="QA54" s="137">
        <v>126840</v>
      </c>
      <c r="QB54" s="137">
        <v>90600</v>
      </c>
      <c r="QC54" s="188">
        <v>-348.65310610168081</v>
      </c>
      <c r="QD54" s="188">
        <v>348.65310610168081</v>
      </c>
      <c r="QE54" s="188">
        <v>348.65310610168081</v>
      </c>
      <c r="QF54" s="188">
        <v>-348.65310610168081</v>
      </c>
      <c r="QG54" s="188">
        <v>-348.65310610168081</v>
      </c>
      <c r="QH54" s="188">
        <v>-348.65310610168081</v>
      </c>
      <c r="QI54" s="188">
        <v>-348.65310610168081</v>
      </c>
      <c r="QJ54" s="188">
        <v>-348.65310610168081</v>
      </c>
      <c r="QK54" s="188">
        <v>-348.65310610168081</v>
      </c>
      <c r="QL54" s="188">
        <v>348.65310610168081</v>
      </c>
      <c r="QM54" s="188">
        <v>-348.65310610168081</v>
      </c>
      <c r="QN54" s="188">
        <v>348.65310610168081</v>
      </c>
      <c r="QP54">
        <f t="shared" si="114"/>
        <v>-1</v>
      </c>
      <c r="QQ54" s="228">
        <v>-1</v>
      </c>
      <c r="QR54" s="228">
        <v>-1</v>
      </c>
      <c r="QS54" s="228">
        <v>-1</v>
      </c>
      <c r="QT54" s="203">
        <v>-1</v>
      </c>
      <c r="QU54" s="229">
        <v>-3</v>
      </c>
      <c r="QV54">
        <f t="shared" si="115"/>
        <v>1</v>
      </c>
      <c r="QW54">
        <f t="shared" si="116"/>
        <v>1</v>
      </c>
      <c r="QX54">
        <v>-1</v>
      </c>
      <c r="QY54">
        <f t="shared" si="117"/>
        <v>1</v>
      </c>
      <c r="QZ54">
        <f t="shared" si="176"/>
        <v>1</v>
      </c>
      <c r="RA54">
        <f t="shared" si="163"/>
        <v>0</v>
      </c>
      <c r="RB54">
        <f t="shared" si="118"/>
        <v>0</v>
      </c>
      <c r="RC54">
        <v>-1.1025358324100001E-3</v>
      </c>
      <c r="RD54" s="194">
        <v>42558</v>
      </c>
      <c r="RE54">
        <f t="shared" si="119"/>
        <v>-1</v>
      </c>
      <c r="RF54" t="str">
        <f t="shared" si="83"/>
        <v>TRUE</v>
      </c>
      <c r="RG54">
        <f>VLOOKUP($A54,'FuturesInfo (3)'!$A$2:$V$80,22)</f>
        <v>7</v>
      </c>
      <c r="RH54" s="241"/>
      <c r="RI54">
        <f t="shared" si="120"/>
        <v>5</v>
      </c>
      <c r="RJ54" s="137">
        <f>VLOOKUP($A54,'FuturesInfo (3)'!$A$2:$O$80,15)*RG54</f>
        <v>126840</v>
      </c>
      <c r="RK54" s="137">
        <f>VLOOKUP($A54,'FuturesInfo (3)'!$A$2:$O$80,15)*RI54</f>
        <v>90600</v>
      </c>
      <c r="RL54" s="188">
        <f t="shared" si="121"/>
        <v>139.84564498288441</v>
      </c>
      <c r="RM54" s="188">
        <f t="shared" si="172"/>
        <v>139.84564498288441</v>
      </c>
      <c r="RN54" s="188">
        <f t="shared" si="122"/>
        <v>139.84564498288441</v>
      </c>
      <c r="RO54" s="188">
        <f t="shared" si="123"/>
        <v>-139.84564498288441</v>
      </c>
      <c r="RP54" s="188">
        <f t="shared" si="173"/>
        <v>-139.84564498288441</v>
      </c>
      <c r="RQ54" s="188">
        <f t="shared" si="125"/>
        <v>139.84564498288441</v>
      </c>
      <c r="RR54" s="188">
        <f t="shared" si="164"/>
        <v>139.84564498288441</v>
      </c>
      <c r="RS54" s="188">
        <f t="shared" si="126"/>
        <v>139.84564498288441</v>
      </c>
      <c r="RT54" s="188">
        <f>IF(IF(sym!$Q43=QX54,1,0)=1,ABS(RJ54*RC54),-ABS(RJ54*RC54))</f>
        <v>-139.84564498288441</v>
      </c>
      <c r="RU54" s="188">
        <f>IF(IF(sym!$P43=QX54,1,0)=1,ABS(RJ54*RC54),-ABS(RJ54*RC54))</f>
        <v>139.84564498288441</v>
      </c>
      <c r="RV54" s="188">
        <f t="shared" si="169"/>
        <v>-139.84564498288441</v>
      </c>
      <c r="RW54" s="188">
        <f t="shared" si="127"/>
        <v>139.84564498288441</v>
      </c>
      <c r="RY54">
        <f t="shared" si="128"/>
        <v>-1</v>
      </c>
      <c r="RZ54" s="228"/>
      <c r="SA54" s="228"/>
      <c r="SB54" s="228"/>
      <c r="SC54" s="203"/>
      <c r="SD54" s="229"/>
      <c r="SE54">
        <f t="shared" si="129"/>
        <v>1</v>
      </c>
      <c r="SF54">
        <f t="shared" si="130"/>
        <v>0</v>
      </c>
      <c r="SG54" s="203"/>
      <c r="SH54">
        <f t="shared" si="131"/>
        <v>1</v>
      </c>
      <c r="SI54">
        <f t="shared" si="85"/>
        <v>1</v>
      </c>
      <c r="SJ54">
        <f t="shared" si="165"/>
        <v>0</v>
      </c>
      <c r="SK54">
        <f t="shared" si="132"/>
        <v>1</v>
      </c>
      <c r="SL54" s="237"/>
      <c r="SM54" s="194"/>
      <c r="SN54">
        <f t="shared" si="133"/>
        <v>-1</v>
      </c>
      <c r="SO54" t="str">
        <f t="shared" si="86"/>
        <v>FALSE</v>
      </c>
      <c r="SP54">
        <f>VLOOKUP($A54,'FuturesInfo (3)'!$A$2:$V$80,22)</f>
        <v>7</v>
      </c>
      <c r="SQ54" s="241"/>
      <c r="SR54">
        <f t="shared" si="134"/>
        <v>5</v>
      </c>
      <c r="SS54" s="137">
        <f>VLOOKUP($A54,'FuturesInfo (3)'!$A$2:$O$80,15)*SP54</f>
        <v>126840</v>
      </c>
      <c r="ST54" s="137">
        <f>VLOOKUP($A54,'FuturesInfo (3)'!$A$2:$O$80,15)*SR54</f>
        <v>90600</v>
      </c>
      <c r="SU54" s="188">
        <f t="shared" si="177"/>
        <v>0</v>
      </c>
      <c r="SV54" s="188">
        <f t="shared" si="87"/>
        <v>0</v>
      </c>
      <c r="SW54" s="188">
        <f t="shared" si="136"/>
        <v>0</v>
      </c>
      <c r="SX54" s="188">
        <f t="shared" si="137"/>
        <v>0</v>
      </c>
      <c r="SY54" s="188">
        <f t="shared" si="174"/>
        <v>0</v>
      </c>
      <c r="SZ54" s="188">
        <f t="shared" si="139"/>
        <v>0</v>
      </c>
      <c r="TA54" s="188">
        <f t="shared" si="166"/>
        <v>0</v>
      </c>
      <c r="TB54" s="188">
        <f t="shared" si="140"/>
        <v>0</v>
      </c>
      <c r="TC54" s="188">
        <f>IF(IF(sym!$Q43=SG54,1,0)=1,ABS(SS54*SL54),-ABS(SS54*SL54))</f>
        <v>0</v>
      </c>
      <c r="TD54" s="188">
        <f>IF(IF(sym!$P43=SG54,1,0)=1,ABS(SS54*SL54),-ABS(SS54*SL54))</f>
        <v>0</v>
      </c>
      <c r="TE54" s="188">
        <f t="shared" si="170"/>
        <v>0</v>
      </c>
      <c r="TF54" s="188">
        <f t="shared" si="141"/>
        <v>0</v>
      </c>
      <c r="TH54">
        <f t="shared" si="142"/>
        <v>0</v>
      </c>
      <c r="TI54" s="228"/>
      <c r="TJ54" s="228"/>
      <c r="TK54" s="228"/>
      <c r="TL54" s="203"/>
      <c r="TM54" s="229"/>
      <c r="TN54">
        <f t="shared" si="143"/>
        <v>1</v>
      </c>
      <c r="TO54">
        <f t="shared" si="144"/>
        <v>0</v>
      </c>
      <c r="TP54" s="203"/>
      <c r="TQ54">
        <f t="shared" si="145"/>
        <v>1</v>
      </c>
      <c r="TR54">
        <f t="shared" si="88"/>
        <v>1</v>
      </c>
      <c r="TS54">
        <f t="shared" si="167"/>
        <v>0</v>
      </c>
      <c r="TT54">
        <f t="shared" si="146"/>
        <v>1</v>
      </c>
      <c r="TU54" s="237"/>
      <c r="TV54" s="194"/>
      <c r="TW54">
        <f t="shared" si="147"/>
        <v>-1</v>
      </c>
      <c r="TX54" t="str">
        <f t="shared" si="89"/>
        <v>FALSE</v>
      </c>
      <c r="TY54">
        <f>VLOOKUP($A54,'FuturesInfo (3)'!$A$2:$V$80,22)</f>
        <v>7</v>
      </c>
      <c r="TZ54" s="241"/>
      <c r="UA54">
        <f t="shared" si="148"/>
        <v>5</v>
      </c>
      <c r="UB54" s="137">
        <f>VLOOKUP($A54,'FuturesInfo (3)'!$A$2:$O$80,15)*TY54</f>
        <v>126840</v>
      </c>
      <c r="UC54" s="137">
        <f>VLOOKUP($A54,'FuturesInfo (3)'!$A$2:$O$80,15)*UA54</f>
        <v>90600</v>
      </c>
      <c r="UD54" s="188">
        <f t="shared" si="178"/>
        <v>0</v>
      </c>
      <c r="UE54" s="188">
        <f t="shared" si="90"/>
        <v>0</v>
      </c>
      <c r="UF54" s="188">
        <f t="shared" si="150"/>
        <v>0</v>
      </c>
      <c r="UG54" s="188">
        <f t="shared" si="151"/>
        <v>0</v>
      </c>
      <c r="UH54" s="188">
        <f t="shared" si="175"/>
        <v>0</v>
      </c>
      <c r="UI54" s="188">
        <f t="shared" si="153"/>
        <v>0</v>
      </c>
      <c r="UJ54" s="188">
        <f t="shared" si="168"/>
        <v>0</v>
      </c>
      <c r="UK54" s="188">
        <f t="shared" si="154"/>
        <v>0</v>
      </c>
      <c r="UL54" s="188">
        <f>IF(IF(sym!$Q43=TP54,1,0)=1,ABS(UB54*TU54),-ABS(UB54*TU54))</f>
        <v>0</v>
      </c>
      <c r="UM54" s="188">
        <f>IF(IF(sym!$P43=TP54,1,0)=1,ABS(UB54*TU54),-ABS(UB54*TU54))</f>
        <v>0</v>
      </c>
      <c r="UN54" s="188">
        <f t="shared" si="171"/>
        <v>0</v>
      </c>
      <c r="UO54" s="188">
        <f t="shared" si="155"/>
        <v>0</v>
      </c>
    </row>
    <row r="55" spans="1:561" x14ac:dyDescent="0.25">
      <c r="A55" s="1" t="s">
        <v>990</v>
      </c>
      <c r="B55" s="149" t="str">
        <f>'FuturesInfo (3)'!M43</f>
        <v>QW</v>
      </c>
      <c r="C55" s="192" t="str">
        <f>VLOOKUP(A55,'FuturesInfo (3)'!$A$2:$K$80,11)</f>
        <v>soft</v>
      </c>
      <c r="E55">
        <v>-1</v>
      </c>
      <c r="F55" s="228">
        <v>1</v>
      </c>
      <c r="G55" s="228">
        <v>-1</v>
      </c>
      <c r="H55" s="203">
        <v>-1</v>
      </c>
      <c r="I55" s="229">
        <v>23</v>
      </c>
      <c r="J55">
        <v>1</v>
      </c>
      <c r="K55">
        <v>-1</v>
      </c>
      <c r="L55" s="203">
        <v>-1</v>
      </c>
      <c r="M55">
        <v>0</v>
      </c>
      <c r="N55">
        <v>1</v>
      </c>
      <c r="O55">
        <v>0</v>
      </c>
      <c r="P55">
        <v>1</v>
      </c>
      <c r="Q55" s="237">
        <v>-2.7631115804299999E-2</v>
      </c>
      <c r="R55" s="194">
        <v>42516</v>
      </c>
      <c r="S55">
        <v>60</v>
      </c>
      <c r="T55" t="s">
        <v>1163</v>
      </c>
      <c r="U55">
        <v>3</v>
      </c>
      <c r="V55" s="241">
        <v>2</v>
      </c>
      <c r="W55">
        <v>2</v>
      </c>
      <c r="X55" s="137">
        <v>82875</v>
      </c>
      <c r="Y55" s="137">
        <v>55250</v>
      </c>
      <c r="Z55" s="188">
        <v>-2289.9287222813623</v>
      </c>
      <c r="AA55" s="188">
        <f t="shared" si="81"/>
        <v>2289.9287222813623</v>
      </c>
      <c r="AB55" s="188">
        <v>2289.9287222813623</v>
      </c>
      <c r="AC55" s="188">
        <v>-2289.9287222813623</v>
      </c>
      <c r="AD55" s="188">
        <v>2289.9287222813623</v>
      </c>
      <c r="AE55" s="188">
        <v>2289.9287222813623</v>
      </c>
      <c r="AF55" s="188">
        <f t="shared" si="91"/>
        <v>-2</v>
      </c>
      <c r="AG55" s="188">
        <v>-2289.9287222813623</v>
      </c>
      <c r="AH55" s="188">
        <v>2289.9287222813623</v>
      </c>
      <c r="AI55" s="188">
        <v>-2289.9287222813623</v>
      </c>
      <c r="AJ55" s="188">
        <v>2289.9287222813623</v>
      </c>
      <c r="AL55">
        <v>-1</v>
      </c>
      <c r="AM55" s="228">
        <v>1</v>
      </c>
      <c r="AN55" s="228">
        <v>-1</v>
      </c>
      <c r="AO55" s="228">
        <v>1</v>
      </c>
      <c r="AP55" s="203">
        <v>-1</v>
      </c>
      <c r="AQ55" s="229">
        <v>24</v>
      </c>
      <c r="AR55">
        <v>1</v>
      </c>
      <c r="AS55">
        <v>-1</v>
      </c>
      <c r="AT55" s="203">
        <v>1</v>
      </c>
      <c r="AU55">
        <v>1</v>
      </c>
      <c r="AV55">
        <v>0</v>
      </c>
      <c r="AW55">
        <v>1</v>
      </c>
      <c r="AX55">
        <v>0</v>
      </c>
      <c r="AY55" s="237">
        <v>2.0814479638E-2</v>
      </c>
      <c r="AZ55" s="194">
        <v>42516</v>
      </c>
      <c r="BA55">
        <f t="shared" si="92"/>
        <v>-1</v>
      </c>
      <c r="BB55" t="s">
        <v>1163</v>
      </c>
      <c r="BC55">
        <v>3</v>
      </c>
      <c r="BD55" s="241">
        <v>1</v>
      </c>
      <c r="BE55">
        <v>4</v>
      </c>
      <c r="BF55" s="137">
        <v>84600</v>
      </c>
      <c r="BG55" s="137">
        <v>112800</v>
      </c>
      <c r="BH55" s="188">
        <v>1760.9049773748</v>
      </c>
      <c r="BI55" s="188">
        <f t="shared" si="156"/>
        <v>-1760.9049773748</v>
      </c>
      <c r="BJ55" s="188">
        <v>-1760.9049773748</v>
      </c>
      <c r="BK55" s="188">
        <v>1760.9049773748</v>
      </c>
      <c r="BL55" s="188">
        <v>-1760.9049773748</v>
      </c>
      <c r="BM55" s="188">
        <v>-1760.9049773748</v>
      </c>
      <c r="BN55" s="188">
        <v>1760.9049773748</v>
      </c>
      <c r="BO55" s="188">
        <f t="shared" si="93"/>
        <v>-1760.9049773748</v>
      </c>
      <c r="BP55" s="188">
        <v>1760.9049773748</v>
      </c>
      <c r="BQ55" s="188">
        <v>-1760.9049773748</v>
      </c>
      <c r="BR55" s="188">
        <v>-1760.9049773748</v>
      </c>
      <c r="BS55" s="188">
        <v>1760.9049773748</v>
      </c>
      <c r="BU55">
        <v>1</v>
      </c>
      <c r="BV55" s="228">
        <v>1</v>
      </c>
      <c r="BW55" s="228">
        <v>-1</v>
      </c>
      <c r="BX55" s="228">
        <v>1</v>
      </c>
      <c r="BY55" s="203">
        <v>-1</v>
      </c>
      <c r="BZ55" s="229">
        <v>25</v>
      </c>
      <c r="CA55">
        <v>1</v>
      </c>
      <c r="CB55">
        <v>-1</v>
      </c>
      <c r="CC55" s="203">
        <v>1</v>
      </c>
      <c r="CD55">
        <v>1</v>
      </c>
      <c r="CE55">
        <v>0</v>
      </c>
      <c r="CF55">
        <v>1</v>
      </c>
      <c r="CG55">
        <v>0</v>
      </c>
      <c r="CH55" s="237">
        <v>0</v>
      </c>
      <c r="CI55" s="194">
        <v>42516</v>
      </c>
      <c r="CJ55">
        <f t="shared" si="94"/>
        <v>-1</v>
      </c>
      <c r="CK55" t="s">
        <v>1163</v>
      </c>
      <c r="CL55">
        <v>4</v>
      </c>
      <c r="CM55" s="241">
        <v>2</v>
      </c>
      <c r="CN55">
        <v>3</v>
      </c>
      <c r="CO55" s="137">
        <v>112800</v>
      </c>
      <c r="CP55" s="137">
        <v>84600</v>
      </c>
      <c r="CQ55" s="188">
        <v>0</v>
      </c>
      <c r="CR55" s="188">
        <f t="shared" si="157"/>
        <v>0</v>
      </c>
      <c r="CS55" s="188">
        <v>0</v>
      </c>
      <c r="CT55" s="188">
        <v>0</v>
      </c>
      <c r="CU55" s="188">
        <v>0</v>
      </c>
      <c r="CV55" s="188">
        <v>0</v>
      </c>
      <c r="CW55" s="188">
        <v>0</v>
      </c>
      <c r="CX55" s="188">
        <f t="shared" si="95"/>
        <v>0</v>
      </c>
      <c r="CY55" s="188">
        <v>0</v>
      </c>
      <c r="CZ55" s="188">
        <v>0</v>
      </c>
      <c r="DA55" s="188">
        <v>0</v>
      </c>
      <c r="DB55" s="188">
        <v>0</v>
      </c>
      <c r="DD55">
        <v>1</v>
      </c>
      <c r="DE55" s="228">
        <v>1</v>
      </c>
      <c r="DF55" s="228">
        <v>1</v>
      </c>
      <c r="DG55" s="228">
        <v>1</v>
      </c>
      <c r="DH55" s="203">
        <v>-1</v>
      </c>
      <c r="DI55" s="229">
        <v>26</v>
      </c>
      <c r="DJ55">
        <v>1</v>
      </c>
      <c r="DK55">
        <v>-1</v>
      </c>
      <c r="DL55" s="203">
        <v>1</v>
      </c>
      <c r="DM55">
        <v>1</v>
      </c>
      <c r="DN55">
        <v>0</v>
      </c>
      <c r="DO55">
        <v>1</v>
      </c>
      <c r="DP55">
        <v>0</v>
      </c>
      <c r="DQ55" s="237">
        <v>5.6737588652500002E-3</v>
      </c>
      <c r="DR55" s="194">
        <v>42516</v>
      </c>
      <c r="DS55">
        <f t="shared" si="96"/>
        <v>1</v>
      </c>
      <c r="DT55" t="s">
        <v>1163</v>
      </c>
      <c r="DU55">
        <v>4</v>
      </c>
      <c r="DV55" s="241">
        <v>1</v>
      </c>
      <c r="DW55">
        <v>5</v>
      </c>
      <c r="DX55" s="137">
        <v>113440.00000000001</v>
      </c>
      <c r="DY55" s="137">
        <v>141800.00000000003</v>
      </c>
      <c r="DZ55" s="188">
        <v>643.63120567396015</v>
      </c>
      <c r="EA55" s="188">
        <f t="shared" si="158"/>
        <v>643.63120567396015</v>
      </c>
      <c r="EB55" s="188">
        <v>-643.63120567396015</v>
      </c>
      <c r="EC55" s="188">
        <v>643.63120567396015</v>
      </c>
      <c r="ED55" s="188">
        <v>-643.63120567396015</v>
      </c>
      <c r="EE55" s="188">
        <v>643.63120567396015</v>
      </c>
      <c r="EF55" s="188">
        <v>643.63120567396015</v>
      </c>
      <c r="EG55" s="188">
        <f t="shared" si="97"/>
        <v>643.63120567396015</v>
      </c>
      <c r="EH55" s="188">
        <v>643.63120567396015</v>
      </c>
      <c r="EI55" s="188">
        <v>-643.63120567396015</v>
      </c>
      <c r="EJ55" s="188">
        <v>-643.63120567396015</v>
      </c>
      <c r="EK55" s="188">
        <v>643.63120567396015</v>
      </c>
      <c r="EM55">
        <v>1</v>
      </c>
      <c r="EN55" s="228">
        <v>1</v>
      </c>
      <c r="EO55" s="228">
        <v>-1</v>
      </c>
      <c r="EP55" s="228">
        <v>1</v>
      </c>
      <c r="EQ55" s="203">
        <v>-1</v>
      </c>
      <c r="ER55" s="229">
        <v>27</v>
      </c>
      <c r="ES55">
        <v>1</v>
      </c>
      <c r="ET55">
        <v>-1</v>
      </c>
      <c r="EU55" s="203">
        <v>-1</v>
      </c>
      <c r="EV55">
        <v>0</v>
      </c>
      <c r="EW55">
        <v>1</v>
      </c>
      <c r="EX55">
        <v>0</v>
      </c>
      <c r="EY55">
        <v>1</v>
      </c>
      <c r="EZ55" s="237">
        <v>-1.2870239774299999E-2</v>
      </c>
      <c r="FA55" s="194">
        <v>42516</v>
      </c>
      <c r="FB55">
        <f t="shared" si="98"/>
        <v>-1</v>
      </c>
      <c r="FC55" t="s">
        <v>1163</v>
      </c>
      <c r="FD55">
        <v>4</v>
      </c>
      <c r="FE55" s="241">
        <v>2</v>
      </c>
      <c r="FF55">
        <v>4</v>
      </c>
      <c r="FG55" s="137">
        <v>111980</v>
      </c>
      <c r="FH55" s="137">
        <v>111980</v>
      </c>
      <c r="FI55" s="188">
        <v>-1441.2094499261138</v>
      </c>
      <c r="FJ55" s="188">
        <f t="shared" si="159"/>
        <v>-1441.2094499261138</v>
      </c>
      <c r="FK55" s="188">
        <v>1441.2094499261138</v>
      </c>
      <c r="FL55" s="188">
        <v>-1441.2094499261138</v>
      </c>
      <c r="FM55" s="188">
        <v>1441.2094499261138</v>
      </c>
      <c r="FN55" s="188">
        <v>1441.2094499261138</v>
      </c>
      <c r="FO55" s="188">
        <v>-1441.2094499261138</v>
      </c>
      <c r="FP55" s="188">
        <f t="shared" si="99"/>
        <v>1441.2094499261138</v>
      </c>
      <c r="FQ55" s="188">
        <v>-1441.2094499261138</v>
      </c>
      <c r="FR55" s="188">
        <v>1441.2094499261138</v>
      </c>
      <c r="FS55" s="188">
        <v>-1441.2094499261138</v>
      </c>
      <c r="FT55" s="188">
        <v>1441.2094499261138</v>
      </c>
      <c r="FV55">
        <v>-1</v>
      </c>
      <c r="FW55" s="228">
        <v>1</v>
      </c>
      <c r="FX55" s="228">
        <v>-1</v>
      </c>
      <c r="FY55" s="228">
        <v>1</v>
      </c>
      <c r="FZ55" s="203">
        <v>-1</v>
      </c>
      <c r="GA55" s="229">
        <v>28</v>
      </c>
      <c r="GB55">
        <v>1</v>
      </c>
      <c r="GC55">
        <v>-1</v>
      </c>
      <c r="GD55">
        <v>-1</v>
      </c>
      <c r="GE55">
        <v>0</v>
      </c>
      <c r="GF55">
        <v>1</v>
      </c>
      <c r="GG55">
        <v>0</v>
      </c>
      <c r="GH55">
        <v>1</v>
      </c>
      <c r="GI55">
        <v>-2.9112341489599999E-2</v>
      </c>
      <c r="GJ55" s="194">
        <v>42516</v>
      </c>
      <c r="GK55">
        <f t="shared" si="100"/>
        <v>-1</v>
      </c>
      <c r="GL55" t="s">
        <v>1163</v>
      </c>
      <c r="GM55">
        <v>4</v>
      </c>
      <c r="GN55" s="241">
        <v>1</v>
      </c>
      <c r="GO55">
        <v>5</v>
      </c>
      <c r="GP55" s="137">
        <v>108720</v>
      </c>
      <c r="GQ55" s="137">
        <v>135900</v>
      </c>
      <c r="GR55" s="188">
        <v>-3165.0937667493117</v>
      </c>
      <c r="GS55" s="188">
        <f t="shared" si="160"/>
        <v>3165.0937667493117</v>
      </c>
      <c r="GT55" s="188">
        <v>3165.0937667493117</v>
      </c>
      <c r="GU55" s="188">
        <v>-3165.0937667493117</v>
      </c>
      <c r="GV55" s="188">
        <v>3165.0937667493117</v>
      </c>
      <c r="GW55" s="188">
        <v>3165.0937667493117</v>
      </c>
      <c r="GX55" s="188">
        <v>-3165.0937667493117</v>
      </c>
      <c r="GY55" s="188">
        <f t="shared" si="101"/>
        <v>3165.0937667493117</v>
      </c>
      <c r="GZ55" s="188">
        <v>-3165.0937667493117</v>
      </c>
      <c r="HA55" s="188">
        <v>3165.0937667493117</v>
      </c>
      <c r="HB55" s="188">
        <v>-3165.0937667493117</v>
      </c>
      <c r="HC55" s="188">
        <v>3165.0937667493117</v>
      </c>
      <c r="HE55">
        <v>-1</v>
      </c>
      <c r="HF55">
        <v>-1</v>
      </c>
      <c r="HG55">
        <v>1</v>
      </c>
      <c r="HH55">
        <v>-1</v>
      </c>
      <c r="HI55">
        <v>-1</v>
      </c>
      <c r="HJ55">
        <v>-6</v>
      </c>
      <c r="HK55">
        <v>1</v>
      </c>
      <c r="HL55">
        <v>1</v>
      </c>
      <c r="HM55" s="203">
        <v>-1</v>
      </c>
      <c r="HN55">
        <v>1</v>
      </c>
      <c r="HO55">
        <v>1</v>
      </c>
      <c r="HP55">
        <v>0</v>
      </c>
      <c r="HQ55">
        <v>0</v>
      </c>
      <c r="HR55" s="237">
        <v>-5.15084621045E-3</v>
      </c>
      <c r="HS55" s="194">
        <v>42550</v>
      </c>
      <c r="HT55">
        <f t="shared" si="102"/>
        <v>1</v>
      </c>
      <c r="HU55" t="s">
        <v>1163</v>
      </c>
      <c r="HV55">
        <v>4</v>
      </c>
      <c r="HW55">
        <v>1</v>
      </c>
      <c r="HX55">
        <v>5</v>
      </c>
      <c r="HY55" s="137">
        <v>108159.99999999999</v>
      </c>
      <c r="HZ55" s="137">
        <v>135199.99999999997</v>
      </c>
      <c r="IA55" s="188">
        <v>557.11552612227194</v>
      </c>
      <c r="IB55" s="188">
        <f t="shared" si="161"/>
        <v>557.11552612227194</v>
      </c>
      <c r="IC55" s="188">
        <v>557.11552612227194</v>
      </c>
      <c r="ID55" s="188">
        <v>-557.11552612227194</v>
      </c>
      <c r="IE55" s="188">
        <v>-557.11552612227194</v>
      </c>
      <c r="IF55" s="188">
        <v>-557.11552612227194</v>
      </c>
      <c r="IG55" s="188">
        <v>557.11552612227194</v>
      </c>
      <c r="IH55" s="188">
        <f t="shared" si="103"/>
        <v>-557.11552612227194</v>
      </c>
      <c r="II55" s="188">
        <v>-557.11552612227194</v>
      </c>
      <c r="IJ55" s="188">
        <v>557.11552612227194</v>
      </c>
      <c r="IK55" s="188">
        <v>-557.11552612227194</v>
      </c>
      <c r="IL55" s="188">
        <v>557.11552612227194</v>
      </c>
      <c r="IN55">
        <v>-1</v>
      </c>
      <c r="IO55" s="228">
        <v>-1</v>
      </c>
      <c r="IP55" s="228">
        <v>1</v>
      </c>
      <c r="IQ55" s="228">
        <v>-1</v>
      </c>
      <c r="IR55" s="203">
        <v>-1</v>
      </c>
      <c r="IS55" s="229">
        <v>7</v>
      </c>
      <c r="IT55">
        <v>1</v>
      </c>
      <c r="IU55">
        <v>-1</v>
      </c>
      <c r="IV55" s="203">
        <v>1</v>
      </c>
      <c r="IW55">
        <v>0</v>
      </c>
      <c r="IX55">
        <v>0</v>
      </c>
      <c r="IY55">
        <v>1</v>
      </c>
      <c r="IZ55">
        <v>0</v>
      </c>
      <c r="JA55" s="237">
        <v>2.86612426036E-2</v>
      </c>
      <c r="JB55" s="194">
        <v>42550</v>
      </c>
      <c r="JC55">
        <f t="shared" si="104"/>
        <v>-1</v>
      </c>
      <c r="JD55" t="s">
        <v>1163</v>
      </c>
      <c r="JE55">
        <v>4</v>
      </c>
      <c r="JF55" s="241">
        <v>2</v>
      </c>
      <c r="JG55">
        <v>3</v>
      </c>
      <c r="JH55" s="137">
        <v>111259.99999999999</v>
      </c>
      <c r="JI55" s="137">
        <v>83444.999999999985</v>
      </c>
      <c r="JJ55" s="188">
        <v>-3188.8498520765356</v>
      </c>
      <c r="JK55" s="188">
        <f t="shared" si="162"/>
        <v>-3188.8498520765356</v>
      </c>
      <c r="JL55" s="188">
        <v>-3188.8498520765356</v>
      </c>
      <c r="JM55" s="188">
        <v>3188.8498520765356</v>
      </c>
      <c r="JN55" s="188">
        <v>-3188.8498520765356</v>
      </c>
      <c r="JO55" s="188">
        <v>3188.8498520765356</v>
      </c>
      <c r="JP55" s="188">
        <v>-3188.8498520765356</v>
      </c>
      <c r="JQ55" s="188">
        <f t="shared" si="105"/>
        <v>-3188.8498520765356</v>
      </c>
      <c r="JR55" s="188">
        <v>3188.8498520765356</v>
      </c>
      <c r="JS55" s="188">
        <v>-3188.8498520765356</v>
      </c>
      <c r="JT55" s="188">
        <v>-3188.8498520765356</v>
      </c>
      <c r="JU55" s="188">
        <v>3188.8498520765356</v>
      </c>
      <c r="JW55">
        <v>1</v>
      </c>
      <c r="JX55" s="228">
        <v>-1</v>
      </c>
      <c r="JY55" s="228">
        <v>-1</v>
      </c>
      <c r="JZ55" s="228">
        <v>1</v>
      </c>
      <c r="KA55" s="203">
        <v>-1</v>
      </c>
      <c r="KB55" s="229">
        <v>-8</v>
      </c>
      <c r="KC55">
        <v>1</v>
      </c>
      <c r="KD55">
        <v>1</v>
      </c>
      <c r="KE55" s="203">
        <v>-1</v>
      </c>
      <c r="KF55">
        <v>1</v>
      </c>
      <c r="KG55">
        <v>1</v>
      </c>
      <c r="KH55">
        <v>0</v>
      </c>
      <c r="KI55">
        <v>0</v>
      </c>
      <c r="KJ55" s="237">
        <v>-2.1750853855800001E-2</v>
      </c>
      <c r="KK55" s="194">
        <v>42550</v>
      </c>
      <c r="KL55">
        <f t="shared" si="106"/>
        <v>1</v>
      </c>
      <c r="KM55" t="s">
        <v>1163</v>
      </c>
      <c r="KN55">
        <v>4</v>
      </c>
      <c r="KO55" s="241">
        <v>1</v>
      </c>
      <c r="KP55">
        <v>5</v>
      </c>
      <c r="KQ55" s="137">
        <v>108840.00000000001</v>
      </c>
      <c r="KR55" s="137">
        <v>136050.00000000003</v>
      </c>
      <c r="KS55" s="188">
        <v>2367.3629336652725</v>
      </c>
      <c r="KT55" s="188">
        <v>-2367.3629336652725</v>
      </c>
      <c r="KU55" s="188">
        <v>2367.3629336652725</v>
      </c>
      <c r="KV55" s="188">
        <v>-2367.3629336652725</v>
      </c>
      <c r="KW55" s="188">
        <v>-2367.3629336652725</v>
      </c>
      <c r="KX55" s="188">
        <v>2367.3629336652725</v>
      </c>
      <c r="KY55" s="188">
        <v>-2367.3629336652725</v>
      </c>
      <c r="KZ55" s="188">
        <f t="shared" si="107"/>
        <v>-2367.3629336652725</v>
      </c>
      <c r="LA55" s="188">
        <v>-2367.3629336652725</v>
      </c>
      <c r="LB55" s="188">
        <v>2367.3629336652725</v>
      </c>
      <c r="LC55" s="188">
        <v>-2367.3629336652725</v>
      </c>
      <c r="LD55" s="188">
        <v>2367.3629336652725</v>
      </c>
      <c r="LF55">
        <v>-1</v>
      </c>
      <c r="LG55" s="228">
        <v>1</v>
      </c>
      <c r="LH55" s="228">
        <v>1</v>
      </c>
      <c r="LI55" s="228">
        <v>-1</v>
      </c>
      <c r="LJ55" s="203">
        <v>-1</v>
      </c>
      <c r="LK55" s="229">
        <v>-9</v>
      </c>
      <c r="LL55">
        <v>1</v>
      </c>
      <c r="LM55">
        <v>1</v>
      </c>
      <c r="LN55" s="203">
        <v>-1</v>
      </c>
      <c r="LO55">
        <v>0</v>
      </c>
      <c r="LP55">
        <v>1</v>
      </c>
      <c r="LQ55">
        <v>0</v>
      </c>
      <c r="LR55">
        <v>0</v>
      </c>
      <c r="LS55" s="237">
        <v>-9.92282249173E-3</v>
      </c>
      <c r="LT55" s="194">
        <v>42550</v>
      </c>
      <c r="LU55">
        <f t="shared" si="108"/>
        <v>1</v>
      </c>
      <c r="LV55" t="s">
        <v>1163</v>
      </c>
      <c r="LW55">
        <v>4</v>
      </c>
      <c r="LX55" s="241"/>
      <c r="LY55">
        <v>3</v>
      </c>
      <c r="LZ55" s="137">
        <v>107759.99999999999</v>
      </c>
      <c r="MA55" s="137">
        <v>80819.999999999985</v>
      </c>
      <c r="MB55" s="188">
        <v>-1069.2833517088247</v>
      </c>
      <c r="MC55" s="188">
        <v>1069.2833517088247</v>
      </c>
      <c r="MD55" s="188">
        <v>1069.2833517088247</v>
      </c>
      <c r="ME55" s="188">
        <v>-1069.2833517088247</v>
      </c>
      <c r="MF55" s="188">
        <v>-1069.2833517088247</v>
      </c>
      <c r="MG55" s="188">
        <v>-1069.2833517088247</v>
      </c>
      <c r="MH55" s="188">
        <v>1069.2833517088247</v>
      </c>
      <c r="MI55" s="188">
        <f t="shared" si="109"/>
        <v>-1069.2833517088247</v>
      </c>
      <c r="MJ55" s="188">
        <v>-1069.2833517088247</v>
      </c>
      <c r="MK55" s="188">
        <v>1069.2833517088247</v>
      </c>
      <c r="ML55" s="188">
        <v>-1069.2833517088247</v>
      </c>
      <c r="MM55" s="188">
        <v>1069.2833517088247</v>
      </c>
      <c r="MO55">
        <v>-1</v>
      </c>
      <c r="MP55" s="228">
        <v>1</v>
      </c>
      <c r="MQ55" s="228">
        <v>1</v>
      </c>
      <c r="MR55" s="203">
        <v>1</v>
      </c>
      <c r="MS55" s="203">
        <v>-1</v>
      </c>
      <c r="MT55" s="229">
        <v>-10</v>
      </c>
      <c r="MU55">
        <v>1</v>
      </c>
      <c r="MV55">
        <v>1</v>
      </c>
      <c r="MW55" s="203">
        <v>1</v>
      </c>
      <c r="MX55">
        <v>1</v>
      </c>
      <c r="MY55">
        <v>0</v>
      </c>
      <c r="MZ55">
        <v>1</v>
      </c>
      <c r="NA55">
        <v>1</v>
      </c>
      <c r="NB55" s="237">
        <v>1.07646622123E-2</v>
      </c>
      <c r="NC55" s="194">
        <v>42550</v>
      </c>
      <c r="ND55">
        <f t="shared" si="110"/>
        <v>1</v>
      </c>
      <c r="NE55" t="s">
        <v>1163</v>
      </c>
      <c r="NF55">
        <v>3</v>
      </c>
      <c r="NG55" s="241"/>
      <c r="NH55">
        <v>2</v>
      </c>
      <c r="NI55" s="137">
        <v>81690</v>
      </c>
      <c r="NJ55" s="137">
        <v>54460</v>
      </c>
      <c r="NK55" s="188">
        <v>879.36525612278695</v>
      </c>
      <c r="NL55" s="188">
        <v>-879.36525612278695</v>
      </c>
      <c r="NM55" s="188">
        <v>-879.36525612278695</v>
      </c>
      <c r="NN55" s="188">
        <v>879.36525612278695</v>
      </c>
      <c r="NO55" s="188">
        <v>879.36525612278695</v>
      </c>
      <c r="NP55" s="188">
        <v>879.36525612278695</v>
      </c>
      <c r="NQ55" s="188">
        <v>879.36525612278695</v>
      </c>
      <c r="NR55" s="188">
        <f t="shared" si="111"/>
        <v>879.36525612278695</v>
      </c>
      <c r="NS55" s="188">
        <v>879.36525612278695</v>
      </c>
      <c r="NT55" s="188">
        <v>-879.36525612278695</v>
      </c>
      <c r="NU55" s="188">
        <v>-879.36525612278695</v>
      </c>
      <c r="NV55" s="188">
        <v>879.36525612278695</v>
      </c>
      <c r="NX55">
        <v>1</v>
      </c>
      <c r="NY55" s="228">
        <v>1</v>
      </c>
      <c r="NZ55" s="228">
        <v>1</v>
      </c>
      <c r="OA55" s="228">
        <v>1</v>
      </c>
      <c r="OB55" s="203">
        <v>-1</v>
      </c>
      <c r="OC55" s="229">
        <v>-11</v>
      </c>
      <c r="OD55">
        <v>1</v>
      </c>
      <c r="OE55">
        <v>1</v>
      </c>
      <c r="OF55" s="203">
        <v>-1</v>
      </c>
      <c r="OG55">
        <v>0</v>
      </c>
      <c r="OH55">
        <v>1</v>
      </c>
      <c r="OI55">
        <v>0</v>
      </c>
      <c r="OJ55">
        <v>0</v>
      </c>
      <c r="OK55">
        <v>-2.4788835842799999E-2</v>
      </c>
      <c r="OL55" s="194">
        <v>42550</v>
      </c>
      <c r="OM55">
        <f t="shared" si="112"/>
        <v>1</v>
      </c>
      <c r="ON55" t="s">
        <v>1163</v>
      </c>
      <c r="OO55">
        <v>3</v>
      </c>
      <c r="OP55" s="241"/>
      <c r="OQ55">
        <v>2</v>
      </c>
      <c r="OR55" s="137">
        <v>80100</v>
      </c>
      <c r="OS55" s="137">
        <v>53400</v>
      </c>
      <c r="OT55" s="188">
        <v>-1985.5857510082799</v>
      </c>
      <c r="OU55" s="188">
        <v>-1985.5857510082799</v>
      </c>
      <c r="OV55" s="188">
        <v>1985.5857510082799</v>
      </c>
      <c r="OW55" s="188">
        <v>-1985.5857510082799</v>
      </c>
      <c r="OX55" s="188">
        <v>-1985.5857510082799</v>
      </c>
      <c r="OY55" s="188">
        <v>-1985.5857510082799</v>
      </c>
      <c r="OZ55" s="188">
        <v>-1985.5857510082799</v>
      </c>
      <c r="PA55" s="188">
        <f t="shared" si="113"/>
        <v>-1985.5857510082799</v>
      </c>
      <c r="PB55" s="188">
        <v>-1985.5857510082799</v>
      </c>
      <c r="PC55" s="188">
        <v>1985.5857510082799</v>
      </c>
      <c r="PD55" s="188">
        <v>-1985.5857510082799</v>
      </c>
      <c r="PE55" s="188">
        <v>1985.5857510082799</v>
      </c>
      <c r="PG55">
        <v>-1</v>
      </c>
      <c r="PH55" s="228">
        <v>1</v>
      </c>
      <c r="PI55" s="228">
        <v>1</v>
      </c>
      <c r="PJ55" s="228">
        <v>1</v>
      </c>
      <c r="PK55" s="203">
        <v>-1</v>
      </c>
      <c r="PL55" s="229">
        <v>-12</v>
      </c>
      <c r="PM55">
        <v>1</v>
      </c>
      <c r="PN55">
        <v>1</v>
      </c>
      <c r="PO55" s="203">
        <v>1</v>
      </c>
      <c r="PP55">
        <v>1</v>
      </c>
      <c r="PQ55">
        <v>0</v>
      </c>
      <c r="PR55">
        <v>1</v>
      </c>
      <c r="PS55">
        <v>1</v>
      </c>
      <c r="PT55" s="237">
        <v>5.4603652796100001E-3</v>
      </c>
      <c r="PU55" s="194">
        <v>42550</v>
      </c>
      <c r="PV55">
        <v>1</v>
      </c>
      <c r="PW55" t="s">
        <v>1163</v>
      </c>
      <c r="PX55">
        <v>3</v>
      </c>
      <c r="PY55" s="241"/>
      <c r="PZ55">
        <v>2</v>
      </c>
      <c r="QA55" s="137">
        <v>80325</v>
      </c>
      <c r="QB55" s="137">
        <v>53550</v>
      </c>
      <c r="QC55" s="188">
        <v>438.60384108467326</v>
      </c>
      <c r="QD55" s="188">
        <v>-438.60384108467326</v>
      </c>
      <c r="QE55" s="188">
        <v>-438.60384108467326</v>
      </c>
      <c r="QF55" s="188">
        <v>438.60384108467326</v>
      </c>
      <c r="QG55" s="188">
        <v>438.60384108467326</v>
      </c>
      <c r="QH55" s="188">
        <v>438.60384108467326</v>
      </c>
      <c r="QI55" s="188">
        <v>438.60384108467326</v>
      </c>
      <c r="QJ55" s="188">
        <v>438.60384108467326</v>
      </c>
      <c r="QK55" s="188">
        <v>438.60384108467326</v>
      </c>
      <c r="QL55" s="188">
        <v>-438.60384108467326</v>
      </c>
      <c r="QM55" s="188">
        <v>-438.60384108467326</v>
      </c>
      <c r="QN55" s="188">
        <v>438.60384108467326</v>
      </c>
      <c r="QP55">
        <f t="shared" si="114"/>
        <v>1</v>
      </c>
      <c r="QQ55" s="228">
        <v>-1</v>
      </c>
      <c r="QR55" s="228">
        <v>-1</v>
      </c>
      <c r="QS55" s="228">
        <v>-1</v>
      </c>
      <c r="QT55" s="203">
        <v>-1</v>
      </c>
      <c r="QU55" s="229">
        <v>-13</v>
      </c>
      <c r="QV55">
        <f t="shared" si="115"/>
        <v>1</v>
      </c>
      <c r="QW55">
        <f t="shared" si="116"/>
        <v>1</v>
      </c>
      <c r="QX55">
        <v>1</v>
      </c>
      <c r="QY55">
        <f t="shared" si="117"/>
        <v>0</v>
      </c>
      <c r="QZ55">
        <f t="shared" si="176"/>
        <v>0</v>
      </c>
      <c r="RA55">
        <f t="shared" si="163"/>
        <v>1</v>
      </c>
      <c r="RB55">
        <f t="shared" si="118"/>
        <v>1</v>
      </c>
      <c r="RC55">
        <v>2.80898876405E-3</v>
      </c>
      <c r="RD55" s="194">
        <v>42550</v>
      </c>
      <c r="RE55">
        <f t="shared" si="119"/>
        <v>-1</v>
      </c>
      <c r="RF55" t="str">
        <f t="shared" si="83"/>
        <v>TRUE</v>
      </c>
      <c r="RG55">
        <f>VLOOKUP($A55,'FuturesInfo (3)'!$A$2:$V$80,22)</f>
        <v>3</v>
      </c>
      <c r="RH55" s="241"/>
      <c r="RI55">
        <f t="shared" si="120"/>
        <v>2</v>
      </c>
      <c r="RJ55" s="137">
        <f>VLOOKUP($A55,'FuturesInfo (3)'!$A$2:$O$80,15)*RG55</f>
        <v>80325</v>
      </c>
      <c r="RK55" s="137">
        <f>VLOOKUP($A55,'FuturesInfo (3)'!$A$2:$O$80,15)*RI55</f>
        <v>53550</v>
      </c>
      <c r="RL55" s="188">
        <f t="shared" si="121"/>
        <v>-225.63202247231627</v>
      </c>
      <c r="RM55" s="188">
        <f t="shared" si="172"/>
        <v>225.63202247231627</v>
      </c>
      <c r="RN55" s="188">
        <f t="shared" si="122"/>
        <v>-225.63202247231627</v>
      </c>
      <c r="RO55" s="188">
        <f t="shared" si="123"/>
        <v>225.63202247231627</v>
      </c>
      <c r="RP55" s="188">
        <f t="shared" si="173"/>
        <v>225.63202247231627</v>
      </c>
      <c r="RQ55" s="188">
        <f t="shared" si="125"/>
        <v>-225.63202247231627</v>
      </c>
      <c r="RR55" s="188">
        <f t="shared" si="164"/>
        <v>-225.63202247231627</v>
      </c>
      <c r="RS55" s="188">
        <f t="shared" si="126"/>
        <v>-225.63202247231627</v>
      </c>
      <c r="RT55" s="188">
        <f>IF(IF(sym!$Q44=QX55,1,0)=1,ABS(RJ55*RC55),-ABS(RJ55*RC55))</f>
        <v>225.63202247231627</v>
      </c>
      <c r="RU55" s="188">
        <f>IF(IF(sym!$P44=QX55,1,0)=1,ABS(RJ55*RC55),-ABS(RJ55*RC55))</f>
        <v>-225.63202247231627</v>
      </c>
      <c r="RV55" s="188">
        <f t="shared" si="169"/>
        <v>-225.63202247231627</v>
      </c>
      <c r="RW55" s="188">
        <f t="shared" si="127"/>
        <v>225.63202247231627</v>
      </c>
      <c r="RY55">
        <f t="shared" si="128"/>
        <v>1</v>
      </c>
      <c r="RZ55" s="228"/>
      <c r="SA55" s="228"/>
      <c r="SB55" s="228"/>
      <c r="SC55" s="203"/>
      <c r="SD55" s="229"/>
      <c r="SE55">
        <f t="shared" si="129"/>
        <v>1</v>
      </c>
      <c r="SF55">
        <f t="shared" si="130"/>
        <v>0</v>
      </c>
      <c r="SG55" s="203"/>
      <c r="SH55">
        <f t="shared" si="131"/>
        <v>1</v>
      </c>
      <c r="SI55">
        <f t="shared" si="85"/>
        <v>1</v>
      </c>
      <c r="SJ55">
        <f t="shared" si="165"/>
        <v>0</v>
      </c>
      <c r="SK55">
        <f t="shared" si="132"/>
        <v>1</v>
      </c>
      <c r="SL55" s="237"/>
      <c r="SM55" s="194"/>
      <c r="SN55">
        <f t="shared" si="133"/>
        <v>-1</v>
      </c>
      <c r="SO55" t="str">
        <f t="shared" si="86"/>
        <v>FALSE</v>
      </c>
      <c r="SP55">
        <f>VLOOKUP($A55,'FuturesInfo (3)'!$A$2:$V$80,22)</f>
        <v>3</v>
      </c>
      <c r="SQ55" s="241"/>
      <c r="SR55">
        <f t="shared" si="134"/>
        <v>2</v>
      </c>
      <c r="SS55" s="137">
        <f>VLOOKUP($A55,'FuturesInfo (3)'!$A$2:$O$80,15)*SP55</f>
        <v>80325</v>
      </c>
      <c r="ST55" s="137">
        <f>VLOOKUP($A55,'FuturesInfo (3)'!$A$2:$O$80,15)*SR55</f>
        <v>53550</v>
      </c>
      <c r="SU55" s="188">
        <f t="shared" si="177"/>
        <v>0</v>
      </c>
      <c r="SV55" s="188">
        <f t="shared" si="87"/>
        <v>0</v>
      </c>
      <c r="SW55" s="188">
        <f t="shared" si="136"/>
        <v>0</v>
      </c>
      <c r="SX55" s="188">
        <f t="shared" si="137"/>
        <v>0</v>
      </c>
      <c r="SY55" s="188">
        <f t="shared" si="174"/>
        <v>0</v>
      </c>
      <c r="SZ55" s="188">
        <f t="shared" si="139"/>
        <v>0</v>
      </c>
      <c r="TA55" s="188">
        <f t="shared" si="166"/>
        <v>0</v>
      </c>
      <c r="TB55" s="188">
        <f t="shared" si="140"/>
        <v>0</v>
      </c>
      <c r="TC55" s="188">
        <f>IF(IF(sym!$Q44=SG55,1,0)=1,ABS(SS55*SL55),-ABS(SS55*SL55))</f>
        <v>0</v>
      </c>
      <c r="TD55" s="188">
        <f>IF(IF(sym!$P44=SG55,1,0)=1,ABS(SS55*SL55),-ABS(SS55*SL55))</f>
        <v>0</v>
      </c>
      <c r="TE55" s="188">
        <f t="shared" si="170"/>
        <v>0</v>
      </c>
      <c r="TF55" s="188">
        <f t="shared" si="141"/>
        <v>0</v>
      </c>
      <c r="TH55">
        <f t="shared" si="142"/>
        <v>0</v>
      </c>
      <c r="TI55" s="228"/>
      <c r="TJ55" s="228"/>
      <c r="TK55" s="228"/>
      <c r="TL55" s="203"/>
      <c r="TM55" s="229"/>
      <c r="TN55">
        <f t="shared" si="143"/>
        <v>1</v>
      </c>
      <c r="TO55">
        <f t="shared" si="144"/>
        <v>0</v>
      </c>
      <c r="TP55" s="203"/>
      <c r="TQ55">
        <f t="shared" si="145"/>
        <v>1</v>
      </c>
      <c r="TR55">
        <f t="shared" si="88"/>
        <v>1</v>
      </c>
      <c r="TS55">
        <f t="shared" si="167"/>
        <v>0</v>
      </c>
      <c r="TT55">
        <f t="shared" si="146"/>
        <v>1</v>
      </c>
      <c r="TU55" s="237"/>
      <c r="TV55" s="194"/>
      <c r="TW55">
        <f t="shared" si="147"/>
        <v>-1</v>
      </c>
      <c r="TX55" t="str">
        <f t="shared" si="89"/>
        <v>FALSE</v>
      </c>
      <c r="TY55">
        <f>VLOOKUP($A55,'FuturesInfo (3)'!$A$2:$V$80,22)</f>
        <v>3</v>
      </c>
      <c r="TZ55" s="241"/>
      <c r="UA55">
        <f t="shared" si="148"/>
        <v>2</v>
      </c>
      <c r="UB55" s="137">
        <f>VLOOKUP($A55,'FuturesInfo (3)'!$A$2:$O$80,15)*TY55</f>
        <v>80325</v>
      </c>
      <c r="UC55" s="137">
        <f>VLOOKUP($A55,'FuturesInfo (3)'!$A$2:$O$80,15)*UA55</f>
        <v>53550</v>
      </c>
      <c r="UD55" s="188">
        <f t="shared" si="178"/>
        <v>0</v>
      </c>
      <c r="UE55" s="188">
        <f t="shared" si="90"/>
        <v>0</v>
      </c>
      <c r="UF55" s="188">
        <f t="shared" si="150"/>
        <v>0</v>
      </c>
      <c r="UG55" s="188">
        <f t="shared" si="151"/>
        <v>0</v>
      </c>
      <c r="UH55" s="188">
        <f t="shared" si="175"/>
        <v>0</v>
      </c>
      <c r="UI55" s="188">
        <f t="shared" si="153"/>
        <v>0</v>
      </c>
      <c r="UJ55" s="188">
        <f t="shared" si="168"/>
        <v>0</v>
      </c>
      <c r="UK55" s="188">
        <f t="shared" si="154"/>
        <v>0</v>
      </c>
      <c r="UL55" s="188">
        <f>IF(IF(sym!$Q44=TP55,1,0)=1,ABS(UB55*TU55),-ABS(UB55*TU55))</f>
        <v>0</v>
      </c>
      <c r="UM55" s="188">
        <f>IF(IF(sym!$P44=TP55,1,0)=1,ABS(UB55*TU55),-ABS(UB55*TU55))</f>
        <v>0</v>
      </c>
      <c r="UN55" s="188">
        <f t="shared" si="171"/>
        <v>0</v>
      </c>
      <c r="UO55" s="188">
        <f t="shared" si="155"/>
        <v>0</v>
      </c>
    </row>
    <row r="56" spans="1:561" x14ac:dyDescent="0.25">
      <c r="A56" s="1" t="s">
        <v>991</v>
      </c>
      <c r="B56" s="149" t="str">
        <f>'FuturesInfo (3)'!M44</f>
        <v>@MME</v>
      </c>
      <c r="C56" s="192" t="str">
        <f>VLOOKUP(A56,'FuturesInfo (3)'!$A$2:$K$80,11)</f>
        <v>index</v>
      </c>
      <c r="E56">
        <v>1</v>
      </c>
      <c r="F56" s="228">
        <v>1</v>
      </c>
      <c r="G56" s="228">
        <v>1</v>
      </c>
      <c r="H56" s="203">
        <v>-1</v>
      </c>
      <c r="I56" s="229">
        <v>-2</v>
      </c>
      <c r="J56">
        <v>1</v>
      </c>
      <c r="K56">
        <v>1</v>
      </c>
      <c r="L56" s="203">
        <v>1</v>
      </c>
      <c r="M56">
        <v>1</v>
      </c>
      <c r="N56">
        <v>0</v>
      </c>
      <c r="O56">
        <v>1</v>
      </c>
      <c r="P56">
        <v>1</v>
      </c>
      <c r="Q56" s="237">
        <v>1.08998425578E-2</v>
      </c>
      <c r="R56" s="194">
        <v>42544</v>
      </c>
      <c r="S56">
        <v>60</v>
      </c>
      <c r="T56" t="s">
        <v>1163</v>
      </c>
      <c r="U56">
        <v>2</v>
      </c>
      <c r="V56" s="241">
        <v>2</v>
      </c>
      <c r="W56">
        <v>2</v>
      </c>
      <c r="X56" s="137">
        <v>83470</v>
      </c>
      <c r="Y56" s="137">
        <v>83470</v>
      </c>
      <c r="Z56" s="188">
        <v>909.80985829956603</v>
      </c>
      <c r="AA56" s="188">
        <f t="shared" si="81"/>
        <v>909.80985829956603</v>
      </c>
      <c r="AB56" s="188">
        <v>-909.80985829956603</v>
      </c>
      <c r="AC56" s="188">
        <v>909.80985829956603</v>
      </c>
      <c r="AD56" s="188">
        <v>909.80985829956603</v>
      </c>
      <c r="AE56" s="188">
        <v>909.80985829956603</v>
      </c>
      <c r="AF56" s="188">
        <f t="shared" si="91"/>
        <v>-2</v>
      </c>
      <c r="AG56" s="188">
        <v>909.80985829956603</v>
      </c>
      <c r="AH56" s="188">
        <v>-909.80985829956603</v>
      </c>
      <c r="AI56" s="188">
        <v>-909.80985829956603</v>
      </c>
      <c r="AJ56" s="188">
        <v>909.80985829956603</v>
      </c>
      <c r="AL56">
        <v>1</v>
      </c>
      <c r="AM56" s="228">
        <v>-1</v>
      </c>
      <c r="AN56" s="228">
        <v>-1</v>
      </c>
      <c r="AO56" s="228">
        <v>-1</v>
      </c>
      <c r="AP56" s="203">
        <v>-1</v>
      </c>
      <c r="AQ56" s="229">
        <v>3</v>
      </c>
      <c r="AR56">
        <v>1</v>
      </c>
      <c r="AS56">
        <v>-1</v>
      </c>
      <c r="AT56" s="203">
        <v>1</v>
      </c>
      <c r="AU56">
        <v>0</v>
      </c>
      <c r="AV56">
        <v>0</v>
      </c>
      <c r="AW56">
        <v>1</v>
      </c>
      <c r="AX56">
        <v>0</v>
      </c>
      <c r="AY56" s="237">
        <v>9.9436923445500001E-3</v>
      </c>
      <c r="AZ56" s="194">
        <v>42544</v>
      </c>
      <c r="BA56">
        <f t="shared" si="92"/>
        <v>-1</v>
      </c>
      <c r="BB56" t="s">
        <v>1163</v>
      </c>
      <c r="BC56">
        <v>2</v>
      </c>
      <c r="BD56" s="241">
        <v>2</v>
      </c>
      <c r="BE56">
        <v>2</v>
      </c>
      <c r="BF56" s="137">
        <v>84300</v>
      </c>
      <c r="BG56" s="137">
        <v>84300</v>
      </c>
      <c r="BH56" s="188">
        <v>-838.25326464556497</v>
      </c>
      <c r="BI56" s="188">
        <f t="shared" si="156"/>
        <v>838.25326464556497</v>
      </c>
      <c r="BJ56" s="188">
        <v>-838.25326464556497</v>
      </c>
      <c r="BK56" s="188">
        <v>838.25326464556497</v>
      </c>
      <c r="BL56" s="188">
        <v>-838.25326464556497</v>
      </c>
      <c r="BM56" s="188">
        <v>-838.25326464556497</v>
      </c>
      <c r="BN56" s="188">
        <v>-838.25326464556497</v>
      </c>
      <c r="BO56" s="188">
        <f t="shared" si="93"/>
        <v>-838.25326464556497</v>
      </c>
      <c r="BP56" s="188">
        <v>838.25326464556497</v>
      </c>
      <c r="BQ56" s="188">
        <v>-838.25326464556497</v>
      </c>
      <c r="BR56" s="188">
        <v>-838.25326464556497</v>
      </c>
      <c r="BS56" s="188">
        <v>838.25326464556497</v>
      </c>
      <c r="BU56">
        <v>1</v>
      </c>
      <c r="BV56" s="228">
        <v>1</v>
      </c>
      <c r="BW56" s="228">
        <v>-1</v>
      </c>
      <c r="BX56" s="228">
        <v>1</v>
      </c>
      <c r="BY56" s="203">
        <v>-1</v>
      </c>
      <c r="BZ56" s="229">
        <v>4</v>
      </c>
      <c r="CA56">
        <v>1</v>
      </c>
      <c r="CB56">
        <v>-1</v>
      </c>
      <c r="CC56" s="203">
        <v>1</v>
      </c>
      <c r="CD56">
        <v>1</v>
      </c>
      <c r="CE56">
        <v>0</v>
      </c>
      <c r="CF56">
        <v>1</v>
      </c>
      <c r="CG56">
        <v>0</v>
      </c>
      <c r="CH56" s="237">
        <v>0</v>
      </c>
      <c r="CI56" s="194">
        <v>42548</v>
      </c>
      <c r="CJ56">
        <f t="shared" si="94"/>
        <v>-1</v>
      </c>
      <c r="CK56" t="s">
        <v>1163</v>
      </c>
      <c r="CL56">
        <v>3</v>
      </c>
      <c r="CM56" s="241">
        <v>2</v>
      </c>
      <c r="CN56">
        <v>2</v>
      </c>
      <c r="CO56" s="137">
        <v>126450</v>
      </c>
      <c r="CP56" s="137">
        <v>84300</v>
      </c>
      <c r="CQ56" s="188">
        <v>0</v>
      </c>
      <c r="CR56" s="188">
        <f t="shared" si="157"/>
        <v>0</v>
      </c>
      <c r="CS56" s="188">
        <v>0</v>
      </c>
      <c r="CT56" s="188">
        <v>0</v>
      </c>
      <c r="CU56" s="188">
        <v>0</v>
      </c>
      <c r="CV56" s="188">
        <v>0</v>
      </c>
      <c r="CW56" s="188">
        <v>0</v>
      </c>
      <c r="CX56" s="188">
        <f t="shared" si="95"/>
        <v>0</v>
      </c>
      <c r="CY56" s="188">
        <v>0</v>
      </c>
      <c r="CZ56" s="188">
        <v>0</v>
      </c>
      <c r="DA56" s="188">
        <v>0</v>
      </c>
      <c r="DB56" s="188">
        <v>0</v>
      </c>
      <c r="DD56">
        <v>1</v>
      </c>
      <c r="DE56" s="228">
        <v>1</v>
      </c>
      <c r="DF56" s="228">
        <v>-1</v>
      </c>
      <c r="DG56" s="228">
        <v>1</v>
      </c>
      <c r="DH56" s="203">
        <v>-1</v>
      </c>
      <c r="DI56" s="229">
        <v>5</v>
      </c>
      <c r="DJ56">
        <v>1</v>
      </c>
      <c r="DK56">
        <v>-1</v>
      </c>
      <c r="DL56" s="203">
        <v>1</v>
      </c>
      <c r="DM56">
        <v>1</v>
      </c>
      <c r="DN56">
        <v>0</v>
      </c>
      <c r="DO56">
        <v>1</v>
      </c>
      <c r="DP56">
        <v>0</v>
      </c>
      <c r="DQ56" s="237"/>
      <c r="DR56" s="194">
        <v>42548</v>
      </c>
      <c r="DS56">
        <f t="shared" si="96"/>
        <v>-1</v>
      </c>
      <c r="DT56" t="s">
        <v>1163</v>
      </c>
      <c r="DU56">
        <v>3</v>
      </c>
      <c r="DV56" s="241">
        <v>2</v>
      </c>
      <c r="DW56">
        <v>2</v>
      </c>
      <c r="DX56" s="137">
        <v>126450</v>
      </c>
      <c r="DY56" s="137">
        <v>84300</v>
      </c>
      <c r="DZ56" s="188">
        <v>0</v>
      </c>
      <c r="EA56" s="188">
        <f t="shared" si="158"/>
        <v>0</v>
      </c>
      <c r="EB56" s="188">
        <v>0</v>
      </c>
      <c r="EC56" s="188">
        <v>0</v>
      </c>
      <c r="ED56" s="188">
        <v>0</v>
      </c>
      <c r="EE56" s="188">
        <v>0</v>
      </c>
      <c r="EF56" s="188">
        <v>0</v>
      </c>
      <c r="EG56" s="188">
        <f t="shared" si="97"/>
        <v>0</v>
      </c>
      <c r="EH56" s="188">
        <v>0</v>
      </c>
      <c r="EI56" s="188">
        <v>0</v>
      </c>
      <c r="EJ56" s="188">
        <v>0</v>
      </c>
      <c r="EK56" s="188">
        <v>0</v>
      </c>
      <c r="EM56">
        <v>1</v>
      </c>
      <c r="EN56" s="228">
        <v>1</v>
      </c>
      <c r="EO56" s="228">
        <v>-1</v>
      </c>
      <c r="EP56" s="228">
        <v>1</v>
      </c>
      <c r="EQ56" s="203">
        <v>-1</v>
      </c>
      <c r="ER56" s="229">
        <v>5</v>
      </c>
      <c r="ES56">
        <v>1</v>
      </c>
      <c r="ET56">
        <v>-1</v>
      </c>
      <c r="EU56" s="203">
        <v>-1</v>
      </c>
      <c r="EV56">
        <v>0</v>
      </c>
      <c r="EW56">
        <v>1</v>
      </c>
      <c r="EX56">
        <v>0</v>
      </c>
      <c r="EY56">
        <v>1</v>
      </c>
      <c r="EZ56" s="237">
        <v>-2.6660203587000001E-3</v>
      </c>
      <c r="FA56" s="194">
        <v>42548</v>
      </c>
      <c r="FB56">
        <f t="shared" si="98"/>
        <v>-1</v>
      </c>
      <c r="FC56" t="s">
        <v>1163</v>
      </c>
      <c r="FD56">
        <v>3</v>
      </c>
      <c r="FE56" s="241">
        <v>2</v>
      </c>
      <c r="FF56">
        <v>3</v>
      </c>
      <c r="FG56" s="137">
        <v>123450</v>
      </c>
      <c r="FH56" s="137">
        <v>123450</v>
      </c>
      <c r="FI56" s="188">
        <v>-329.12021328151502</v>
      </c>
      <c r="FJ56" s="188">
        <f t="shared" si="159"/>
        <v>-329.12021328151502</v>
      </c>
      <c r="FK56" s="188">
        <v>329.12021328151502</v>
      </c>
      <c r="FL56" s="188">
        <v>-329.12021328151502</v>
      </c>
      <c r="FM56" s="188">
        <v>329.12021328151502</v>
      </c>
      <c r="FN56" s="188">
        <v>329.12021328151502</v>
      </c>
      <c r="FO56" s="188">
        <v>-329.12021328151502</v>
      </c>
      <c r="FP56" s="188">
        <f t="shared" si="99"/>
        <v>329.12021328151502</v>
      </c>
      <c r="FQ56" s="188">
        <v>-329.12021328151502</v>
      </c>
      <c r="FR56" s="188">
        <v>329.12021328151502</v>
      </c>
      <c r="FS56" s="188">
        <v>-329.12021328151502</v>
      </c>
      <c r="FT56" s="188">
        <v>329.12021328151502</v>
      </c>
      <c r="FV56">
        <v>-1</v>
      </c>
      <c r="FW56" s="228">
        <v>1</v>
      </c>
      <c r="FX56" s="228">
        <v>-1</v>
      </c>
      <c r="FY56" s="228">
        <v>1</v>
      </c>
      <c r="FZ56" s="203">
        <v>1</v>
      </c>
      <c r="GA56" s="229">
        <v>7</v>
      </c>
      <c r="GB56">
        <v>-1</v>
      </c>
      <c r="GC56">
        <v>1</v>
      </c>
      <c r="GD56">
        <v>-1</v>
      </c>
      <c r="GE56">
        <v>0</v>
      </c>
      <c r="GF56">
        <v>0</v>
      </c>
      <c r="GG56">
        <v>1</v>
      </c>
      <c r="GH56">
        <v>0</v>
      </c>
      <c r="GI56">
        <v>-2.4301336573500001E-3</v>
      </c>
      <c r="GJ56" s="194">
        <v>42548</v>
      </c>
      <c r="GK56">
        <f t="shared" si="100"/>
        <v>1</v>
      </c>
      <c r="GL56" t="s">
        <v>1163</v>
      </c>
      <c r="GM56">
        <v>3</v>
      </c>
      <c r="GN56" s="241">
        <v>1</v>
      </c>
      <c r="GO56">
        <v>4</v>
      </c>
      <c r="GP56" s="137">
        <v>123150</v>
      </c>
      <c r="GQ56" s="137">
        <v>164200</v>
      </c>
      <c r="GR56" s="188">
        <v>-299.27095990265252</v>
      </c>
      <c r="GS56" s="188">
        <f t="shared" si="160"/>
        <v>299.27095990265252</v>
      </c>
      <c r="GT56" s="188">
        <v>-299.27095990265252</v>
      </c>
      <c r="GU56" s="188">
        <v>299.27095990265252</v>
      </c>
      <c r="GV56" s="188">
        <v>-299.27095990265252</v>
      </c>
      <c r="GW56" s="188">
        <v>299.27095990265252</v>
      </c>
      <c r="GX56" s="188">
        <v>-299.27095990265252</v>
      </c>
      <c r="GY56" s="188">
        <f t="shared" si="101"/>
        <v>-299.27095990265252</v>
      </c>
      <c r="GZ56" s="188">
        <v>-299.27095990265252</v>
      </c>
      <c r="HA56" s="188">
        <v>299.27095990265252</v>
      </c>
      <c r="HB56" s="188">
        <v>-299.27095990265252</v>
      </c>
      <c r="HC56" s="188">
        <v>299.27095990265252</v>
      </c>
      <c r="HE56">
        <v>-1</v>
      </c>
      <c r="HF56">
        <v>1</v>
      </c>
      <c r="HG56">
        <v>1</v>
      </c>
      <c r="HH56">
        <v>1</v>
      </c>
      <c r="HI56">
        <v>1</v>
      </c>
      <c r="HJ56">
        <v>8</v>
      </c>
      <c r="HK56">
        <v>-1</v>
      </c>
      <c r="HL56">
        <v>1</v>
      </c>
      <c r="HM56" s="203">
        <v>1</v>
      </c>
      <c r="HN56">
        <v>1</v>
      </c>
      <c r="HO56">
        <v>1</v>
      </c>
      <c r="HP56">
        <v>0</v>
      </c>
      <c r="HQ56">
        <v>1</v>
      </c>
      <c r="HR56" s="237">
        <v>2.0828258221700001E-2</v>
      </c>
      <c r="HS56" s="194">
        <v>42548</v>
      </c>
      <c r="HT56">
        <f t="shared" si="102"/>
        <v>1</v>
      </c>
      <c r="HU56" t="s">
        <v>1163</v>
      </c>
      <c r="HV56">
        <v>3</v>
      </c>
      <c r="HW56">
        <v>1</v>
      </c>
      <c r="HX56">
        <v>4</v>
      </c>
      <c r="HY56" s="137">
        <v>125715</v>
      </c>
      <c r="HZ56" s="137">
        <v>167620</v>
      </c>
      <c r="IA56" s="188">
        <v>2618.4244823410154</v>
      </c>
      <c r="IB56" s="188">
        <f t="shared" si="161"/>
        <v>-2618.4244823410154</v>
      </c>
      <c r="IC56" s="188">
        <v>2618.4244823410154</v>
      </c>
      <c r="ID56" s="188">
        <v>-2618.4244823410154</v>
      </c>
      <c r="IE56" s="188">
        <v>2618.4244823410154</v>
      </c>
      <c r="IF56" s="188">
        <v>2618.4244823410154</v>
      </c>
      <c r="IG56" s="188">
        <v>2618.4244823410154</v>
      </c>
      <c r="IH56" s="188">
        <f t="shared" si="103"/>
        <v>2618.4244823410154</v>
      </c>
      <c r="II56" s="188">
        <v>2618.4244823410154</v>
      </c>
      <c r="IJ56" s="188">
        <v>-2618.4244823410154</v>
      </c>
      <c r="IK56" s="188">
        <v>-2618.4244823410154</v>
      </c>
      <c r="IL56" s="188">
        <v>2618.4244823410154</v>
      </c>
      <c r="IN56">
        <v>1</v>
      </c>
      <c r="IO56" s="228">
        <v>-1</v>
      </c>
      <c r="IP56" s="228">
        <v>-1</v>
      </c>
      <c r="IQ56" s="228">
        <v>-1</v>
      </c>
      <c r="IR56" s="203">
        <v>1</v>
      </c>
      <c r="IS56" s="229">
        <v>9</v>
      </c>
      <c r="IT56">
        <v>-1</v>
      </c>
      <c r="IU56">
        <v>1</v>
      </c>
      <c r="IV56" s="203">
        <v>1</v>
      </c>
      <c r="IW56">
        <v>0</v>
      </c>
      <c r="IX56">
        <v>1</v>
      </c>
      <c r="IY56">
        <v>0</v>
      </c>
      <c r="IZ56">
        <v>1</v>
      </c>
      <c r="JA56" s="237">
        <v>9.6647178141000007E-3</v>
      </c>
      <c r="JB56" s="194">
        <v>42548</v>
      </c>
      <c r="JC56">
        <f t="shared" si="104"/>
        <v>-1</v>
      </c>
      <c r="JD56" t="s">
        <v>1163</v>
      </c>
      <c r="JE56">
        <v>3</v>
      </c>
      <c r="JF56" s="241">
        <v>2</v>
      </c>
      <c r="JG56">
        <v>2</v>
      </c>
      <c r="JH56" s="137">
        <v>126930</v>
      </c>
      <c r="JI56" s="137">
        <v>84620</v>
      </c>
      <c r="JJ56" s="188">
        <v>-1226.7426321437131</v>
      </c>
      <c r="JK56" s="188">
        <f t="shared" si="162"/>
        <v>1226.7426321437131</v>
      </c>
      <c r="JL56" s="188">
        <v>1226.7426321437131</v>
      </c>
      <c r="JM56" s="188">
        <v>-1226.7426321437131</v>
      </c>
      <c r="JN56" s="188">
        <v>1226.7426321437131</v>
      </c>
      <c r="JO56" s="188">
        <v>-1226.7426321437131</v>
      </c>
      <c r="JP56" s="188">
        <v>-1226.7426321437131</v>
      </c>
      <c r="JQ56" s="188">
        <f t="shared" si="105"/>
        <v>-1226.7426321437131</v>
      </c>
      <c r="JR56" s="188">
        <v>1226.7426321437131</v>
      </c>
      <c r="JS56" s="188">
        <v>-1226.7426321437131</v>
      </c>
      <c r="JT56" s="188">
        <v>-1226.7426321437131</v>
      </c>
      <c r="JU56" s="188">
        <v>1226.7426321437131</v>
      </c>
      <c r="JW56">
        <v>1</v>
      </c>
      <c r="JX56" s="228">
        <v>-1</v>
      </c>
      <c r="JY56" s="228">
        <v>-1</v>
      </c>
      <c r="JZ56" s="228">
        <v>-1</v>
      </c>
      <c r="KA56" s="203">
        <v>1</v>
      </c>
      <c r="KB56" s="229">
        <v>10</v>
      </c>
      <c r="KC56">
        <v>-1</v>
      </c>
      <c r="KD56">
        <v>1</v>
      </c>
      <c r="KE56" s="203">
        <v>1</v>
      </c>
      <c r="KF56">
        <v>0</v>
      </c>
      <c r="KG56">
        <v>1</v>
      </c>
      <c r="KH56">
        <v>0</v>
      </c>
      <c r="KI56">
        <v>1</v>
      </c>
      <c r="KJ56" s="237">
        <v>1.50082722761E-2</v>
      </c>
      <c r="KK56" s="194">
        <v>42548</v>
      </c>
      <c r="KL56">
        <f t="shared" si="106"/>
        <v>-1</v>
      </c>
      <c r="KM56" t="s">
        <v>1163</v>
      </c>
      <c r="KN56">
        <v>3</v>
      </c>
      <c r="KO56" s="241">
        <v>1</v>
      </c>
      <c r="KP56">
        <v>4</v>
      </c>
      <c r="KQ56" s="137">
        <v>128835</v>
      </c>
      <c r="KR56" s="137">
        <v>171780</v>
      </c>
      <c r="KS56" s="188">
        <v>-1933.5907586913436</v>
      </c>
      <c r="KT56" s="188">
        <v>1933.5907586913436</v>
      </c>
      <c r="KU56" s="188">
        <v>1933.5907586913436</v>
      </c>
      <c r="KV56" s="188">
        <v>-1933.5907586913436</v>
      </c>
      <c r="KW56" s="188">
        <v>1933.5907586913436</v>
      </c>
      <c r="KX56" s="188">
        <v>-1933.5907586913436</v>
      </c>
      <c r="KY56" s="188">
        <v>-1933.5907586913436</v>
      </c>
      <c r="KZ56" s="188">
        <f t="shared" si="107"/>
        <v>-1933.5907586913436</v>
      </c>
      <c r="LA56" s="188">
        <v>1933.5907586913436</v>
      </c>
      <c r="LB56" s="188">
        <v>-1933.5907586913436</v>
      </c>
      <c r="LC56" s="188">
        <v>-1933.5907586913436</v>
      </c>
      <c r="LD56" s="188">
        <v>1933.5907586913436</v>
      </c>
      <c r="LF56">
        <v>1</v>
      </c>
      <c r="LG56" s="228">
        <v>1</v>
      </c>
      <c r="LH56" s="228">
        <v>-1</v>
      </c>
      <c r="LI56" s="228">
        <v>1</v>
      </c>
      <c r="LJ56" s="203">
        <v>1</v>
      </c>
      <c r="LK56" s="229">
        <v>11</v>
      </c>
      <c r="LL56">
        <v>-1</v>
      </c>
      <c r="LM56">
        <v>1</v>
      </c>
      <c r="LN56" s="203">
        <v>-1</v>
      </c>
      <c r="LO56">
        <v>1</v>
      </c>
      <c r="LP56">
        <v>0</v>
      </c>
      <c r="LQ56">
        <v>1</v>
      </c>
      <c r="LR56">
        <v>0</v>
      </c>
      <c r="LS56" s="237">
        <v>-1.2807078821700001E-3</v>
      </c>
      <c r="LT56" s="194">
        <v>42548</v>
      </c>
      <c r="LU56">
        <f t="shared" si="108"/>
        <v>1</v>
      </c>
      <c r="LV56" t="s">
        <v>1163</v>
      </c>
      <c r="LW56">
        <v>3</v>
      </c>
      <c r="LX56" s="241"/>
      <c r="LY56">
        <v>2</v>
      </c>
      <c r="LZ56" s="137">
        <v>128670</v>
      </c>
      <c r="MA56" s="137">
        <v>85780</v>
      </c>
      <c r="MB56" s="188">
        <v>-164.78868319881391</v>
      </c>
      <c r="MC56" s="188">
        <v>-164.78868319881391</v>
      </c>
      <c r="MD56" s="188">
        <v>-164.78868319881391</v>
      </c>
      <c r="ME56" s="188">
        <v>164.78868319881391</v>
      </c>
      <c r="MF56" s="188">
        <v>-164.78868319881391</v>
      </c>
      <c r="MG56" s="188">
        <v>164.78868319881391</v>
      </c>
      <c r="MH56" s="188">
        <v>-164.78868319881391</v>
      </c>
      <c r="MI56" s="188">
        <f t="shared" si="109"/>
        <v>-164.78868319881391</v>
      </c>
      <c r="MJ56" s="188">
        <v>-164.78868319881391</v>
      </c>
      <c r="MK56" s="188">
        <v>164.78868319881391</v>
      </c>
      <c r="ML56" s="188">
        <v>-164.78868319881391</v>
      </c>
      <c r="MM56" s="188">
        <v>164.78868319881391</v>
      </c>
      <c r="MO56">
        <v>-1</v>
      </c>
      <c r="MP56" s="228">
        <v>1</v>
      </c>
      <c r="MQ56" s="228">
        <v>-1</v>
      </c>
      <c r="MR56" s="203">
        <v>1</v>
      </c>
      <c r="MS56" s="203">
        <v>-1</v>
      </c>
      <c r="MT56" s="229">
        <v>-1</v>
      </c>
      <c r="MU56">
        <v>1</v>
      </c>
      <c r="MV56">
        <v>1</v>
      </c>
      <c r="MW56" s="203">
        <v>1</v>
      </c>
      <c r="MX56">
        <v>0</v>
      </c>
      <c r="MY56">
        <v>0</v>
      </c>
      <c r="MZ56">
        <v>1</v>
      </c>
      <c r="NA56">
        <v>1</v>
      </c>
      <c r="NB56" s="237">
        <v>1.43390067615E-2</v>
      </c>
      <c r="NC56" s="194">
        <v>42548</v>
      </c>
      <c r="ND56">
        <f t="shared" si="110"/>
        <v>1</v>
      </c>
      <c r="NE56" t="s">
        <v>1163</v>
      </c>
      <c r="NF56">
        <v>3</v>
      </c>
      <c r="NG56" s="241"/>
      <c r="NH56">
        <v>2</v>
      </c>
      <c r="NI56" s="137">
        <v>130515</v>
      </c>
      <c r="NJ56" s="137">
        <v>87010</v>
      </c>
      <c r="NK56" s="188">
        <v>1871.4554674771725</v>
      </c>
      <c r="NL56" s="188">
        <v>-1871.4554674771725</v>
      </c>
      <c r="NM56" s="188">
        <v>-1871.4554674771725</v>
      </c>
      <c r="NN56" s="188">
        <v>1871.4554674771725</v>
      </c>
      <c r="NO56" s="188">
        <v>1871.4554674771725</v>
      </c>
      <c r="NP56" s="188">
        <v>-1871.4554674771725</v>
      </c>
      <c r="NQ56" s="188">
        <v>1871.4554674771725</v>
      </c>
      <c r="NR56" s="188">
        <f t="shared" si="111"/>
        <v>1871.4554674771725</v>
      </c>
      <c r="NS56" s="188">
        <v>1871.4554674771725</v>
      </c>
      <c r="NT56" s="188">
        <v>-1871.4554674771725</v>
      </c>
      <c r="NU56" s="188">
        <v>-1871.4554674771725</v>
      </c>
      <c r="NV56" s="188">
        <v>1871.4554674771725</v>
      </c>
      <c r="NX56">
        <v>1</v>
      </c>
      <c r="NY56" s="228">
        <v>1</v>
      </c>
      <c r="NZ56" s="228">
        <v>-1</v>
      </c>
      <c r="OA56" s="228">
        <v>1</v>
      </c>
      <c r="OB56" s="203">
        <v>-1</v>
      </c>
      <c r="OC56" s="229">
        <v>-2</v>
      </c>
      <c r="OD56">
        <v>1</v>
      </c>
      <c r="OE56">
        <v>1</v>
      </c>
      <c r="OF56" s="203">
        <v>-1</v>
      </c>
      <c r="OG56">
        <v>1</v>
      </c>
      <c r="OH56">
        <v>1</v>
      </c>
      <c r="OI56">
        <v>0</v>
      </c>
      <c r="OJ56">
        <v>0</v>
      </c>
      <c r="OK56">
        <v>-1.4940811400999999E-3</v>
      </c>
      <c r="OL56" s="194">
        <v>42548</v>
      </c>
      <c r="OM56">
        <f t="shared" si="112"/>
        <v>1</v>
      </c>
      <c r="ON56" t="s">
        <v>1163</v>
      </c>
      <c r="OO56">
        <v>3</v>
      </c>
      <c r="OP56" s="241"/>
      <c r="OQ56">
        <v>2</v>
      </c>
      <c r="OR56" s="137">
        <v>131475</v>
      </c>
      <c r="OS56" s="137">
        <v>87650</v>
      </c>
      <c r="OT56" s="188">
        <v>-196.43431789464748</v>
      </c>
      <c r="OU56" s="188">
        <v>-196.43431789464748</v>
      </c>
      <c r="OV56" s="188">
        <v>196.43431789464748</v>
      </c>
      <c r="OW56" s="188">
        <v>-196.43431789464748</v>
      </c>
      <c r="OX56" s="188">
        <v>-196.43431789464748</v>
      </c>
      <c r="OY56" s="188">
        <v>196.43431789464748</v>
      </c>
      <c r="OZ56" s="188">
        <v>-196.43431789464748</v>
      </c>
      <c r="PA56" s="188">
        <f t="shared" si="113"/>
        <v>-196.43431789464748</v>
      </c>
      <c r="PB56" s="188">
        <v>-196.43431789464748</v>
      </c>
      <c r="PC56" s="188">
        <v>196.43431789464748</v>
      </c>
      <c r="PD56" s="188">
        <v>-196.43431789464748</v>
      </c>
      <c r="PE56" s="188">
        <v>196.43431789464748</v>
      </c>
      <c r="PG56">
        <v>-1</v>
      </c>
      <c r="PH56" s="228">
        <v>1</v>
      </c>
      <c r="PI56" s="228">
        <v>-1</v>
      </c>
      <c r="PJ56" s="228">
        <v>1</v>
      </c>
      <c r="PK56" s="203">
        <v>1</v>
      </c>
      <c r="PL56" s="229">
        <v>-1</v>
      </c>
      <c r="PM56">
        <v>-1</v>
      </c>
      <c r="PN56">
        <v>-1</v>
      </c>
      <c r="PO56" s="203">
        <v>1</v>
      </c>
      <c r="PP56">
        <v>0</v>
      </c>
      <c r="PQ56">
        <v>1</v>
      </c>
      <c r="PR56">
        <v>0</v>
      </c>
      <c r="PS56">
        <v>0</v>
      </c>
      <c r="PT56" s="237">
        <v>8.8627992633500009E-3</v>
      </c>
      <c r="PU56" s="194">
        <v>42548</v>
      </c>
      <c r="PV56">
        <v>-1</v>
      </c>
      <c r="PW56" t="s">
        <v>1163</v>
      </c>
      <c r="PX56">
        <v>3</v>
      </c>
      <c r="PY56" s="241"/>
      <c r="PZ56">
        <v>2</v>
      </c>
      <c r="QA56" s="137">
        <v>130110</v>
      </c>
      <c r="QB56" s="137">
        <v>86740</v>
      </c>
      <c r="QC56" s="188">
        <v>1153.1388121544687</v>
      </c>
      <c r="QD56" s="188">
        <v>-1153.1388121544687</v>
      </c>
      <c r="QE56" s="188">
        <v>1153.1388121544687</v>
      </c>
      <c r="QF56" s="188">
        <v>-1153.1388121544687</v>
      </c>
      <c r="QG56" s="188">
        <v>-1153.1388121544687</v>
      </c>
      <c r="QH56" s="188">
        <v>-1153.1388121544687</v>
      </c>
      <c r="QI56" s="188">
        <v>1153.1388121544687</v>
      </c>
      <c r="QJ56" s="188">
        <v>-1153.1388121544687</v>
      </c>
      <c r="QK56" s="188">
        <v>1153.1388121544687</v>
      </c>
      <c r="QL56" s="188">
        <v>-1153.1388121544687</v>
      </c>
      <c r="QM56" s="188">
        <v>-1153.1388121544687</v>
      </c>
      <c r="QN56" s="188">
        <v>1153.1388121544687</v>
      </c>
      <c r="QP56">
        <f t="shared" si="114"/>
        <v>1</v>
      </c>
      <c r="QQ56" s="228">
        <v>-1</v>
      </c>
      <c r="QR56" s="228">
        <v>-1</v>
      </c>
      <c r="QS56" s="228">
        <v>1</v>
      </c>
      <c r="QT56" s="203">
        <v>-1</v>
      </c>
      <c r="QU56" s="229">
        <v>-2</v>
      </c>
      <c r="QV56">
        <f t="shared" si="115"/>
        <v>1</v>
      </c>
      <c r="QW56">
        <f t="shared" si="116"/>
        <v>1</v>
      </c>
      <c r="QX56">
        <v>-1</v>
      </c>
      <c r="QY56">
        <f t="shared" si="117"/>
        <v>1</v>
      </c>
      <c r="QZ56">
        <f t="shared" si="176"/>
        <v>1</v>
      </c>
      <c r="RA56">
        <f t="shared" si="163"/>
        <v>0</v>
      </c>
      <c r="RB56">
        <f t="shared" si="118"/>
        <v>0</v>
      </c>
      <c r="RC56">
        <v>-1.0382201939499999E-2</v>
      </c>
      <c r="RD56" s="194">
        <v>42548</v>
      </c>
      <c r="RE56">
        <f t="shared" si="119"/>
        <v>1</v>
      </c>
      <c r="RF56" t="str">
        <f t="shared" si="83"/>
        <v>TRUE</v>
      </c>
      <c r="RG56">
        <f>VLOOKUP($A56,'FuturesInfo (3)'!$A$2:$V$80,22)</f>
        <v>3</v>
      </c>
      <c r="RH56" s="241"/>
      <c r="RI56">
        <f t="shared" si="120"/>
        <v>2</v>
      </c>
      <c r="RJ56" s="137">
        <f>VLOOKUP($A56,'FuturesInfo (3)'!$A$2:$O$80,15)*RG56</f>
        <v>130110</v>
      </c>
      <c r="RK56" s="137">
        <f>VLOOKUP($A56,'FuturesInfo (3)'!$A$2:$O$80,15)*RI56</f>
        <v>86740</v>
      </c>
      <c r="RL56" s="188">
        <f t="shared" si="121"/>
        <v>1350.8282943483448</v>
      </c>
      <c r="RM56" s="188">
        <f t="shared" si="172"/>
        <v>-1350.8282943483448</v>
      </c>
      <c r="RN56" s="188">
        <f t="shared" si="122"/>
        <v>1350.8282943483448</v>
      </c>
      <c r="RO56" s="188">
        <f t="shared" si="123"/>
        <v>-1350.8282943483448</v>
      </c>
      <c r="RP56" s="188">
        <f t="shared" si="173"/>
        <v>-1350.8282943483448</v>
      </c>
      <c r="RQ56" s="188">
        <f t="shared" si="125"/>
        <v>1350.8282943483448</v>
      </c>
      <c r="RR56" s="188">
        <f t="shared" si="164"/>
        <v>-1350.8282943483448</v>
      </c>
      <c r="RS56" s="188">
        <f t="shared" si="126"/>
        <v>-1350.8282943483448</v>
      </c>
      <c r="RT56" s="188">
        <f>IF(IF(sym!$Q45=QX56,1,0)=1,ABS(RJ56*RC56),-ABS(RJ56*RC56))</f>
        <v>-1350.8282943483448</v>
      </c>
      <c r="RU56" s="188">
        <f>IF(IF(sym!$P45=QX56,1,0)=1,ABS(RJ56*RC56),-ABS(RJ56*RC56))</f>
        <v>1350.8282943483448</v>
      </c>
      <c r="RV56" s="188">
        <f t="shared" si="169"/>
        <v>-1350.8282943483448</v>
      </c>
      <c r="RW56" s="188">
        <f t="shared" si="127"/>
        <v>1350.8282943483448</v>
      </c>
      <c r="RY56">
        <f t="shared" si="128"/>
        <v>-1</v>
      </c>
      <c r="RZ56" s="228"/>
      <c r="SA56" s="228"/>
      <c r="SB56" s="228"/>
      <c r="SC56" s="203"/>
      <c r="SD56" s="229"/>
      <c r="SE56">
        <f t="shared" si="129"/>
        <v>1</v>
      </c>
      <c r="SF56">
        <f t="shared" si="130"/>
        <v>0</v>
      </c>
      <c r="SG56" s="203"/>
      <c r="SH56">
        <f t="shared" si="131"/>
        <v>1</v>
      </c>
      <c r="SI56">
        <f t="shared" si="85"/>
        <v>1</v>
      </c>
      <c r="SJ56">
        <f t="shared" si="165"/>
        <v>0</v>
      </c>
      <c r="SK56">
        <f t="shared" si="132"/>
        <v>1</v>
      </c>
      <c r="SL56" s="237"/>
      <c r="SM56" s="194"/>
      <c r="SN56">
        <f t="shared" si="133"/>
        <v>-1</v>
      </c>
      <c r="SO56" t="str">
        <f t="shared" si="86"/>
        <v>FALSE</v>
      </c>
      <c r="SP56">
        <f>VLOOKUP($A56,'FuturesInfo (3)'!$A$2:$V$80,22)</f>
        <v>3</v>
      </c>
      <c r="SQ56" s="241"/>
      <c r="SR56">
        <f t="shared" si="134"/>
        <v>2</v>
      </c>
      <c r="SS56" s="137">
        <f>VLOOKUP($A56,'FuturesInfo (3)'!$A$2:$O$80,15)*SP56</f>
        <v>130110</v>
      </c>
      <c r="ST56" s="137">
        <f>VLOOKUP($A56,'FuturesInfo (3)'!$A$2:$O$80,15)*SR56</f>
        <v>86740</v>
      </c>
      <c r="SU56" s="188">
        <f t="shared" si="177"/>
        <v>0</v>
      </c>
      <c r="SV56" s="188">
        <f t="shared" si="87"/>
        <v>0</v>
      </c>
      <c r="SW56" s="188">
        <f t="shared" si="136"/>
        <v>0</v>
      </c>
      <c r="SX56" s="188">
        <f t="shared" si="137"/>
        <v>0</v>
      </c>
      <c r="SY56" s="188">
        <f t="shared" si="174"/>
        <v>0</v>
      </c>
      <c r="SZ56" s="188">
        <f t="shared" si="139"/>
        <v>0</v>
      </c>
      <c r="TA56" s="188">
        <f t="shared" si="166"/>
        <v>0</v>
      </c>
      <c r="TB56" s="188">
        <f t="shared" si="140"/>
        <v>0</v>
      </c>
      <c r="TC56" s="188">
        <f>IF(IF(sym!$Q45=SG56,1,0)=1,ABS(SS56*SL56),-ABS(SS56*SL56))</f>
        <v>0</v>
      </c>
      <c r="TD56" s="188">
        <f>IF(IF(sym!$P45=SG56,1,0)=1,ABS(SS56*SL56),-ABS(SS56*SL56))</f>
        <v>0</v>
      </c>
      <c r="TE56" s="188">
        <f t="shared" si="170"/>
        <v>0</v>
      </c>
      <c r="TF56" s="188">
        <f t="shared" si="141"/>
        <v>0</v>
      </c>
      <c r="TH56">
        <f t="shared" si="142"/>
        <v>0</v>
      </c>
      <c r="TI56" s="228"/>
      <c r="TJ56" s="228"/>
      <c r="TK56" s="228"/>
      <c r="TL56" s="203"/>
      <c r="TM56" s="229"/>
      <c r="TN56">
        <f t="shared" si="143"/>
        <v>1</v>
      </c>
      <c r="TO56">
        <f t="shared" si="144"/>
        <v>0</v>
      </c>
      <c r="TP56" s="203"/>
      <c r="TQ56">
        <f t="shared" si="145"/>
        <v>1</v>
      </c>
      <c r="TR56">
        <f t="shared" si="88"/>
        <v>1</v>
      </c>
      <c r="TS56">
        <f t="shared" si="167"/>
        <v>0</v>
      </c>
      <c r="TT56">
        <f t="shared" si="146"/>
        <v>1</v>
      </c>
      <c r="TU56" s="237"/>
      <c r="TV56" s="194"/>
      <c r="TW56">
        <f t="shared" si="147"/>
        <v>-1</v>
      </c>
      <c r="TX56" t="str">
        <f t="shared" si="89"/>
        <v>FALSE</v>
      </c>
      <c r="TY56">
        <f>VLOOKUP($A56,'FuturesInfo (3)'!$A$2:$V$80,22)</f>
        <v>3</v>
      </c>
      <c r="TZ56" s="241"/>
      <c r="UA56">
        <f t="shared" si="148"/>
        <v>2</v>
      </c>
      <c r="UB56" s="137">
        <f>VLOOKUP($A56,'FuturesInfo (3)'!$A$2:$O$80,15)*TY56</f>
        <v>130110</v>
      </c>
      <c r="UC56" s="137">
        <f>VLOOKUP($A56,'FuturesInfo (3)'!$A$2:$O$80,15)*UA56</f>
        <v>86740</v>
      </c>
      <c r="UD56" s="188">
        <f t="shared" si="178"/>
        <v>0</v>
      </c>
      <c r="UE56" s="188">
        <f t="shared" si="90"/>
        <v>0</v>
      </c>
      <c r="UF56" s="188">
        <f t="shared" si="150"/>
        <v>0</v>
      </c>
      <c r="UG56" s="188">
        <f t="shared" si="151"/>
        <v>0</v>
      </c>
      <c r="UH56" s="188">
        <f t="shared" si="175"/>
        <v>0</v>
      </c>
      <c r="UI56" s="188">
        <f t="shared" si="153"/>
        <v>0</v>
      </c>
      <c r="UJ56" s="188">
        <f t="shared" si="168"/>
        <v>0</v>
      </c>
      <c r="UK56" s="188">
        <f t="shared" si="154"/>
        <v>0</v>
      </c>
      <c r="UL56" s="188">
        <f>IF(IF(sym!$Q45=TP56,1,0)=1,ABS(UB56*TU56),-ABS(UB56*TU56))</f>
        <v>0</v>
      </c>
      <c r="UM56" s="188">
        <f>IF(IF(sym!$P45=TP56,1,0)=1,ABS(UB56*TU56),-ABS(UB56*TU56))</f>
        <v>0</v>
      </c>
      <c r="UN56" s="188">
        <f t="shared" si="171"/>
        <v>0</v>
      </c>
      <c r="UO56" s="188">
        <f t="shared" si="155"/>
        <v>0</v>
      </c>
    </row>
    <row r="57" spans="1:561" x14ac:dyDescent="0.25">
      <c r="A57" s="1" t="s">
        <v>371</v>
      </c>
      <c r="B57" s="149" t="str">
        <f>'FuturesInfo (3)'!M45</f>
        <v>IB</v>
      </c>
      <c r="C57" s="192" t="str">
        <f>VLOOKUP(A57,'FuturesInfo (3)'!$A$2:$K$80,11)</f>
        <v>index</v>
      </c>
      <c r="E57">
        <v>1</v>
      </c>
      <c r="F57" s="228">
        <v>-1</v>
      </c>
      <c r="G57" s="228">
        <v>1</v>
      </c>
      <c r="H57" s="203">
        <v>1</v>
      </c>
      <c r="I57" s="229">
        <v>4</v>
      </c>
      <c r="J57">
        <v>-1</v>
      </c>
      <c r="K57">
        <v>1</v>
      </c>
      <c r="L57" s="203">
        <v>1</v>
      </c>
      <c r="M57">
        <v>0</v>
      </c>
      <c r="N57">
        <v>1</v>
      </c>
      <c r="O57">
        <v>0</v>
      </c>
      <c r="P57">
        <v>1</v>
      </c>
      <c r="Q57" s="237">
        <v>9.2263752638799996E-3</v>
      </c>
      <c r="R57" s="194">
        <v>42544</v>
      </c>
      <c r="S57">
        <v>60</v>
      </c>
      <c r="T57" t="s">
        <v>1163</v>
      </c>
      <c r="U57">
        <v>1</v>
      </c>
      <c r="V57" s="241">
        <v>2</v>
      </c>
      <c r="W57">
        <v>1</v>
      </c>
      <c r="X57" s="137">
        <v>89988.716520000002</v>
      </c>
      <c r="Y57" s="137">
        <v>89988.716520000002</v>
      </c>
      <c r="Z57" s="188">
        <v>-830.2696681284375</v>
      </c>
      <c r="AA57" s="188">
        <f t="shared" si="81"/>
        <v>830.2696681284375</v>
      </c>
      <c r="AB57" s="188">
        <v>830.2696681284375</v>
      </c>
      <c r="AC57" s="188">
        <v>-830.2696681284375</v>
      </c>
      <c r="AD57" s="188">
        <v>830.2696681284375</v>
      </c>
      <c r="AE57" s="188">
        <v>830.2696681284375</v>
      </c>
      <c r="AF57" s="188">
        <f t="shared" si="91"/>
        <v>-1</v>
      </c>
      <c r="AG57" s="188">
        <v>830.2696681284375</v>
      </c>
      <c r="AH57" s="188">
        <v>-830.2696681284375</v>
      </c>
      <c r="AI57" s="188">
        <v>-830.2696681284375</v>
      </c>
      <c r="AJ57" s="188">
        <v>830.2696681284375</v>
      </c>
      <c r="AL57">
        <v>1</v>
      </c>
      <c r="AM57" s="228">
        <v>-1</v>
      </c>
      <c r="AN57" s="228">
        <v>-1</v>
      </c>
      <c r="AO57" s="228">
        <v>-1</v>
      </c>
      <c r="AP57" s="203">
        <v>1</v>
      </c>
      <c r="AQ57" s="229">
        <v>5</v>
      </c>
      <c r="AR57">
        <v>-1</v>
      </c>
      <c r="AS57">
        <v>1</v>
      </c>
      <c r="AT57" s="203">
        <v>1</v>
      </c>
      <c r="AU57">
        <v>0</v>
      </c>
      <c r="AV57">
        <v>1</v>
      </c>
      <c r="AW57">
        <v>0</v>
      </c>
      <c r="AX57">
        <v>1</v>
      </c>
      <c r="AY57" s="237">
        <v>1.2279600851500001E-2</v>
      </c>
      <c r="AZ57" s="194">
        <v>42544</v>
      </c>
      <c r="BA57">
        <f t="shared" si="92"/>
        <v>-1</v>
      </c>
      <c r="BB57" t="s">
        <v>1163</v>
      </c>
      <c r="BC57">
        <v>1</v>
      </c>
      <c r="BD57" s="241">
        <v>1</v>
      </c>
      <c r="BE57">
        <v>1</v>
      </c>
      <c r="BF57" s="137">
        <v>91758.228239999982</v>
      </c>
      <c r="BG57" s="137">
        <v>91758.228239999982</v>
      </c>
      <c r="BH57" s="188">
        <v>-1126.7544176280351</v>
      </c>
      <c r="BI57" s="188">
        <f t="shared" si="156"/>
        <v>1126.7544176280351</v>
      </c>
      <c r="BJ57" s="188">
        <v>1126.7544176280351</v>
      </c>
      <c r="BK57" s="188">
        <v>-1126.7544176280351</v>
      </c>
      <c r="BL57" s="188">
        <v>1126.7544176280351</v>
      </c>
      <c r="BM57" s="188">
        <v>-1126.7544176280351</v>
      </c>
      <c r="BN57" s="188">
        <v>-1126.7544176280351</v>
      </c>
      <c r="BO57" s="188">
        <f t="shared" si="93"/>
        <v>-1126.7544176280351</v>
      </c>
      <c r="BP57" s="188">
        <v>1126.7544176280351</v>
      </c>
      <c r="BQ57" s="188">
        <v>-1126.7544176280351</v>
      </c>
      <c r="BR57" s="188">
        <v>-1126.7544176280351</v>
      </c>
      <c r="BS57" s="188">
        <v>1126.7544176280351</v>
      </c>
      <c r="BU57">
        <v>1</v>
      </c>
      <c r="BV57" s="228">
        <v>1</v>
      </c>
      <c r="BW57" s="228">
        <v>-1</v>
      </c>
      <c r="BX57" s="228">
        <v>1</v>
      </c>
      <c r="BY57" s="203">
        <v>-1</v>
      </c>
      <c r="BZ57" s="229">
        <v>6</v>
      </c>
      <c r="CA57">
        <v>1</v>
      </c>
      <c r="CB57">
        <v>-1</v>
      </c>
      <c r="CC57" s="203">
        <v>1</v>
      </c>
      <c r="CD57">
        <v>1</v>
      </c>
      <c r="CE57">
        <v>0</v>
      </c>
      <c r="CF57">
        <v>1</v>
      </c>
      <c r="CG57">
        <v>0</v>
      </c>
      <c r="CH57" s="237">
        <v>5.7128271201299999E-4</v>
      </c>
      <c r="CI57" s="194">
        <v>42548</v>
      </c>
      <c r="CJ57">
        <f t="shared" si="94"/>
        <v>-1</v>
      </c>
      <c r="CK57" t="s">
        <v>1163</v>
      </c>
      <c r="CL57">
        <v>1</v>
      </c>
      <c r="CM57" s="241">
        <v>2</v>
      </c>
      <c r="CN57">
        <v>1</v>
      </c>
      <c r="CO57" s="137">
        <v>91813.381300000008</v>
      </c>
      <c r="CP57" s="137">
        <v>91813.381300000008</v>
      </c>
      <c r="CQ57" s="188">
        <v>52.451397468147661</v>
      </c>
      <c r="CR57" s="188">
        <f t="shared" si="157"/>
        <v>52.451397468147661</v>
      </c>
      <c r="CS57" s="188">
        <v>-52.451397468147661</v>
      </c>
      <c r="CT57" s="188">
        <v>52.451397468147661</v>
      </c>
      <c r="CU57" s="188">
        <v>-52.451397468147661</v>
      </c>
      <c r="CV57" s="188">
        <v>-52.451397468147661</v>
      </c>
      <c r="CW57" s="188">
        <v>52.451397468147661</v>
      </c>
      <c r="CX57" s="188">
        <f t="shared" si="95"/>
        <v>-52.451397468147661</v>
      </c>
      <c r="CY57" s="188">
        <v>52.451397468147661</v>
      </c>
      <c r="CZ57" s="188">
        <v>-52.451397468147661</v>
      </c>
      <c r="DA57" s="188">
        <v>-52.451397468147661</v>
      </c>
      <c r="DB57" s="188">
        <v>52.451397468147661</v>
      </c>
      <c r="DD57">
        <v>1</v>
      </c>
      <c r="DE57" s="228">
        <v>1</v>
      </c>
      <c r="DF57" s="228">
        <v>1</v>
      </c>
      <c r="DG57" s="228">
        <v>1</v>
      </c>
      <c r="DH57" s="203">
        <v>-1</v>
      </c>
      <c r="DI57" s="229">
        <v>-1</v>
      </c>
      <c r="DJ57">
        <v>1</v>
      </c>
      <c r="DK57">
        <v>1</v>
      </c>
      <c r="DL57" s="203">
        <v>-1</v>
      </c>
      <c r="DM57">
        <v>0</v>
      </c>
      <c r="DN57">
        <v>1</v>
      </c>
      <c r="DO57">
        <v>0</v>
      </c>
      <c r="DP57">
        <v>0</v>
      </c>
      <c r="DQ57" s="237">
        <v>-2.0627323307200001E-2</v>
      </c>
      <c r="DR57" s="194">
        <v>42548</v>
      </c>
      <c r="DS57">
        <f t="shared" si="96"/>
        <v>1</v>
      </c>
      <c r="DT57" t="s">
        <v>1163</v>
      </c>
      <c r="DU57">
        <v>1</v>
      </c>
      <c r="DV57" s="241">
        <v>2</v>
      </c>
      <c r="DW57">
        <v>1</v>
      </c>
      <c r="DX57" s="137">
        <v>89397.099400000006</v>
      </c>
      <c r="DY57" s="137">
        <v>89397.099400000006</v>
      </c>
      <c r="DZ57" s="188">
        <v>-1844.0228720496953</v>
      </c>
      <c r="EA57" s="188">
        <f t="shared" si="158"/>
        <v>-1844.0228720496953</v>
      </c>
      <c r="EB57" s="188">
        <v>1844.0228720496953</v>
      </c>
      <c r="EC57" s="188">
        <v>-1844.0228720496953</v>
      </c>
      <c r="ED57" s="188">
        <v>-1844.0228720496953</v>
      </c>
      <c r="EE57" s="188">
        <v>-1844.0228720496953</v>
      </c>
      <c r="EF57" s="188">
        <v>-1844.0228720496953</v>
      </c>
      <c r="EG57" s="188">
        <f t="shared" si="97"/>
        <v>-1844.0228720496953</v>
      </c>
      <c r="EH57" s="188">
        <v>-1844.0228720496953</v>
      </c>
      <c r="EI57" s="188">
        <v>1844.0228720496953</v>
      </c>
      <c r="EJ57" s="188">
        <v>-1844.0228720496953</v>
      </c>
      <c r="EK57" s="188">
        <v>1844.0228720496953</v>
      </c>
      <c r="EM57">
        <v>-1</v>
      </c>
      <c r="EN57" s="228">
        <v>1</v>
      </c>
      <c r="EO57" s="228">
        <v>1</v>
      </c>
      <c r="EP57" s="228">
        <v>1</v>
      </c>
      <c r="EQ57" s="203">
        <v>-1</v>
      </c>
      <c r="ER57" s="229">
        <v>-2</v>
      </c>
      <c r="ES57">
        <v>1</v>
      </c>
      <c r="ET57">
        <v>1</v>
      </c>
      <c r="EU57" s="203">
        <v>-1</v>
      </c>
      <c r="EV57">
        <v>0</v>
      </c>
      <c r="EW57">
        <v>1</v>
      </c>
      <c r="EX57">
        <v>0</v>
      </c>
      <c r="EY57">
        <v>0</v>
      </c>
      <c r="EZ57" s="237">
        <v>-1.8308112131E-2</v>
      </c>
      <c r="FA57" s="194">
        <v>42548</v>
      </c>
      <c r="FB57">
        <f t="shared" si="98"/>
        <v>1</v>
      </c>
      <c r="FC57" t="s">
        <v>1163</v>
      </c>
      <c r="FD57">
        <v>1</v>
      </c>
      <c r="FE57" s="241">
        <v>1</v>
      </c>
      <c r="FF57">
        <v>1</v>
      </c>
      <c r="FG57" s="137">
        <v>87564.921600000001</v>
      </c>
      <c r="FH57" s="137">
        <v>87564.921600000001</v>
      </c>
      <c r="FI57" s="188">
        <v>-1603.1484033950239</v>
      </c>
      <c r="FJ57" s="188">
        <f t="shared" si="159"/>
        <v>1603.1484033950239</v>
      </c>
      <c r="FK57" s="188">
        <v>1603.1484033950239</v>
      </c>
      <c r="FL57" s="188">
        <v>-1603.1484033950239</v>
      </c>
      <c r="FM57" s="188">
        <v>-1603.1484033950239</v>
      </c>
      <c r="FN57" s="188">
        <v>-1603.1484033950239</v>
      </c>
      <c r="FO57" s="188">
        <v>-1603.1484033950239</v>
      </c>
      <c r="FP57" s="188">
        <f t="shared" si="99"/>
        <v>-1603.1484033950239</v>
      </c>
      <c r="FQ57" s="188">
        <v>-1603.1484033950239</v>
      </c>
      <c r="FR57" s="188">
        <v>1603.1484033950239</v>
      </c>
      <c r="FS57" s="188">
        <v>-1603.1484033950239</v>
      </c>
      <c r="FT57" s="188">
        <v>1603.1484033950239</v>
      </c>
      <c r="FV57">
        <v>-1</v>
      </c>
      <c r="FW57" s="228">
        <v>1</v>
      </c>
      <c r="FX57" s="228">
        <v>1</v>
      </c>
      <c r="FY57" s="228">
        <v>1</v>
      </c>
      <c r="FZ57" s="203">
        <v>1</v>
      </c>
      <c r="GA57" s="229">
        <v>2</v>
      </c>
      <c r="GB57">
        <v>-1</v>
      </c>
      <c r="GC57">
        <v>1</v>
      </c>
      <c r="GD57">
        <v>1</v>
      </c>
      <c r="GE57">
        <v>1</v>
      </c>
      <c r="GF57">
        <v>1</v>
      </c>
      <c r="GG57">
        <v>0</v>
      </c>
      <c r="GH57">
        <v>1</v>
      </c>
      <c r="GI57">
        <v>1.1927625593899999E-2</v>
      </c>
      <c r="GJ57" s="194">
        <v>42548</v>
      </c>
      <c r="GK57">
        <f t="shared" si="100"/>
        <v>1</v>
      </c>
      <c r="GL57" t="s">
        <v>1163</v>
      </c>
      <c r="GM57">
        <v>1</v>
      </c>
      <c r="GN57" s="241">
        <v>1</v>
      </c>
      <c r="GO57">
        <v>1</v>
      </c>
      <c r="GP57" s="137">
        <v>88609.363199999993</v>
      </c>
      <c r="GQ57" s="137">
        <v>88609.363199999993</v>
      </c>
      <c r="GR57" s="188">
        <v>1056.8993083635007</v>
      </c>
      <c r="GS57" s="188">
        <f t="shared" si="160"/>
        <v>-1056.8993083635007</v>
      </c>
      <c r="GT57" s="188">
        <v>1056.8993083635007</v>
      </c>
      <c r="GU57" s="188">
        <v>-1056.8993083635007</v>
      </c>
      <c r="GV57" s="188">
        <v>1056.8993083635007</v>
      </c>
      <c r="GW57" s="188">
        <v>1056.8993083635007</v>
      </c>
      <c r="GX57" s="188">
        <v>1056.8993083635007</v>
      </c>
      <c r="GY57" s="188">
        <f t="shared" si="101"/>
        <v>1056.8993083635007</v>
      </c>
      <c r="GZ57" s="188">
        <v>1056.8993083635007</v>
      </c>
      <c r="HA57" s="188">
        <v>-1056.8993083635007</v>
      </c>
      <c r="HB57" s="188">
        <v>-1056.8993083635007</v>
      </c>
      <c r="HC57" s="188">
        <v>1056.8993083635007</v>
      </c>
      <c r="HE57">
        <v>1</v>
      </c>
      <c r="HF57">
        <v>-1</v>
      </c>
      <c r="HG57">
        <v>1</v>
      </c>
      <c r="HH57">
        <v>-1</v>
      </c>
      <c r="HI57">
        <v>1</v>
      </c>
      <c r="HJ57">
        <v>3</v>
      </c>
      <c r="HK57">
        <v>-1</v>
      </c>
      <c r="HL57">
        <v>1</v>
      </c>
      <c r="HM57" s="203">
        <v>1</v>
      </c>
      <c r="HN57">
        <v>0</v>
      </c>
      <c r="HO57">
        <v>1</v>
      </c>
      <c r="HP57">
        <v>0</v>
      </c>
      <c r="HQ57">
        <v>1</v>
      </c>
      <c r="HR57" s="237">
        <v>2.1626211167699999E-2</v>
      </c>
      <c r="HS57" s="194">
        <v>42552</v>
      </c>
      <c r="HT57">
        <f t="shared" si="102"/>
        <v>1</v>
      </c>
      <c r="HU57" t="s">
        <v>1163</v>
      </c>
      <c r="HV57">
        <v>1</v>
      </c>
      <c r="HW57">
        <v>1</v>
      </c>
      <c r="HX57">
        <v>1</v>
      </c>
      <c r="HY57" s="137">
        <v>90443.827999999994</v>
      </c>
      <c r="HZ57" s="137">
        <v>90443.827999999994</v>
      </c>
      <c r="IA57" s="188">
        <v>-1955.9573231431377</v>
      </c>
      <c r="IB57" s="188">
        <f t="shared" si="161"/>
        <v>1955.9573231431377</v>
      </c>
      <c r="IC57" s="188">
        <v>1955.9573231431377</v>
      </c>
      <c r="ID57" s="188">
        <v>-1955.9573231431377</v>
      </c>
      <c r="IE57" s="188">
        <v>1955.9573231431377</v>
      </c>
      <c r="IF57" s="188">
        <v>1955.9573231431377</v>
      </c>
      <c r="IG57" s="188">
        <v>-1955.9573231431377</v>
      </c>
      <c r="IH57" s="188">
        <f t="shared" si="103"/>
        <v>1955.9573231431377</v>
      </c>
      <c r="II57" s="188">
        <v>1955.9573231431377</v>
      </c>
      <c r="IJ57" s="188">
        <v>-1955.9573231431377</v>
      </c>
      <c r="IK57" s="188">
        <v>-1955.9573231431377</v>
      </c>
      <c r="IL57" s="188">
        <v>1955.9573231431377</v>
      </c>
      <c r="IN57">
        <v>1</v>
      </c>
      <c r="IO57" s="228">
        <v>-1</v>
      </c>
      <c r="IP57" s="228">
        <v>1</v>
      </c>
      <c r="IQ57" s="228">
        <v>-1</v>
      </c>
      <c r="IR57" s="203">
        <v>-1</v>
      </c>
      <c r="IS57" s="229">
        <v>4</v>
      </c>
      <c r="IT57">
        <v>1</v>
      </c>
      <c r="IU57">
        <v>-1</v>
      </c>
      <c r="IV57" s="203">
        <v>1</v>
      </c>
      <c r="IW57">
        <v>0</v>
      </c>
      <c r="IX57">
        <v>0</v>
      </c>
      <c r="IY57">
        <v>1</v>
      </c>
      <c r="IZ57">
        <v>0</v>
      </c>
      <c r="JA57" s="237">
        <v>1.4910779760400001E-2</v>
      </c>
      <c r="JB57" s="194">
        <v>42555</v>
      </c>
      <c r="JC57">
        <f t="shared" si="104"/>
        <v>-1</v>
      </c>
      <c r="JD57" t="s">
        <v>1163</v>
      </c>
      <c r="JE57">
        <v>1</v>
      </c>
      <c r="JF57" s="241">
        <v>2</v>
      </c>
      <c r="JG57">
        <v>1</v>
      </c>
      <c r="JH57" s="137">
        <v>91825.631999999998</v>
      </c>
      <c r="JI57" s="137">
        <v>91825.631999999998</v>
      </c>
      <c r="JJ57" s="188">
        <v>-1369.1917751115386</v>
      </c>
      <c r="JK57" s="188">
        <f t="shared" si="162"/>
        <v>1369.1917751115386</v>
      </c>
      <c r="JL57" s="188">
        <v>-1369.1917751115386</v>
      </c>
      <c r="JM57" s="188">
        <v>1369.1917751115386</v>
      </c>
      <c r="JN57" s="188">
        <v>-1369.1917751115386</v>
      </c>
      <c r="JO57" s="188">
        <v>1369.1917751115386</v>
      </c>
      <c r="JP57" s="188">
        <v>-1369.1917751115386</v>
      </c>
      <c r="JQ57" s="188">
        <f t="shared" si="105"/>
        <v>-1369.1917751115386</v>
      </c>
      <c r="JR57" s="188">
        <v>1369.1917751115386</v>
      </c>
      <c r="JS57" s="188">
        <v>-1369.1917751115386</v>
      </c>
      <c r="JT57" s="188">
        <v>-1369.1917751115386</v>
      </c>
      <c r="JU57" s="188">
        <v>1369.1917751115386</v>
      </c>
      <c r="JW57">
        <v>1</v>
      </c>
      <c r="JX57" s="228">
        <v>-1</v>
      </c>
      <c r="JY57" s="228">
        <v>1</v>
      </c>
      <c r="JZ57" s="228">
        <v>-1</v>
      </c>
      <c r="KA57" s="203">
        <v>-1</v>
      </c>
      <c r="KB57" s="229">
        <v>-3</v>
      </c>
      <c r="KC57">
        <v>1</v>
      </c>
      <c r="KD57">
        <v>1</v>
      </c>
      <c r="KE57" s="203">
        <v>1</v>
      </c>
      <c r="KF57">
        <v>0</v>
      </c>
      <c r="KG57">
        <v>0</v>
      </c>
      <c r="KH57">
        <v>1</v>
      </c>
      <c r="KI57">
        <v>1</v>
      </c>
      <c r="KJ57" s="237">
        <v>2.43978805395E-2</v>
      </c>
      <c r="KK57" s="194">
        <v>42555</v>
      </c>
      <c r="KL57">
        <f t="shared" si="106"/>
        <v>1</v>
      </c>
      <c r="KM57" t="s">
        <v>1163</v>
      </c>
      <c r="KN57">
        <v>1</v>
      </c>
      <c r="KO57" s="241">
        <v>1</v>
      </c>
      <c r="KP57">
        <v>1</v>
      </c>
      <c r="KQ57" s="137">
        <v>94329.687399999995</v>
      </c>
      <c r="KR57" s="137">
        <v>94329.687399999995</v>
      </c>
      <c r="KS57" s="188">
        <v>-2301.4444445135782</v>
      </c>
      <c r="KT57" s="188">
        <v>2301.4444445135782</v>
      </c>
      <c r="KU57" s="188">
        <v>-2301.4444445135782</v>
      </c>
      <c r="KV57" s="188">
        <v>2301.4444445135782</v>
      </c>
      <c r="KW57" s="188">
        <v>2301.4444445135782</v>
      </c>
      <c r="KX57" s="188">
        <v>2301.4444445135782</v>
      </c>
      <c r="KY57" s="188">
        <v>-2301.4444445135782</v>
      </c>
      <c r="KZ57" s="188">
        <f t="shared" si="107"/>
        <v>2301.4444445135782</v>
      </c>
      <c r="LA57" s="188">
        <v>2301.4444445135782</v>
      </c>
      <c r="LB57" s="188">
        <v>-2301.4444445135782</v>
      </c>
      <c r="LC57" s="188">
        <v>-2301.4444445135782</v>
      </c>
      <c r="LD57" s="188">
        <v>2301.4444445135782</v>
      </c>
      <c r="LF57">
        <v>1</v>
      </c>
      <c r="LG57" s="228">
        <v>1</v>
      </c>
      <c r="LH57" s="228">
        <v>-1</v>
      </c>
      <c r="LI57" s="228">
        <v>1</v>
      </c>
      <c r="LJ57" s="203">
        <v>1</v>
      </c>
      <c r="LK57" s="229">
        <v>-4</v>
      </c>
      <c r="LL57">
        <v>-1</v>
      </c>
      <c r="LM57">
        <v>-1</v>
      </c>
      <c r="LN57" s="203">
        <v>-1</v>
      </c>
      <c r="LO57">
        <v>1</v>
      </c>
      <c r="LP57">
        <v>0</v>
      </c>
      <c r="LQ57">
        <v>1</v>
      </c>
      <c r="LR57">
        <v>1</v>
      </c>
      <c r="LS57" s="237">
        <v>-4.46711964827E-4</v>
      </c>
      <c r="LT57" s="194">
        <v>42557</v>
      </c>
      <c r="LU57">
        <f t="shared" si="108"/>
        <v>-1</v>
      </c>
      <c r="LV57" t="s">
        <v>1163</v>
      </c>
      <c r="LW57">
        <v>1</v>
      </c>
      <c r="LX57" s="241"/>
      <c r="LY57">
        <v>1</v>
      </c>
      <c r="LZ57" s="137">
        <v>94296.051999999996</v>
      </c>
      <c r="MA57" s="137">
        <v>94296.051999999996</v>
      </c>
      <c r="MB57" s="188">
        <v>-42.123174664348959</v>
      </c>
      <c r="MC57" s="188">
        <v>-42.123174664348959</v>
      </c>
      <c r="MD57" s="188">
        <v>-42.123174664348959</v>
      </c>
      <c r="ME57" s="188">
        <v>42.123174664348959</v>
      </c>
      <c r="MF57" s="188">
        <v>42.123174664348959</v>
      </c>
      <c r="MG57" s="188">
        <v>42.123174664348959</v>
      </c>
      <c r="MH57" s="188">
        <v>-42.123174664348959</v>
      </c>
      <c r="MI57" s="188">
        <f t="shared" si="109"/>
        <v>42.123174664348959</v>
      </c>
      <c r="MJ57" s="188">
        <v>-42.123174664348959</v>
      </c>
      <c r="MK57" s="188">
        <v>42.123174664348959</v>
      </c>
      <c r="ML57" s="188">
        <v>-42.123174664348959</v>
      </c>
      <c r="MM57" s="188">
        <v>42.123174664348959</v>
      </c>
      <c r="MO57">
        <v>-1</v>
      </c>
      <c r="MP57" s="228">
        <v>1</v>
      </c>
      <c r="MQ57" s="228">
        <v>-1</v>
      </c>
      <c r="MR57" s="203">
        <v>1</v>
      </c>
      <c r="MS57" s="203">
        <v>1</v>
      </c>
      <c r="MT57" s="229">
        <v>-5</v>
      </c>
      <c r="MU57">
        <v>-1</v>
      </c>
      <c r="MV57">
        <v>-1</v>
      </c>
      <c r="MW57" s="203">
        <v>1</v>
      </c>
      <c r="MX57">
        <v>0</v>
      </c>
      <c r="MY57">
        <v>1</v>
      </c>
      <c r="MZ57">
        <v>0</v>
      </c>
      <c r="NA57">
        <v>0</v>
      </c>
      <c r="NB57" s="237">
        <v>6.9624123817999999E-3</v>
      </c>
      <c r="NC57" s="194">
        <v>42557</v>
      </c>
      <c r="ND57">
        <f t="shared" si="110"/>
        <v>-1</v>
      </c>
      <c r="NE57" t="s">
        <v>1163</v>
      </c>
      <c r="NF57">
        <v>1</v>
      </c>
      <c r="NG57" s="241"/>
      <c r="NH57">
        <v>1</v>
      </c>
      <c r="NI57" s="137">
        <v>95183.753999999986</v>
      </c>
      <c r="NJ57" s="137">
        <v>95183.753999999986</v>
      </c>
      <c r="NK57" s="188">
        <v>662.70854739580523</v>
      </c>
      <c r="NL57" s="188">
        <v>-662.70854739580523</v>
      </c>
      <c r="NM57" s="188">
        <v>662.70854739580523</v>
      </c>
      <c r="NN57" s="188">
        <v>-662.70854739580523</v>
      </c>
      <c r="NO57" s="188">
        <v>-662.70854739580523</v>
      </c>
      <c r="NP57" s="188">
        <v>-662.70854739580523</v>
      </c>
      <c r="NQ57" s="188">
        <v>662.70854739580523</v>
      </c>
      <c r="NR57" s="188">
        <f t="shared" si="111"/>
        <v>-662.70854739580523</v>
      </c>
      <c r="NS57" s="188">
        <v>662.70854739580523</v>
      </c>
      <c r="NT57" s="188">
        <v>-662.70854739580523</v>
      </c>
      <c r="NU57" s="188">
        <v>-662.70854739580523</v>
      </c>
      <c r="NV57" s="188">
        <v>662.70854739580523</v>
      </c>
      <c r="NX57">
        <v>1</v>
      </c>
      <c r="NY57" s="228">
        <v>1</v>
      </c>
      <c r="NZ57" s="228">
        <v>-1</v>
      </c>
      <c r="OA57" s="228">
        <v>1</v>
      </c>
      <c r="OB57" s="203">
        <v>1</v>
      </c>
      <c r="OC57" s="229">
        <v>-6</v>
      </c>
      <c r="OD57">
        <v>-1</v>
      </c>
      <c r="OE57">
        <v>-1</v>
      </c>
      <c r="OF57" s="203">
        <v>-1</v>
      </c>
      <c r="OG57">
        <v>1</v>
      </c>
      <c r="OH57">
        <v>0</v>
      </c>
      <c r="OI57">
        <v>1</v>
      </c>
      <c r="OJ57">
        <v>1</v>
      </c>
      <c r="OK57">
        <v>-5.5944872697200002E-3</v>
      </c>
      <c r="OL57" s="194">
        <v>42557</v>
      </c>
      <c r="OM57">
        <f t="shared" si="112"/>
        <v>-1</v>
      </c>
      <c r="ON57" t="s">
        <v>1163</v>
      </c>
      <c r="OO57">
        <v>1</v>
      </c>
      <c r="OP57" s="241"/>
      <c r="OQ57">
        <v>1</v>
      </c>
      <c r="OR57" s="137">
        <v>93878.847999999998</v>
      </c>
      <c r="OS57" s="137">
        <v>93878.847999999998</v>
      </c>
      <c r="OT57" s="188">
        <v>-525.20402003197887</v>
      </c>
      <c r="OU57" s="188">
        <v>-525.20402003197887</v>
      </c>
      <c r="OV57" s="188">
        <v>-525.20402003197887</v>
      </c>
      <c r="OW57" s="188">
        <v>525.20402003197887</v>
      </c>
      <c r="OX57" s="188">
        <v>525.20402003197887</v>
      </c>
      <c r="OY57" s="188">
        <v>525.20402003197887</v>
      </c>
      <c r="OZ57" s="188">
        <v>-525.20402003197887</v>
      </c>
      <c r="PA57" s="188">
        <f t="shared" si="113"/>
        <v>525.20402003197887</v>
      </c>
      <c r="PB57" s="188">
        <v>-525.20402003197887</v>
      </c>
      <c r="PC57" s="188">
        <v>525.20402003197887</v>
      </c>
      <c r="PD57" s="188">
        <v>-525.20402003197887</v>
      </c>
      <c r="PE57" s="188">
        <v>525.20402003197887</v>
      </c>
      <c r="PG57">
        <v>-1</v>
      </c>
      <c r="PH57" s="228">
        <v>1</v>
      </c>
      <c r="PI57" s="228">
        <v>1</v>
      </c>
      <c r="PJ57" s="228">
        <v>1</v>
      </c>
      <c r="PK57" s="203">
        <v>1</v>
      </c>
      <c r="PL57" s="229">
        <v>-7</v>
      </c>
      <c r="PM57">
        <v>-1</v>
      </c>
      <c r="PN57">
        <v>-1</v>
      </c>
      <c r="PO57" s="203">
        <v>1</v>
      </c>
      <c r="PP57">
        <v>1</v>
      </c>
      <c r="PQ57">
        <v>1</v>
      </c>
      <c r="PR57">
        <v>0</v>
      </c>
      <c r="PS57">
        <v>0</v>
      </c>
      <c r="PT57" s="237">
        <v>1.8596549045500001E-3</v>
      </c>
      <c r="PU57" s="194">
        <v>42557</v>
      </c>
      <c r="PV57">
        <v>1</v>
      </c>
      <c r="PW57" t="s">
        <v>1163</v>
      </c>
      <c r="PX57">
        <v>1</v>
      </c>
      <c r="PY57" s="241"/>
      <c r="PZ57">
        <v>1</v>
      </c>
      <c r="QA57" s="137">
        <v>93337.252500000002</v>
      </c>
      <c r="QB57" s="137">
        <v>93337.252500000002</v>
      </c>
      <c r="QC57" s="188">
        <v>173.57507938884677</v>
      </c>
      <c r="QD57" s="188">
        <v>-173.57507938884677</v>
      </c>
      <c r="QE57" s="188">
        <v>173.57507938884677</v>
      </c>
      <c r="QF57" s="188">
        <v>-173.57507938884677</v>
      </c>
      <c r="QG57" s="188">
        <v>-173.57507938884677</v>
      </c>
      <c r="QH57" s="188">
        <v>173.57507938884677</v>
      </c>
      <c r="QI57" s="188">
        <v>173.57507938884677</v>
      </c>
      <c r="QJ57" s="188">
        <v>173.57507938884677</v>
      </c>
      <c r="QK57" s="188">
        <v>173.57507938884677</v>
      </c>
      <c r="QL57" s="188">
        <v>-173.57507938884677</v>
      </c>
      <c r="QM57" s="188">
        <v>-173.57507938884677</v>
      </c>
      <c r="QN57" s="188">
        <v>173.57507938884677</v>
      </c>
      <c r="QP57">
        <f t="shared" si="114"/>
        <v>1</v>
      </c>
      <c r="QQ57" s="228">
        <v>1</v>
      </c>
      <c r="QR57" s="228">
        <v>1</v>
      </c>
      <c r="QS57" s="228">
        <v>1</v>
      </c>
      <c r="QT57" s="203">
        <v>1</v>
      </c>
      <c r="QU57" s="229">
        <v>-8</v>
      </c>
      <c r="QV57">
        <f t="shared" si="115"/>
        <v>-1</v>
      </c>
      <c r="QW57">
        <f t="shared" si="116"/>
        <v>-1</v>
      </c>
      <c r="QX57">
        <v>-1</v>
      </c>
      <c r="QY57">
        <f t="shared" si="117"/>
        <v>0</v>
      </c>
      <c r="QZ57">
        <f t="shared" si="176"/>
        <v>0</v>
      </c>
      <c r="RA57">
        <f t="shared" si="163"/>
        <v>1</v>
      </c>
      <c r="RB57">
        <f t="shared" si="118"/>
        <v>1</v>
      </c>
      <c r="RC57">
        <v>-5.22791353383E-3</v>
      </c>
      <c r="RD57" s="194">
        <v>42557</v>
      </c>
      <c r="RE57">
        <f t="shared" si="119"/>
        <v>1</v>
      </c>
      <c r="RF57" t="str">
        <f t="shared" si="83"/>
        <v>TRUE</v>
      </c>
      <c r="RG57">
        <f>VLOOKUP($A57,'FuturesInfo (3)'!$A$2:$V$80,22)</f>
        <v>1</v>
      </c>
      <c r="RH57" s="241"/>
      <c r="RI57">
        <f t="shared" si="120"/>
        <v>1</v>
      </c>
      <c r="RJ57" s="137">
        <f>VLOOKUP($A57,'FuturesInfo (3)'!$A$2:$O$80,15)*RG57</f>
        <v>93337.252500000002</v>
      </c>
      <c r="RK57" s="137">
        <f>VLOOKUP($A57,'FuturesInfo (3)'!$A$2:$O$80,15)*RI57</f>
        <v>93337.252500000002</v>
      </c>
      <c r="RL57" s="188">
        <f t="shared" si="121"/>
        <v>-487.95908555525801</v>
      </c>
      <c r="RM57" s="188">
        <f t="shared" si="172"/>
        <v>-487.95908555525801</v>
      </c>
      <c r="RN57" s="188">
        <f t="shared" si="122"/>
        <v>-487.95908555525801</v>
      </c>
      <c r="RO57" s="188">
        <f t="shared" si="123"/>
        <v>487.95908555525801</v>
      </c>
      <c r="RP57" s="188">
        <f t="shared" si="173"/>
        <v>487.95908555525801</v>
      </c>
      <c r="RQ57" s="188">
        <f t="shared" si="125"/>
        <v>-487.95908555525801</v>
      </c>
      <c r="RR57" s="188">
        <f t="shared" si="164"/>
        <v>-487.95908555525801</v>
      </c>
      <c r="RS57" s="188">
        <f t="shared" si="126"/>
        <v>-487.95908555525801</v>
      </c>
      <c r="RT57" s="188">
        <f>IF(IF(sym!$Q46=QX57,1,0)=1,ABS(RJ57*RC57),-ABS(RJ57*RC57))</f>
        <v>-487.95908555525801</v>
      </c>
      <c r="RU57" s="188">
        <f>IF(IF(sym!$P46=QX57,1,0)=1,ABS(RJ57*RC57),-ABS(RJ57*RC57))</f>
        <v>487.95908555525801</v>
      </c>
      <c r="RV57" s="188">
        <f t="shared" si="169"/>
        <v>-487.95908555525801</v>
      </c>
      <c r="RW57" s="188">
        <f t="shared" si="127"/>
        <v>487.95908555525801</v>
      </c>
      <c r="RY57">
        <f t="shared" si="128"/>
        <v>-1</v>
      </c>
      <c r="RZ57" s="228"/>
      <c r="SA57" s="228"/>
      <c r="SB57" s="228"/>
      <c r="SC57" s="203"/>
      <c r="SD57" s="229"/>
      <c r="SE57">
        <f t="shared" si="129"/>
        <v>1</v>
      </c>
      <c r="SF57">
        <f t="shared" si="130"/>
        <v>0</v>
      </c>
      <c r="SG57" s="203"/>
      <c r="SH57">
        <f t="shared" si="131"/>
        <v>1</v>
      </c>
      <c r="SI57">
        <f t="shared" si="85"/>
        <v>1</v>
      </c>
      <c r="SJ57">
        <f t="shared" si="165"/>
        <v>0</v>
      </c>
      <c r="SK57">
        <f t="shared" si="132"/>
        <v>1</v>
      </c>
      <c r="SL57" s="237"/>
      <c r="SM57" s="194"/>
      <c r="SN57">
        <f t="shared" si="133"/>
        <v>-1</v>
      </c>
      <c r="SO57" t="str">
        <f t="shared" si="86"/>
        <v>FALSE</v>
      </c>
      <c r="SP57">
        <f>VLOOKUP($A57,'FuturesInfo (3)'!$A$2:$V$80,22)</f>
        <v>1</v>
      </c>
      <c r="SQ57" s="241"/>
      <c r="SR57">
        <f t="shared" si="134"/>
        <v>1</v>
      </c>
      <c r="SS57" s="137">
        <f>VLOOKUP($A57,'FuturesInfo (3)'!$A$2:$O$80,15)*SP57</f>
        <v>93337.252500000002</v>
      </c>
      <c r="ST57" s="137">
        <f>VLOOKUP($A57,'FuturesInfo (3)'!$A$2:$O$80,15)*SR57</f>
        <v>93337.252500000002</v>
      </c>
      <c r="SU57" s="188">
        <f t="shared" si="177"/>
        <v>0</v>
      </c>
      <c r="SV57" s="188">
        <f t="shared" si="87"/>
        <v>0</v>
      </c>
      <c r="SW57" s="188">
        <f t="shared" si="136"/>
        <v>0</v>
      </c>
      <c r="SX57" s="188">
        <f t="shared" si="137"/>
        <v>0</v>
      </c>
      <c r="SY57" s="188">
        <f t="shared" si="174"/>
        <v>0</v>
      </c>
      <c r="SZ57" s="188">
        <f t="shared" si="139"/>
        <v>0</v>
      </c>
      <c r="TA57" s="188">
        <f t="shared" si="166"/>
        <v>0</v>
      </c>
      <c r="TB57" s="188">
        <f t="shared" si="140"/>
        <v>0</v>
      </c>
      <c r="TC57" s="188">
        <f>IF(IF(sym!$Q46=SG57,1,0)=1,ABS(SS57*SL57),-ABS(SS57*SL57))</f>
        <v>0</v>
      </c>
      <c r="TD57" s="188">
        <f>IF(IF(sym!$P46=SG57,1,0)=1,ABS(SS57*SL57),-ABS(SS57*SL57))</f>
        <v>0</v>
      </c>
      <c r="TE57" s="188">
        <f t="shared" si="170"/>
        <v>0</v>
      </c>
      <c r="TF57" s="188">
        <f t="shared" si="141"/>
        <v>0</v>
      </c>
      <c r="TH57">
        <f t="shared" si="142"/>
        <v>0</v>
      </c>
      <c r="TI57" s="228"/>
      <c r="TJ57" s="228"/>
      <c r="TK57" s="228"/>
      <c r="TL57" s="203"/>
      <c r="TM57" s="229"/>
      <c r="TN57">
        <f t="shared" si="143"/>
        <v>1</v>
      </c>
      <c r="TO57">
        <f t="shared" si="144"/>
        <v>0</v>
      </c>
      <c r="TP57" s="203"/>
      <c r="TQ57">
        <f t="shared" si="145"/>
        <v>1</v>
      </c>
      <c r="TR57">
        <f t="shared" si="88"/>
        <v>1</v>
      </c>
      <c r="TS57">
        <f t="shared" si="167"/>
        <v>0</v>
      </c>
      <c r="TT57">
        <f t="shared" si="146"/>
        <v>1</v>
      </c>
      <c r="TU57" s="237"/>
      <c r="TV57" s="194"/>
      <c r="TW57">
        <f t="shared" si="147"/>
        <v>-1</v>
      </c>
      <c r="TX57" t="str">
        <f t="shared" si="89"/>
        <v>FALSE</v>
      </c>
      <c r="TY57">
        <f>VLOOKUP($A57,'FuturesInfo (3)'!$A$2:$V$80,22)</f>
        <v>1</v>
      </c>
      <c r="TZ57" s="241"/>
      <c r="UA57">
        <f t="shared" si="148"/>
        <v>1</v>
      </c>
      <c r="UB57" s="137">
        <f>VLOOKUP($A57,'FuturesInfo (3)'!$A$2:$O$80,15)*TY57</f>
        <v>93337.252500000002</v>
      </c>
      <c r="UC57" s="137">
        <f>VLOOKUP($A57,'FuturesInfo (3)'!$A$2:$O$80,15)*UA57</f>
        <v>93337.252500000002</v>
      </c>
      <c r="UD57" s="188">
        <f t="shared" si="178"/>
        <v>0</v>
      </c>
      <c r="UE57" s="188">
        <f t="shared" si="90"/>
        <v>0</v>
      </c>
      <c r="UF57" s="188">
        <f t="shared" si="150"/>
        <v>0</v>
      </c>
      <c r="UG57" s="188">
        <f t="shared" si="151"/>
        <v>0</v>
      </c>
      <c r="UH57" s="188">
        <f t="shared" si="175"/>
        <v>0</v>
      </c>
      <c r="UI57" s="188">
        <f t="shared" si="153"/>
        <v>0</v>
      </c>
      <c r="UJ57" s="188">
        <f t="shared" si="168"/>
        <v>0</v>
      </c>
      <c r="UK57" s="188">
        <f t="shared" si="154"/>
        <v>0</v>
      </c>
      <c r="UL57" s="188">
        <f>IF(IF(sym!$Q46=TP57,1,0)=1,ABS(UB57*TU57),-ABS(UB57*TU57))</f>
        <v>0</v>
      </c>
      <c r="UM57" s="188">
        <f>IF(IF(sym!$P46=TP57,1,0)=1,ABS(UB57*TU57),-ABS(UB57*TU57))</f>
        <v>0</v>
      </c>
      <c r="UN57" s="188">
        <f t="shared" si="171"/>
        <v>0</v>
      </c>
      <c r="UO57" s="188">
        <f t="shared" si="155"/>
        <v>0</v>
      </c>
    </row>
    <row r="58" spans="1:561" x14ac:dyDescent="0.25">
      <c r="A58" s="1" t="s">
        <v>373</v>
      </c>
      <c r="B58" s="149" t="str">
        <f>'FuturesInfo (3)'!M46</f>
        <v>@PX</v>
      </c>
      <c r="C58" s="192" t="str">
        <f>VLOOKUP(A58,'FuturesInfo (3)'!$A$2:$K$80,11)</f>
        <v>currency</v>
      </c>
      <c r="E58">
        <v>1</v>
      </c>
      <c r="F58" s="228">
        <v>1</v>
      </c>
      <c r="G58" s="228">
        <v>1</v>
      </c>
      <c r="H58" s="203">
        <v>1</v>
      </c>
      <c r="I58" s="229">
        <v>4</v>
      </c>
      <c r="J58">
        <v>-1</v>
      </c>
      <c r="K58">
        <v>1</v>
      </c>
      <c r="L58" s="203">
        <v>1</v>
      </c>
      <c r="M58">
        <v>1</v>
      </c>
      <c r="N58">
        <v>1</v>
      </c>
      <c r="O58">
        <v>0</v>
      </c>
      <c r="P58">
        <v>1</v>
      </c>
      <c r="Q58" s="237">
        <v>1.15779645191E-2</v>
      </c>
      <c r="R58" s="194">
        <v>42544</v>
      </c>
      <c r="S58">
        <v>60</v>
      </c>
      <c r="T58" t="s">
        <v>1163</v>
      </c>
      <c r="U58">
        <v>4</v>
      </c>
      <c r="V58" s="241">
        <v>2</v>
      </c>
      <c r="W58">
        <v>3</v>
      </c>
      <c r="X58" s="137">
        <v>108340</v>
      </c>
      <c r="Y58" s="137">
        <v>81255</v>
      </c>
      <c r="Z58" s="188">
        <v>1254.3566759992941</v>
      </c>
      <c r="AA58" s="188">
        <f t="shared" si="81"/>
        <v>1254.3566759992941</v>
      </c>
      <c r="AB58" s="188">
        <v>1254.3566759992941</v>
      </c>
      <c r="AC58" s="188">
        <v>-1254.3566759992941</v>
      </c>
      <c r="AD58" s="188">
        <v>1254.3566759992941</v>
      </c>
      <c r="AE58" s="188">
        <v>1254.3566759992941</v>
      </c>
      <c r="AF58" s="188">
        <f t="shared" si="91"/>
        <v>-3</v>
      </c>
      <c r="AG58" s="188">
        <v>1254.3566759992941</v>
      </c>
      <c r="AH58" s="188">
        <v>-1254.3566759992941</v>
      </c>
      <c r="AI58" s="188">
        <v>-1254.3566759992941</v>
      </c>
      <c r="AJ58" s="188">
        <v>1254.3566759992941</v>
      </c>
      <c r="AL58">
        <v>1</v>
      </c>
      <c r="AM58" s="228">
        <v>1</v>
      </c>
      <c r="AN58" s="228">
        <v>1</v>
      </c>
      <c r="AO58" s="228">
        <v>1</v>
      </c>
      <c r="AP58" s="203">
        <v>1</v>
      </c>
      <c r="AQ58" s="229">
        <v>5</v>
      </c>
      <c r="AR58">
        <v>-1</v>
      </c>
      <c r="AS58">
        <v>1</v>
      </c>
      <c r="AT58" s="203">
        <v>-1</v>
      </c>
      <c r="AU58">
        <v>0</v>
      </c>
      <c r="AV58">
        <v>0</v>
      </c>
      <c r="AW58">
        <v>1</v>
      </c>
      <c r="AX58">
        <v>0</v>
      </c>
      <c r="AY58" s="237">
        <v>-4.0612885360900002E-3</v>
      </c>
      <c r="AZ58" s="194">
        <v>42544</v>
      </c>
      <c r="BA58">
        <f t="shared" si="92"/>
        <v>1</v>
      </c>
      <c r="BB58" t="s">
        <v>1163</v>
      </c>
      <c r="BC58">
        <v>4</v>
      </c>
      <c r="BD58" s="241">
        <v>2</v>
      </c>
      <c r="BE58">
        <v>3</v>
      </c>
      <c r="BF58" s="137">
        <v>107900</v>
      </c>
      <c r="BG58" s="137">
        <v>80925</v>
      </c>
      <c r="BH58" s="188">
        <v>-438.213033044111</v>
      </c>
      <c r="BI58" s="188">
        <f t="shared" si="156"/>
        <v>-438.213033044111</v>
      </c>
      <c r="BJ58" s="188">
        <v>-438.213033044111</v>
      </c>
      <c r="BK58" s="188">
        <v>438.213033044111</v>
      </c>
      <c r="BL58" s="188">
        <v>-438.213033044111</v>
      </c>
      <c r="BM58" s="188">
        <v>-438.213033044111</v>
      </c>
      <c r="BN58" s="188">
        <v>-438.213033044111</v>
      </c>
      <c r="BO58" s="188">
        <f t="shared" si="93"/>
        <v>-438.213033044111</v>
      </c>
      <c r="BP58" s="188">
        <v>-438.213033044111</v>
      </c>
      <c r="BQ58" s="188">
        <v>438.213033044111</v>
      </c>
      <c r="BR58" s="188">
        <v>-438.213033044111</v>
      </c>
      <c r="BS58" s="188">
        <v>438.213033044111</v>
      </c>
      <c r="BU58">
        <v>-1</v>
      </c>
      <c r="BV58" s="228">
        <v>1</v>
      </c>
      <c r="BW58" s="228">
        <v>1</v>
      </c>
      <c r="BX58" s="228">
        <v>1</v>
      </c>
      <c r="BY58" s="203">
        <v>1</v>
      </c>
      <c r="BZ58" s="229">
        <v>6</v>
      </c>
      <c r="CA58">
        <v>-1</v>
      </c>
      <c r="CB58">
        <v>1</v>
      </c>
      <c r="CC58" s="203">
        <v>-1</v>
      </c>
      <c r="CD58">
        <v>0</v>
      </c>
      <c r="CE58">
        <v>0</v>
      </c>
      <c r="CF58">
        <v>1</v>
      </c>
      <c r="CG58">
        <v>0</v>
      </c>
      <c r="CH58" s="237"/>
      <c r="CI58" s="194">
        <v>42548</v>
      </c>
      <c r="CJ58">
        <f t="shared" si="94"/>
        <v>1</v>
      </c>
      <c r="CK58" t="s">
        <v>1163</v>
      </c>
      <c r="CL58">
        <v>5</v>
      </c>
      <c r="CM58" s="241">
        <v>1</v>
      </c>
      <c r="CN58">
        <v>6</v>
      </c>
      <c r="CO58" s="137">
        <v>134875</v>
      </c>
      <c r="CP58" s="137">
        <v>161850</v>
      </c>
      <c r="CQ58" s="188">
        <v>0</v>
      </c>
      <c r="CR58" s="188">
        <f t="shared" si="157"/>
        <v>0</v>
      </c>
      <c r="CS58" s="188">
        <v>0</v>
      </c>
      <c r="CT58" s="188">
        <v>0</v>
      </c>
      <c r="CU58" s="188">
        <v>0</v>
      </c>
      <c r="CV58" s="188">
        <v>0</v>
      </c>
      <c r="CW58" s="188">
        <v>0</v>
      </c>
      <c r="CX58" s="188">
        <f t="shared" si="95"/>
        <v>0</v>
      </c>
      <c r="CY58" s="188">
        <v>0</v>
      </c>
      <c r="CZ58" s="188">
        <v>0</v>
      </c>
      <c r="DA58" s="188">
        <v>0</v>
      </c>
      <c r="DB58" s="188">
        <v>0</v>
      </c>
      <c r="DD58">
        <v>-1</v>
      </c>
      <c r="DE58" s="228">
        <v>1</v>
      </c>
      <c r="DF58" s="228">
        <v>1</v>
      </c>
      <c r="DG58" s="228">
        <v>1</v>
      </c>
      <c r="DH58" s="203">
        <v>1</v>
      </c>
      <c r="DI58" s="229">
        <v>6</v>
      </c>
      <c r="DJ58">
        <v>-1</v>
      </c>
      <c r="DK58">
        <v>1</v>
      </c>
      <c r="DL58" s="203">
        <v>-1</v>
      </c>
      <c r="DM58">
        <v>0</v>
      </c>
      <c r="DN58">
        <v>0</v>
      </c>
      <c r="DO58">
        <v>1</v>
      </c>
      <c r="DP58">
        <v>0</v>
      </c>
      <c r="DQ58" s="237">
        <v>-2.1872103799800001E-2</v>
      </c>
      <c r="DR58" s="194">
        <v>42548</v>
      </c>
      <c r="DS58">
        <f t="shared" si="96"/>
        <v>1</v>
      </c>
      <c r="DT58" t="s">
        <v>1163</v>
      </c>
      <c r="DU58">
        <v>5</v>
      </c>
      <c r="DV58" s="241">
        <v>1</v>
      </c>
      <c r="DW58">
        <v>6</v>
      </c>
      <c r="DX58" s="137">
        <v>131925</v>
      </c>
      <c r="DY58" s="137">
        <v>158310</v>
      </c>
      <c r="DZ58" s="188">
        <v>-2885.477293788615</v>
      </c>
      <c r="EA58" s="188">
        <f t="shared" si="158"/>
        <v>2885.477293788615</v>
      </c>
      <c r="EB58" s="188">
        <v>-2885.477293788615</v>
      </c>
      <c r="EC58" s="188">
        <v>2885.477293788615</v>
      </c>
      <c r="ED58" s="188">
        <v>-2885.477293788615</v>
      </c>
      <c r="EE58" s="188">
        <v>-2885.477293788615</v>
      </c>
      <c r="EF58" s="188">
        <v>-2885.477293788615</v>
      </c>
      <c r="EG58" s="188">
        <f t="shared" si="97"/>
        <v>-2885.477293788615</v>
      </c>
      <c r="EH58" s="188">
        <v>-2885.477293788615</v>
      </c>
      <c r="EI58" s="188">
        <v>2885.477293788615</v>
      </c>
      <c r="EJ58" s="188">
        <v>-2885.477293788615</v>
      </c>
      <c r="EK58" s="188">
        <v>2885.477293788615</v>
      </c>
      <c r="EM58">
        <v>-1</v>
      </c>
      <c r="EN58" s="228">
        <v>-1</v>
      </c>
      <c r="EO58" s="228">
        <v>1</v>
      </c>
      <c r="EP58" s="228">
        <v>-1</v>
      </c>
      <c r="EQ58" s="203">
        <v>1</v>
      </c>
      <c r="ER58" s="229">
        <v>-2</v>
      </c>
      <c r="ES58">
        <v>-1</v>
      </c>
      <c r="ET58">
        <v>-1</v>
      </c>
      <c r="EU58" s="203">
        <v>1</v>
      </c>
      <c r="EV58">
        <v>0</v>
      </c>
      <c r="EW58">
        <v>1</v>
      </c>
      <c r="EX58">
        <v>0</v>
      </c>
      <c r="EY58">
        <v>0</v>
      </c>
      <c r="EZ58" s="237">
        <v>2.46352093993E-3</v>
      </c>
      <c r="FA58" s="194">
        <v>42548</v>
      </c>
      <c r="FB58">
        <f t="shared" si="98"/>
        <v>-1</v>
      </c>
      <c r="FC58" t="s">
        <v>1163</v>
      </c>
      <c r="FD58">
        <v>5</v>
      </c>
      <c r="FE58" s="241">
        <v>2</v>
      </c>
      <c r="FF58">
        <v>5</v>
      </c>
      <c r="FG58" s="137">
        <v>132250</v>
      </c>
      <c r="FH58" s="137">
        <v>132250</v>
      </c>
      <c r="FI58" s="188">
        <v>-325.80064430574248</v>
      </c>
      <c r="FJ58" s="188">
        <f t="shared" si="159"/>
        <v>-325.80064430574248</v>
      </c>
      <c r="FK58" s="188">
        <v>325.80064430574248</v>
      </c>
      <c r="FL58" s="188">
        <v>-325.80064430574248</v>
      </c>
      <c r="FM58" s="188">
        <v>-325.80064430574248</v>
      </c>
      <c r="FN58" s="188">
        <v>325.80064430574248</v>
      </c>
      <c r="FO58" s="188">
        <v>-325.80064430574248</v>
      </c>
      <c r="FP58" s="188">
        <f t="shared" si="99"/>
        <v>-325.80064430574248</v>
      </c>
      <c r="FQ58" s="188">
        <v>325.80064430574248</v>
      </c>
      <c r="FR58" s="188">
        <v>-325.80064430574248</v>
      </c>
      <c r="FS58" s="188">
        <v>-325.80064430574248</v>
      </c>
      <c r="FT58" s="188">
        <v>325.80064430574248</v>
      </c>
      <c r="FV58">
        <v>1</v>
      </c>
      <c r="FW58" s="228">
        <v>-1</v>
      </c>
      <c r="FX58" s="228">
        <v>1</v>
      </c>
      <c r="FY58" s="228">
        <v>-1</v>
      </c>
      <c r="FZ58" s="203">
        <v>1</v>
      </c>
      <c r="GA58" s="229">
        <v>-3</v>
      </c>
      <c r="GB58">
        <v>-1</v>
      </c>
      <c r="GC58">
        <v>-1</v>
      </c>
      <c r="GD58">
        <v>-1</v>
      </c>
      <c r="GE58">
        <v>1</v>
      </c>
      <c r="GF58">
        <v>0</v>
      </c>
      <c r="GG58">
        <v>1</v>
      </c>
      <c r="GH58">
        <v>1</v>
      </c>
      <c r="GI58">
        <v>-5.67107750473E-3</v>
      </c>
      <c r="GJ58" s="194">
        <v>42548</v>
      </c>
      <c r="GK58">
        <f t="shared" si="100"/>
        <v>-1</v>
      </c>
      <c r="GL58" t="s">
        <v>1163</v>
      </c>
      <c r="GM58">
        <v>5</v>
      </c>
      <c r="GN58" s="241">
        <v>1</v>
      </c>
      <c r="GO58">
        <v>6</v>
      </c>
      <c r="GP58" s="137">
        <v>131500</v>
      </c>
      <c r="GQ58" s="137">
        <v>157800</v>
      </c>
      <c r="GR58" s="188">
        <v>745.74669187199504</v>
      </c>
      <c r="GS58" s="188">
        <f t="shared" si="160"/>
        <v>-745.74669187199504</v>
      </c>
      <c r="GT58" s="188">
        <v>-745.74669187199504</v>
      </c>
      <c r="GU58" s="188">
        <v>745.74669187199504</v>
      </c>
      <c r="GV58" s="188">
        <v>745.74669187199504</v>
      </c>
      <c r="GW58" s="188">
        <v>-745.74669187199504</v>
      </c>
      <c r="GX58" s="188">
        <v>745.74669187199504</v>
      </c>
      <c r="GY58" s="188">
        <f t="shared" si="101"/>
        <v>745.74669187199504</v>
      </c>
      <c r="GZ58" s="188">
        <v>-745.74669187199504</v>
      </c>
      <c r="HA58" s="188">
        <v>745.74669187199504</v>
      </c>
      <c r="HB58" s="188">
        <v>-745.74669187199504</v>
      </c>
      <c r="HC58" s="188">
        <v>745.74669187199504</v>
      </c>
      <c r="HE58">
        <v>-1</v>
      </c>
      <c r="HF58">
        <v>-1</v>
      </c>
      <c r="HG58">
        <v>1</v>
      </c>
      <c r="HH58">
        <v>-1</v>
      </c>
      <c r="HI58">
        <v>1</v>
      </c>
      <c r="HJ58">
        <v>-4</v>
      </c>
      <c r="HK58">
        <v>-1</v>
      </c>
      <c r="HL58">
        <v>-1</v>
      </c>
      <c r="HM58" s="203">
        <v>1</v>
      </c>
      <c r="HN58">
        <v>0</v>
      </c>
      <c r="HO58">
        <v>1</v>
      </c>
      <c r="HP58">
        <v>0</v>
      </c>
      <c r="HQ58">
        <v>0</v>
      </c>
      <c r="HR58" s="237">
        <v>2.03422053232E-2</v>
      </c>
      <c r="HS58" s="194">
        <v>42551</v>
      </c>
      <c r="HT58">
        <f t="shared" si="102"/>
        <v>-1</v>
      </c>
      <c r="HU58" t="s">
        <v>1163</v>
      </c>
      <c r="HV58">
        <v>5</v>
      </c>
      <c r="HW58">
        <v>1</v>
      </c>
      <c r="HX58">
        <v>6</v>
      </c>
      <c r="HY58" s="137">
        <v>134175</v>
      </c>
      <c r="HZ58" s="137">
        <v>161010</v>
      </c>
      <c r="IA58" s="188">
        <v>-2729.4153992403599</v>
      </c>
      <c r="IB58" s="188">
        <f t="shared" si="161"/>
        <v>-2729.4153992403599</v>
      </c>
      <c r="IC58" s="188">
        <v>2729.4153992403599</v>
      </c>
      <c r="ID58" s="188">
        <v>-2729.4153992403599</v>
      </c>
      <c r="IE58" s="188">
        <v>-2729.4153992403599</v>
      </c>
      <c r="IF58" s="188">
        <v>2729.4153992403599</v>
      </c>
      <c r="IG58" s="188">
        <v>-2729.4153992403599</v>
      </c>
      <c r="IH58" s="188">
        <f t="shared" si="103"/>
        <v>-2729.4153992403599</v>
      </c>
      <c r="II58" s="188">
        <v>2729.4153992403599</v>
      </c>
      <c r="IJ58" s="188">
        <v>-2729.4153992403599</v>
      </c>
      <c r="IK58" s="188">
        <v>-2729.4153992403599</v>
      </c>
      <c r="IL58" s="188">
        <v>2729.4153992403599</v>
      </c>
      <c r="IN58">
        <v>1</v>
      </c>
      <c r="IO58" s="228">
        <v>-1</v>
      </c>
      <c r="IP58" s="228">
        <v>1</v>
      </c>
      <c r="IQ58" s="228">
        <v>-1</v>
      </c>
      <c r="IR58" s="203">
        <v>1</v>
      </c>
      <c r="IS58" s="229">
        <v>1</v>
      </c>
      <c r="IT58">
        <v>-1</v>
      </c>
      <c r="IU58">
        <v>1</v>
      </c>
      <c r="IV58" s="203">
        <v>1</v>
      </c>
      <c r="IW58">
        <v>0</v>
      </c>
      <c r="IX58">
        <v>1</v>
      </c>
      <c r="IY58">
        <v>0</v>
      </c>
      <c r="IZ58">
        <v>1</v>
      </c>
      <c r="JA58" s="237">
        <v>1.8632383081800001E-3</v>
      </c>
      <c r="JB58" s="194">
        <v>42551</v>
      </c>
      <c r="JC58">
        <f t="shared" si="104"/>
        <v>1</v>
      </c>
      <c r="JD58" t="s">
        <v>1163</v>
      </c>
      <c r="JE58">
        <v>5</v>
      </c>
      <c r="JF58" s="241">
        <v>2</v>
      </c>
      <c r="JG58">
        <v>4</v>
      </c>
      <c r="JH58" s="137">
        <v>134425</v>
      </c>
      <c r="JI58" s="137">
        <v>107540</v>
      </c>
      <c r="JJ58" s="188">
        <v>-250.46580957709651</v>
      </c>
      <c r="JK58" s="188">
        <f t="shared" si="162"/>
        <v>250.46580957709651</v>
      </c>
      <c r="JL58" s="188">
        <v>250.46580957709651</v>
      </c>
      <c r="JM58" s="188">
        <v>-250.46580957709651</v>
      </c>
      <c r="JN58" s="188">
        <v>250.46580957709651</v>
      </c>
      <c r="JO58" s="188">
        <v>250.46580957709651</v>
      </c>
      <c r="JP58" s="188">
        <v>-250.46580957709651</v>
      </c>
      <c r="JQ58" s="188">
        <f t="shared" si="105"/>
        <v>250.46580957709651</v>
      </c>
      <c r="JR58" s="188">
        <v>250.46580957709651</v>
      </c>
      <c r="JS58" s="188">
        <v>-250.46580957709651</v>
      </c>
      <c r="JT58" s="188">
        <v>-250.46580957709651</v>
      </c>
      <c r="JU58" s="188">
        <v>250.46580957709651</v>
      </c>
      <c r="JW58">
        <v>1</v>
      </c>
      <c r="JX58" s="228">
        <v>-1</v>
      </c>
      <c r="JY58" s="228">
        <v>1</v>
      </c>
      <c r="JZ58" s="228">
        <v>-1</v>
      </c>
      <c r="KA58" s="203">
        <v>1</v>
      </c>
      <c r="KB58" s="229">
        <v>2</v>
      </c>
      <c r="KC58">
        <v>-1</v>
      </c>
      <c r="KD58">
        <v>1</v>
      </c>
      <c r="KE58" s="203">
        <v>1</v>
      </c>
      <c r="KF58">
        <v>0</v>
      </c>
      <c r="KG58">
        <v>1</v>
      </c>
      <c r="KH58">
        <v>0</v>
      </c>
      <c r="KI58">
        <v>1</v>
      </c>
      <c r="KJ58" s="237">
        <v>7.2531151199600003E-3</v>
      </c>
      <c r="KK58" s="194">
        <v>42551</v>
      </c>
      <c r="KL58">
        <f t="shared" si="106"/>
        <v>1</v>
      </c>
      <c r="KM58" t="s">
        <v>1163</v>
      </c>
      <c r="KN58">
        <v>5</v>
      </c>
      <c r="KO58" s="241">
        <v>2</v>
      </c>
      <c r="KP58">
        <v>4</v>
      </c>
      <c r="KQ58" s="137">
        <v>135400</v>
      </c>
      <c r="KR58" s="137">
        <v>108320</v>
      </c>
      <c r="KS58" s="188">
        <v>-982.07178724258404</v>
      </c>
      <c r="KT58" s="188">
        <v>982.07178724258404</v>
      </c>
      <c r="KU58" s="188">
        <v>982.07178724258404</v>
      </c>
      <c r="KV58" s="188">
        <v>-982.07178724258404</v>
      </c>
      <c r="KW58" s="188">
        <v>982.07178724258404</v>
      </c>
      <c r="KX58" s="188">
        <v>982.07178724258404</v>
      </c>
      <c r="KY58" s="188">
        <v>-982.07178724258404</v>
      </c>
      <c r="KZ58" s="188">
        <f t="shared" si="107"/>
        <v>982.07178724258404</v>
      </c>
      <c r="LA58" s="188">
        <v>982.07178724258404</v>
      </c>
      <c r="LB58" s="188">
        <v>-982.07178724258404</v>
      </c>
      <c r="LC58" s="188">
        <v>-982.07178724258404</v>
      </c>
      <c r="LD58" s="188">
        <v>982.07178724258404</v>
      </c>
      <c r="LF58">
        <v>1</v>
      </c>
      <c r="LG58" s="228">
        <v>-1</v>
      </c>
      <c r="LH58" s="228">
        <v>1</v>
      </c>
      <c r="LI58" s="228">
        <v>-1</v>
      </c>
      <c r="LJ58" s="203">
        <v>1</v>
      </c>
      <c r="LK58" s="229">
        <v>3</v>
      </c>
      <c r="LL58">
        <v>-1</v>
      </c>
      <c r="LM58">
        <v>1</v>
      </c>
      <c r="LN58" s="203">
        <v>-1</v>
      </c>
      <c r="LO58">
        <v>0</v>
      </c>
      <c r="LP58">
        <v>0</v>
      </c>
      <c r="LQ58">
        <v>1</v>
      </c>
      <c r="LR58">
        <v>0</v>
      </c>
      <c r="LS58" s="237">
        <v>-2.7695716395900001E-3</v>
      </c>
      <c r="LT58" s="194">
        <v>42551</v>
      </c>
      <c r="LU58">
        <f t="shared" si="108"/>
        <v>1</v>
      </c>
      <c r="LV58" t="s">
        <v>1163</v>
      </c>
      <c r="LW58">
        <v>5</v>
      </c>
      <c r="LX58" s="241"/>
      <c r="LY58">
        <v>4</v>
      </c>
      <c r="LZ58" s="137">
        <v>135025</v>
      </c>
      <c r="MA58" s="137">
        <v>108020</v>
      </c>
      <c r="MB58" s="188">
        <v>373.96141063563977</v>
      </c>
      <c r="MC58" s="188">
        <v>-373.96141063563977</v>
      </c>
      <c r="MD58" s="188">
        <v>-373.96141063563977</v>
      </c>
      <c r="ME58" s="188">
        <v>373.96141063563977</v>
      </c>
      <c r="MF58" s="188">
        <v>-373.96141063563977</v>
      </c>
      <c r="MG58" s="188">
        <v>-373.96141063563977</v>
      </c>
      <c r="MH58" s="188">
        <v>373.96141063563977</v>
      </c>
      <c r="MI58" s="188">
        <f t="shared" si="109"/>
        <v>-373.96141063563977</v>
      </c>
      <c r="MJ58" s="188">
        <v>-373.96141063563977</v>
      </c>
      <c r="MK58" s="188">
        <v>373.96141063563977</v>
      </c>
      <c r="ML58" s="188">
        <v>-373.96141063563977</v>
      </c>
      <c r="MM58" s="188">
        <v>373.96141063563977</v>
      </c>
      <c r="MO58">
        <v>-1</v>
      </c>
      <c r="MP58" s="228">
        <v>1</v>
      </c>
      <c r="MQ58" s="228">
        <v>1</v>
      </c>
      <c r="MR58" s="203">
        <v>1</v>
      </c>
      <c r="MS58" s="203">
        <v>1</v>
      </c>
      <c r="MT58" s="229">
        <v>4</v>
      </c>
      <c r="MU58">
        <v>-1</v>
      </c>
      <c r="MV58">
        <v>1</v>
      </c>
      <c r="MW58" s="203">
        <v>1</v>
      </c>
      <c r="MX58">
        <v>1</v>
      </c>
      <c r="MY58">
        <v>1</v>
      </c>
      <c r="MZ58">
        <v>0</v>
      </c>
      <c r="NA58">
        <v>1</v>
      </c>
      <c r="NB58" s="237">
        <v>3.7030179596400001E-3</v>
      </c>
      <c r="NC58" s="194">
        <v>42558</v>
      </c>
      <c r="ND58">
        <f t="shared" si="110"/>
        <v>1</v>
      </c>
      <c r="NE58" t="s">
        <v>1163</v>
      </c>
      <c r="NF58">
        <v>5</v>
      </c>
      <c r="NG58" s="241"/>
      <c r="NH58">
        <v>4</v>
      </c>
      <c r="NI58" s="137">
        <v>135525</v>
      </c>
      <c r="NJ58" s="137">
        <v>108420</v>
      </c>
      <c r="NK58" s="188">
        <v>501.85150898021101</v>
      </c>
      <c r="NL58" s="188">
        <v>-501.85150898021101</v>
      </c>
      <c r="NM58" s="188">
        <v>501.85150898021101</v>
      </c>
      <c r="NN58" s="188">
        <v>-501.85150898021101</v>
      </c>
      <c r="NO58" s="188">
        <v>501.85150898021101</v>
      </c>
      <c r="NP58" s="188">
        <v>501.85150898021101</v>
      </c>
      <c r="NQ58" s="188">
        <v>501.85150898021101</v>
      </c>
      <c r="NR58" s="188">
        <f t="shared" si="111"/>
        <v>501.85150898021101</v>
      </c>
      <c r="NS58" s="188">
        <v>501.85150898021101</v>
      </c>
      <c r="NT58" s="188">
        <v>-501.85150898021101</v>
      </c>
      <c r="NU58" s="188">
        <v>-501.85150898021101</v>
      </c>
      <c r="NV58" s="188">
        <v>501.85150898021101</v>
      </c>
      <c r="NX58">
        <v>1</v>
      </c>
      <c r="NY58" s="228">
        <v>1</v>
      </c>
      <c r="NZ58" s="228">
        <v>-1</v>
      </c>
      <c r="OA58" s="228">
        <v>1</v>
      </c>
      <c r="OB58" s="203">
        <v>1</v>
      </c>
      <c r="OC58" s="229">
        <v>5</v>
      </c>
      <c r="OD58">
        <v>-1</v>
      </c>
      <c r="OE58">
        <v>1</v>
      </c>
      <c r="OF58" s="203">
        <v>-1</v>
      </c>
      <c r="OG58">
        <v>1</v>
      </c>
      <c r="OH58">
        <v>0</v>
      </c>
      <c r="OI58">
        <v>1</v>
      </c>
      <c r="OJ58">
        <v>0</v>
      </c>
      <c r="OK58">
        <v>-6.82530898358E-3</v>
      </c>
      <c r="OL58" s="194">
        <v>42558</v>
      </c>
      <c r="OM58">
        <f t="shared" si="112"/>
        <v>1</v>
      </c>
      <c r="ON58" t="s">
        <v>1163</v>
      </c>
      <c r="OO58">
        <v>4</v>
      </c>
      <c r="OP58" s="241"/>
      <c r="OQ58">
        <v>3</v>
      </c>
      <c r="OR58" s="137">
        <v>108080</v>
      </c>
      <c r="OS58" s="137">
        <v>81060</v>
      </c>
      <c r="OT58" s="188">
        <v>-737.67939494532641</v>
      </c>
      <c r="OU58" s="188">
        <v>-737.67939494532641</v>
      </c>
      <c r="OV58" s="188">
        <v>-737.67939494532641</v>
      </c>
      <c r="OW58" s="188">
        <v>737.67939494532641</v>
      </c>
      <c r="OX58" s="188">
        <v>-737.67939494532641</v>
      </c>
      <c r="OY58" s="188">
        <v>737.67939494532641</v>
      </c>
      <c r="OZ58" s="188">
        <v>-737.67939494532641</v>
      </c>
      <c r="PA58" s="188">
        <f t="shared" si="113"/>
        <v>-737.67939494532641</v>
      </c>
      <c r="PB58" s="188">
        <v>-737.67939494532641</v>
      </c>
      <c r="PC58" s="188">
        <v>737.67939494532641</v>
      </c>
      <c r="PD58" s="188">
        <v>-737.67939494532641</v>
      </c>
      <c r="PE58" s="188">
        <v>737.67939494532641</v>
      </c>
      <c r="PG58">
        <v>-1</v>
      </c>
      <c r="PH58" s="228">
        <v>1</v>
      </c>
      <c r="PI58" s="228">
        <v>1</v>
      </c>
      <c r="PJ58" s="228">
        <v>1</v>
      </c>
      <c r="PK58" s="203">
        <v>1</v>
      </c>
      <c r="PL58" s="229">
        <v>6</v>
      </c>
      <c r="PM58">
        <v>-1</v>
      </c>
      <c r="PN58">
        <v>1</v>
      </c>
      <c r="PO58" s="203">
        <v>1</v>
      </c>
      <c r="PP58">
        <v>1</v>
      </c>
      <c r="PQ58">
        <v>1</v>
      </c>
      <c r="PR58">
        <v>0</v>
      </c>
      <c r="PS58">
        <v>1</v>
      </c>
      <c r="PT58" s="237">
        <v>3.7147102525999999E-3</v>
      </c>
      <c r="PU58" s="194">
        <v>42558</v>
      </c>
      <c r="PV58">
        <v>1</v>
      </c>
      <c r="PW58" t="s">
        <v>1163</v>
      </c>
      <c r="PX58">
        <v>4</v>
      </c>
      <c r="PY58" s="241"/>
      <c r="PZ58">
        <v>3</v>
      </c>
      <c r="QA58" s="137">
        <v>107200</v>
      </c>
      <c r="QB58" s="137">
        <v>80400</v>
      </c>
      <c r="QC58" s="188">
        <v>398.21693907871997</v>
      </c>
      <c r="QD58" s="188">
        <v>-398.21693907871997</v>
      </c>
      <c r="QE58" s="188">
        <v>398.21693907871997</v>
      </c>
      <c r="QF58" s="188">
        <v>-398.21693907871997</v>
      </c>
      <c r="QG58" s="188">
        <v>398.21693907871997</v>
      </c>
      <c r="QH58" s="188">
        <v>398.21693907871997</v>
      </c>
      <c r="QI58" s="188">
        <v>398.21693907871997</v>
      </c>
      <c r="QJ58" s="188">
        <v>398.21693907871997</v>
      </c>
      <c r="QK58" s="188">
        <v>398.21693907871997</v>
      </c>
      <c r="QL58" s="188">
        <v>-398.21693907871997</v>
      </c>
      <c r="QM58" s="188">
        <v>-398.21693907871997</v>
      </c>
      <c r="QN58" s="188">
        <v>398.21693907871997</v>
      </c>
      <c r="QP58">
        <f t="shared" si="114"/>
        <v>1</v>
      </c>
      <c r="QQ58" s="228">
        <v>1</v>
      </c>
      <c r="QR58" s="228">
        <v>-1</v>
      </c>
      <c r="QS58" s="228">
        <v>1</v>
      </c>
      <c r="QT58" s="203">
        <v>-1</v>
      </c>
      <c r="QU58" s="229">
        <v>7</v>
      </c>
      <c r="QV58">
        <f t="shared" si="115"/>
        <v>1</v>
      </c>
      <c r="QW58">
        <f t="shared" si="116"/>
        <v>-1</v>
      </c>
      <c r="QX58">
        <v>-1</v>
      </c>
      <c r="QY58">
        <f t="shared" si="117"/>
        <v>1</v>
      </c>
      <c r="QZ58">
        <f t="shared" si="176"/>
        <v>1</v>
      </c>
      <c r="RA58">
        <f t="shared" si="163"/>
        <v>0</v>
      </c>
      <c r="RB58">
        <f t="shared" si="118"/>
        <v>1</v>
      </c>
      <c r="RC58">
        <v>-8.1421169504100003E-3</v>
      </c>
      <c r="RD58" s="194">
        <v>42558</v>
      </c>
      <c r="RE58">
        <f t="shared" si="119"/>
        <v>-1</v>
      </c>
      <c r="RF58" t="str">
        <f t="shared" si="83"/>
        <v>TRUE</v>
      </c>
      <c r="RG58">
        <f>VLOOKUP($A58,'FuturesInfo (3)'!$A$2:$V$80,22)</f>
        <v>4</v>
      </c>
      <c r="RH58" s="241"/>
      <c r="RI58">
        <f t="shared" si="120"/>
        <v>3</v>
      </c>
      <c r="RJ58" s="137">
        <f>VLOOKUP($A58,'FuturesInfo (3)'!$A$2:$O$80,15)*RG58</f>
        <v>107200</v>
      </c>
      <c r="RK58" s="137">
        <f>VLOOKUP($A58,'FuturesInfo (3)'!$A$2:$O$80,15)*RI58</f>
        <v>80400</v>
      </c>
      <c r="RL58" s="188">
        <f t="shared" si="121"/>
        <v>-872.83493708395201</v>
      </c>
      <c r="RM58" s="188">
        <f t="shared" si="172"/>
        <v>-872.83493708395201</v>
      </c>
      <c r="RN58" s="188">
        <f t="shared" si="122"/>
        <v>872.83493708395201</v>
      </c>
      <c r="RO58" s="188">
        <f t="shared" si="123"/>
        <v>-872.83493708395201</v>
      </c>
      <c r="RP58" s="188">
        <f t="shared" si="173"/>
        <v>872.83493708395201</v>
      </c>
      <c r="RQ58" s="188">
        <f t="shared" si="125"/>
        <v>872.83493708395201</v>
      </c>
      <c r="RR58" s="188">
        <f t="shared" si="164"/>
        <v>-872.83493708395201</v>
      </c>
      <c r="RS58" s="188">
        <f t="shared" si="126"/>
        <v>872.83493708395201</v>
      </c>
      <c r="RT58" s="188">
        <f>IF(IF(sym!$Q47=QX58,1,0)=1,ABS(RJ58*RC58),-ABS(RJ58*RC58))</f>
        <v>-872.83493708395201</v>
      </c>
      <c r="RU58" s="188">
        <f>IF(IF(sym!$P47=QX58,1,0)=1,ABS(RJ58*RC58),-ABS(RJ58*RC58))</f>
        <v>872.83493708395201</v>
      </c>
      <c r="RV58" s="188">
        <f t="shared" si="169"/>
        <v>-872.83493708395201</v>
      </c>
      <c r="RW58" s="188">
        <f t="shared" si="127"/>
        <v>872.83493708395201</v>
      </c>
      <c r="RY58">
        <f t="shared" si="128"/>
        <v>-1</v>
      </c>
      <c r="RZ58" s="228"/>
      <c r="SA58" s="228"/>
      <c r="SB58" s="228"/>
      <c r="SC58" s="203"/>
      <c r="SD58" s="229"/>
      <c r="SE58">
        <f t="shared" si="129"/>
        <v>1</v>
      </c>
      <c r="SF58">
        <f t="shared" si="130"/>
        <v>0</v>
      </c>
      <c r="SG58" s="203"/>
      <c r="SH58">
        <f t="shared" si="131"/>
        <v>1</v>
      </c>
      <c r="SI58">
        <f t="shared" si="85"/>
        <v>1</v>
      </c>
      <c r="SJ58">
        <f t="shared" si="165"/>
        <v>0</v>
      </c>
      <c r="SK58">
        <f t="shared" si="132"/>
        <v>1</v>
      </c>
      <c r="SL58" s="237"/>
      <c r="SM58" s="194"/>
      <c r="SN58">
        <f t="shared" si="133"/>
        <v>-1</v>
      </c>
      <c r="SO58" t="str">
        <f t="shared" si="86"/>
        <v>FALSE</v>
      </c>
      <c r="SP58">
        <f>VLOOKUP($A58,'FuturesInfo (3)'!$A$2:$V$80,22)</f>
        <v>4</v>
      </c>
      <c r="SQ58" s="241"/>
      <c r="SR58">
        <f t="shared" si="134"/>
        <v>3</v>
      </c>
      <c r="SS58" s="137">
        <f>VLOOKUP($A58,'FuturesInfo (3)'!$A$2:$O$80,15)*SP58</f>
        <v>107200</v>
      </c>
      <c r="ST58" s="137">
        <f>VLOOKUP($A58,'FuturesInfo (3)'!$A$2:$O$80,15)*SR58</f>
        <v>80400</v>
      </c>
      <c r="SU58" s="188">
        <f t="shared" si="177"/>
        <v>0</v>
      </c>
      <c r="SV58" s="188">
        <f t="shared" si="87"/>
        <v>0</v>
      </c>
      <c r="SW58" s="188">
        <f t="shared" si="136"/>
        <v>0</v>
      </c>
      <c r="SX58" s="188">
        <f t="shared" si="137"/>
        <v>0</v>
      </c>
      <c r="SY58" s="188">
        <f t="shared" si="174"/>
        <v>0</v>
      </c>
      <c r="SZ58" s="188">
        <f t="shared" si="139"/>
        <v>0</v>
      </c>
      <c r="TA58" s="188">
        <f t="shared" si="166"/>
        <v>0</v>
      </c>
      <c r="TB58" s="188">
        <f t="shared" si="140"/>
        <v>0</v>
      </c>
      <c r="TC58" s="188">
        <f>IF(IF(sym!$Q47=SG58,1,0)=1,ABS(SS58*SL58),-ABS(SS58*SL58))</f>
        <v>0</v>
      </c>
      <c r="TD58" s="188">
        <f>IF(IF(sym!$P47=SG58,1,0)=1,ABS(SS58*SL58),-ABS(SS58*SL58))</f>
        <v>0</v>
      </c>
      <c r="TE58" s="188">
        <f t="shared" si="170"/>
        <v>0</v>
      </c>
      <c r="TF58" s="188">
        <f t="shared" si="141"/>
        <v>0</v>
      </c>
      <c r="TH58">
        <f t="shared" si="142"/>
        <v>0</v>
      </c>
      <c r="TI58" s="228"/>
      <c r="TJ58" s="228"/>
      <c r="TK58" s="228"/>
      <c r="TL58" s="203"/>
      <c r="TM58" s="229"/>
      <c r="TN58">
        <f t="shared" si="143"/>
        <v>1</v>
      </c>
      <c r="TO58">
        <f t="shared" si="144"/>
        <v>0</v>
      </c>
      <c r="TP58" s="203"/>
      <c r="TQ58">
        <f t="shared" si="145"/>
        <v>1</v>
      </c>
      <c r="TR58">
        <f t="shared" si="88"/>
        <v>1</v>
      </c>
      <c r="TS58">
        <f t="shared" si="167"/>
        <v>0</v>
      </c>
      <c r="TT58">
        <f t="shared" si="146"/>
        <v>1</v>
      </c>
      <c r="TU58" s="237"/>
      <c r="TV58" s="194"/>
      <c r="TW58">
        <f t="shared" si="147"/>
        <v>-1</v>
      </c>
      <c r="TX58" t="str">
        <f t="shared" si="89"/>
        <v>FALSE</v>
      </c>
      <c r="TY58">
        <f>VLOOKUP($A58,'FuturesInfo (3)'!$A$2:$V$80,22)</f>
        <v>4</v>
      </c>
      <c r="TZ58" s="241"/>
      <c r="UA58">
        <f t="shared" si="148"/>
        <v>3</v>
      </c>
      <c r="UB58" s="137">
        <f>VLOOKUP($A58,'FuturesInfo (3)'!$A$2:$O$80,15)*TY58</f>
        <v>107200</v>
      </c>
      <c r="UC58" s="137">
        <f>VLOOKUP($A58,'FuturesInfo (3)'!$A$2:$O$80,15)*UA58</f>
        <v>80400</v>
      </c>
      <c r="UD58" s="188">
        <f t="shared" si="178"/>
        <v>0</v>
      </c>
      <c r="UE58" s="188">
        <f t="shared" si="90"/>
        <v>0</v>
      </c>
      <c r="UF58" s="188">
        <f t="shared" si="150"/>
        <v>0</v>
      </c>
      <c r="UG58" s="188">
        <f t="shared" si="151"/>
        <v>0</v>
      </c>
      <c r="UH58" s="188">
        <f t="shared" si="175"/>
        <v>0</v>
      </c>
      <c r="UI58" s="188">
        <f t="shared" si="153"/>
        <v>0</v>
      </c>
      <c r="UJ58" s="188">
        <f t="shared" si="168"/>
        <v>0</v>
      </c>
      <c r="UK58" s="188">
        <f t="shared" si="154"/>
        <v>0</v>
      </c>
      <c r="UL58" s="188">
        <f>IF(IF(sym!$Q47=TP58,1,0)=1,ABS(UB58*TU58),-ABS(UB58*TU58))</f>
        <v>0</v>
      </c>
      <c r="UM58" s="188">
        <f>IF(IF(sym!$P47=TP58,1,0)=1,ABS(UB58*TU58),-ABS(UB58*TU58))</f>
        <v>0</v>
      </c>
      <c r="UN58" s="188">
        <f t="shared" si="171"/>
        <v>0</v>
      </c>
      <c r="UO58" s="188">
        <f t="shared" si="155"/>
        <v>0</v>
      </c>
    </row>
    <row r="59" spans="1:561" x14ac:dyDescent="0.25">
      <c r="A59" s="1" t="s">
        <v>1054</v>
      </c>
      <c r="B59" s="149" t="str">
        <f>'FuturesInfo (3)'!M47</f>
        <v>@MW</v>
      </c>
      <c r="C59" s="192" t="str">
        <f>VLOOKUP(A59,'FuturesInfo (3)'!$A$2:$K$80,11)</f>
        <v>grain</v>
      </c>
      <c r="E59">
        <v>1</v>
      </c>
      <c r="F59" s="228">
        <v>-1</v>
      </c>
      <c r="G59" s="228">
        <v>1</v>
      </c>
      <c r="H59" s="203">
        <v>1</v>
      </c>
      <c r="I59" s="229">
        <v>5</v>
      </c>
      <c r="J59">
        <v>-1</v>
      </c>
      <c r="K59">
        <v>1</v>
      </c>
      <c r="L59" s="203">
        <v>1</v>
      </c>
      <c r="M59">
        <v>0</v>
      </c>
      <c r="N59">
        <v>1</v>
      </c>
      <c r="O59">
        <v>0</v>
      </c>
      <c r="P59">
        <v>1</v>
      </c>
      <c r="Q59" s="237">
        <v>4.44664031621E-3</v>
      </c>
      <c r="R59" s="194">
        <v>42543</v>
      </c>
      <c r="S59">
        <v>60</v>
      </c>
      <c r="T59" t="s">
        <v>1163</v>
      </c>
      <c r="U59">
        <v>4</v>
      </c>
      <c r="V59" s="241">
        <v>2</v>
      </c>
      <c r="W59">
        <v>3</v>
      </c>
      <c r="X59" s="137">
        <v>101650</v>
      </c>
      <c r="Y59" s="137">
        <v>76237.5</v>
      </c>
      <c r="Z59" s="188">
        <v>-452.00098814274651</v>
      </c>
      <c r="AA59" s="188">
        <f t="shared" si="81"/>
        <v>452.00098814274651</v>
      </c>
      <c r="AB59" s="188">
        <v>452.00098814274651</v>
      </c>
      <c r="AC59" s="188">
        <v>-452.00098814274651</v>
      </c>
      <c r="AD59" s="188">
        <v>452.00098814274651</v>
      </c>
      <c r="AE59" s="188">
        <v>452.00098814274651</v>
      </c>
      <c r="AF59" s="188">
        <f t="shared" si="91"/>
        <v>-3</v>
      </c>
      <c r="AG59" s="188">
        <v>452.00098814274651</v>
      </c>
      <c r="AH59" s="188">
        <v>-452.00098814274651</v>
      </c>
      <c r="AI59" s="188">
        <v>-452.00098814274651</v>
      </c>
      <c r="AJ59" s="188">
        <v>452.00098814274651</v>
      </c>
      <c r="AL59">
        <v>1</v>
      </c>
      <c r="AM59" s="228">
        <v>1</v>
      </c>
      <c r="AN59" s="228">
        <v>1</v>
      </c>
      <c r="AO59" s="228">
        <v>1</v>
      </c>
      <c r="AP59" s="203">
        <v>1</v>
      </c>
      <c r="AQ59" s="229">
        <v>-10</v>
      </c>
      <c r="AR59">
        <v>-1</v>
      </c>
      <c r="AS59">
        <v>-1</v>
      </c>
      <c r="AT59" s="203">
        <v>-1</v>
      </c>
      <c r="AU59">
        <v>0</v>
      </c>
      <c r="AV59">
        <v>0</v>
      </c>
      <c r="AW59">
        <v>1</v>
      </c>
      <c r="AX59">
        <v>1</v>
      </c>
      <c r="AY59" s="237">
        <v>-1.62321692081E-2</v>
      </c>
      <c r="AZ59" s="194">
        <v>42537</v>
      </c>
      <c r="BA59">
        <f t="shared" si="92"/>
        <v>1</v>
      </c>
      <c r="BB59" t="s">
        <v>1163</v>
      </c>
      <c r="BC59">
        <v>4</v>
      </c>
      <c r="BD59" s="241">
        <v>1</v>
      </c>
      <c r="BE59">
        <v>5</v>
      </c>
      <c r="BF59" s="137">
        <v>100000</v>
      </c>
      <c r="BG59" s="137">
        <v>125000</v>
      </c>
      <c r="BH59" s="188">
        <v>-1623.2169208099999</v>
      </c>
      <c r="BI59" s="188">
        <f t="shared" si="156"/>
        <v>-1623.2169208099999</v>
      </c>
      <c r="BJ59" s="188">
        <v>-1623.2169208099999</v>
      </c>
      <c r="BK59" s="188">
        <v>1623.2169208099999</v>
      </c>
      <c r="BL59" s="188">
        <v>1623.2169208099999</v>
      </c>
      <c r="BM59" s="188">
        <v>-1623.2169208099999</v>
      </c>
      <c r="BN59" s="188">
        <v>-1623.2169208099999</v>
      </c>
      <c r="BO59" s="188">
        <f t="shared" si="93"/>
        <v>-1623.2169208099999</v>
      </c>
      <c r="BP59" s="188">
        <v>-1623.2169208099999</v>
      </c>
      <c r="BQ59" s="188">
        <v>1623.2169208099999</v>
      </c>
      <c r="BR59" s="188">
        <v>-1623.2169208099999</v>
      </c>
      <c r="BS59" s="188">
        <v>1623.2169208099999</v>
      </c>
      <c r="BU59">
        <v>-1</v>
      </c>
      <c r="BV59" s="228">
        <v>-1</v>
      </c>
      <c r="BW59" s="228">
        <v>-1</v>
      </c>
      <c r="BX59" s="228">
        <v>-1</v>
      </c>
      <c r="BY59" s="203">
        <v>1</v>
      </c>
      <c r="BZ59" s="229">
        <v>-1</v>
      </c>
      <c r="CA59">
        <v>-1</v>
      </c>
      <c r="CB59">
        <v>-1</v>
      </c>
      <c r="CC59" s="203">
        <v>-1</v>
      </c>
      <c r="CD59">
        <v>1</v>
      </c>
      <c r="CE59">
        <v>0</v>
      </c>
      <c r="CF59">
        <v>1</v>
      </c>
      <c r="CG59">
        <v>1</v>
      </c>
      <c r="CH59" s="237"/>
      <c r="CI59" s="194">
        <v>42543</v>
      </c>
      <c r="CJ59">
        <f t="shared" si="94"/>
        <v>-1</v>
      </c>
      <c r="CK59" t="s">
        <v>1163</v>
      </c>
      <c r="CL59">
        <v>5</v>
      </c>
      <c r="CM59" s="241">
        <v>2</v>
      </c>
      <c r="CN59">
        <v>4</v>
      </c>
      <c r="CO59" s="137">
        <v>125000</v>
      </c>
      <c r="CP59" s="137">
        <v>100000</v>
      </c>
      <c r="CQ59" s="188">
        <v>0</v>
      </c>
      <c r="CR59" s="188">
        <f t="shared" si="157"/>
        <v>0</v>
      </c>
      <c r="CS59" s="188">
        <v>0</v>
      </c>
      <c r="CT59" s="188">
        <v>0</v>
      </c>
      <c r="CU59" s="188">
        <v>0</v>
      </c>
      <c r="CV59" s="188">
        <v>0</v>
      </c>
      <c r="CW59" s="188">
        <v>0</v>
      </c>
      <c r="CX59" s="188">
        <f t="shared" si="95"/>
        <v>0</v>
      </c>
      <c r="CY59" s="188">
        <v>0</v>
      </c>
      <c r="CZ59" s="188">
        <v>0</v>
      </c>
      <c r="DA59" s="188">
        <v>0</v>
      </c>
      <c r="DB59" s="188">
        <v>0</v>
      </c>
      <c r="DD59">
        <v>-1</v>
      </c>
      <c r="DE59" s="228">
        <v>-1</v>
      </c>
      <c r="DF59" s="228">
        <v>-1</v>
      </c>
      <c r="DG59" s="228">
        <v>-1</v>
      </c>
      <c r="DH59" s="203">
        <v>1</v>
      </c>
      <c r="DI59" s="229">
        <v>-1</v>
      </c>
      <c r="DJ59">
        <v>-1</v>
      </c>
      <c r="DK59">
        <v>-1</v>
      </c>
      <c r="DL59" s="203">
        <v>1</v>
      </c>
      <c r="DM59">
        <v>0</v>
      </c>
      <c r="DN59">
        <v>1</v>
      </c>
      <c r="DO59">
        <v>0</v>
      </c>
      <c r="DP59">
        <v>0</v>
      </c>
      <c r="DQ59" s="237">
        <v>1.6500000000000001E-2</v>
      </c>
      <c r="DR59" s="194">
        <v>42543</v>
      </c>
      <c r="DS59">
        <f t="shared" si="96"/>
        <v>-1</v>
      </c>
      <c r="DT59" t="s">
        <v>1163</v>
      </c>
      <c r="DU59">
        <v>4</v>
      </c>
      <c r="DV59" s="241">
        <v>2</v>
      </c>
      <c r="DW59">
        <v>3</v>
      </c>
      <c r="DX59" s="137">
        <v>101650</v>
      </c>
      <c r="DY59" s="137">
        <v>76237.5</v>
      </c>
      <c r="DZ59" s="188">
        <v>-1677.2250000000001</v>
      </c>
      <c r="EA59" s="188">
        <f t="shared" si="158"/>
        <v>-1677.2250000000001</v>
      </c>
      <c r="EB59" s="188">
        <v>1677.2250000000001</v>
      </c>
      <c r="EC59" s="188">
        <v>-1677.2250000000001</v>
      </c>
      <c r="ED59" s="188">
        <v>-1677.2250000000001</v>
      </c>
      <c r="EE59" s="188">
        <v>-1677.2250000000001</v>
      </c>
      <c r="EF59" s="188">
        <v>-1677.2250000000001</v>
      </c>
      <c r="EG59" s="188">
        <f t="shared" si="97"/>
        <v>-1677.2250000000001</v>
      </c>
      <c r="EH59" s="188">
        <v>1677.2250000000001</v>
      </c>
      <c r="EI59" s="188">
        <v>-1677.2250000000001</v>
      </c>
      <c r="EJ59" s="188">
        <v>-1677.2250000000001</v>
      </c>
      <c r="EK59" s="188">
        <v>1677.2250000000001</v>
      </c>
      <c r="EM59">
        <v>1</v>
      </c>
      <c r="EN59" s="228">
        <v>-1</v>
      </c>
      <c r="EO59" s="228">
        <v>1</v>
      </c>
      <c r="EP59" s="228">
        <v>-1</v>
      </c>
      <c r="EQ59" s="203">
        <v>-1</v>
      </c>
      <c r="ER59" s="229">
        <v>8</v>
      </c>
      <c r="ES59">
        <v>1</v>
      </c>
      <c r="ET59">
        <v>-1</v>
      </c>
      <c r="EU59" s="203">
        <v>-1</v>
      </c>
      <c r="EV59">
        <v>1</v>
      </c>
      <c r="EW59">
        <v>1</v>
      </c>
      <c r="EX59">
        <v>0</v>
      </c>
      <c r="EY59">
        <v>1</v>
      </c>
      <c r="EZ59" s="237">
        <v>-1.18052139695E-2</v>
      </c>
      <c r="FA59" s="194">
        <v>42543</v>
      </c>
      <c r="FB59">
        <f t="shared" si="98"/>
        <v>-1</v>
      </c>
      <c r="FC59" t="s">
        <v>1163</v>
      </c>
      <c r="FD59">
        <v>4</v>
      </c>
      <c r="FE59" s="241">
        <v>2</v>
      </c>
      <c r="FF59">
        <v>4</v>
      </c>
      <c r="FG59" s="137">
        <v>100450</v>
      </c>
      <c r="FH59" s="137">
        <v>100450</v>
      </c>
      <c r="FI59" s="188">
        <v>1185.833743236275</v>
      </c>
      <c r="FJ59" s="188">
        <f t="shared" si="159"/>
        <v>-1185.833743236275</v>
      </c>
      <c r="FK59" s="188">
        <v>1185.833743236275</v>
      </c>
      <c r="FL59" s="188">
        <v>-1185.833743236275</v>
      </c>
      <c r="FM59" s="188">
        <v>1185.833743236275</v>
      </c>
      <c r="FN59" s="188">
        <v>-1185.833743236275</v>
      </c>
      <c r="FO59" s="188">
        <v>1185.833743236275</v>
      </c>
      <c r="FP59" s="188">
        <f t="shared" si="99"/>
        <v>1185.833743236275</v>
      </c>
      <c r="FQ59" s="188">
        <v>-1185.833743236275</v>
      </c>
      <c r="FR59" s="188">
        <v>1185.833743236275</v>
      </c>
      <c r="FS59" s="188">
        <v>-1185.833743236275</v>
      </c>
      <c r="FT59" s="188">
        <v>1185.833743236275</v>
      </c>
      <c r="FV59">
        <v>-1</v>
      </c>
      <c r="FW59" s="228">
        <v>-1</v>
      </c>
      <c r="FX59" s="228">
        <v>1</v>
      </c>
      <c r="FY59" s="228">
        <v>-1</v>
      </c>
      <c r="FZ59" s="203">
        <v>-1</v>
      </c>
      <c r="GA59" s="229">
        <v>-3</v>
      </c>
      <c r="GB59">
        <v>1</v>
      </c>
      <c r="GC59">
        <v>1</v>
      </c>
      <c r="GD59">
        <v>-1</v>
      </c>
      <c r="GE59">
        <v>1</v>
      </c>
      <c r="GF59">
        <v>1</v>
      </c>
      <c r="GG59">
        <v>0</v>
      </c>
      <c r="GH59">
        <v>0</v>
      </c>
      <c r="GI59">
        <v>-1.393728223E-2</v>
      </c>
      <c r="GJ59" s="194">
        <v>42543</v>
      </c>
      <c r="GK59">
        <f t="shared" si="100"/>
        <v>1</v>
      </c>
      <c r="GL59" t="s">
        <v>1163</v>
      </c>
      <c r="GM59">
        <v>4</v>
      </c>
      <c r="GN59" s="241">
        <v>1</v>
      </c>
      <c r="GO59">
        <v>5</v>
      </c>
      <c r="GP59" s="137">
        <v>99050</v>
      </c>
      <c r="GQ59" s="137">
        <v>123812.5</v>
      </c>
      <c r="GR59" s="188">
        <v>1380.4878048815001</v>
      </c>
      <c r="GS59" s="188">
        <f t="shared" si="160"/>
        <v>1380.4878048815001</v>
      </c>
      <c r="GT59" s="188">
        <v>1380.4878048815001</v>
      </c>
      <c r="GU59" s="188">
        <v>-1380.4878048815001</v>
      </c>
      <c r="GV59" s="188">
        <v>-1380.4878048815001</v>
      </c>
      <c r="GW59" s="188">
        <v>-1380.4878048815001</v>
      </c>
      <c r="GX59" s="188">
        <v>1380.4878048815001</v>
      </c>
      <c r="GY59" s="188">
        <f t="shared" si="101"/>
        <v>-1380.4878048815001</v>
      </c>
      <c r="GZ59" s="188">
        <v>-1380.4878048815001</v>
      </c>
      <c r="HA59" s="188">
        <v>1380.4878048815001</v>
      </c>
      <c r="HB59" s="188">
        <v>-1380.4878048815001</v>
      </c>
      <c r="HC59" s="188">
        <v>1380.4878048815001</v>
      </c>
      <c r="HE59">
        <v>-1</v>
      </c>
      <c r="HF59">
        <v>-1</v>
      </c>
      <c r="HG59">
        <v>-1</v>
      </c>
      <c r="HH59">
        <v>-1</v>
      </c>
      <c r="HI59">
        <v>-1</v>
      </c>
      <c r="HJ59">
        <v>1</v>
      </c>
      <c r="HK59">
        <v>1</v>
      </c>
      <c r="HL59">
        <v>-1</v>
      </c>
      <c r="HM59" s="203">
        <v>1</v>
      </c>
      <c r="HN59">
        <v>0</v>
      </c>
      <c r="HO59">
        <v>0</v>
      </c>
      <c r="HP59">
        <v>1</v>
      </c>
      <c r="HQ59">
        <v>0</v>
      </c>
      <c r="HR59" s="237">
        <v>1.16102978294E-2</v>
      </c>
      <c r="HS59" s="194">
        <v>42551</v>
      </c>
      <c r="HT59">
        <f t="shared" si="102"/>
        <v>-1</v>
      </c>
      <c r="HU59" t="s">
        <v>1163</v>
      </c>
      <c r="HV59">
        <v>4</v>
      </c>
      <c r="HW59">
        <v>1</v>
      </c>
      <c r="HX59">
        <v>5</v>
      </c>
      <c r="HY59" s="137">
        <v>100200</v>
      </c>
      <c r="HZ59" s="137">
        <v>125250</v>
      </c>
      <c r="IA59" s="188">
        <v>-1163.3518425058801</v>
      </c>
      <c r="IB59" s="188">
        <f t="shared" si="161"/>
        <v>-1163.3518425058801</v>
      </c>
      <c r="IC59" s="188">
        <v>-1163.3518425058801</v>
      </c>
      <c r="ID59" s="188">
        <v>1163.3518425058801</v>
      </c>
      <c r="IE59" s="188">
        <v>-1163.3518425058801</v>
      </c>
      <c r="IF59" s="188">
        <v>-1163.3518425058801</v>
      </c>
      <c r="IG59" s="188">
        <v>-1163.3518425058801</v>
      </c>
      <c r="IH59" s="188">
        <f t="shared" si="103"/>
        <v>-1163.3518425058801</v>
      </c>
      <c r="II59" s="188">
        <v>1163.3518425058801</v>
      </c>
      <c r="IJ59" s="188">
        <v>-1163.3518425058801</v>
      </c>
      <c r="IK59" s="188">
        <v>-1163.3518425058801</v>
      </c>
      <c r="IL59" s="188">
        <v>1163.3518425058801</v>
      </c>
      <c r="IN59">
        <v>1</v>
      </c>
      <c r="IO59" s="228">
        <v>1</v>
      </c>
      <c r="IP59" s="228">
        <v>1</v>
      </c>
      <c r="IQ59" s="228">
        <v>1</v>
      </c>
      <c r="IR59" s="203">
        <v>-1</v>
      </c>
      <c r="IS59" s="229">
        <v>2</v>
      </c>
      <c r="IT59">
        <v>1</v>
      </c>
      <c r="IU59">
        <v>-1</v>
      </c>
      <c r="IV59" s="203">
        <v>-1</v>
      </c>
      <c r="IW59">
        <v>0</v>
      </c>
      <c r="IX59">
        <v>1</v>
      </c>
      <c r="IY59">
        <v>0</v>
      </c>
      <c r="IZ59">
        <v>1</v>
      </c>
      <c r="JA59" s="237">
        <v>-2.49500998004E-3</v>
      </c>
      <c r="JB59" s="194">
        <v>42551</v>
      </c>
      <c r="JC59">
        <f t="shared" si="104"/>
        <v>1</v>
      </c>
      <c r="JD59" t="s">
        <v>1163</v>
      </c>
      <c r="JE59">
        <v>5</v>
      </c>
      <c r="JF59" s="241">
        <v>2</v>
      </c>
      <c r="JG59">
        <v>4</v>
      </c>
      <c r="JH59" s="137">
        <v>124937.5</v>
      </c>
      <c r="JI59" s="137">
        <v>99950</v>
      </c>
      <c r="JJ59" s="188">
        <v>-311.72030938124749</v>
      </c>
      <c r="JK59" s="188">
        <f t="shared" si="162"/>
        <v>-311.72030938124749</v>
      </c>
      <c r="JL59" s="188">
        <v>311.72030938124749</v>
      </c>
      <c r="JM59" s="188">
        <v>-311.72030938124749</v>
      </c>
      <c r="JN59" s="188">
        <v>311.72030938124749</v>
      </c>
      <c r="JO59" s="188">
        <v>-311.72030938124749</v>
      </c>
      <c r="JP59" s="188">
        <v>-311.72030938124749</v>
      </c>
      <c r="JQ59" s="188">
        <f t="shared" si="105"/>
        <v>-311.72030938124749</v>
      </c>
      <c r="JR59" s="188">
        <v>-311.72030938124749</v>
      </c>
      <c r="JS59" s="188">
        <v>311.72030938124749</v>
      </c>
      <c r="JT59" s="188">
        <v>-311.72030938124749</v>
      </c>
      <c r="JU59" s="188">
        <v>311.72030938124749</v>
      </c>
      <c r="JW59">
        <v>-1</v>
      </c>
      <c r="JX59" s="228">
        <v>-1</v>
      </c>
      <c r="JY59" s="228">
        <v>1</v>
      </c>
      <c r="JZ59" s="228">
        <v>-1</v>
      </c>
      <c r="KA59" s="203">
        <v>-1</v>
      </c>
      <c r="KB59" s="229">
        <v>3</v>
      </c>
      <c r="KC59">
        <v>1</v>
      </c>
      <c r="KD59">
        <v>-1</v>
      </c>
      <c r="KE59" s="203">
        <v>1</v>
      </c>
      <c r="KF59">
        <v>0</v>
      </c>
      <c r="KG59">
        <v>0</v>
      </c>
      <c r="KH59">
        <v>1</v>
      </c>
      <c r="KI59">
        <v>0</v>
      </c>
      <c r="KJ59" s="237">
        <v>5.5027513756900001E-3</v>
      </c>
      <c r="KK59" s="194">
        <v>42551</v>
      </c>
      <c r="KL59">
        <f t="shared" si="106"/>
        <v>-1</v>
      </c>
      <c r="KM59" t="s">
        <v>1163</v>
      </c>
      <c r="KN59">
        <v>5</v>
      </c>
      <c r="KO59" s="241">
        <v>1</v>
      </c>
      <c r="KP59">
        <v>6</v>
      </c>
      <c r="KQ59" s="137">
        <v>125625</v>
      </c>
      <c r="KR59" s="137">
        <v>150750</v>
      </c>
      <c r="KS59" s="188">
        <v>-691.28314157105626</v>
      </c>
      <c r="KT59" s="188">
        <v>-691.28314157105626</v>
      </c>
      <c r="KU59" s="188">
        <v>-691.28314157105626</v>
      </c>
      <c r="KV59" s="188">
        <v>691.28314157105626</v>
      </c>
      <c r="KW59" s="188">
        <v>-691.28314157105626</v>
      </c>
      <c r="KX59" s="188">
        <v>691.28314157105626</v>
      </c>
      <c r="KY59" s="188">
        <v>-691.28314157105626</v>
      </c>
      <c r="KZ59" s="188">
        <f t="shared" si="107"/>
        <v>-691.28314157105626</v>
      </c>
      <c r="LA59" s="188">
        <v>691.28314157105626</v>
      </c>
      <c r="LB59" s="188">
        <v>-691.28314157105626</v>
      </c>
      <c r="LC59" s="188">
        <v>-691.28314157105626</v>
      </c>
      <c r="LD59" s="188">
        <v>691.28314157105626</v>
      </c>
      <c r="LF59">
        <v>1</v>
      </c>
      <c r="LG59" s="228">
        <v>1</v>
      </c>
      <c r="LH59" s="228">
        <v>-1</v>
      </c>
      <c r="LI59" s="228">
        <v>1</v>
      </c>
      <c r="LJ59" s="203">
        <v>-1</v>
      </c>
      <c r="LK59" s="229">
        <v>4</v>
      </c>
      <c r="LL59">
        <v>1</v>
      </c>
      <c r="LM59">
        <v>-1</v>
      </c>
      <c r="LN59" s="203">
        <v>1</v>
      </c>
      <c r="LO59">
        <v>0</v>
      </c>
      <c r="LP59">
        <v>0</v>
      </c>
      <c r="LQ59">
        <v>1</v>
      </c>
      <c r="LR59">
        <v>0</v>
      </c>
      <c r="LS59" s="237">
        <v>0</v>
      </c>
      <c r="LT59" s="194">
        <v>42557</v>
      </c>
      <c r="LU59">
        <f t="shared" si="108"/>
        <v>-1</v>
      </c>
      <c r="LV59" t="s">
        <v>1163</v>
      </c>
      <c r="LW59">
        <v>4</v>
      </c>
      <c r="LX59" s="241"/>
      <c r="LY59">
        <v>3</v>
      </c>
      <c r="LZ59" s="137">
        <v>100500</v>
      </c>
      <c r="MA59" s="137">
        <v>75375</v>
      </c>
      <c r="MB59" s="188">
        <v>0</v>
      </c>
      <c r="MC59" s="188">
        <v>0</v>
      </c>
      <c r="MD59" s="188">
        <v>0</v>
      </c>
      <c r="ME59" s="188">
        <v>0</v>
      </c>
      <c r="MF59" s="188">
        <v>0</v>
      </c>
      <c r="MG59" s="188">
        <v>0</v>
      </c>
      <c r="MH59" s="188">
        <v>0</v>
      </c>
      <c r="MI59" s="188">
        <f t="shared" si="109"/>
        <v>0</v>
      </c>
      <c r="MJ59" s="188">
        <v>0</v>
      </c>
      <c r="MK59" s="188">
        <v>0</v>
      </c>
      <c r="ML59" s="188">
        <v>0</v>
      </c>
      <c r="MM59" s="188">
        <v>0</v>
      </c>
      <c r="MO59">
        <v>1</v>
      </c>
      <c r="MP59" s="228">
        <v>1</v>
      </c>
      <c r="MQ59" s="228">
        <v>1</v>
      </c>
      <c r="MR59" s="203">
        <v>1</v>
      </c>
      <c r="MS59" s="203">
        <v>-1</v>
      </c>
      <c r="MT59" s="229">
        <v>5</v>
      </c>
      <c r="MU59">
        <v>1</v>
      </c>
      <c r="MV59">
        <v>-1</v>
      </c>
      <c r="MW59" s="203">
        <v>-1</v>
      </c>
      <c r="MX59">
        <v>0</v>
      </c>
      <c r="MY59">
        <v>1</v>
      </c>
      <c r="MZ59">
        <v>0</v>
      </c>
      <c r="NA59">
        <v>1</v>
      </c>
      <c r="NB59" s="237">
        <v>-4.9751243781099999E-3</v>
      </c>
      <c r="NC59" s="194">
        <v>42557</v>
      </c>
      <c r="ND59">
        <f t="shared" si="110"/>
        <v>1</v>
      </c>
      <c r="NE59" t="s">
        <v>1163</v>
      </c>
      <c r="NF59">
        <v>4</v>
      </c>
      <c r="NG59" s="241"/>
      <c r="NH59">
        <v>3</v>
      </c>
      <c r="NI59" s="137">
        <v>100000</v>
      </c>
      <c r="NJ59" s="137">
        <v>75000</v>
      </c>
      <c r="NK59" s="188">
        <v>-497.51243781099998</v>
      </c>
      <c r="NL59" s="188">
        <v>-497.51243781099998</v>
      </c>
      <c r="NM59" s="188">
        <v>497.51243781099998</v>
      </c>
      <c r="NN59" s="188">
        <v>-497.51243781099998</v>
      </c>
      <c r="NO59" s="188">
        <v>497.51243781099998</v>
      </c>
      <c r="NP59" s="188">
        <v>-497.51243781099998</v>
      </c>
      <c r="NQ59" s="188">
        <v>-497.51243781099998</v>
      </c>
      <c r="NR59" s="188">
        <f t="shared" si="111"/>
        <v>-497.51243781099998</v>
      </c>
      <c r="NS59" s="188">
        <v>-497.51243781099998</v>
      </c>
      <c r="NT59" s="188">
        <v>497.51243781099998</v>
      </c>
      <c r="NU59" s="188">
        <v>-497.51243781099998</v>
      </c>
      <c r="NV59" s="188">
        <v>497.51243781099998</v>
      </c>
      <c r="NX59">
        <v>-1</v>
      </c>
      <c r="NY59" s="228">
        <v>-1</v>
      </c>
      <c r="NZ59" s="228">
        <v>-1</v>
      </c>
      <c r="OA59" s="228">
        <v>-1</v>
      </c>
      <c r="OB59" s="203">
        <v>-1</v>
      </c>
      <c r="OC59" s="229">
        <v>6</v>
      </c>
      <c r="OD59">
        <v>1</v>
      </c>
      <c r="OE59">
        <v>-1</v>
      </c>
      <c r="OF59" s="203">
        <v>-1</v>
      </c>
      <c r="OG59">
        <v>1</v>
      </c>
      <c r="OH59">
        <v>1</v>
      </c>
      <c r="OI59">
        <v>0</v>
      </c>
      <c r="OJ59">
        <v>1</v>
      </c>
      <c r="OK59">
        <v>-6.4999999999999997E-3</v>
      </c>
      <c r="OL59" s="194">
        <v>42557</v>
      </c>
      <c r="OM59">
        <f t="shared" si="112"/>
        <v>-1</v>
      </c>
      <c r="ON59" t="s">
        <v>1163</v>
      </c>
      <c r="OO59">
        <v>4</v>
      </c>
      <c r="OP59" s="241"/>
      <c r="OQ59">
        <v>3</v>
      </c>
      <c r="OR59" s="137">
        <v>99600</v>
      </c>
      <c r="OS59" s="137">
        <v>74700</v>
      </c>
      <c r="OT59" s="188">
        <v>647.4</v>
      </c>
      <c r="OU59" s="188">
        <v>647.4</v>
      </c>
      <c r="OV59" s="188">
        <v>647.4</v>
      </c>
      <c r="OW59" s="188">
        <v>-647.4</v>
      </c>
      <c r="OX59" s="188">
        <v>647.4</v>
      </c>
      <c r="OY59" s="188">
        <v>647.4</v>
      </c>
      <c r="OZ59" s="188">
        <v>647.4</v>
      </c>
      <c r="PA59" s="188">
        <f t="shared" si="113"/>
        <v>647.4</v>
      </c>
      <c r="PB59" s="188">
        <v>-647.4</v>
      </c>
      <c r="PC59" s="188">
        <v>647.4</v>
      </c>
      <c r="PD59" s="188">
        <v>-647.4</v>
      </c>
      <c r="PE59" s="188">
        <v>647.4</v>
      </c>
      <c r="PG59">
        <v>-1</v>
      </c>
      <c r="PH59" s="228">
        <v>-1</v>
      </c>
      <c r="PI59" s="228">
        <v>1</v>
      </c>
      <c r="PJ59" s="228">
        <v>-1</v>
      </c>
      <c r="PK59" s="203">
        <v>-1</v>
      </c>
      <c r="PL59" s="229">
        <v>7</v>
      </c>
      <c r="PM59">
        <v>1</v>
      </c>
      <c r="PN59">
        <v>-1</v>
      </c>
      <c r="PO59" s="203">
        <v>1</v>
      </c>
      <c r="PP59">
        <v>1</v>
      </c>
      <c r="PQ59">
        <v>0</v>
      </c>
      <c r="PR59">
        <v>1</v>
      </c>
      <c r="PS59">
        <v>0</v>
      </c>
      <c r="PT59" s="237">
        <v>2.5163563160499999E-3</v>
      </c>
      <c r="PU59" s="194">
        <v>42557</v>
      </c>
      <c r="PV59">
        <v>-1</v>
      </c>
      <c r="PW59" t="s">
        <v>1163</v>
      </c>
      <c r="PX59">
        <v>5</v>
      </c>
      <c r="PY59" s="241"/>
      <c r="PZ59">
        <v>4</v>
      </c>
      <c r="QA59" s="137">
        <v>122000</v>
      </c>
      <c r="QB59" s="137">
        <v>97600</v>
      </c>
      <c r="QC59" s="188">
        <v>-306.99547055810001</v>
      </c>
      <c r="QD59" s="188">
        <v>-306.99547055810001</v>
      </c>
      <c r="QE59" s="188">
        <v>-306.99547055810001</v>
      </c>
      <c r="QF59" s="188">
        <v>306.99547055810001</v>
      </c>
      <c r="QG59" s="188">
        <v>-306.99547055810001</v>
      </c>
      <c r="QH59" s="188">
        <v>306.99547055810001</v>
      </c>
      <c r="QI59" s="188">
        <v>-306.99547055810001</v>
      </c>
      <c r="QJ59" s="188">
        <v>-306.99547055810001</v>
      </c>
      <c r="QK59" s="188">
        <v>306.99547055810001</v>
      </c>
      <c r="QL59" s="188">
        <v>-306.99547055810001</v>
      </c>
      <c r="QM59" s="188">
        <v>-306.99547055810001</v>
      </c>
      <c r="QN59" s="188">
        <v>306.99547055810001</v>
      </c>
      <c r="QP59">
        <f t="shared" si="114"/>
        <v>1</v>
      </c>
      <c r="QQ59" s="228">
        <v>-1</v>
      </c>
      <c r="QR59" s="228">
        <v>-1</v>
      </c>
      <c r="QS59" s="228">
        <v>-1</v>
      </c>
      <c r="QT59" s="203">
        <v>-1</v>
      </c>
      <c r="QU59" s="229">
        <v>8</v>
      </c>
      <c r="QV59">
        <f t="shared" si="115"/>
        <v>1</v>
      </c>
      <c r="QW59">
        <f t="shared" si="116"/>
        <v>-1</v>
      </c>
      <c r="QX59">
        <v>-1</v>
      </c>
      <c r="QY59">
        <f t="shared" si="117"/>
        <v>1</v>
      </c>
      <c r="QZ59">
        <f t="shared" si="176"/>
        <v>1</v>
      </c>
      <c r="RA59">
        <f t="shared" si="163"/>
        <v>0</v>
      </c>
      <c r="RB59">
        <f t="shared" si="118"/>
        <v>1</v>
      </c>
      <c r="RC59">
        <v>-2.0080321285100001E-2</v>
      </c>
      <c r="RD59" s="194">
        <v>42557</v>
      </c>
      <c r="RE59">
        <f t="shared" si="119"/>
        <v>-1</v>
      </c>
      <c r="RF59" t="str">
        <f t="shared" si="83"/>
        <v>TRUE</v>
      </c>
      <c r="RG59">
        <f>VLOOKUP($A59,'FuturesInfo (3)'!$A$2:$V$80,22)</f>
        <v>5</v>
      </c>
      <c r="RH59" s="241"/>
      <c r="RI59">
        <f t="shared" si="120"/>
        <v>4</v>
      </c>
      <c r="RJ59" s="137">
        <f>VLOOKUP($A59,'FuturesInfo (3)'!$A$2:$O$80,15)*RG59</f>
        <v>122000</v>
      </c>
      <c r="RK59" s="137">
        <f>VLOOKUP($A59,'FuturesInfo (3)'!$A$2:$O$80,15)*RI59</f>
        <v>97600</v>
      </c>
      <c r="RL59" s="188">
        <f t="shared" si="121"/>
        <v>2449.7991967821999</v>
      </c>
      <c r="RM59" s="188">
        <f t="shared" si="172"/>
        <v>-2449.7991967821999</v>
      </c>
      <c r="RN59" s="188">
        <f t="shared" si="122"/>
        <v>2449.7991967821999</v>
      </c>
      <c r="RO59" s="188">
        <f t="shared" si="123"/>
        <v>-2449.7991967821999</v>
      </c>
      <c r="RP59" s="188">
        <f t="shared" si="173"/>
        <v>2449.7991967821999</v>
      </c>
      <c r="RQ59" s="188">
        <f t="shared" si="125"/>
        <v>2449.7991967821999</v>
      </c>
      <c r="RR59" s="188">
        <f t="shared" si="164"/>
        <v>2449.7991967821999</v>
      </c>
      <c r="RS59" s="188">
        <f t="shared" si="126"/>
        <v>2449.7991967821999</v>
      </c>
      <c r="RT59" s="188">
        <f>IF(IF(sym!$Q48=QX59,1,0)=1,ABS(RJ59*RC59),-ABS(RJ59*RC59))</f>
        <v>-2449.7991967821999</v>
      </c>
      <c r="RU59" s="188">
        <f>IF(IF(sym!$P48=QX59,1,0)=1,ABS(RJ59*RC59),-ABS(RJ59*RC59))</f>
        <v>2449.7991967821999</v>
      </c>
      <c r="RV59" s="188">
        <f t="shared" si="169"/>
        <v>-2449.7991967821999</v>
      </c>
      <c r="RW59" s="188">
        <f t="shared" si="127"/>
        <v>2449.7991967821999</v>
      </c>
      <c r="RY59">
        <f t="shared" si="128"/>
        <v>-1</v>
      </c>
      <c r="RZ59" s="228"/>
      <c r="SA59" s="228"/>
      <c r="SB59" s="228"/>
      <c r="SC59" s="203"/>
      <c r="SD59" s="229"/>
      <c r="SE59">
        <f t="shared" si="129"/>
        <v>1</v>
      </c>
      <c r="SF59">
        <f t="shared" si="130"/>
        <v>0</v>
      </c>
      <c r="SG59" s="203"/>
      <c r="SH59">
        <f t="shared" si="131"/>
        <v>1</v>
      </c>
      <c r="SI59">
        <f t="shared" si="85"/>
        <v>1</v>
      </c>
      <c r="SJ59">
        <f t="shared" si="165"/>
        <v>0</v>
      </c>
      <c r="SK59">
        <f t="shared" si="132"/>
        <v>1</v>
      </c>
      <c r="SL59" s="237"/>
      <c r="SM59" s="194"/>
      <c r="SN59">
        <f t="shared" si="133"/>
        <v>-1</v>
      </c>
      <c r="SO59" t="str">
        <f t="shared" si="86"/>
        <v>FALSE</v>
      </c>
      <c r="SP59">
        <f>VLOOKUP($A59,'FuturesInfo (3)'!$A$2:$V$80,22)</f>
        <v>5</v>
      </c>
      <c r="SQ59" s="241"/>
      <c r="SR59">
        <f t="shared" si="134"/>
        <v>4</v>
      </c>
      <c r="SS59" s="137">
        <f>VLOOKUP($A59,'FuturesInfo (3)'!$A$2:$O$80,15)*SP59</f>
        <v>122000</v>
      </c>
      <c r="ST59" s="137">
        <f>VLOOKUP($A59,'FuturesInfo (3)'!$A$2:$O$80,15)*SR59</f>
        <v>97600</v>
      </c>
      <c r="SU59" s="188">
        <f t="shared" si="177"/>
        <v>0</v>
      </c>
      <c r="SV59" s="188">
        <f t="shared" si="87"/>
        <v>0</v>
      </c>
      <c r="SW59" s="188">
        <f t="shared" si="136"/>
        <v>0</v>
      </c>
      <c r="SX59" s="188">
        <f t="shared" si="137"/>
        <v>0</v>
      </c>
      <c r="SY59" s="188">
        <f t="shared" si="174"/>
        <v>0</v>
      </c>
      <c r="SZ59" s="188">
        <f t="shared" si="139"/>
        <v>0</v>
      </c>
      <c r="TA59" s="188">
        <f t="shared" si="166"/>
        <v>0</v>
      </c>
      <c r="TB59" s="188">
        <f t="shared" si="140"/>
        <v>0</v>
      </c>
      <c r="TC59" s="188">
        <f>IF(IF(sym!$Q48=SG59,1,0)=1,ABS(SS59*SL59),-ABS(SS59*SL59))</f>
        <v>0</v>
      </c>
      <c r="TD59" s="188">
        <f>IF(IF(sym!$P48=SG59,1,0)=1,ABS(SS59*SL59),-ABS(SS59*SL59))</f>
        <v>0</v>
      </c>
      <c r="TE59" s="188">
        <f t="shared" si="170"/>
        <v>0</v>
      </c>
      <c r="TF59" s="188">
        <f t="shared" si="141"/>
        <v>0</v>
      </c>
      <c r="TH59">
        <f t="shared" si="142"/>
        <v>0</v>
      </c>
      <c r="TI59" s="228"/>
      <c r="TJ59" s="228"/>
      <c r="TK59" s="228"/>
      <c r="TL59" s="203"/>
      <c r="TM59" s="229"/>
      <c r="TN59">
        <f t="shared" si="143"/>
        <v>1</v>
      </c>
      <c r="TO59">
        <f t="shared" si="144"/>
        <v>0</v>
      </c>
      <c r="TP59" s="203"/>
      <c r="TQ59">
        <f t="shared" si="145"/>
        <v>1</v>
      </c>
      <c r="TR59">
        <f t="shared" si="88"/>
        <v>1</v>
      </c>
      <c r="TS59">
        <f t="shared" si="167"/>
        <v>0</v>
      </c>
      <c r="TT59">
        <f t="shared" si="146"/>
        <v>1</v>
      </c>
      <c r="TU59" s="237"/>
      <c r="TV59" s="194"/>
      <c r="TW59">
        <f t="shared" si="147"/>
        <v>-1</v>
      </c>
      <c r="TX59" t="str">
        <f t="shared" si="89"/>
        <v>FALSE</v>
      </c>
      <c r="TY59">
        <f>VLOOKUP($A59,'FuturesInfo (3)'!$A$2:$V$80,22)</f>
        <v>5</v>
      </c>
      <c r="TZ59" s="241"/>
      <c r="UA59">
        <f t="shared" si="148"/>
        <v>4</v>
      </c>
      <c r="UB59" s="137">
        <f>VLOOKUP($A59,'FuturesInfo (3)'!$A$2:$O$80,15)*TY59</f>
        <v>122000</v>
      </c>
      <c r="UC59" s="137">
        <f>VLOOKUP($A59,'FuturesInfo (3)'!$A$2:$O$80,15)*UA59</f>
        <v>97600</v>
      </c>
      <c r="UD59" s="188">
        <f t="shared" si="178"/>
        <v>0</v>
      </c>
      <c r="UE59" s="188">
        <f t="shared" si="90"/>
        <v>0</v>
      </c>
      <c r="UF59" s="188">
        <f t="shared" si="150"/>
        <v>0</v>
      </c>
      <c r="UG59" s="188">
        <f t="shared" si="151"/>
        <v>0</v>
      </c>
      <c r="UH59" s="188">
        <f t="shared" si="175"/>
        <v>0</v>
      </c>
      <c r="UI59" s="188">
        <f t="shared" si="153"/>
        <v>0</v>
      </c>
      <c r="UJ59" s="188">
        <f t="shared" si="168"/>
        <v>0</v>
      </c>
      <c r="UK59" s="188">
        <f t="shared" si="154"/>
        <v>0</v>
      </c>
      <c r="UL59" s="188">
        <f>IF(IF(sym!$Q48=TP59,1,0)=1,ABS(UB59*TU59),-ABS(UB59*TU59))</f>
        <v>0</v>
      </c>
      <c r="UM59" s="188">
        <f>IF(IF(sym!$P48=TP59,1,0)=1,ABS(UB59*TU59),-ABS(UB59*TU59))</f>
        <v>0</v>
      </c>
      <c r="UN59" s="188">
        <f t="shared" si="171"/>
        <v>0</v>
      </c>
      <c r="UO59" s="188">
        <f t="shared" si="155"/>
        <v>0</v>
      </c>
    </row>
    <row r="60" spans="1:561" x14ac:dyDescent="0.25">
      <c r="A60" s="1" t="s">
        <v>375</v>
      </c>
      <c r="B60" s="149" t="str">
        <f>'FuturesInfo (3)'!M48</f>
        <v>@NE</v>
      </c>
      <c r="C60" s="192" t="str">
        <f>VLOOKUP(A60,'FuturesInfo (3)'!$A$2:$K$80,11)</f>
        <v>currency</v>
      </c>
      <c r="E60">
        <v>1</v>
      </c>
      <c r="F60" s="228">
        <v>1</v>
      </c>
      <c r="G60" s="228">
        <v>-1</v>
      </c>
      <c r="H60" s="203">
        <v>1</v>
      </c>
      <c r="I60" s="229">
        <v>-2</v>
      </c>
      <c r="J60">
        <v>-1</v>
      </c>
      <c r="K60">
        <v>-1</v>
      </c>
      <c r="L60" s="203">
        <v>1</v>
      </c>
      <c r="M60">
        <v>1</v>
      </c>
      <c r="N60">
        <v>1</v>
      </c>
      <c r="O60">
        <v>0</v>
      </c>
      <c r="P60">
        <v>0</v>
      </c>
      <c r="Q60" s="237">
        <v>1.26903553299E-3</v>
      </c>
      <c r="R60" s="194">
        <v>42544</v>
      </c>
      <c r="S60">
        <v>60</v>
      </c>
      <c r="T60" t="s">
        <v>1163</v>
      </c>
      <c r="U60">
        <v>2</v>
      </c>
      <c r="V60" s="241">
        <v>2</v>
      </c>
      <c r="W60">
        <v>2</v>
      </c>
      <c r="X60" s="137">
        <v>142020</v>
      </c>
      <c r="Y60" s="137">
        <v>142020</v>
      </c>
      <c r="Z60" s="188">
        <v>180.22842639523981</v>
      </c>
      <c r="AA60" s="188">
        <f t="shared" si="81"/>
        <v>180.22842639523981</v>
      </c>
      <c r="AB60" s="188">
        <v>180.22842639523981</v>
      </c>
      <c r="AC60" s="188">
        <v>-180.22842639523981</v>
      </c>
      <c r="AD60" s="188">
        <v>-180.22842639523981</v>
      </c>
      <c r="AE60" s="188">
        <v>-180.22842639523981</v>
      </c>
      <c r="AF60" s="188">
        <f t="shared" si="91"/>
        <v>0</v>
      </c>
      <c r="AG60" s="188">
        <v>180.22842639523981</v>
      </c>
      <c r="AH60" s="188">
        <v>-180.22842639523981</v>
      </c>
      <c r="AI60" s="188">
        <v>-180.22842639523981</v>
      </c>
      <c r="AJ60" s="188">
        <v>180.22842639523981</v>
      </c>
      <c r="AL60">
        <v>1</v>
      </c>
      <c r="AM60" s="228">
        <v>-1</v>
      </c>
      <c r="AN60" s="228">
        <v>-1</v>
      </c>
      <c r="AO60" s="228">
        <v>1</v>
      </c>
      <c r="AP60" s="203">
        <v>1</v>
      </c>
      <c r="AQ60" s="229">
        <v>3</v>
      </c>
      <c r="AR60">
        <v>-1</v>
      </c>
      <c r="AS60">
        <v>1</v>
      </c>
      <c r="AT60" s="203">
        <v>1</v>
      </c>
      <c r="AU60">
        <v>0</v>
      </c>
      <c r="AV60">
        <v>1</v>
      </c>
      <c r="AW60">
        <v>0</v>
      </c>
      <c r="AX60">
        <v>1</v>
      </c>
      <c r="AY60" s="237">
        <v>5.6330094352899998E-3</v>
      </c>
      <c r="AZ60" s="194">
        <v>42544</v>
      </c>
      <c r="BA60">
        <f t="shared" si="92"/>
        <v>1</v>
      </c>
      <c r="BB60" t="s">
        <v>1163</v>
      </c>
      <c r="BC60">
        <v>2</v>
      </c>
      <c r="BD60" s="241">
        <v>1</v>
      </c>
      <c r="BE60">
        <v>3</v>
      </c>
      <c r="BF60" s="137">
        <v>142820</v>
      </c>
      <c r="BG60" s="137">
        <v>214230</v>
      </c>
      <c r="BH60" s="188">
        <v>-804.50640754811775</v>
      </c>
      <c r="BI60" s="188">
        <f t="shared" si="156"/>
        <v>804.50640754811775</v>
      </c>
      <c r="BJ60" s="188">
        <v>804.50640754811775</v>
      </c>
      <c r="BK60" s="188">
        <v>-804.50640754811775</v>
      </c>
      <c r="BL60" s="188">
        <v>804.50640754811775</v>
      </c>
      <c r="BM60" s="188">
        <v>-804.50640754811775</v>
      </c>
      <c r="BN60" s="188">
        <v>804.50640754811775</v>
      </c>
      <c r="BO60" s="188">
        <f t="shared" si="93"/>
        <v>804.50640754811775</v>
      </c>
      <c r="BP60" s="188">
        <v>804.50640754811775</v>
      </c>
      <c r="BQ60" s="188">
        <v>-804.50640754811775</v>
      </c>
      <c r="BR60" s="188">
        <v>-804.50640754811775</v>
      </c>
      <c r="BS60" s="188">
        <v>804.50640754811775</v>
      </c>
      <c r="BU60">
        <v>1</v>
      </c>
      <c r="BV60" s="228">
        <v>1</v>
      </c>
      <c r="BW60" s="228">
        <v>1</v>
      </c>
      <c r="BX60" s="228">
        <v>1</v>
      </c>
      <c r="BY60" s="203">
        <v>1</v>
      </c>
      <c r="BZ60" s="229">
        <v>4</v>
      </c>
      <c r="CA60">
        <v>-1</v>
      </c>
      <c r="CB60">
        <v>1</v>
      </c>
      <c r="CC60" s="203">
        <v>1</v>
      </c>
      <c r="CD60">
        <v>1</v>
      </c>
      <c r="CE60">
        <v>1</v>
      </c>
      <c r="CF60">
        <v>0</v>
      </c>
      <c r="CG60">
        <v>1</v>
      </c>
      <c r="CH60" s="237"/>
      <c r="CI60" s="194">
        <v>42548</v>
      </c>
      <c r="CJ60">
        <f t="shared" si="94"/>
        <v>1</v>
      </c>
      <c r="CK60" t="s">
        <v>1163</v>
      </c>
      <c r="CL60">
        <v>3</v>
      </c>
      <c r="CM60" s="241">
        <v>1</v>
      </c>
      <c r="CN60">
        <v>4</v>
      </c>
      <c r="CO60" s="137">
        <v>214230</v>
      </c>
      <c r="CP60" s="137">
        <v>285640</v>
      </c>
      <c r="CQ60" s="188">
        <v>0</v>
      </c>
      <c r="CR60" s="188">
        <f t="shared" si="157"/>
        <v>0</v>
      </c>
      <c r="CS60" s="188">
        <v>0</v>
      </c>
      <c r="CT60" s="188">
        <v>0</v>
      </c>
      <c r="CU60" s="188">
        <v>0</v>
      </c>
      <c r="CV60" s="188">
        <v>0</v>
      </c>
      <c r="CW60" s="188">
        <v>0</v>
      </c>
      <c r="CX60" s="188">
        <f t="shared" si="95"/>
        <v>0</v>
      </c>
      <c r="CY60" s="188">
        <v>0</v>
      </c>
      <c r="CZ60" s="188">
        <v>0</v>
      </c>
      <c r="DA60" s="188">
        <v>0</v>
      </c>
      <c r="DB60" s="188">
        <v>0</v>
      </c>
      <c r="DD60">
        <v>1</v>
      </c>
      <c r="DE60" s="228">
        <v>1</v>
      </c>
      <c r="DF60" s="228">
        <v>1</v>
      </c>
      <c r="DG60" s="228">
        <v>1</v>
      </c>
      <c r="DH60" s="203">
        <v>1</v>
      </c>
      <c r="DI60" s="229">
        <v>4</v>
      </c>
      <c r="DJ60">
        <v>-1</v>
      </c>
      <c r="DK60">
        <v>1</v>
      </c>
      <c r="DL60" s="203">
        <v>-1</v>
      </c>
      <c r="DM60">
        <v>0</v>
      </c>
      <c r="DN60">
        <v>0</v>
      </c>
      <c r="DO60">
        <v>1</v>
      </c>
      <c r="DP60">
        <v>0</v>
      </c>
      <c r="DQ60" s="237">
        <v>-2.9407645987999998E-3</v>
      </c>
      <c r="DR60" s="194">
        <v>42548</v>
      </c>
      <c r="DS60">
        <f t="shared" si="96"/>
        <v>1</v>
      </c>
      <c r="DT60" t="s">
        <v>1163</v>
      </c>
      <c r="DU60">
        <v>3</v>
      </c>
      <c r="DV60" s="241">
        <v>1</v>
      </c>
      <c r="DW60">
        <v>4</v>
      </c>
      <c r="DX60" s="137">
        <v>213600</v>
      </c>
      <c r="DY60" s="137">
        <v>284800</v>
      </c>
      <c r="DZ60" s="188">
        <v>-628.14731830367998</v>
      </c>
      <c r="EA60" s="188">
        <f t="shared" si="158"/>
        <v>-628.14731830367998</v>
      </c>
      <c r="EB60" s="188">
        <v>-628.14731830367998</v>
      </c>
      <c r="EC60" s="188">
        <v>628.14731830367998</v>
      </c>
      <c r="ED60" s="188">
        <v>-628.14731830367998</v>
      </c>
      <c r="EE60" s="188">
        <v>-628.14731830367998</v>
      </c>
      <c r="EF60" s="188">
        <v>-628.14731830367998</v>
      </c>
      <c r="EG60" s="188">
        <f t="shared" si="97"/>
        <v>-628.14731830367998</v>
      </c>
      <c r="EH60" s="188">
        <v>-628.14731830367998</v>
      </c>
      <c r="EI60" s="188">
        <v>628.14731830367998</v>
      </c>
      <c r="EJ60" s="188">
        <v>-628.14731830367998</v>
      </c>
      <c r="EK60" s="188">
        <v>628.14731830367998</v>
      </c>
      <c r="EM60">
        <v>-1</v>
      </c>
      <c r="EN60" s="228">
        <v>-1</v>
      </c>
      <c r="EO60" s="228">
        <v>-1</v>
      </c>
      <c r="EP60" s="228">
        <v>1</v>
      </c>
      <c r="EQ60" s="203">
        <v>1</v>
      </c>
      <c r="ER60" s="229">
        <v>5</v>
      </c>
      <c r="ES60">
        <v>-1</v>
      </c>
      <c r="ET60">
        <v>1</v>
      </c>
      <c r="EU60" s="203">
        <v>-1</v>
      </c>
      <c r="EV60">
        <v>1</v>
      </c>
      <c r="EW60">
        <v>0</v>
      </c>
      <c r="EX60">
        <v>1</v>
      </c>
      <c r="EY60">
        <v>0</v>
      </c>
      <c r="EZ60" s="237">
        <v>-1.4044943820200001E-3</v>
      </c>
      <c r="FA60" s="194">
        <v>42548</v>
      </c>
      <c r="FB60">
        <f t="shared" si="98"/>
        <v>1</v>
      </c>
      <c r="FC60" t="s">
        <v>1163</v>
      </c>
      <c r="FD60">
        <v>3</v>
      </c>
      <c r="FE60" s="241">
        <v>1</v>
      </c>
      <c r="FF60">
        <v>3</v>
      </c>
      <c r="FG60" s="137">
        <v>213300</v>
      </c>
      <c r="FH60" s="137">
        <v>213300</v>
      </c>
      <c r="FI60" s="188">
        <v>299.57865168486603</v>
      </c>
      <c r="FJ60" s="188">
        <f t="shared" si="159"/>
        <v>299.57865168486603</v>
      </c>
      <c r="FK60" s="188">
        <v>-299.57865168486603</v>
      </c>
      <c r="FL60" s="188">
        <v>299.57865168486603</v>
      </c>
      <c r="FM60" s="188">
        <v>-299.57865168486603</v>
      </c>
      <c r="FN60" s="188">
        <v>299.57865168486603</v>
      </c>
      <c r="FO60" s="188">
        <v>-299.57865168486603</v>
      </c>
      <c r="FP60" s="188">
        <f t="shared" si="99"/>
        <v>-299.57865168486603</v>
      </c>
      <c r="FQ60" s="188">
        <v>-299.57865168486603</v>
      </c>
      <c r="FR60" s="188">
        <v>299.57865168486603</v>
      </c>
      <c r="FS60" s="188">
        <v>-299.57865168486603</v>
      </c>
      <c r="FT60" s="188">
        <v>299.57865168486603</v>
      </c>
      <c r="FV60">
        <v>-1</v>
      </c>
      <c r="FW60" s="228">
        <v>-1</v>
      </c>
      <c r="FX60" s="228">
        <v>-1</v>
      </c>
      <c r="FY60" s="228">
        <v>1</v>
      </c>
      <c r="FZ60" s="203">
        <v>1</v>
      </c>
      <c r="GA60" s="229">
        <v>6</v>
      </c>
      <c r="GB60">
        <v>-1</v>
      </c>
      <c r="GC60">
        <v>1</v>
      </c>
      <c r="GD60">
        <v>1</v>
      </c>
      <c r="GE60">
        <v>0</v>
      </c>
      <c r="GF60">
        <v>1</v>
      </c>
      <c r="GG60">
        <v>0</v>
      </c>
      <c r="GH60">
        <v>1</v>
      </c>
      <c r="GI60">
        <v>1.2236286919800001E-2</v>
      </c>
      <c r="GJ60" s="194">
        <v>42548</v>
      </c>
      <c r="GK60">
        <f t="shared" si="100"/>
        <v>1</v>
      </c>
      <c r="GL60" t="s">
        <v>1163</v>
      </c>
      <c r="GM60">
        <v>3</v>
      </c>
      <c r="GN60" s="241">
        <v>1</v>
      </c>
      <c r="GO60">
        <v>4</v>
      </c>
      <c r="GP60" s="137">
        <v>215910</v>
      </c>
      <c r="GQ60" s="137">
        <v>287880</v>
      </c>
      <c r="GR60" s="188">
        <v>-2641.936708854018</v>
      </c>
      <c r="GS60" s="188">
        <f t="shared" si="160"/>
        <v>-2641.936708854018</v>
      </c>
      <c r="GT60" s="188">
        <v>2641.936708854018</v>
      </c>
      <c r="GU60" s="188">
        <v>-2641.936708854018</v>
      </c>
      <c r="GV60" s="188">
        <v>2641.936708854018</v>
      </c>
      <c r="GW60" s="188">
        <v>-2641.936708854018</v>
      </c>
      <c r="GX60" s="188">
        <v>2641.936708854018</v>
      </c>
      <c r="GY60" s="188">
        <f t="shared" si="101"/>
        <v>2641.936708854018</v>
      </c>
      <c r="GZ60" s="188">
        <v>2641.936708854018</v>
      </c>
      <c r="HA60" s="188">
        <v>-2641.936708854018</v>
      </c>
      <c r="HB60" s="188">
        <v>-2641.936708854018</v>
      </c>
      <c r="HC60" s="188">
        <v>2641.936708854018</v>
      </c>
      <c r="HE60">
        <v>1</v>
      </c>
      <c r="HF60">
        <v>1</v>
      </c>
      <c r="HG60">
        <v>1</v>
      </c>
      <c r="HH60">
        <v>1</v>
      </c>
      <c r="HI60">
        <v>1</v>
      </c>
      <c r="HJ60">
        <v>7</v>
      </c>
      <c r="HK60">
        <v>-1</v>
      </c>
      <c r="HL60">
        <v>1</v>
      </c>
      <c r="HM60" s="203">
        <v>1</v>
      </c>
      <c r="HN60">
        <v>1</v>
      </c>
      <c r="HO60">
        <v>1</v>
      </c>
      <c r="HP60">
        <v>0</v>
      </c>
      <c r="HQ60">
        <v>1</v>
      </c>
      <c r="HR60" s="237">
        <v>1.00041684035E-2</v>
      </c>
      <c r="HS60" s="194">
        <v>42548</v>
      </c>
      <c r="HT60">
        <f t="shared" si="102"/>
        <v>1</v>
      </c>
      <c r="HU60" t="s">
        <v>1163</v>
      </c>
      <c r="HV60">
        <v>3</v>
      </c>
      <c r="HW60">
        <v>1</v>
      </c>
      <c r="HX60">
        <v>4</v>
      </c>
      <c r="HY60" s="137">
        <v>218070</v>
      </c>
      <c r="HZ60" s="137">
        <v>290760</v>
      </c>
      <c r="IA60" s="188">
        <v>2181.6090037512449</v>
      </c>
      <c r="IB60" s="188">
        <f t="shared" si="161"/>
        <v>2181.6090037512449</v>
      </c>
      <c r="IC60" s="188">
        <v>2181.6090037512449</v>
      </c>
      <c r="ID60" s="188">
        <v>-2181.6090037512449</v>
      </c>
      <c r="IE60" s="188">
        <v>2181.6090037512449</v>
      </c>
      <c r="IF60" s="188">
        <v>2181.6090037512449</v>
      </c>
      <c r="IG60" s="188">
        <v>2181.6090037512449</v>
      </c>
      <c r="IH60" s="188">
        <f t="shared" si="103"/>
        <v>2181.6090037512449</v>
      </c>
      <c r="II60" s="188">
        <v>2181.6090037512449</v>
      </c>
      <c r="IJ60" s="188">
        <v>-2181.6090037512449</v>
      </c>
      <c r="IK60" s="188">
        <v>-2181.6090037512449</v>
      </c>
      <c r="IL60" s="188">
        <v>2181.6090037512449</v>
      </c>
      <c r="IN60">
        <v>1</v>
      </c>
      <c r="IO60" s="228">
        <v>1</v>
      </c>
      <c r="IP60" s="228">
        <v>-1</v>
      </c>
      <c r="IQ60" s="228">
        <v>1</v>
      </c>
      <c r="IR60" s="203">
        <v>1</v>
      </c>
      <c r="IS60" s="229">
        <v>8</v>
      </c>
      <c r="IT60">
        <v>-1</v>
      </c>
      <c r="IU60">
        <v>1</v>
      </c>
      <c r="IV60" s="203">
        <v>-1</v>
      </c>
      <c r="IW60">
        <v>0</v>
      </c>
      <c r="IX60">
        <v>0</v>
      </c>
      <c r="IY60">
        <v>1</v>
      </c>
      <c r="IZ60">
        <v>0</v>
      </c>
      <c r="JA60" s="237">
        <v>-1.0592928876E-2</v>
      </c>
      <c r="JB60" s="194">
        <v>42548</v>
      </c>
      <c r="JC60">
        <f t="shared" si="104"/>
        <v>1</v>
      </c>
      <c r="JD60" t="s">
        <v>1163</v>
      </c>
      <c r="JE60">
        <v>3</v>
      </c>
      <c r="JF60" s="241">
        <v>2</v>
      </c>
      <c r="JG60">
        <v>2</v>
      </c>
      <c r="JH60" s="137">
        <v>215760</v>
      </c>
      <c r="JI60" s="137">
        <v>143840</v>
      </c>
      <c r="JJ60" s="188">
        <v>-2285.5303342857601</v>
      </c>
      <c r="JK60" s="188">
        <f t="shared" si="162"/>
        <v>-2285.5303342857601</v>
      </c>
      <c r="JL60" s="188">
        <v>-2285.5303342857601</v>
      </c>
      <c r="JM60" s="188">
        <v>2285.5303342857601</v>
      </c>
      <c r="JN60" s="188">
        <v>-2285.5303342857601</v>
      </c>
      <c r="JO60" s="188">
        <v>2285.5303342857601</v>
      </c>
      <c r="JP60" s="188">
        <v>-2285.5303342857601</v>
      </c>
      <c r="JQ60" s="188">
        <f t="shared" si="105"/>
        <v>-2285.5303342857601</v>
      </c>
      <c r="JR60" s="188">
        <v>-2285.5303342857601</v>
      </c>
      <c r="JS60" s="188">
        <v>2285.5303342857601</v>
      </c>
      <c r="JT60" s="188">
        <v>-2285.5303342857601</v>
      </c>
      <c r="JU60" s="188">
        <v>2285.5303342857601</v>
      </c>
      <c r="JW60">
        <v>-1</v>
      </c>
      <c r="JX60" s="228">
        <v>1</v>
      </c>
      <c r="JY60" s="228">
        <v>1</v>
      </c>
      <c r="JZ60" s="228">
        <v>1</v>
      </c>
      <c r="KA60" s="203">
        <v>1</v>
      </c>
      <c r="KB60" s="229">
        <v>9</v>
      </c>
      <c r="KC60">
        <v>-1</v>
      </c>
      <c r="KD60">
        <v>1</v>
      </c>
      <c r="KE60" s="203">
        <v>1</v>
      </c>
      <c r="KF60">
        <v>1</v>
      </c>
      <c r="KG60">
        <v>1</v>
      </c>
      <c r="KH60">
        <v>0</v>
      </c>
      <c r="KI60">
        <v>1</v>
      </c>
      <c r="KJ60" s="237">
        <v>1.2791991101200001E-2</v>
      </c>
      <c r="KK60" s="194">
        <v>42548</v>
      </c>
      <c r="KL60">
        <f t="shared" si="106"/>
        <v>1</v>
      </c>
      <c r="KM60" t="s">
        <v>1163</v>
      </c>
      <c r="KN60">
        <v>3</v>
      </c>
      <c r="KO60" s="241">
        <v>1</v>
      </c>
      <c r="KP60">
        <v>4</v>
      </c>
      <c r="KQ60" s="137">
        <v>218520</v>
      </c>
      <c r="KR60" s="137">
        <v>291360</v>
      </c>
      <c r="KS60" s="188">
        <v>2795.3058954342241</v>
      </c>
      <c r="KT60" s="188">
        <v>-2795.3058954342241</v>
      </c>
      <c r="KU60" s="188">
        <v>2795.3058954342241</v>
      </c>
      <c r="KV60" s="188">
        <v>-2795.3058954342241</v>
      </c>
      <c r="KW60" s="188">
        <v>2795.3058954342241</v>
      </c>
      <c r="KX60" s="188">
        <v>2795.3058954342241</v>
      </c>
      <c r="KY60" s="188">
        <v>2795.3058954342241</v>
      </c>
      <c r="KZ60" s="188">
        <f t="shared" si="107"/>
        <v>2795.3058954342241</v>
      </c>
      <c r="LA60" s="188">
        <v>2795.3058954342241</v>
      </c>
      <c r="LB60" s="188">
        <v>-2795.3058954342241</v>
      </c>
      <c r="LC60" s="188">
        <v>-2795.3058954342241</v>
      </c>
      <c r="LD60" s="188">
        <v>2795.3058954342241</v>
      </c>
      <c r="LF60">
        <v>1</v>
      </c>
      <c r="LG60" s="228">
        <v>1</v>
      </c>
      <c r="LH60" s="228">
        <v>-1</v>
      </c>
      <c r="LI60" s="228">
        <v>1</v>
      </c>
      <c r="LJ60" s="203">
        <v>1</v>
      </c>
      <c r="LK60" s="229">
        <v>10</v>
      </c>
      <c r="LL60">
        <v>-1</v>
      </c>
      <c r="LM60">
        <v>1</v>
      </c>
      <c r="LN60" s="203">
        <v>-1</v>
      </c>
      <c r="LO60">
        <v>1</v>
      </c>
      <c r="LP60">
        <v>0</v>
      </c>
      <c r="LQ60">
        <v>1</v>
      </c>
      <c r="LR60">
        <v>0</v>
      </c>
      <c r="LS60" s="237">
        <v>-4.8050521691400004E-3</v>
      </c>
      <c r="LT60" s="194">
        <v>42548</v>
      </c>
      <c r="LU60">
        <f t="shared" si="108"/>
        <v>1</v>
      </c>
      <c r="LV60" t="s">
        <v>1163</v>
      </c>
      <c r="LW60">
        <v>3</v>
      </c>
      <c r="LX60" s="241"/>
      <c r="LY60">
        <v>2</v>
      </c>
      <c r="LZ60" s="137">
        <v>217470</v>
      </c>
      <c r="MA60" s="137">
        <v>144980</v>
      </c>
      <c r="MB60" s="188">
        <v>-1044.9546952228759</v>
      </c>
      <c r="MC60" s="188">
        <v>-1044.9546952228759</v>
      </c>
      <c r="MD60" s="188">
        <v>-1044.9546952228759</v>
      </c>
      <c r="ME60" s="188">
        <v>1044.9546952228759</v>
      </c>
      <c r="MF60" s="188">
        <v>-1044.9546952228759</v>
      </c>
      <c r="MG60" s="188">
        <v>1044.9546952228759</v>
      </c>
      <c r="MH60" s="188">
        <v>-1044.9546952228759</v>
      </c>
      <c r="MI60" s="188">
        <f t="shared" si="109"/>
        <v>-1044.9546952228759</v>
      </c>
      <c r="MJ60" s="188">
        <v>-1044.9546952228759</v>
      </c>
      <c r="MK60" s="188">
        <v>1044.9546952228759</v>
      </c>
      <c r="ML60" s="188">
        <v>-1044.9546952228759</v>
      </c>
      <c r="MM60" s="188">
        <v>1044.9546952228759</v>
      </c>
      <c r="MO60">
        <v>-1</v>
      </c>
      <c r="MP60" s="228">
        <v>1</v>
      </c>
      <c r="MQ60" s="228">
        <v>-1</v>
      </c>
      <c r="MR60" s="203">
        <v>1</v>
      </c>
      <c r="MS60" s="203">
        <v>1</v>
      </c>
      <c r="MT60" s="229">
        <v>11</v>
      </c>
      <c r="MU60">
        <v>-1</v>
      </c>
      <c r="MV60">
        <v>1</v>
      </c>
      <c r="MW60" s="203">
        <v>-1</v>
      </c>
      <c r="MX60">
        <v>1</v>
      </c>
      <c r="MY60">
        <v>0</v>
      </c>
      <c r="MZ60">
        <v>1</v>
      </c>
      <c r="NA60">
        <v>0</v>
      </c>
      <c r="NB60" s="237">
        <v>-8.1390536625700009E-3</v>
      </c>
      <c r="NC60" s="194">
        <v>42548</v>
      </c>
      <c r="ND60">
        <f t="shared" si="110"/>
        <v>1</v>
      </c>
      <c r="NE60" t="s">
        <v>1163</v>
      </c>
      <c r="NF60">
        <v>3</v>
      </c>
      <c r="NG60" s="241"/>
      <c r="NH60">
        <v>2</v>
      </c>
      <c r="NI60" s="137">
        <v>215700</v>
      </c>
      <c r="NJ60" s="137">
        <v>143800</v>
      </c>
      <c r="NK60" s="188">
        <v>-1755.5938750163491</v>
      </c>
      <c r="NL60" s="188">
        <v>1755.5938750163491</v>
      </c>
      <c r="NM60" s="188">
        <v>-1755.5938750163491</v>
      </c>
      <c r="NN60" s="188">
        <v>1755.5938750163491</v>
      </c>
      <c r="NO60" s="188">
        <v>-1755.5938750163491</v>
      </c>
      <c r="NP60" s="188">
        <v>1755.5938750163491</v>
      </c>
      <c r="NQ60" s="188">
        <v>-1755.5938750163491</v>
      </c>
      <c r="NR60" s="188">
        <f t="shared" si="111"/>
        <v>-1755.5938750163491</v>
      </c>
      <c r="NS60" s="188">
        <v>-1755.5938750163491</v>
      </c>
      <c r="NT60" s="188">
        <v>1755.5938750163491</v>
      </c>
      <c r="NU60" s="188">
        <v>-1755.5938750163491</v>
      </c>
      <c r="NV60" s="188">
        <v>1755.5938750163491</v>
      </c>
      <c r="NX60">
        <v>-1</v>
      </c>
      <c r="NY60" s="228">
        <v>-1</v>
      </c>
      <c r="NZ60" s="228">
        <v>1</v>
      </c>
      <c r="OA60" s="228">
        <v>-1</v>
      </c>
      <c r="OB60" s="203">
        <v>1</v>
      </c>
      <c r="OC60" s="229">
        <v>12</v>
      </c>
      <c r="OD60">
        <v>-1</v>
      </c>
      <c r="OE60">
        <v>1</v>
      </c>
      <c r="OF60" s="203">
        <v>-1</v>
      </c>
      <c r="OG60">
        <v>0</v>
      </c>
      <c r="OH60">
        <v>0</v>
      </c>
      <c r="OI60">
        <v>1</v>
      </c>
      <c r="OJ60">
        <v>0</v>
      </c>
      <c r="OK60">
        <v>-1.02920723227E-2</v>
      </c>
      <c r="OL60" s="194">
        <v>42548</v>
      </c>
      <c r="OM60">
        <f t="shared" si="112"/>
        <v>1</v>
      </c>
      <c r="ON60" t="s">
        <v>1163</v>
      </c>
      <c r="OO60">
        <v>2</v>
      </c>
      <c r="OP60" s="241"/>
      <c r="OQ60">
        <v>2</v>
      </c>
      <c r="OR60" s="137">
        <v>141760</v>
      </c>
      <c r="OS60" s="137">
        <v>141760</v>
      </c>
      <c r="OT60" s="188">
        <v>1459.004172465952</v>
      </c>
      <c r="OU60" s="188">
        <v>1459.004172465952</v>
      </c>
      <c r="OV60" s="188">
        <v>-1459.004172465952</v>
      </c>
      <c r="OW60" s="188">
        <v>1459.004172465952</v>
      </c>
      <c r="OX60" s="188">
        <v>-1459.004172465952</v>
      </c>
      <c r="OY60" s="188">
        <v>-1459.004172465952</v>
      </c>
      <c r="OZ60" s="188">
        <v>1459.004172465952</v>
      </c>
      <c r="PA60" s="188">
        <f t="shared" si="113"/>
        <v>-1459.004172465952</v>
      </c>
      <c r="PB60" s="188">
        <v>-1459.004172465952</v>
      </c>
      <c r="PC60" s="188">
        <v>1459.004172465952</v>
      </c>
      <c r="PD60" s="188">
        <v>-1459.004172465952</v>
      </c>
      <c r="PE60" s="188">
        <v>1459.004172465952</v>
      </c>
      <c r="PG60">
        <v>-1</v>
      </c>
      <c r="PH60" s="228">
        <v>-1</v>
      </c>
      <c r="PI60" s="228">
        <v>1</v>
      </c>
      <c r="PJ60" s="228">
        <v>-1</v>
      </c>
      <c r="PK60" s="203">
        <v>1</v>
      </c>
      <c r="PL60" s="229">
        <v>-3</v>
      </c>
      <c r="PM60">
        <v>-1</v>
      </c>
      <c r="PN60">
        <v>-1</v>
      </c>
      <c r="PO60" s="203">
        <v>-1</v>
      </c>
      <c r="PP60">
        <v>0</v>
      </c>
      <c r="PQ60">
        <v>0</v>
      </c>
      <c r="PR60">
        <v>1</v>
      </c>
      <c r="PS60">
        <v>1</v>
      </c>
      <c r="PT60" s="237">
        <v>-3.9347948285600003E-3</v>
      </c>
      <c r="PU60" s="194">
        <v>42548</v>
      </c>
      <c r="PV60">
        <v>-1</v>
      </c>
      <c r="PW60" t="s">
        <v>1163</v>
      </c>
      <c r="PX60">
        <v>2</v>
      </c>
      <c r="PY60" s="241"/>
      <c r="PZ60">
        <v>2</v>
      </c>
      <c r="QA60" s="137">
        <v>140580</v>
      </c>
      <c r="QB60" s="137">
        <v>140580</v>
      </c>
      <c r="QC60" s="188">
        <v>553.15345699896488</v>
      </c>
      <c r="QD60" s="188">
        <v>553.15345699896488</v>
      </c>
      <c r="QE60" s="188">
        <v>-553.15345699896488</v>
      </c>
      <c r="QF60" s="188">
        <v>553.15345699896488</v>
      </c>
      <c r="QG60" s="188">
        <v>553.15345699896488</v>
      </c>
      <c r="QH60" s="188">
        <v>-553.15345699896488</v>
      </c>
      <c r="QI60" s="188">
        <v>553.15345699896488</v>
      </c>
      <c r="QJ60" s="188">
        <v>553.15345699896488</v>
      </c>
      <c r="QK60" s="188">
        <v>-553.15345699896488</v>
      </c>
      <c r="QL60" s="188">
        <v>553.15345699896488</v>
      </c>
      <c r="QM60" s="188">
        <v>-553.15345699896488</v>
      </c>
      <c r="QN60" s="188">
        <v>553.15345699896488</v>
      </c>
      <c r="QP60">
        <f t="shared" si="114"/>
        <v>-1</v>
      </c>
      <c r="QQ60" s="228">
        <v>-1</v>
      </c>
      <c r="QR60" s="228">
        <v>1</v>
      </c>
      <c r="QS60" s="228">
        <v>-1</v>
      </c>
      <c r="QT60" s="203">
        <v>1</v>
      </c>
      <c r="QU60" s="229">
        <v>-4</v>
      </c>
      <c r="QV60">
        <f t="shared" si="115"/>
        <v>-1</v>
      </c>
      <c r="QW60">
        <f t="shared" si="116"/>
        <v>-1</v>
      </c>
      <c r="QX60">
        <v>-1</v>
      </c>
      <c r="QY60">
        <f t="shared" si="117"/>
        <v>0</v>
      </c>
      <c r="QZ60">
        <f t="shared" si="176"/>
        <v>0</v>
      </c>
      <c r="RA60">
        <f t="shared" si="163"/>
        <v>1</v>
      </c>
      <c r="RB60">
        <f t="shared" si="118"/>
        <v>1</v>
      </c>
      <c r="RC60">
        <v>-8.3239277652399999E-3</v>
      </c>
      <c r="RD60" s="194">
        <v>42563</v>
      </c>
      <c r="RE60">
        <f t="shared" si="119"/>
        <v>-1</v>
      </c>
      <c r="RF60" t="str">
        <f t="shared" si="83"/>
        <v>TRUE</v>
      </c>
      <c r="RG60">
        <f>VLOOKUP($A60,'FuturesInfo (3)'!$A$2:$V$80,22)</f>
        <v>2</v>
      </c>
      <c r="RH60" s="241"/>
      <c r="RI60">
        <f t="shared" si="120"/>
        <v>2</v>
      </c>
      <c r="RJ60" s="137">
        <f>VLOOKUP($A60,'FuturesInfo (3)'!$A$2:$O$80,15)*RG60</f>
        <v>140580</v>
      </c>
      <c r="RK60" s="137">
        <f>VLOOKUP($A60,'FuturesInfo (3)'!$A$2:$O$80,15)*RI60</f>
        <v>140580</v>
      </c>
      <c r="RL60" s="188">
        <f t="shared" si="121"/>
        <v>1170.1777652374392</v>
      </c>
      <c r="RM60" s="188">
        <f t="shared" si="172"/>
        <v>1170.1777652374392</v>
      </c>
      <c r="RN60" s="188">
        <f t="shared" si="122"/>
        <v>-1170.1777652374392</v>
      </c>
      <c r="RO60" s="188">
        <f t="shared" si="123"/>
        <v>1170.1777652374392</v>
      </c>
      <c r="RP60" s="188">
        <f t="shared" si="173"/>
        <v>1170.1777652374392</v>
      </c>
      <c r="RQ60" s="188">
        <f t="shared" si="125"/>
        <v>-1170.1777652374392</v>
      </c>
      <c r="RR60" s="188">
        <f t="shared" si="164"/>
        <v>1170.1777652374392</v>
      </c>
      <c r="RS60" s="188">
        <f t="shared" si="126"/>
        <v>1170.1777652374392</v>
      </c>
      <c r="RT60" s="188">
        <f>IF(IF(sym!$Q49=QX60,1,0)=1,ABS(RJ60*RC60),-ABS(RJ60*RC60))</f>
        <v>-1170.1777652374392</v>
      </c>
      <c r="RU60" s="188">
        <f>IF(IF(sym!$P49=QX60,1,0)=1,ABS(RJ60*RC60),-ABS(RJ60*RC60))</f>
        <v>1170.1777652374392</v>
      </c>
      <c r="RV60" s="188">
        <f t="shared" si="169"/>
        <v>-1170.1777652374392</v>
      </c>
      <c r="RW60" s="188">
        <f t="shared" si="127"/>
        <v>1170.1777652374392</v>
      </c>
      <c r="RY60">
        <f t="shared" si="128"/>
        <v>-1</v>
      </c>
      <c r="RZ60" s="228"/>
      <c r="SA60" s="228"/>
      <c r="SB60" s="228"/>
      <c r="SC60" s="203"/>
      <c r="SD60" s="229"/>
      <c r="SE60">
        <f t="shared" si="129"/>
        <v>1</v>
      </c>
      <c r="SF60">
        <f t="shared" si="130"/>
        <v>0</v>
      </c>
      <c r="SG60" s="203"/>
      <c r="SH60">
        <f t="shared" si="131"/>
        <v>1</v>
      </c>
      <c r="SI60">
        <f t="shared" si="85"/>
        <v>1</v>
      </c>
      <c r="SJ60">
        <f t="shared" si="165"/>
        <v>0</v>
      </c>
      <c r="SK60">
        <f t="shared" si="132"/>
        <v>1</v>
      </c>
      <c r="SL60" s="237"/>
      <c r="SM60" s="194"/>
      <c r="SN60">
        <f t="shared" si="133"/>
        <v>-1</v>
      </c>
      <c r="SO60" t="str">
        <f t="shared" si="86"/>
        <v>FALSE</v>
      </c>
      <c r="SP60">
        <f>VLOOKUP($A60,'FuturesInfo (3)'!$A$2:$V$80,22)</f>
        <v>2</v>
      </c>
      <c r="SQ60" s="241"/>
      <c r="SR60">
        <f t="shared" si="134"/>
        <v>2</v>
      </c>
      <c r="SS60" s="137">
        <f>VLOOKUP($A60,'FuturesInfo (3)'!$A$2:$O$80,15)*SP60</f>
        <v>140580</v>
      </c>
      <c r="ST60" s="137">
        <f>VLOOKUP($A60,'FuturesInfo (3)'!$A$2:$O$80,15)*SR60</f>
        <v>140580</v>
      </c>
      <c r="SU60" s="188">
        <f t="shared" si="177"/>
        <v>0</v>
      </c>
      <c r="SV60" s="188">
        <f t="shared" si="87"/>
        <v>0</v>
      </c>
      <c r="SW60" s="188">
        <f t="shared" si="136"/>
        <v>0</v>
      </c>
      <c r="SX60" s="188">
        <f t="shared" si="137"/>
        <v>0</v>
      </c>
      <c r="SY60" s="188">
        <f t="shared" si="174"/>
        <v>0</v>
      </c>
      <c r="SZ60" s="188">
        <f t="shared" si="139"/>
        <v>0</v>
      </c>
      <c r="TA60" s="188">
        <f t="shared" si="166"/>
        <v>0</v>
      </c>
      <c r="TB60" s="188">
        <f t="shared" si="140"/>
        <v>0</v>
      </c>
      <c r="TC60" s="188">
        <f>IF(IF(sym!$Q49=SG60,1,0)=1,ABS(SS60*SL60),-ABS(SS60*SL60))</f>
        <v>0</v>
      </c>
      <c r="TD60" s="188">
        <f>IF(IF(sym!$P49=SG60,1,0)=1,ABS(SS60*SL60),-ABS(SS60*SL60))</f>
        <v>0</v>
      </c>
      <c r="TE60" s="188">
        <f t="shared" si="170"/>
        <v>0</v>
      </c>
      <c r="TF60" s="188">
        <f t="shared" si="141"/>
        <v>0</v>
      </c>
      <c r="TH60">
        <f t="shared" si="142"/>
        <v>0</v>
      </c>
      <c r="TI60" s="228"/>
      <c r="TJ60" s="228"/>
      <c r="TK60" s="228"/>
      <c r="TL60" s="203"/>
      <c r="TM60" s="229"/>
      <c r="TN60">
        <f t="shared" si="143"/>
        <v>1</v>
      </c>
      <c r="TO60">
        <f t="shared" si="144"/>
        <v>0</v>
      </c>
      <c r="TP60" s="203"/>
      <c r="TQ60">
        <f t="shared" si="145"/>
        <v>1</v>
      </c>
      <c r="TR60">
        <f t="shared" si="88"/>
        <v>1</v>
      </c>
      <c r="TS60">
        <f t="shared" si="167"/>
        <v>0</v>
      </c>
      <c r="TT60">
        <f t="shared" si="146"/>
        <v>1</v>
      </c>
      <c r="TU60" s="237"/>
      <c r="TV60" s="194"/>
      <c r="TW60">
        <f t="shared" si="147"/>
        <v>-1</v>
      </c>
      <c r="TX60" t="str">
        <f t="shared" si="89"/>
        <v>FALSE</v>
      </c>
      <c r="TY60">
        <f>VLOOKUP($A60,'FuturesInfo (3)'!$A$2:$V$80,22)</f>
        <v>2</v>
      </c>
      <c r="TZ60" s="241"/>
      <c r="UA60">
        <f t="shared" si="148"/>
        <v>2</v>
      </c>
      <c r="UB60" s="137">
        <f>VLOOKUP($A60,'FuturesInfo (3)'!$A$2:$O$80,15)*TY60</f>
        <v>140580</v>
      </c>
      <c r="UC60" s="137">
        <f>VLOOKUP($A60,'FuturesInfo (3)'!$A$2:$O$80,15)*UA60</f>
        <v>140580</v>
      </c>
      <c r="UD60" s="188">
        <f t="shared" si="178"/>
        <v>0</v>
      </c>
      <c r="UE60" s="188">
        <f t="shared" si="90"/>
        <v>0</v>
      </c>
      <c r="UF60" s="188">
        <f t="shared" si="150"/>
        <v>0</v>
      </c>
      <c r="UG60" s="188">
        <f t="shared" si="151"/>
        <v>0</v>
      </c>
      <c r="UH60" s="188">
        <f t="shared" si="175"/>
        <v>0</v>
      </c>
      <c r="UI60" s="188">
        <f t="shared" si="153"/>
        <v>0</v>
      </c>
      <c r="UJ60" s="188">
        <f t="shared" si="168"/>
        <v>0</v>
      </c>
      <c r="UK60" s="188">
        <f t="shared" si="154"/>
        <v>0</v>
      </c>
      <c r="UL60" s="188">
        <f>IF(IF(sym!$Q49=TP60,1,0)=1,ABS(UB60*TU60),-ABS(UB60*TU60))</f>
        <v>0</v>
      </c>
      <c r="UM60" s="188">
        <f>IF(IF(sym!$P49=TP60,1,0)=1,ABS(UB60*TU60),-ABS(UB60*TU60))</f>
        <v>0</v>
      </c>
      <c r="UN60" s="188">
        <f t="shared" si="171"/>
        <v>0</v>
      </c>
      <c r="UO60" s="188">
        <f t="shared" si="155"/>
        <v>0</v>
      </c>
    </row>
    <row r="61" spans="1:561" x14ac:dyDescent="0.25">
      <c r="A61" s="1" t="s">
        <v>377</v>
      </c>
      <c r="B61" s="149" t="str">
        <f>'FuturesInfo (3)'!M49</f>
        <v>QNG</v>
      </c>
      <c r="C61" s="192" t="str">
        <f>VLOOKUP(A61,'FuturesInfo (3)'!$A$2:$K$80,11)</f>
        <v>energy</v>
      </c>
      <c r="E61">
        <v>-1</v>
      </c>
      <c r="F61" s="228">
        <v>-1</v>
      </c>
      <c r="G61" s="228">
        <v>-1</v>
      </c>
      <c r="H61" s="203">
        <v>-1</v>
      </c>
      <c r="I61" s="229">
        <v>-9</v>
      </c>
      <c r="J61">
        <v>1</v>
      </c>
      <c r="K61">
        <v>1</v>
      </c>
      <c r="L61" s="203">
        <v>1</v>
      </c>
      <c r="M61">
        <v>0</v>
      </c>
      <c r="N61">
        <v>0</v>
      </c>
      <c r="O61">
        <v>1</v>
      </c>
      <c r="P61">
        <v>1</v>
      </c>
      <c r="Q61" s="237">
        <v>2.0993701889400002E-2</v>
      </c>
      <c r="R61" s="194">
        <v>42537</v>
      </c>
      <c r="S61">
        <v>60</v>
      </c>
      <c r="T61" t="s">
        <v>1163</v>
      </c>
      <c r="U61">
        <v>2</v>
      </c>
      <c r="V61" s="241">
        <v>2</v>
      </c>
      <c r="W61">
        <v>2</v>
      </c>
      <c r="X61" s="137">
        <v>58360</v>
      </c>
      <c r="Y61" s="137">
        <v>58360</v>
      </c>
      <c r="Z61" s="188">
        <v>-1225.192442265384</v>
      </c>
      <c r="AA61" s="188">
        <f t="shared" si="81"/>
        <v>-1225.192442265384</v>
      </c>
      <c r="AB61" s="188">
        <v>-1225.192442265384</v>
      </c>
      <c r="AC61" s="188">
        <v>1225.192442265384</v>
      </c>
      <c r="AD61" s="188">
        <v>1225.192442265384</v>
      </c>
      <c r="AE61" s="188">
        <v>-1225.192442265384</v>
      </c>
      <c r="AF61" s="188">
        <f t="shared" si="91"/>
        <v>-2</v>
      </c>
      <c r="AG61" s="188">
        <v>1225.192442265384</v>
      </c>
      <c r="AH61" s="188">
        <v>-1225.192442265384</v>
      </c>
      <c r="AI61" s="188">
        <v>-1225.192442265384</v>
      </c>
      <c r="AJ61" s="188">
        <v>1225.192442265384</v>
      </c>
      <c r="AL61">
        <v>1</v>
      </c>
      <c r="AM61" s="228">
        <v>1</v>
      </c>
      <c r="AN61" s="228">
        <v>-1</v>
      </c>
      <c r="AO61" s="228">
        <v>1</v>
      </c>
      <c r="AP61" s="203">
        <v>-1</v>
      </c>
      <c r="AQ61" s="229">
        <v>-10</v>
      </c>
      <c r="AR61">
        <v>1</v>
      </c>
      <c r="AS61">
        <v>1</v>
      </c>
      <c r="AT61" s="203">
        <v>1</v>
      </c>
      <c r="AU61">
        <v>1</v>
      </c>
      <c r="AV61">
        <v>0</v>
      </c>
      <c r="AW61">
        <v>1</v>
      </c>
      <c r="AX61">
        <v>1</v>
      </c>
      <c r="AY61" s="237">
        <v>2.1590130226199999E-2</v>
      </c>
      <c r="AZ61" s="194">
        <v>42537</v>
      </c>
      <c r="BA61">
        <f t="shared" si="92"/>
        <v>1</v>
      </c>
      <c r="BB61" t="s">
        <v>1163</v>
      </c>
      <c r="BC61">
        <v>2</v>
      </c>
      <c r="BD61" s="241">
        <v>2</v>
      </c>
      <c r="BE61">
        <v>2</v>
      </c>
      <c r="BF61" s="137">
        <v>59620</v>
      </c>
      <c r="BG61" s="137">
        <v>59620</v>
      </c>
      <c r="BH61" s="188">
        <v>1287.203564086044</v>
      </c>
      <c r="BI61" s="188">
        <f t="shared" si="156"/>
        <v>1287.203564086044</v>
      </c>
      <c r="BJ61" s="188">
        <v>-1287.203564086044</v>
      </c>
      <c r="BK61" s="188">
        <v>1287.203564086044</v>
      </c>
      <c r="BL61" s="188">
        <v>1287.203564086044</v>
      </c>
      <c r="BM61" s="188">
        <v>-1287.203564086044</v>
      </c>
      <c r="BN61" s="188">
        <v>1287.203564086044</v>
      </c>
      <c r="BO61" s="188">
        <f t="shared" si="93"/>
        <v>1287.203564086044</v>
      </c>
      <c r="BP61" s="188">
        <v>1287.203564086044</v>
      </c>
      <c r="BQ61" s="188">
        <v>-1287.203564086044</v>
      </c>
      <c r="BR61" s="188">
        <v>-1287.203564086044</v>
      </c>
      <c r="BS61" s="188">
        <v>1287.203564086044</v>
      </c>
      <c r="BU61">
        <v>1</v>
      </c>
      <c r="BV61" s="228">
        <v>1</v>
      </c>
      <c r="BW61" s="228">
        <v>-1</v>
      </c>
      <c r="BX61" s="228">
        <v>1</v>
      </c>
      <c r="BY61" s="203">
        <v>-1</v>
      </c>
      <c r="BZ61" s="229">
        <v>-11</v>
      </c>
      <c r="CA61">
        <v>1</v>
      </c>
      <c r="CB61">
        <v>1</v>
      </c>
      <c r="CC61" s="203">
        <v>1</v>
      </c>
      <c r="CD61">
        <v>1</v>
      </c>
      <c r="CE61">
        <v>0</v>
      </c>
      <c r="CF61">
        <v>1</v>
      </c>
      <c r="CG61">
        <v>1</v>
      </c>
      <c r="CH61" s="237"/>
      <c r="CI61" s="194">
        <v>42537</v>
      </c>
      <c r="CJ61">
        <f t="shared" si="94"/>
        <v>1</v>
      </c>
      <c r="CK61" t="s">
        <v>1163</v>
      </c>
      <c r="CL61">
        <v>3</v>
      </c>
      <c r="CM61" s="241">
        <v>2</v>
      </c>
      <c r="CN61">
        <v>2</v>
      </c>
      <c r="CO61" s="137">
        <v>89430</v>
      </c>
      <c r="CP61" s="137">
        <v>59620</v>
      </c>
      <c r="CQ61" s="188">
        <v>0</v>
      </c>
      <c r="CR61" s="188">
        <f t="shared" si="157"/>
        <v>0</v>
      </c>
      <c r="CS61" s="188">
        <v>0</v>
      </c>
      <c r="CT61" s="188">
        <v>0</v>
      </c>
      <c r="CU61" s="188">
        <v>0</v>
      </c>
      <c r="CV61" s="188">
        <v>0</v>
      </c>
      <c r="CW61" s="188">
        <v>0</v>
      </c>
      <c r="CX61" s="188">
        <f t="shared" si="95"/>
        <v>0</v>
      </c>
      <c r="CY61" s="188">
        <v>0</v>
      </c>
      <c r="CZ61" s="188">
        <v>0</v>
      </c>
      <c r="DA61" s="188">
        <v>0</v>
      </c>
      <c r="DB61" s="188">
        <v>0</v>
      </c>
      <c r="DD61">
        <v>1</v>
      </c>
      <c r="DE61" s="228">
        <v>1</v>
      </c>
      <c r="DF61" s="228">
        <v>-1</v>
      </c>
      <c r="DG61" s="228">
        <v>1</v>
      </c>
      <c r="DH61" s="203">
        <v>-1</v>
      </c>
      <c r="DI61" s="229">
        <v>-11</v>
      </c>
      <c r="DJ61">
        <v>1</v>
      </c>
      <c r="DK61">
        <v>1</v>
      </c>
      <c r="DL61" s="203">
        <v>-1</v>
      </c>
      <c r="DM61">
        <v>0</v>
      </c>
      <c r="DN61">
        <v>1</v>
      </c>
      <c r="DO61">
        <v>0</v>
      </c>
      <c r="DP61">
        <v>0</v>
      </c>
      <c r="DQ61" s="237">
        <v>-7.4807111707499999E-2</v>
      </c>
      <c r="DR61" s="194">
        <v>42537</v>
      </c>
      <c r="DS61">
        <f t="shared" si="96"/>
        <v>1</v>
      </c>
      <c r="DT61" t="s">
        <v>1163</v>
      </c>
      <c r="DU61">
        <v>3</v>
      </c>
      <c r="DV61" s="241">
        <v>2</v>
      </c>
      <c r="DW61">
        <v>2</v>
      </c>
      <c r="DX61" s="137">
        <v>82740</v>
      </c>
      <c r="DY61" s="137">
        <v>55160</v>
      </c>
      <c r="DZ61" s="188">
        <v>-6189.5404226785495</v>
      </c>
      <c r="EA61" s="188">
        <f t="shared" si="158"/>
        <v>-6189.5404226785495</v>
      </c>
      <c r="EB61" s="188">
        <v>6189.5404226785495</v>
      </c>
      <c r="EC61" s="188">
        <v>-6189.5404226785495</v>
      </c>
      <c r="ED61" s="188">
        <v>-6189.5404226785495</v>
      </c>
      <c r="EE61" s="188">
        <v>6189.5404226785495</v>
      </c>
      <c r="EF61" s="188">
        <v>-6189.5404226785495</v>
      </c>
      <c r="EG61" s="188">
        <f t="shared" si="97"/>
        <v>-6189.5404226785495</v>
      </c>
      <c r="EH61" s="188">
        <v>-6189.5404226785495</v>
      </c>
      <c r="EI61" s="188">
        <v>6189.5404226785495</v>
      </c>
      <c r="EJ61" s="188">
        <v>-6189.5404226785495</v>
      </c>
      <c r="EK61" s="188">
        <v>6189.5404226785495</v>
      </c>
      <c r="EM61">
        <v>-1</v>
      </c>
      <c r="EN61" s="228">
        <v>-1</v>
      </c>
      <c r="EO61" s="228">
        <v>-1</v>
      </c>
      <c r="EP61" s="228">
        <v>-1</v>
      </c>
      <c r="EQ61" s="203">
        <v>-1</v>
      </c>
      <c r="ER61" s="229">
        <v>1</v>
      </c>
      <c r="ES61">
        <v>1</v>
      </c>
      <c r="ET61">
        <v>-1</v>
      </c>
      <c r="EU61" s="203">
        <v>1</v>
      </c>
      <c r="EV61">
        <v>0</v>
      </c>
      <c r="EW61">
        <v>0</v>
      </c>
      <c r="EX61">
        <v>1</v>
      </c>
      <c r="EY61">
        <v>0</v>
      </c>
      <c r="EZ61" s="237">
        <v>6.8890500362600001E-3</v>
      </c>
      <c r="FA61" s="194">
        <v>42537</v>
      </c>
      <c r="FB61">
        <f t="shared" si="98"/>
        <v>-1</v>
      </c>
      <c r="FC61" t="s">
        <v>1163</v>
      </c>
      <c r="FD61">
        <v>3</v>
      </c>
      <c r="FE61" s="241">
        <v>2</v>
      </c>
      <c r="FF61">
        <v>3</v>
      </c>
      <c r="FG61" s="137">
        <v>83310</v>
      </c>
      <c r="FH61" s="137">
        <v>83310</v>
      </c>
      <c r="FI61" s="188">
        <v>-573.92675852082061</v>
      </c>
      <c r="FJ61" s="188">
        <f t="shared" si="159"/>
        <v>-573.92675852082061</v>
      </c>
      <c r="FK61" s="188">
        <v>-573.92675852082061</v>
      </c>
      <c r="FL61" s="188">
        <v>573.92675852082061</v>
      </c>
      <c r="FM61" s="188">
        <v>-573.92675852082061</v>
      </c>
      <c r="FN61" s="188">
        <v>-573.92675852082061</v>
      </c>
      <c r="FO61" s="188">
        <v>-573.92675852082061</v>
      </c>
      <c r="FP61" s="188">
        <f t="shared" si="99"/>
        <v>-573.92675852082061</v>
      </c>
      <c r="FQ61" s="188">
        <v>573.92675852082061</v>
      </c>
      <c r="FR61" s="188">
        <v>-573.92675852082061</v>
      </c>
      <c r="FS61" s="188">
        <v>-573.92675852082061</v>
      </c>
      <c r="FT61" s="188">
        <v>573.92675852082061</v>
      </c>
      <c r="FV61">
        <v>1</v>
      </c>
      <c r="FW61" s="228">
        <v>-1</v>
      </c>
      <c r="FX61" s="228">
        <v>-1</v>
      </c>
      <c r="FY61" s="228">
        <v>-1</v>
      </c>
      <c r="FZ61" s="203">
        <v>-1</v>
      </c>
      <c r="GA61" s="229">
        <v>2</v>
      </c>
      <c r="GB61">
        <v>1</v>
      </c>
      <c r="GC61">
        <v>-1</v>
      </c>
      <c r="GD61">
        <v>-1</v>
      </c>
      <c r="GE61">
        <v>1</v>
      </c>
      <c r="GF61">
        <v>1</v>
      </c>
      <c r="GG61">
        <v>0</v>
      </c>
      <c r="GH61">
        <v>1</v>
      </c>
      <c r="GI61">
        <v>-4.6813107670099999E-3</v>
      </c>
      <c r="GJ61" s="194">
        <v>42537</v>
      </c>
      <c r="GK61">
        <f t="shared" si="100"/>
        <v>-1</v>
      </c>
      <c r="GL61" t="s">
        <v>1163</v>
      </c>
      <c r="GM61">
        <v>3</v>
      </c>
      <c r="GN61" s="241">
        <v>2</v>
      </c>
      <c r="GO61">
        <v>2</v>
      </c>
      <c r="GP61" s="137">
        <v>82919.999999999985</v>
      </c>
      <c r="GQ61" s="137">
        <v>55279.999999999993</v>
      </c>
      <c r="GR61" s="188">
        <v>388.17428880046913</v>
      </c>
      <c r="GS61" s="188">
        <f t="shared" si="160"/>
        <v>-388.17428880046913</v>
      </c>
      <c r="GT61" s="188">
        <v>388.17428880046913</v>
      </c>
      <c r="GU61" s="188">
        <v>-388.17428880046913</v>
      </c>
      <c r="GV61" s="188">
        <v>388.17428880046913</v>
      </c>
      <c r="GW61" s="188">
        <v>388.17428880046913</v>
      </c>
      <c r="GX61" s="188">
        <v>388.17428880046913</v>
      </c>
      <c r="GY61" s="188">
        <f t="shared" si="101"/>
        <v>388.17428880046913</v>
      </c>
      <c r="GZ61" s="188">
        <v>-388.17428880046913</v>
      </c>
      <c r="HA61" s="188">
        <v>388.17428880046913</v>
      </c>
      <c r="HB61" s="188">
        <v>-388.17428880046913</v>
      </c>
      <c r="HC61" s="188">
        <v>388.17428880046913</v>
      </c>
      <c r="HE61">
        <v>-1</v>
      </c>
      <c r="HF61">
        <v>1</v>
      </c>
      <c r="HG61">
        <v>1</v>
      </c>
      <c r="HH61">
        <v>1</v>
      </c>
      <c r="HI61">
        <v>-1</v>
      </c>
      <c r="HJ61">
        <v>3</v>
      </c>
      <c r="HK61">
        <v>1</v>
      </c>
      <c r="HL61">
        <v>-1</v>
      </c>
      <c r="HM61" s="203">
        <v>1</v>
      </c>
      <c r="HN61">
        <v>1</v>
      </c>
      <c r="HO61">
        <v>0</v>
      </c>
      <c r="HP61">
        <v>1</v>
      </c>
      <c r="HQ61">
        <v>0</v>
      </c>
      <c r="HR61" s="237">
        <v>8.6830680173699999E-3</v>
      </c>
      <c r="HS61" s="194">
        <v>42537</v>
      </c>
      <c r="HT61">
        <f t="shared" si="102"/>
        <v>1</v>
      </c>
      <c r="HU61" t="s">
        <v>1163</v>
      </c>
      <c r="HV61">
        <v>3</v>
      </c>
      <c r="HW61">
        <v>1</v>
      </c>
      <c r="HX61">
        <v>4</v>
      </c>
      <c r="HY61" s="137">
        <v>83639.999999999985</v>
      </c>
      <c r="HZ61" s="137">
        <v>111519.99999999999</v>
      </c>
      <c r="IA61" s="188">
        <v>726.25180897282667</v>
      </c>
      <c r="IB61" s="188">
        <f t="shared" si="161"/>
        <v>-726.25180897282667</v>
      </c>
      <c r="IC61" s="188">
        <v>-726.25180897282667</v>
      </c>
      <c r="ID61" s="188">
        <v>726.25180897282667</v>
      </c>
      <c r="IE61" s="188">
        <v>-726.25180897282667</v>
      </c>
      <c r="IF61" s="188">
        <v>726.25180897282667</v>
      </c>
      <c r="IG61" s="188">
        <v>726.25180897282667</v>
      </c>
      <c r="IH61" s="188">
        <f t="shared" si="103"/>
        <v>726.25180897282667</v>
      </c>
      <c r="II61" s="188">
        <v>726.25180897282667</v>
      </c>
      <c r="IJ61" s="188">
        <v>-726.25180897282667</v>
      </c>
      <c r="IK61" s="188">
        <v>-726.25180897282667</v>
      </c>
      <c r="IL61" s="188">
        <v>726.25180897282667</v>
      </c>
      <c r="IN61">
        <v>1</v>
      </c>
      <c r="IO61" s="228">
        <v>1</v>
      </c>
      <c r="IP61" s="228">
        <v>1</v>
      </c>
      <c r="IQ61" s="228">
        <v>1</v>
      </c>
      <c r="IR61" s="203">
        <v>-1</v>
      </c>
      <c r="IS61" s="229">
        <v>4</v>
      </c>
      <c r="IT61">
        <v>1</v>
      </c>
      <c r="IU61">
        <v>-1</v>
      </c>
      <c r="IV61" s="203">
        <v>-1</v>
      </c>
      <c r="IW61">
        <v>0</v>
      </c>
      <c r="IX61">
        <v>1</v>
      </c>
      <c r="IY61">
        <v>0</v>
      </c>
      <c r="IZ61">
        <v>1</v>
      </c>
      <c r="JA61" s="237">
        <v>-3.7302725968400001E-2</v>
      </c>
      <c r="JB61" s="194">
        <v>42552</v>
      </c>
      <c r="JC61">
        <f t="shared" si="104"/>
        <v>1</v>
      </c>
      <c r="JD61" t="s">
        <v>1163</v>
      </c>
      <c r="JE61">
        <v>2</v>
      </c>
      <c r="JF61" s="241">
        <v>2</v>
      </c>
      <c r="JG61">
        <v>2</v>
      </c>
      <c r="JH61" s="137">
        <v>53680</v>
      </c>
      <c r="JI61" s="137">
        <v>53680</v>
      </c>
      <c r="JJ61" s="188">
        <v>-2002.410329983712</v>
      </c>
      <c r="JK61" s="188">
        <f t="shared" si="162"/>
        <v>-2002.410329983712</v>
      </c>
      <c r="JL61" s="188">
        <v>2002.410329983712</v>
      </c>
      <c r="JM61" s="188">
        <v>-2002.410329983712</v>
      </c>
      <c r="JN61" s="188">
        <v>2002.410329983712</v>
      </c>
      <c r="JO61" s="188">
        <v>-2002.410329983712</v>
      </c>
      <c r="JP61" s="188">
        <v>-2002.410329983712</v>
      </c>
      <c r="JQ61" s="188">
        <f t="shared" si="105"/>
        <v>-2002.410329983712</v>
      </c>
      <c r="JR61" s="188">
        <v>-2002.410329983712</v>
      </c>
      <c r="JS61" s="188">
        <v>2002.410329983712</v>
      </c>
      <c r="JT61" s="188">
        <v>-2002.410329983712</v>
      </c>
      <c r="JU61" s="188">
        <v>2002.410329983712</v>
      </c>
      <c r="JW61">
        <v>-1</v>
      </c>
      <c r="JX61" s="228">
        <v>-1</v>
      </c>
      <c r="JY61" s="228">
        <v>-1</v>
      </c>
      <c r="JZ61" s="228">
        <v>-1</v>
      </c>
      <c r="KA61" s="203">
        <v>-1</v>
      </c>
      <c r="KB61" s="229">
        <v>5</v>
      </c>
      <c r="KC61">
        <v>1</v>
      </c>
      <c r="KD61">
        <v>-1</v>
      </c>
      <c r="KE61" s="203">
        <v>1</v>
      </c>
      <c r="KF61">
        <v>0</v>
      </c>
      <c r="KG61">
        <v>0</v>
      </c>
      <c r="KH61">
        <v>1</v>
      </c>
      <c r="KI61">
        <v>0</v>
      </c>
      <c r="KJ61" s="237">
        <v>5.9612518628899998E-3</v>
      </c>
      <c r="KK61" s="194">
        <v>42552</v>
      </c>
      <c r="KL61">
        <f t="shared" si="106"/>
        <v>-1</v>
      </c>
      <c r="KM61" t="s">
        <v>1163</v>
      </c>
      <c r="KN61">
        <v>3</v>
      </c>
      <c r="KO61" s="241">
        <v>1</v>
      </c>
      <c r="KP61">
        <v>4</v>
      </c>
      <c r="KQ61" s="137">
        <v>81000</v>
      </c>
      <c r="KR61" s="137">
        <v>108000</v>
      </c>
      <c r="KS61" s="188">
        <v>-482.86140089408997</v>
      </c>
      <c r="KT61" s="188">
        <v>-482.86140089408997</v>
      </c>
      <c r="KU61" s="188">
        <v>-482.86140089408997</v>
      </c>
      <c r="KV61" s="188">
        <v>482.86140089408997</v>
      </c>
      <c r="KW61" s="188">
        <v>-482.86140089408997</v>
      </c>
      <c r="KX61" s="188">
        <v>-482.86140089408997</v>
      </c>
      <c r="KY61" s="188">
        <v>-482.86140089408997</v>
      </c>
      <c r="KZ61" s="188">
        <f t="shared" si="107"/>
        <v>-482.86140089408997</v>
      </c>
      <c r="LA61" s="188">
        <v>482.86140089408997</v>
      </c>
      <c r="LB61" s="188">
        <v>-482.86140089408997</v>
      </c>
      <c r="LC61" s="188">
        <v>-482.86140089408997</v>
      </c>
      <c r="LD61" s="188">
        <v>482.86140089408997</v>
      </c>
      <c r="LF61">
        <v>1</v>
      </c>
      <c r="LG61" s="228">
        <v>1</v>
      </c>
      <c r="LH61" s="228">
        <v>1</v>
      </c>
      <c r="LI61" s="228">
        <v>1</v>
      </c>
      <c r="LJ61" s="203">
        <v>-1</v>
      </c>
      <c r="LK61" s="229">
        <v>6</v>
      </c>
      <c r="LL61">
        <v>1</v>
      </c>
      <c r="LM61">
        <v>-1</v>
      </c>
      <c r="LN61" s="203">
        <v>1</v>
      </c>
      <c r="LO61">
        <v>1</v>
      </c>
      <c r="LP61">
        <v>0</v>
      </c>
      <c r="LQ61">
        <v>1</v>
      </c>
      <c r="LR61">
        <v>0</v>
      </c>
      <c r="LS61" s="237">
        <v>2.59259259259E-3</v>
      </c>
      <c r="LT61" s="194">
        <v>42552</v>
      </c>
      <c r="LU61">
        <f t="shared" si="108"/>
        <v>1</v>
      </c>
      <c r="LV61" t="s">
        <v>1163</v>
      </c>
      <c r="LW61">
        <v>2</v>
      </c>
      <c r="LX61" s="241"/>
      <c r="LY61">
        <v>2</v>
      </c>
      <c r="LZ61" s="137">
        <v>54140</v>
      </c>
      <c r="MA61" s="137">
        <v>54140</v>
      </c>
      <c r="MB61" s="188">
        <v>140.36296296282259</v>
      </c>
      <c r="MC61" s="188">
        <v>140.36296296282259</v>
      </c>
      <c r="MD61" s="188">
        <v>-140.36296296282259</v>
      </c>
      <c r="ME61" s="188">
        <v>140.36296296282259</v>
      </c>
      <c r="MF61" s="188">
        <v>-140.36296296282259</v>
      </c>
      <c r="MG61" s="188">
        <v>140.36296296282259</v>
      </c>
      <c r="MH61" s="188">
        <v>140.36296296282259</v>
      </c>
      <c r="MI61" s="188">
        <f t="shared" si="109"/>
        <v>140.36296296282259</v>
      </c>
      <c r="MJ61" s="188">
        <v>140.36296296282259</v>
      </c>
      <c r="MK61" s="188">
        <v>-140.36296296282259</v>
      </c>
      <c r="ML61" s="188">
        <v>-140.36296296282259</v>
      </c>
      <c r="MM61" s="188">
        <v>140.36296296282259</v>
      </c>
      <c r="MO61">
        <v>1</v>
      </c>
      <c r="MP61" s="228">
        <v>1</v>
      </c>
      <c r="MQ61" s="228">
        <v>1</v>
      </c>
      <c r="MR61" s="203">
        <v>1</v>
      </c>
      <c r="MS61" s="203">
        <v>-1</v>
      </c>
      <c r="MT61" s="229">
        <v>7</v>
      </c>
      <c r="MU61">
        <v>1</v>
      </c>
      <c r="MV61">
        <v>-1</v>
      </c>
      <c r="MW61" s="203">
        <v>1</v>
      </c>
      <c r="MX61">
        <v>1</v>
      </c>
      <c r="MY61">
        <v>0</v>
      </c>
      <c r="MZ61">
        <v>1</v>
      </c>
      <c r="NA61">
        <v>0</v>
      </c>
      <c r="NB61" s="237">
        <v>0</v>
      </c>
      <c r="NC61" s="194">
        <v>42552</v>
      </c>
      <c r="ND61">
        <f t="shared" si="110"/>
        <v>1</v>
      </c>
      <c r="NE61" t="s">
        <v>1163</v>
      </c>
      <c r="NF61">
        <v>2</v>
      </c>
      <c r="NG61" s="241"/>
      <c r="NH61">
        <v>2</v>
      </c>
      <c r="NI61" s="137">
        <v>54140</v>
      </c>
      <c r="NJ61" s="137">
        <v>54140</v>
      </c>
      <c r="NK61" s="188">
        <v>0</v>
      </c>
      <c r="NL61" s="188">
        <v>0</v>
      </c>
      <c r="NM61" s="188">
        <v>0</v>
      </c>
      <c r="NN61" s="188">
        <v>0</v>
      </c>
      <c r="NO61" s="188">
        <v>0</v>
      </c>
      <c r="NP61" s="188">
        <v>0</v>
      </c>
      <c r="NQ61" s="188">
        <v>0</v>
      </c>
      <c r="NR61" s="188">
        <f t="shared" si="111"/>
        <v>0</v>
      </c>
      <c r="NS61" s="188">
        <v>0</v>
      </c>
      <c r="NT61" s="188">
        <v>0</v>
      </c>
      <c r="NU61" s="188">
        <v>0</v>
      </c>
      <c r="NV61" s="188">
        <v>0</v>
      </c>
      <c r="NX61">
        <v>1</v>
      </c>
      <c r="NY61" s="228">
        <v>1</v>
      </c>
      <c r="NZ61" s="228">
        <v>1</v>
      </c>
      <c r="OA61" s="228">
        <v>1</v>
      </c>
      <c r="OB61" s="203">
        <v>-1</v>
      </c>
      <c r="OC61" s="229">
        <v>8</v>
      </c>
      <c r="OD61">
        <v>1</v>
      </c>
      <c r="OE61">
        <v>-1</v>
      </c>
      <c r="OF61" s="203">
        <v>1</v>
      </c>
      <c r="OG61">
        <v>1</v>
      </c>
      <c r="OH61">
        <v>0</v>
      </c>
      <c r="OI61">
        <v>1</v>
      </c>
      <c r="OJ61">
        <v>0</v>
      </c>
      <c r="OK61">
        <v>7.7576653121499998E-3</v>
      </c>
      <c r="OL61" s="194">
        <v>42552</v>
      </c>
      <c r="OM61">
        <f t="shared" si="112"/>
        <v>1</v>
      </c>
      <c r="ON61" t="s">
        <v>1163</v>
      </c>
      <c r="OO61">
        <v>2</v>
      </c>
      <c r="OP61" s="241"/>
      <c r="OQ61">
        <v>2</v>
      </c>
      <c r="OR61" s="137">
        <v>53840</v>
      </c>
      <c r="OS61" s="137">
        <v>53840</v>
      </c>
      <c r="OT61" s="188">
        <v>417.67270040615597</v>
      </c>
      <c r="OU61" s="188">
        <v>417.67270040615597</v>
      </c>
      <c r="OV61" s="188">
        <v>-417.67270040615597</v>
      </c>
      <c r="OW61" s="188">
        <v>417.67270040615597</v>
      </c>
      <c r="OX61" s="188">
        <v>-417.67270040615597</v>
      </c>
      <c r="OY61" s="188">
        <v>417.67270040615597</v>
      </c>
      <c r="OZ61" s="188">
        <v>417.67270040615597</v>
      </c>
      <c r="PA61" s="188">
        <f t="shared" si="113"/>
        <v>417.67270040615597</v>
      </c>
      <c r="PB61" s="188">
        <v>417.67270040615597</v>
      </c>
      <c r="PC61" s="188">
        <v>-417.67270040615597</v>
      </c>
      <c r="PD61" s="188">
        <v>-417.67270040615597</v>
      </c>
      <c r="PE61" s="188">
        <v>417.67270040615597</v>
      </c>
      <c r="PG61">
        <v>1</v>
      </c>
      <c r="PH61" s="228">
        <v>1</v>
      </c>
      <c r="PI61" s="228">
        <v>1</v>
      </c>
      <c r="PJ61" s="228">
        <v>1</v>
      </c>
      <c r="PK61" s="203">
        <v>-1</v>
      </c>
      <c r="PL61" s="229">
        <v>9</v>
      </c>
      <c r="PM61">
        <v>1</v>
      </c>
      <c r="PN61">
        <v>-1</v>
      </c>
      <c r="PO61" s="203">
        <v>-1</v>
      </c>
      <c r="PP61">
        <v>0</v>
      </c>
      <c r="PQ61">
        <v>1</v>
      </c>
      <c r="PR61">
        <v>0</v>
      </c>
      <c r="PS61">
        <v>1</v>
      </c>
      <c r="PT61" s="237">
        <v>-1.31964809384E-2</v>
      </c>
      <c r="PU61" s="194">
        <v>42552</v>
      </c>
      <c r="PV61">
        <v>1</v>
      </c>
      <c r="PW61" t="s">
        <v>1163</v>
      </c>
      <c r="PX61">
        <v>2</v>
      </c>
      <c r="PY61" s="241"/>
      <c r="PZ61">
        <v>2</v>
      </c>
      <c r="QA61" s="137">
        <v>53780</v>
      </c>
      <c r="QB61" s="137">
        <v>53780</v>
      </c>
      <c r="QC61" s="188">
        <v>-709.706744867152</v>
      </c>
      <c r="QD61" s="188">
        <v>-709.706744867152</v>
      </c>
      <c r="QE61" s="188">
        <v>709.706744867152</v>
      </c>
      <c r="QF61" s="188">
        <v>-709.706744867152</v>
      </c>
      <c r="QG61" s="188">
        <v>709.706744867152</v>
      </c>
      <c r="QH61" s="188">
        <v>-709.706744867152</v>
      </c>
      <c r="QI61" s="188">
        <v>-709.706744867152</v>
      </c>
      <c r="QJ61" s="188">
        <v>-709.706744867152</v>
      </c>
      <c r="QK61" s="188">
        <v>-709.706744867152</v>
      </c>
      <c r="QL61" s="188">
        <v>709.706744867152</v>
      </c>
      <c r="QM61" s="188">
        <v>-709.706744867152</v>
      </c>
      <c r="QN61" s="188">
        <v>709.706744867152</v>
      </c>
      <c r="QP61">
        <f t="shared" si="114"/>
        <v>-1</v>
      </c>
      <c r="QQ61" s="228">
        <v>1</v>
      </c>
      <c r="QR61" s="228">
        <v>1</v>
      </c>
      <c r="QS61" s="228">
        <v>1</v>
      </c>
      <c r="QT61" s="203">
        <v>-1</v>
      </c>
      <c r="QU61" s="229">
        <v>10</v>
      </c>
      <c r="QV61">
        <f t="shared" si="115"/>
        <v>1</v>
      </c>
      <c r="QW61">
        <f t="shared" si="116"/>
        <v>-1</v>
      </c>
      <c r="QX61">
        <v>-1</v>
      </c>
      <c r="QY61">
        <f t="shared" si="117"/>
        <v>0</v>
      </c>
      <c r="QZ61">
        <f t="shared" si="176"/>
        <v>1</v>
      </c>
      <c r="RA61">
        <f t="shared" si="163"/>
        <v>0</v>
      </c>
      <c r="RB61">
        <f t="shared" si="118"/>
        <v>1</v>
      </c>
      <c r="RC61">
        <v>-1.11441307578E-3</v>
      </c>
      <c r="RD61" s="194">
        <v>42552</v>
      </c>
      <c r="RE61">
        <f t="shared" si="119"/>
        <v>1</v>
      </c>
      <c r="RF61" t="str">
        <f t="shared" si="83"/>
        <v>TRUE</v>
      </c>
      <c r="RG61">
        <f>VLOOKUP($A61,'FuturesInfo (3)'!$A$2:$V$80,22)</f>
        <v>2</v>
      </c>
      <c r="RH61" s="241"/>
      <c r="RI61">
        <f t="shared" si="120"/>
        <v>2</v>
      </c>
      <c r="RJ61" s="137">
        <f>VLOOKUP($A61,'FuturesInfo (3)'!$A$2:$O$80,15)*RG61</f>
        <v>53780</v>
      </c>
      <c r="RK61" s="137">
        <f>VLOOKUP($A61,'FuturesInfo (3)'!$A$2:$O$80,15)*RI61</f>
        <v>53780</v>
      </c>
      <c r="RL61" s="188">
        <f t="shared" si="121"/>
        <v>-59.933135215448395</v>
      </c>
      <c r="RM61" s="188">
        <f t="shared" si="172"/>
        <v>59.933135215448395</v>
      </c>
      <c r="RN61" s="188">
        <f t="shared" si="122"/>
        <v>59.933135215448395</v>
      </c>
      <c r="RO61" s="188">
        <f t="shared" si="123"/>
        <v>-59.933135215448395</v>
      </c>
      <c r="RP61" s="188">
        <f t="shared" si="173"/>
        <v>59.933135215448395</v>
      </c>
      <c r="RQ61" s="188">
        <f t="shared" si="125"/>
        <v>-59.933135215448395</v>
      </c>
      <c r="RR61" s="188">
        <f t="shared" si="164"/>
        <v>-59.933135215448395</v>
      </c>
      <c r="RS61" s="188">
        <f t="shared" si="126"/>
        <v>-59.933135215448395</v>
      </c>
      <c r="RT61" s="188">
        <f>IF(IF(sym!$Q50=QX61,1,0)=1,ABS(RJ61*RC61),-ABS(RJ61*RC61))</f>
        <v>-59.933135215448395</v>
      </c>
      <c r="RU61" s="188">
        <f>IF(IF(sym!$P50=QX61,1,0)=1,ABS(RJ61*RC61),-ABS(RJ61*RC61))</f>
        <v>59.933135215448395</v>
      </c>
      <c r="RV61" s="188">
        <f t="shared" si="169"/>
        <v>-59.933135215448395</v>
      </c>
      <c r="RW61" s="188">
        <f t="shared" si="127"/>
        <v>59.933135215448395</v>
      </c>
      <c r="RY61">
        <f t="shared" si="128"/>
        <v>-1</v>
      </c>
      <c r="RZ61" s="228"/>
      <c r="SA61" s="228"/>
      <c r="SB61" s="228"/>
      <c r="SC61" s="203"/>
      <c r="SD61" s="229"/>
      <c r="SE61">
        <f t="shared" si="129"/>
        <v>1</v>
      </c>
      <c r="SF61">
        <f t="shared" si="130"/>
        <v>0</v>
      </c>
      <c r="SG61" s="203"/>
      <c r="SH61">
        <f t="shared" si="131"/>
        <v>1</v>
      </c>
      <c r="SI61">
        <f t="shared" si="85"/>
        <v>1</v>
      </c>
      <c r="SJ61">
        <f t="shared" si="165"/>
        <v>0</v>
      </c>
      <c r="SK61">
        <f t="shared" si="132"/>
        <v>1</v>
      </c>
      <c r="SL61" s="237"/>
      <c r="SM61" s="194"/>
      <c r="SN61">
        <f t="shared" si="133"/>
        <v>-1</v>
      </c>
      <c r="SO61" t="str">
        <f t="shared" si="86"/>
        <v>FALSE</v>
      </c>
      <c r="SP61">
        <f>VLOOKUP($A61,'FuturesInfo (3)'!$A$2:$V$80,22)</f>
        <v>2</v>
      </c>
      <c r="SQ61" s="241"/>
      <c r="SR61">
        <f t="shared" si="134"/>
        <v>2</v>
      </c>
      <c r="SS61" s="137">
        <f>VLOOKUP($A61,'FuturesInfo (3)'!$A$2:$O$80,15)*SP61</f>
        <v>53780</v>
      </c>
      <c r="ST61" s="137">
        <f>VLOOKUP($A61,'FuturesInfo (3)'!$A$2:$O$80,15)*SR61</f>
        <v>53780</v>
      </c>
      <c r="SU61" s="188">
        <f t="shared" si="177"/>
        <v>0</v>
      </c>
      <c r="SV61" s="188">
        <f t="shared" si="87"/>
        <v>0</v>
      </c>
      <c r="SW61" s="188">
        <f t="shared" si="136"/>
        <v>0</v>
      </c>
      <c r="SX61" s="188">
        <f t="shared" si="137"/>
        <v>0</v>
      </c>
      <c r="SY61" s="188">
        <f t="shared" si="174"/>
        <v>0</v>
      </c>
      <c r="SZ61" s="188">
        <f t="shared" si="139"/>
        <v>0</v>
      </c>
      <c r="TA61" s="188">
        <f t="shared" si="166"/>
        <v>0</v>
      </c>
      <c r="TB61" s="188">
        <f t="shared" si="140"/>
        <v>0</v>
      </c>
      <c r="TC61" s="188">
        <f>IF(IF(sym!$Q50=SG61,1,0)=1,ABS(SS61*SL61),-ABS(SS61*SL61))</f>
        <v>0</v>
      </c>
      <c r="TD61" s="188">
        <f>IF(IF(sym!$P50=SG61,1,0)=1,ABS(SS61*SL61),-ABS(SS61*SL61))</f>
        <v>0</v>
      </c>
      <c r="TE61" s="188">
        <f t="shared" si="170"/>
        <v>0</v>
      </c>
      <c r="TF61" s="188">
        <f t="shared" si="141"/>
        <v>0</v>
      </c>
      <c r="TH61">
        <f t="shared" si="142"/>
        <v>0</v>
      </c>
      <c r="TI61" s="228"/>
      <c r="TJ61" s="228"/>
      <c r="TK61" s="228"/>
      <c r="TL61" s="203"/>
      <c r="TM61" s="229"/>
      <c r="TN61">
        <f t="shared" si="143"/>
        <v>1</v>
      </c>
      <c r="TO61">
        <f t="shared" si="144"/>
        <v>0</v>
      </c>
      <c r="TP61" s="203"/>
      <c r="TQ61">
        <f t="shared" si="145"/>
        <v>1</v>
      </c>
      <c r="TR61">
        <f t="shared" si="88"/>
        <v>1</v>
      </c>
      <c r="TS61">
        <f t="shared" si="167"/>
        <v>0</v>
      </c>
      <c r="TT61">
        <f t="shared" si="146"/>
        <v>1</v>
      </c>
      <c r="TU61" s="237"/>
      <c r="TV61" s="194"/>
      <c r="TW61">
        <f t="shared" si="147"/>
        <v>-1</v>
      </c>
      <c r="TX61" t="str">
        <f t="shared" si="89"/>
        <v>FALSE</v>
      </c>
      <c r="TY61">
        <f>VLOOKUP($A61,'FuturesInfo (3)'!$A$2:$V$80,22)</f>
        <v>2</v>
      </c>
      <c r="TZ61" s="241"/>
      <c r="UA61">
        <f t="shared" si="148"/>
        <v>2</v>
      </c>
      <c r="UB61" s="137">
        <f>VLOOKUP($A61,'FuturesInfo (3)'!$A$2:$O$80,15)*TY61</f>
        <v>53780</v>
      </c>
      <c r="UC61" s="137">
        <f>VLOOKUP($A61,'FuturesInfo (3)'!$A$2:$O$80,15)*UA61</f>
        <v>53780</v>
      </c>
      <c r="UD61" s="188">
        <f t="shared" si="178"/>
        <v>0</v>
      </c>
      <c r="UE61" s="188">
        <f t="shared" si="90"/>
        <v>0</v>
      </c>
      <c r="UF61" s="188">
        <f t="shared" si="150"/>
        <v>0</v>
      </c>
      <c r="UG61" s="188">
        <f t="shared" si="151"/>
        <v>0</v>
      </c>
      <c r="UH61" s="188">
        <f t="shared" si="175"/>
        <v>0</v>
      </c>
      <c r="UI61" s="188">
        <f t="shared" si="153"/>
        <v>0</v>
      </c>
      <c r="UJ61" s="188">
        <f t="shared" si="168"/>
        <v>0</v>
      </c>
      <c r="UK61" s="188">
        <f t="shared" si="154"/>
        <v>0</v>
      </c>
      <c r="UL61" s="188">
        <f>IF(IF(sym!$Q50=TP61,1,0)=1,ABS(UB61*TU61),-ABS(UB61*TU61))</f>
        <v>0</v>
      </c>
      <c r="UM61" s="188">
        <f>IF(IF(sym!$P50=TP61,1,0)=1,ABS(UB61*TU61),-ABS(UB61*TU61))</f>
        <v>0</v>
      </c>
      <c r="UN61" s="188">
        <f t="shared" si="171"/>
        <v>0</v>
      </c>
      <c r="UO61" s="188">
        <f t="shared" si="155"/>
        <v>0</v>
      </c>
    </row>
    <row r="62" spans="1:561" x14ac:dyDescent="0.25">
      <c r="A62" s="1" t="s">
        <v>379</v>
      </c>
      <c r="B62" s="149" t="str">
        <f>'FuturesInfo (3)'!M50</f>
        <v>@NKD</v>
      </c>
      <c r="C62" s="192" t="str">
        <f>VLOOKUP(A62,'FuturesInfo (3)'!$A$2:$K$80,11)</f>
        <v>index</v>
      </c>
      <c r="E62">
        <v>1</v>
      </c>
      <c r="F62" s="228">
        <v>1</v>
      </c>
      <c r="G62" s="228">
        <v>1</v>
      </c>
      <c r="H62" s="203">
        <v>1</v>
      </c>
      <c r="I62" s="229">
        <v>1</v>
      </c>
      <c r="J62">
        <v>-1</v>
      </c>
      <c r="K62">
        <v>1</v>
      </c>
      <c r="L62" s="203">
        <v>1</v>
      </c>
      <c r="M62">
        <v>1</v>
      </c>
      <c r="N62">
        <v>1</v>
      </c>
      <c r="O62">
        <v>0</v>
      </c>
      <c r="P62">
        <v>1</v>
      </c>
      <c r="Q62" s="237">
        <v>0</v>
      </c>
      <c r="R62" s="194">
        <v>42544</v>
      </c>
      <c r="S62">
        <v>60</v>
      </c>
      <c r="T62" t="s">
        <v>1163</v>
      </c>
      <c r="U62">
        <v>1</v>
      </c>
      <c r="V62" s="241">
        <v>1</v>
      </c>
      <c r="W62">
        <v>1</v>
      </c>
      <c r="X62" s="137">
        <v>76270.036632876552</v>
      </c>
      <c r="Y62" s="137">
        <v>76270.036632876552</v>
      </c>
      <c r="Z62" s="188">
        <v>0</v>
      </c>
      <c r="AA62" s="188">
        <f t="shared" si="81"/>
        <v>0</v>
      </c>
      <c r="AB62" s="188">
        <v>0</v>
      </c>
      <c r="AC62" s="188">
        <v>0</v>
      </c>
      <c r="AD62" s="188">
        <v>0</v>
      </c>
      <c r="AE62" s="188">
        <v>0</v>
      </c>
      <c r="AF62" s="188">
        <f t="shared" si="91"/>
        <v>-1</v>
      </c>
      <c r="AG62" s="188">
        <v>0</v>
      </c>
      <c r="AH62" s="188">
        <v>0</v>
      </c>
      <c r="AI62" s="188">
        <v>0</v>
      </c>
      <c r="AJ62" s="188">
        <v>0</v>
      </c>
      <c r="AL62">
        <v>1</v>
      </c>
      <c r="AM62" s="228">
        <v>1</v>
      </c>
      <c r="AN62" s="228">
        <v>-1</v>
      </c>
      <c r="AO62" s="228">
        <v>1</v>
      </c>
      <c r="AP62" s="203">
        <v>1</v>
      </c>
      <c r="AQ62" s="229">
        <v>2</v>
      </c>
      <c r="AR62">
        <v>-1</v>
      </c>
      <c r="AS62">
        <v>1</v>
      </c>
      <c r="AT62" s="203">
        <v>-1</v>
      </c>
      <c r="AU62">
        <v>0</v>
      </c>
      <c r="AV62">
        <v>0</v>
      </c>
      <c r="AW62">
        <v>1</v>
      </c>
      <c r="AX62">
        <v>0</v>
      </c>
      <c r="AY62" s="237">
        <v>-1.1435832274500001E-2</v>
      </c>
      <c r="AZ62" s="194">
        <v>42545</v>
      </c>
      <c r="BA62">
        <f t="shared" si="92"/>
        <v>1</v>
      </c>
      <c r="BB62" t="s">
        <v>1163</v>
      </c>
      <c r="BC62">
        <v>1</v>
      </c>
      <c r="BD62" s="241">
        <v>2</v>
      </c>
      <c r="BE62">
        <v>1</v>
      </c>
      <c r="BF62" s="137">
        <v>75903.920076489288</v>
      </c>
      <c r="BG62" s="137">
        <v>75903.920076489288</v>
      </c>
      <c r="BH62" s="188">
        <v>-868.02449897178474</v>
      </c>
      <c r="BI62" s="188">
        <f t="shared" si="156"/>
        <v>-868.02449897178474</v>
      </c>
      <c r="BJ62" s="188">
        <v>-868.02449897178474</v>
      </c>
      <c r="BK62" s="188">
        <v>868.02449897178474</v>
      </c>
      <c r="BL62" s="188">
        <v>-868.02449897178474</v>
      </c>
      <c r="BM62" s="188">
        <v>868.02449897178474</v>
      </c>
      <c r="BN62" s="188">
        <v>-868.02449897178474</v>
      </c>
      <c r="BO62" s="188">
        <f t="shared" si="93"/>
        <v>-868.02449897178474</v>
      </c>
      <c r="BP62" s="188">
        <v>-868.02449897178474</v>
      </c>
      <c r="BQ62" s="188">
        <v>868.02449897178474</v>
      </c>
      <c r="BR62" s="188">
        <v>-868.02449897178474</v>
      </c>
      <c r="BS62" s="188">
        <v>868.02449897178474</v>
      </c>
      <c r="BU62">
        <v>-1</v>
      </c>
      <c r="BV62" s="228">
        <v>1</v>
      </c>
      <c r="BW62" s="228">
        <v>-1</v>
      </c>
      <c r="BX62" s="228">
        <v>1</v>
      </c>
      <c r="BY62" s="203">
        <v>-1</v>
      </c>
      <c r="BZ62" s="229">
        <v>3</v>
      </c>
      <c r="CA62">
        <v>1</v>
      </c>
      <c r="CB62">
        <v>-1</v>
      </c>
      <c r="CC62" s="203">
        <v>-1</v>
      </c>
      <c r="CD62">
        <v>0</v>
      </c>
      <c r="CE62">
        <v>1</v>
      </c>
      <c r="CF62">
        <v>0</v>
      </c>
      <c r="CG62">
        <v>1</v>
      </c>
      <c r="CH62" s="237"/>
      <c r="CI62" s="194">
        <v>42545</v>
      </c>
      <c r="CJ62">
        <f t="shared" si="94"/>
        <v>-1</v>
      </c>
      <c r="CK62" t="s">
        <v>1163</v>
      </c>
      <c r="CL62">
        <v>1</v>
      </c>
      <c r="CM62" s="241">
        <v>2</v>
      </c>
      <c r="CN62">
        <v>1</v>
      </c>
      <c r="CO62" s="137">
        <v>76561.992579981699</v>
      </c>
      <c r="CP62" s="137">
        <v>76561.992579981699</v>
      </c>
      <c r="CQ62" s="188">
        <v>0</v>
      </c>
      <c r="CR62" s="188">
        <f t="shared" si="157"/>
        <v>0</v>
      </c>
      <c r="CS62" s="188">
        <v>0</v>
      </c>
      <c r="CT62" s="188">
        <v>0</v>
      </c>
      <c r="CU62" s="188">
        <v>0</v>
      </c>
      <c r="CV62" s="188">
        <v>0</v>
      </c>
      <c r="CW62" s="188">
        <v>0</v>
      </c>
      <c r="CX62" s="188">
        <f t="shared" si="95"/>
        <v>0</v>
      </c>
      <c r="CY62" s="188">
        <v>0</v>
      </c>
      <c r="CZ62" s="188">
        <v>0</v>
      </c>
      <c r="DA62" s="188">
        <v>0</v>
      </c>
      <c r="DB62" s="188">
        <v>0</v>
      </c>
      <c r="DD62">
        <v>-1</v>
      </c>
      <c r="DE62" s="228">
        <v>1</v>
      </c>
      <c r="DF62" s="228">
        <v>-1</v>
      </c>
      <c r="DG62" s="228">
        <v>1</v>
      </c>
      <c r="DH62" s="203">
        <v>-1</v>
      </c>
      <c r="DI62" s="229">
        <v>3</v>
      </c>
      <c r="DJ62">
        <v>1</v>
      </c>
      <c r="DK62">
        <v>-1</v>
      </c>
      <c r="DL62" s="203">
        <v>-1</v>
      </c>
      <c r="DM62">
        <v>0</v>
      </c>
      <c r="DN62">
        <v>1</v>
      </c>
      <c r="DO62">
        <v>0</v>
      </c>
      <c r="DP62">
        <v>1</v>
      </c>
      <c r="DQ62" s="237">
        <v>-7.3907455012899997E-3</v>
      </c>
      <c r="DR62" s="194">
        <v>42545</v>
      </c>
      <c r="DS62">
        <f t="shared" si="96"/>
        <v>-1</v>
      </c>
      <c r="DT62" t="s">
        <v>1163</v>
      </c>
      <c r="DU62">
        <v>1</v>
      </c>
      <c r="DV62" s="241">
        <v>2</v>
      </c>
      <c r="DW62">
        <v>1</v>
      </c>
      <c r="DX62" s="137">
        <v>76140.755639690804</v>
      </c>
      <c r="DY62" s="137">
        <v>76140.755639690804</v>
      </c>
      <c r="DZ62" s="188">
        <v>-562.73694720886601</v>
      </c>
      <c r="EA62" s="188">
        <f t="shared" si="158"/>
        <v>562.73694720886601</v>
      </c>
      <c r="EB62" s="188">
        <v>562.73694720886601</v>
      </c>
      <c r="EC62" s="188">
        <v>-562.73694720886601</v>
      </c>
      <c r="ED62" s="188">
        <v>562.73694720886601</v>
      </c>
      <c r="EE62" s="188">
        <v>562.73694720886601</v>
      </c>
      <c r="EF62" s="188">
        <v>-562.73694720886601</v>
      </c>
      <c r="EG62" s="188">
        <f t="shared" si="97"/>
        <v>562.73694720886601</v>
      </c>
      <c r="EH62" s="188">
        <v>-562.73694720886601</v>
      </c>
      <c r="EI62" s="188">
        <v>562.73694720886601</v>
      </c>
      <c r="EJ62" s="188">
        <v>-562.73694720886601</v>
      </c>
      <c r="EK62" s="188">
        <v>562.73694720886601</v>
      </c>
      <c r="EM62">
        <v>-1</v>
      </c>
      <c r="EN62" s="228">
        <v>-1</v>
      </c>
      <c r="EO62" s="228">
        <v>1</v>
      </c>
      <c r="EP62" s="228">
        <v>-1</v>
      </c>
      <c r="EQ62" s="203">
        <v>-1</v>
      </c>
      <c r="ER62" s="229">
        <v>4</v>
      </c>
      <c r="ES62">
        <v>1</v>
      </c>
      <c r="ET62">
        <v>-1</v>
      </c>
      <c r="EU62" s="203">
        <v>-1</v>
      </c>
      <c r="EV62">
        <v>1</v>
      </c>
      <c r="EW62">
        <v>1</v>
      </c>
      <c r="EX62">
        <v>0</v>
      </c>
      <c r="EY62">
        <v>1</v>
      </c>
      <c r="EZ62" s="237">
        <v>-4.8559404337999998E-3</v>
      </c>
      <c r="FA62" s="194">
        <v>42549</v>
      </c>
      <c r="FB62">
        <f t="shared" si="98"/>
        <v>-1</v>
      </c>
      <c r="FC62" t="s">
        <v>1163</v>
      </c>
      <c r="FD62">
        <v>1</v>
      </c>
      <c r="FE62" s="241">
        <v>2</v>
      </c>
      <c r="FF62">
        <v>1</v>
      </c>
      <c r="FG62" s="137">
        <v>76270.345375148871</v>
      </c>
      <c r="FH62" s="137">
        <v>76270.345375148871</v>
      </c>
      <c r="FI62" s="188">
        <v>370.36425400707623</v>
      </c>
      <c r="FJ62" s="188">
        <f t="shared" si="159"/>
        <v>370.36425400707623</v>
      </c>
      <c r="FK62" s="188">
        <v>370.36425400707623</v>
      </c>
      <c r="FL62" s="188">
        <v>-370.36425400707623</v>
      </c>
      <c r="FM62" s="188">
        <v>370.36425400707623</v>
      </c>
      <c r="FN62" s="188">
        <v>-370.36425400707623</v>
      </c>
      <c r="FO62" s="188">
        <v>370.36425400707623</v>
      </c>
      <c r="FP62" s="188">
        <f t="shared" si="99"/>
        <v>370.36425400707623</v>
      </c>
      <c r="FQ62" s="188">
        <v>-370.36425400707623</v>
      </c>
      <c r="FR62" s="188">
        <v>370.36425400707623</v>
      </c>
      <c r="FS62" s="188">
        <v>-370.36425400707623</v>
      </c>
      <c r="FT62" s="188">
        <v>370.36425400707623</v>
      </c>
      <c r="FV62">
        <v>-1</v>
      </c>
      <c r="FW62" s="228">
        <v>-1</v>
      </c>
      <c r="FX62" s="228">
        <v>1</v>
      </c>
      <c r="FY62" s="228">
        <v>-1</v>
      </c>
      <c r="FZ62" s="203">
        <v>-1</v>
      </c>
      <c r="GA62" s="229">
        <v>5</v>
      </c>
      <c r="GB62">
        <v>1</v>
      </c>
      <c r="GC62">
        <v>-1</v>
      </c>
      <c r="GD62">
        <v>-1</v>
      </c>
      <c r="GE62">
        <v>1</v>
      </c>
      <c r="GF62">
        <v>1</v>
      </c>
      <c r="GG62">
        <v>0</v>
      </c>
      <c r="GH62">
        <v>1</v>
      </c>
      <c r="GI62">
        <v>-5.2049446974599999E-3</v>
      </c>
      <c r="GJ62" s="194">
        <v>42549</v>
      </c>
      <c r="GK62">
        <f t="shared" si="100"/>
        <v>-1</v>
      </c>
      <c r="GL62" t="s">
        <v>1163</v>
      </c>
      <c r="GM62">
        <v>1</v>
      </c>
      <c r="GN62" s="241">
        <v>1</v>
      </c>
      <c r="GO62">
        <v>1</v>
      </c>
      <c r="GP62" s="137">
        <v>75873.362445414838</v>
      </c>
      <c r="GQ62" s="137">
        <v>75873.362445414838</v>
      </c>
      <c r="GR62" s="188">
        <v>394.91665553872264</v>
      </c>
      <c r="GS62" s="188">
        <f t="shared" si="160"/>
        <v>394.91665553872264</v>
      </c>
      <c r="GT62" s="188">
        <v>394.91665553872264</v>
      </c>
      <c r="GU62" s="188">
        <v>-394.91665553872264</v>
      </c>
      <c r="GV62" s="188">
        <v>394.91665553872264</v>
      </c>
      <c r="GW62" s="188">
        <v>-394.91665553872264</v>
      </c>
      <c r="GX62" s="188">
        <v>394.91665553872264</v>
      </c>
      <c r="GY62" s="188">
        <f t="shared" si="101"/>
        <v>394.91665553872264</v>
      </c>
      <c r="GZ62" s="188">
        <v>-394.91665553872264</v>
      </c>
      <c r="HA62" s="188">
        <v>394.91665553872264</v>
      </c>
      <c r="HB62" s="188">
        <v>-394.91665553872264</v>
      </c>
      <c r="HC62" s="188">
        <v>394.91665553872264</v>
      </c>
      <c r="HE62">
        <v>-1</v>
      </c>
      <c r="HF62">
        <v>-1</v>
      </c>
      <c r="HG62">
        <v>-1</v>
      </c>
      <c r="HH62">
        <v>-1</v>
      </c>
      <c r="HI62">
        <v>-1</v>
      </c>
      <c r="HJ62">
        <v>6</v>
      </c>
      <c r="HK62">
        <v>1</v>
      </c>
      <c r="HL62">
        <v>-1</v>
      </c>
      <c r="HM62" s="203">
        <v>1</v>
      </c>
      <c r="HN62">
        <v>0</v>
      </c>
      <c r="HO62">
        <v>0</v>
      </c>
      <c r="HP62">
        <v>1</v>
      </c>
      <c r="HQ62">
        <v>0</v>
      </c>
      <c r="HR62" s="237">
        <v>3.2701111837799999E-3</v>
      </c>
      <c r="HS62" s="194">
        <v>42549</v>
      </c>
      <c r="HT62">
        <f t="shared" si="102"/>
        <v>-1</v>
      </c>
      <c r="HU62" t="s">
        <v>1163</v>
      </c>
      <c r="HV62">
        <v>1</v>
      </c>
      <c r="HW62">
        <v>1</v>
      </c>
      <c r="HX62">
        <v>1</v>
      </c>
      <c r="HY62" s="137">
        <v>76348.795540513645</v>
      </c>
      <c r="HZ62" s="137">
        <v>76348.795540513645</v>
      </c>
      <c r="IA62" s="188">
        <v>-249.66905016516625</v>
      </c>
      <c r="IB62" s="188">
        <f t="shared" si="161"/>
        <v>-249.66905016516625</v>
      </c>
      <c r="IC62" s="188">
        <v>-249.66905016516625</v>
      </c>
      <c r="ID62" s="188">
        <v>249.66905016516625</v>
      </c>
      <c r="IE62" s="188">
        <v>-249.66905016516625</v>
      </c>
      <c r="IF62" s="188">
        <v>-249.66905016516625</v>
      </c>
      <c r="IG62" s="188">
        <v>-249.66905016516625</v>
      </c>
      <c r="IH62" s="188">
        <f t="shared" si="103"/>
        <v>-249.66905016516625</v>
      </c>
      <c r="II62" s="188">
        <v>249.66905016516625</v>
      </c>
      <c r="IJ62" s="188">
        <v>-249.66905016516625</v>
      </c>
      <c r="IK62" s="188">
        <v>-249.66905016516625</v>
      </c>
      <c r="IL62" s="188">
        <v>249.66905016516625</v>
      </c>
      <c r="IN62">
        <v>1</v>
      </c>
      <c r="IO62" s="228">
        <v>-1</v>
      </c>
      <c r="IP62" s="228">
        <v>-1</v>
      </c>
      <c r="IQ62" s="228">
        <v>-1</v>
      </c>
      <c r="IR62" s="203">
        <v>-1</v>
      </c>
      <c r="IS62" s="229">
        <v>7</v>
      </c>
      <c r="IT62">
        <v>1</v>
      </c>
      <c r="IU62">
        <v>-1</v>
      </c>
      <c r="IV62" s="203">
        <v>1</v>
      </c>
      <c r="IW62">
        <v>0</v>
      </c>
      <c r="IX62">
        <v>0</v>
      </c>
      <c r="IY62">
        <v>1</v>
      </c>
      <c r="IZ62">
        <v>0</v>
      </c>
      <c r="JA62" s="237">
        <v>4.7588005215100003E-2</v>
      </c>
      <c r="JB62" s="194">
        <v>42549</v>
      </c>
      <c r="JC62">
        <f t="shared" si="104"/>
        <v>-1</v>
      </c>
      <c r="JD62" t="s">
        <v>1163</v>
      </c>
      <c r="JE62">
        <v>1</v>
      </c>
      <c r="JF62" s="241">
        <v>1</v>
      </c>
      <c r="JG62">
        <v>1</v>
      </c>
      <c r="JH62" s="137">
        <v>78138.675483808227</v>
      </c>
      <c r="JI62" s="137">
        <v>78138.675483808227</v>
      </c>
      <c r="JJ62" s="188">
        <v>-3718.4636964244728</v>
      </c>
      <c r="JK62" s="188">
        <f t="shared" si="162"/>
        <v>3718.4636964244728</v>
      </c>
      <c r="JL62" s="188">
        <v>-3718.4636964244728</v>
      </c>
      <c r="JM62" s="188">
        <v>3718.4636964244728</v>
      </c>
      <c r="JN62" s="188">
        <v>-3718.4636964244728</v>
      </c>
      <c r="JO62" s="188">
        <v>-3718.4636964244728</v>
      </c>
      <c r="JP62" s="188">
        <v>-3718.4636964244728</v>
      </c>
      <c r="JQ62" s="188">
        <f t="shared" si="105"/>
        <v>-3718.4636964244728</v>
      </c>
      <c r="JR62" s="188">
        <v>3718.4636964244728</v>
      </c>
      <c r="JS62" s="188">
        <v>-3718.4636964244728</v>
      </c>
      <c r="JT62" s="188">
        <v>-3718.4636964244728</v>
      </c>
      <c r="JU62" s="188">
        <v>3718.4636964244728</v>
      </c>
      <c r="JW62">
        <v>1</v>
      </c>
      <c r="JX62" s="228">
        <v>1</v>
      </c>
      <c r="JY62" s="228">
        <v>1</v>
      </c>
      <c r="JZ62" s="228">
        <v>-1</v>
      </c>
      <c r="KA62" s="203">
        <v>-1</v>
      </c>
      <c r="KB62" s="229">
        <v>8</v>
      </c>
      <c r="KC62">
        <v>1</v>
      </c>
      <c r="KD62">
        <v>-1</v>
      </c>
      <c r="KE62" s="203">
        <v>1</v>
      </c>
      <c r="KF62">
        <v>1</v>
      </c>
      <c r="KG62">
        <v>0</v>
      </c>
      <c r="KH62">
        <v>1</v>
      </c>
      <c r="KI62">
        <v>0</v>
      </c>
      <c r="KJ62" s="237">
        <v>2.7691350342300001E-2</v>
      </c>
      <c r="KK62" s="194">
        <v>42549</v>
      </c>
      <c r="KL62">
        <f t="shared" si="106"/>
        <v>-1</v>
      </c>
      <c r="KM62" t="s">
        <v>1163</v>
      </c>
      <c r="KN62">
        <v>1</v>
      </c>
      <c r="KO62" s="241">
        <v>1</v>
      </c>
      <c r="KP62">
        <v>1</v>
      </c>
      <c r="KQ62" s="137">
        <v>79590.361445783128</v>
      </c>
      <c r="KR62" s="137">
        <v>79590.361445783128</v>
      </c>
      <c r="KS62" s="188">
        <v>2203.9645826654673</v>
      </c>
      <c r="KT62" s="188">
        <v>2203.9645826654673</v>
      </c>
      <c r="KU62" s="188">
        <v>-2203.9645826654673</v>
      </c>
      <c r="KV62" s="188">
        <v>2203.9645826654673</v>
      </c>
      <c r="KW62" s="188">
        <v>-2203.9645826654673</v>
      </c>
      <c r="KX62" s="188">
        <v>2203.9645826654673</v>
      </c>
      <c r="KY62" s="188">
        <v>-2203.9645826654673</v>
      </c>
      <c r="KZ62" s="188">
        <f t="shared" si="107"/>
        <v>-2203.9645826654673</v>
      </c>
      <c r="LA62" s="188">
        <v>2203.9645826654673</v>
      </c>
      <c r="LB62" s="188">
        <v>-2203.9645826654673</v>
      </c>
      <c r="LC62" s="188">
        <v>-2203.9645826654673</v>
      </c>
      <c r="LD62" s="188">
        <v>2203.9645826654673</v>
      </c>
      <c r="LF62">
        <v>1</v>
      </c>
      <c r="LG62" s="228">
        <v>-1</v>
      </c>
      <c r="LH62" s="228">
        <v>-1</v>
      </c>
      <c r="LI62" s="228">
        <v>-1</v>
      </c>
      <c r="LJ62" s="203">
        <v>-1</v>
      </c>
      <c r="LK62" s="229">
        <v>9</v>
      </c>
      <c r="LL62">
        <v>1</v>
      </c>
      <c r="LM62">
        <v>-1</v>
      </c>
      <c r="LN62" s="203">
        <v>-1</v>
      </c>
      <c r="LO62">
        <v>1</v>
      </c>
      <c r="LP62">
        <v>1</v>
      </c>
      <c r="LQ62">
        <v>0</v>
      </c>
      <c r="LR62">
        <v>1</v>
      </c>
      <c r="LS62" s="237">
        <v>-1.0293672419E-2</v>
      </c>
      <c r="LT62" s="194">
        <v>42549</v>
      </c>
      <c r="LU62">
        <f t="shared" si="108"/>
        <v>-1</v>
      </c>
      <c r="LV62" t="s">
        <v>1163</v>
      </c>
      <c r="LW62">
        <v>1</v>
      </c>
      <c r="LX62" s="241"/>
      <c r="LY62">
        <v>1</v>
      </c>
      <c r="LZ62" s="137">
        <v>78258.163363018291</v>
      </c>
      <c r="MA62" s="137">
        <v>78258.163363018291</v>
      </c>
      <c r="MB62" s="188">
        <v>805.56389777149764</v>
      </c>
      <c r="MC62" s="188">
        <v>-805.56389777149764</v>
      </c>
      <c r="MD62" s="188">
        <v>805.56389777149764</v>
      </c>
      <c r="ME62" s="188">
        <v>-805.56389777149764</v>
      </c>
      <c r="MF62" s="188">
        <v>805.56389777149764</v>
      </c>
      <c r="MG62" s="188">
        <v>805.56389777149764</v>
      </c>
      <c r="MH62" s="188">
        <v>805.56389777149764</v>
      </c>
      <c r="MI62" s="188">
        <f t="shared" si="109"/>
        <v>805.56389777149764</v>
      </c>
      <c r="MJ62" s="188">
        <v>-805.56389777149764</v>
      </c>
      <c r="MK62" s="188">
        <v>805.56389777149764</v>
      </c>
      <c r="ML62" s="188">
        <v>-805.56389777149764</v>
      </c>
      <c r="MM62" s="188">
        <v>805.56389777149764</v>
      </c>
      <c r="MO62">
        <v>-1</v>
      </c>
      <c r="MP62" s="228">
        <v>1</v>
      </c>
      <c r="MQ62" s="228">
        <v>1</v>
      </c>
      <c r="MR62" s="203">
        <v>-1</v>
      </c>
      <c r="MS62" s="203">
        <v>-1</v>
      </c>
      <c r="MT62" s="229">
        <v>10</v>
      </c>
      <c r="MU62">
        <v>1</v>
      </c>
      <c r="MV62">
        <v>-1</v>
      </c>
      <c r="MW62" s="203">
        <v>1</v>
      </c>
      <c r="MX62">
        <v>1</v>
      </c>
      <c r="MY62">
        <v>0</v>
      </c>
      <c r="MZ62">
        <v>1</v>
      </c>
      <c r="NA62">
        <v>0</v>
      </c>
      <c r="NB62" s="237">
        <v>1.1624349954099999E-2</v>
      </c>
      <c r="NC62" s="194">
        <v>42549</v>
      </c>
      <c r="ND62">
        <f t="shared" si="110"/>
        <v>-1</v>
      </c>
      <c r="NE62" t="s">
        <v>1163</v>
      </c>
      <c r="NF62">
        <v>1</v>
      </c>
      <c r="NG62" s="241"/>
      <c r="NH62">
        <v>1</v>
      </c>
      <c r="NI62" s="137">
        <v>78409.522003034901</v>
      </c>
      <c r="NJ62" s="137">
        <v>78409.522003034901</v>
      </c>
      <c r="NK62" s="188">
        <v>911.45972349698161</v>
      </c>
      <c r="NL62" s="188">
        <v>-911.45972349698161</v>
      </c>
      <c r="NM62" s="188">
        <v>-911.45972349698161</v>
      </c>
      <c r="NN62" s="188">
        <v>911.45972349698161</v>
      </c>
      <c r="NO62" s="188">
        <v>-911.45972349698161</v>
      </c>
      <c r="NP62" s="188">
        <v>911.45972349698161</v>
      </c>
      <c r="NQ62" s="188">
        <v>-911.45972349698161</v>
      </c>
      <c r="NR62" s="188">
        <f t="shared" si="111"/>
        <v>-911.45972349698161</v>
      </c>
      <c r="NS62" s="188">
        <v>911.45972349698161</v>
      </c>
      <c r="NT62" s="188">
        <v>-911.45972349698161</v>
      </c>
      <c r="NU62" s="188">
        <v>-911.45972349698161</v>
      </c>
      <c r="NV62" s="188">
        <v>911.45972349698161</v>
      </c>
      <c r="NX62">
        <v>1</v>
      </c>
      <c r="NY62" s="228">
        <v>-1</v>
      </c>
      <c r="NZ62" s="228">
        <v>-1</v>
      </c>
      <c r="OA62" s="228">
        <v>1</v>
      </c>
      <c r="OB62" s="203">
        <v>-1</v>
      </c>
      <c r="OC62" s="229">
        <v>11</v>
      </c>
      <c r="OD62">
        <v>1</v>
      </c>
      <c r="OE62">
        <v>-1</v>
      </c>
      <c r="OF62" s="203">
        <v>-1</v>
      </c>
      <c r="OG62">
        <v>1</v>
      </c>
      <c r="OH62">
        <v>1</v>
      </c>
      <c r="OI62">
        <v>0</v>
      </c>
      <c r="OJ62">
        <v>1</v>
      </c>
      <c r="OK62">
        <v>-3.0238887209E-3</v>
      </c>
      <c r="OL62" s="194">
        <v>42549</v>
      </c>
      <c r="OM62">
        <f t="shared" si="112"/>
        <v>-1</v>
      </c>
      <c r="ON62" t="s">
        <v>1163</v>
      </c>
      <c r="OO62">
        <v>1</v>
      </c>
      <c r="OP62" s="241"/>
      <c r="OQ62">
        <v>1</v>
      </c>
      <c r="OR62" s="137">
        <v>79163.092174244593</v>
      </c>
      <c r="OS62" s="137">
        <v>79163.092174244593</v>
      </c>
      <c r="OT62" s="188">
        <v>239.38038153726529</v>
      </c>
      <c r="OU62" s="188">
        <v>-239.38038153726529</v>
      </c>
      <c r="OV62" s="188">
        <v>239.38038153726529</v>
      </c>
      <c r="OW62" s="188">
        <v>-239.38038153726529</v>
      </c>
      <c r="OX62" s="188">
        <v>239.38038153726529</v>
      </c>
      <c r="OY62" s="188">
        <v>239.38038153726529</v>
      </c>
      <c r="OZ62" s="188">
        <v>-239.38038153726529</v>
      </c>
      <c r="PA62" s="188">
        <f t="shared" si="113"/>
        <v>239.38038153726529</v>
      </c>
      <c r="PB62" s="188">
        <v>-239.38038153726529</v>
      </c>
      <c r="PC62" s="188">
        <v>239.38038153726529</v>
      </c>
      <c r="PD62" s="188">
        <v>-239.38038153726529</v>
      </c>
      <c r="PE62" s="188">
        <v>239.38038153726529</v>
      </c>
      <c r="PG62">
        <v>-1</v>
      </c>
      <c r="PH62" s="228">
        <v>1</v>
      </c>
      <c r="PI62" s="228">
        <v>-1</v>
      </c>
      <c r="PJ62" s="228">
        <v>1</v>
      </c>
      <c r="PK62" s="203">
        <v>-1</v>
      </c>
      <c r="PL62" s="229">
        <v>12</v>
      </c>
      <c r="PM62">
        <v>1</v>
      </c>
      <c r="PN62">
        <v>-1</v>
      </c>
      <c r="PO62" s="203">
        <v>1</v>
      </c>
      <c r="PP62">
        <v>0</v>
      </c>
      <c r="PQ62">
        <v>0</v>
      </c>
      <c r="PR62">
        <v>1</v>
      </c>
      <c r="PS62">
        <v>0</v>
      </c>
      <c r="PT62" s="237">
        <v>7.5826508947499996E-3</v>
      </c>
      <c r="PU62" s="194">
        <v>42549</v>
      </c>
      <c r="PV62">
        <v>-1</v>
      </c>
      <c r="PW62" t="s">
        <v>1163</v>
      </c>
      <c r="PX62">
        <v>1</v>
      </c>
      <c r="PY62" s="241"/>
      <c r="PZ62">
        <v>1</v>
      </c>
      <c r="QA62" s="137">
        <v>78289.969834087489</v>
      </c>
      <c r="QB62" s="137">
        <v>78289.969834087489</v>
      </c>
      <c r="QC62" s="188">
        <v>593.64550981239393</v>
      </c>
      <c r="QD62" s="188">
        <v>-593.64550981239393</v>
      </c>
      <c r="QE62" s="188">
        <v>-593.64550981239393</v>
      </c>
      <c r="QF62" s="188">
        <v>593.64550981239393</v>
      </c>
      <c r="QG62" s="188">
        <v>-593.64550981239393</v>
      </c>
      <c r="QH62" s="188">
        <v>-593.64550981239393</v>
      </c>
      <c r="QI62" s="188">
        <v>593.64550981239393</v>
      </c>
      <c r="QJ62" s="188">
        <v>-593.64550981239393</v>
      </c>
      <c r="QK62" s="188">
        <v>593.64550981239393</v>
      </c>
      <c r="QL62" s="188">
        <v>-593.64550981239393</v>
      </c>
      <c r="QM62" s="188">
        <v>-593.64550981239393</v>
      </c>
      <c r="QN62" s="188">
        <v>593.64550981239393</v>
      </c>
      <c r="QP62">
        <f t="shared" si="114"/>
        <v>1</v>
      </c>
      <c r="QQ62" s="228">
        <v>-1</v>
      </c>
      <c r="QR62" s="228">
        <v>-1</v>
      </c>
      <c r="QS62" s="228">
        <v>-1</v>
      </c>
      <c r="QT62" s="203">
        <v>-1</v>
      </c>
      <c r="QU62" s="229">
        <v>13</v>
      </c>
      <c r="QV62">
        <f t="shared" si="115"/>
        <v>1</v>
      </c>
      <c r="QW62">
        <f t="shared" si="116"/>
        <v>-1</v>
      </c>
      <c r="QX62">
        <v>1</v>
      </c>
      <c r="QY62">
        <f t="shared" si="117"/>
        <v>0</v>
      </c>
      <c r="QZ62">
        <f t="shared" si="176"/>
        <v>0</v>
      </c>
      <c r="RA62">
        <f t="shared" si="163"/>
        <v>1</v>
      </c>
      <c r="RB62">
        <f t="shared" si="118"/>
        <v>0</v>
      </c>
      <c r="RC62">
        <v>0</v>
      </c>
      <c r="RD62" s="194">
        <v>42549</v>
      </c>
      <c r="RE62">
        <f t="shared" si="119"/>
        <v>-1</v>
      </c>
      <c r="RF62" t="str">
        <f t="shared" si="83"/>
        <v>TRUE</v>
      </c>
      <c r="RG62">
        <f>VLOOKUP($A62,'FuturesInfo (3)'!$A$2:$V$80,22)</f>
        <v>1</v>
      </c>
      <c r="RH62" s="241"/>
      <c r="RI62">
        <f t="shared" si="120"/>
        <v>1</v>
      </c>
      <c r="RJ62" s="137">
        <f>VLOOKUP($A62,'FuturesInfo (3)'!$A$2:$O$80,15)*RG62</f>
        <v>78289.969834087489</v>
      </c>
      <c r="RK62" s="137">
        <f>VLOOKUP($A62,'FuturesInfo (3)'!$A$2:$O$80,15)*RI62</f>
        <v>78289.969834087489</v>
      </c>
      <c r="RL62" s="188">
        <f t="shared" si="121"/>
        <v>0</v>
      </c>
      <c r="RM62" s="188">
        <f t="shared" si="172"/>
        <v>0</v>
      </c>
      <c r="RN62" s="188">
        <f t="shared" si="122"/>
        <v>0</v>
      </c>
      <c r="RO62" s="188">
        <f t="shared" si="123"/>
        <v>0</v>
      </c>
      <c r="RP62" s="188">
        <f t="shared" si="173"/>
        <v>0</v>
      </c>
      <c r="RQ62" s="188">
        <f t="shared" si="125"/>
        <v>0</v>
      </c>
      <c r="RR62" s="188">
        <f t="shared" si="164"/>
        <v>0</v>
      </c>
      <c r="RS62" s="188">
        <f t="shared" si="126"/>
        <v>0</v>
      </c>
      <c r="RT62" s="188">
        <f>IF(IF(sym!$Q51=QX62,1,0)=1,ABS(RJ62*RC62),-ABS(RJ62*RC62))</f>
        <v>0</v>
      </c>
      <c r="RU62" s="188">
        <f>IF(IF(sym!$P51=QX62,1,0)=1,ABS(RJ62*RC62),-ABS(RJ62*RC62))</f>
        <v>0</v>
      </c>
      <c r="RV62" s="188">
        <f t="shared" si="169"/>
        <v>0</v>
      </c>
      <c r="RW62" s="188">
        <f t="shared" si="127"/>
        <v>0</v>
      </c>
      <c r="RY62">
        <f t="shared" si="128"/>
        <v>1</v>
      </c>
      <c r="RZ62" s="228"/>
      <c r="SA62" s="228"/>
      <c r="SB62" s="228"/>
      <c r="SC62" s="203"/>
      <c r="SD62" s="229"/>
      <c r="SE62">
        <f t="shared" si="129"/>
        <v>1</v>
      </c>
      <c r="SF62">
        <f t="shared" si="130"/>
        <v>0</v>
      </c>
      <c r="SG62" s="203"/>
      <c r="SH62">
        <f t="shared" si="131"/>
        <v>1</v>
      </c>
      <c r="SI62">
        <f t="shared" si="85"/>
        <v>1</v>
      </c>
      <c r="SJ62">
        <f t="shared" si="165"/>
        <v>0</v>
      </c>
      <c r="SK62">
        <f t="shared" si="132"/>
        <v>1</v>
      </c>
      <c r="SL62" s="237"/>
      <c r="SM62" s="194"/>
      <c r="SN62">
        <f t="shared" si="133"/>
        <v>-1</v>
      </c>
      <c r="SO62" t="str">
        <f t="shared" si="86"/>
        <v>FALSE</v>
      </c>
      <c r="SP62">
        <f>VLOOKUP($A62,'FuturesInfo (3)'!$A$2:$V$80,22)</f>
        <v>1</v>
      </c>
      <c r="SQ62" s="241"/>
      <c r="SR62">
        <f t="shared" si="134"/>
        <v>1</v>
      </c>
      <c r="SS62" s="137">
        <f>VLOOKUP($A62,'FuturesInfo (3)'!$A$2:$O$80,15)*SP62</f>
        <v>78289.969834087489</v>
      </c>
      <c r="ST62" s="137">
        <f>VLOOKUP($A62,'FuturesInfo (3)'!$A$2:$O$80,15)*SR62</f>
        <v>78289.969834087489</v>
      </c>
      <c r="SU62" s="188">
        <f t="shared" si="177"/>
        <v>0</v>
      </c>
      <c r="SV62" s="188">
        <f t="shared" si="87"/>
        <v>0</v>
      </c>
      <c r="SW62" s="188">
        <f t="shared" si="136"/>
        <v>0</v>
      </c>
      <c r="SX62" s="188">
        <f t="shared" si="137"/>
        <v>0</v>
      </c>
      <c r="SY62" s="188">
        <f t="shared" si="174"/>
        <v>0</v>
      </c>
      <c r="SZ62" s="188">
        <f t="shared" si="139"/>
        <v>0</v>
      </c>
      <c r="TA62" s="188">
        <f t="shared" si="166"/>
        <v>0</v>
      </c>
      <c r="TB62" s="188">
        <f t="shared" si="140"/>
        <v>0</v>
      </c>
      <c r="TC62" s="188">
        <f>IF(IF(sym!$Q51=SG62,1,0)=1,ABS(SS62*SL62),-ABS(SS62*SL62))</f>
        <v>0</v>
      </c>
      <c r="TD62" s="188">
        <f>IF(IF(sym!$P51=SG62,1,0)=1,ABS(SS62*SL62),-ABS(SS62*SL62))</f>
        <v>0</v>
      </c>
      <c r="TE62" s="188">
        <f t="shared" si="170"/>
        <v>0</v>
      </c>
      <c r="TF62" s="188">
        <f t="shared" si="141"/>
        <v>0</v>
      </c>
      <c r="TH62">
        <f t="shared" si="142"/>
        <v>0</v>
      </c>
      <c r="TI62" s="228"/>
      <c r="TJ62" s="228"/>
      <c r="TK62" s="228"/>
      <c r="TL62" s="203"/>
      <c r="TM62" s="229"/>
      <c r="TN62">
        <f t="shared" si="143"/>
        <v>1</v>
      </c>
      <c r="TO62">
        <f t="shared" si="144"/>
        <v>0</v>
      </c>
      <c r="TP62" s="203"/>
      <c r="TQ62">
        <f t="shared" si="145"/>
        <v>1</v>
      </c>
      <c r="TR62">
        <f t="shared" si="88"/>
        <v>1</v>
      </c>
      <c r="TS62">
        <f t="shared" si="167"/>
        <v>0</v>
      </c>
      <c r="TT62">
        <f t="shared" si="146"/>
        <v>1</v>
      </c>
      <c r="TU62" s="237"/>
      <c r="TV62" s="194"/>
      <c r="TW62">
        <f t="shared" si="147"/>
        <v>-1</v>
      </c>
      <c r="TX62" t="str">
        <f t="shared" si="89"/>
        <v>FALSE</v>
      </c>
      <c r="TY62">
        <f>VLOOKUP($A62,'FuturesInfo (3)'!$A$2:$V$80,22)</f>
        <v>1</v>
      </c>
      <c r="TZ62" s="241"/>
      <c r="UA62">
        <f t="shared" si="148"/>
        <v>1</v>
      </c>
      <c r="UB62" s="137">
        <f>VLOOKUP($A62,'FuturesInfo (3)'!$A$2:$O$80,15)*TY62</f>
        <v>78289.969834087489</v>
      </c>
      <c r="UC62" s="137">
        <f>VLOOKUP($A62,'FuturesInfo (3)'!$A$2:$O$80,15)*UA62</f>
        <v>78289.969834087489</v>
      </c>
      <c r="UD62" s="188">
        <f t="shared" si="178"/>
        <v>0</v>
      </c>
      <c r="UE62" s="188">
        <f t="shared" si="90"/>
        <v>0</v>
      </c>
      <c r="UF62" s="188">
        <f t="shared" si="150"/>
        <v>0</v>
      </c>
      <c r="UG62" s="188">
        <f t="shared" si="151"/>
        <v>0</v>
      </c>
      <c r="UH62" s="188">
        <f t="shared" si="175"/>
        <v>0</v>
      </c>
      <c r="UI62" s="188">
        <f t="shared" si="153"/>
        <v>0</v>
      </c>
      <c r="UJ62" s="188">
        <f t="shared" si="168"/>
        <v>0</v>
      </c>
      <c r="UK62" s="188">
        <f t="shared" si="154"/>
        <v>0</v>
      </c>
      <c r="UL62" s="188">
        <f>IF(IF(sym!$Q51=TP62,1,0)=1,ABS(UB62*TU62),-ABS(UB62*TU62))</f>
        <v>0</v>
      </c>
      <c r="UM62" s="188">
        <f>IF(IF(sym!$P51=TP62,1,0)=1,ABS(UB62*TU62),-ABS(UB62*TU62))</f>
        <v>0</v>
      </c>
      <c r="UN62" s="188">
        <f t="shared" si="171"/>
        <v>0</v>
      </c>
      <c r="UO62" s="188">
        <f t="shared" si="155"/>
        <v>0</v>
      </c>
    </row>
    <row r="63" spans="1:561" x14ac:dyDescent="0.25">
      <c r="A63" s="1" t="s">
        <v>381</v>
      </c>
      <c r="B63" s="149" t="str">
        <f>'FuturesInfo (3)'!M51</f>
        <v>@NQ</v>
      </c>
      <c r="C63" s="192" t="str">
        <f>VLOOKUP(A63,'FuturesInfo (3)'!$A$2:$K$80,11)</f>
        <v>index</v>
      </c>
      <c r="E63">
        <v>1</v>
      </c>
      <c r="F63" s="228">
        <v>1</v>
      </c>
      <c r="G63" s="228">
        <v>-1</v>
      </c>
      <c r="H63" s="203">
        <v>1</v>
      </c>
      <c r="I63" s="229">
        <v>-2</v>
      </c>
      <c r="J63">
        <v>-1</v>
      </c>
      <c r="K63">
        <v>-1</v>
      </c>
      <c r="L63" s="203">
        <v>1</v>
      </c>
      <c r="M63">
        <v>1</v>
      </c>
      <c r="N63">
        <v>1</v>
      </c>
      <c r="O63">
        <v>0</v>
      </c>
      <c r="P63">
        <v>0</v>
      </c>
      <c r="Q63" s="237">
        <v>1.01426852329E-2</v>
      </c>
      <c r="R63" s="194">
        <v>42538</v>
      </c>
      <c r="S63">
        <v>60</v>
      </c>
      <c r="T63" t="s">
        <v>1163</v>
      </c>
      <c r="U63">
        <v>1</v>
      </c>
      <c r="V63" s="241">
        <v>2</v>
      </c>
      <c r="W63">
        <v>1</v>
      </c>
      <c r="X63" s="137">
        <v>88140</v>
      </c>
      <c r="Y63" s="137">
        <v>88140</v>
      </c>
      <c r="Z63" s="188">
        <v>893.97627642780594</v>
      </c>
      <c r="AA63" s="188">
        <f t="shared" si="81"/>
        <v>893.97627642780594</v>
      </c>
      <c r="AB63" s="188">
        <v>893.97627642780594</v>
      </c>
      <c r="AC63" s="188">
        <v>-893.97627642780594</v>
      </c>
      <c r="AD63" s="188">
        <v>-893.97627642780594</v>
      </c>
      <c r="AE63" s="188">
        <v>-893.97627642780594</v>
      </c>
      <c r="AF63" s="188">
        <f t="shared" si="91"/>
        <v>0</v>
      </c>
      <c r="AG63" s="188">
        <v>893.97627642780594</v>
      </c>
      <c r="AH63" s="188">
        <v>-893.97627642780594</v>
      </c>
      <c r="AI63" s="188">
        <v>-893.97627642780594</v>
      </c>
      <c r="AJ63" s="188">
        <v>893.97627642780594</v>
      </c>
      <c r="AL63">
        <v>1</v>
      </c>
      <c r="AM63" s="228">
        <v>-1</v>
      </c>
      <c r="AN63" s="228">
        <v>1</v>
      </c>
      <c r="AO63" s="228">
        <v>-1</v>
      </c>
      <c r="AP63" s="203">
        <v>1</v>
      </c>
      <c r="AQ63" s="229">
        <v>-3</v>
      </c>
      <c r="AR63">
        <v>-1</v>
      </c>
      <c r="AS63">
        <v>-1</v>
      </c>
      <c r="AT63" s="203">
        <v>1</v>
      </c>
      <c r="AU63">
        <v>0</v>
      </c>
      <c r="AV63">
        <v>1</v>
      </c>
      <c r="AW63">
        <v>0</v>
      </c>
      <c r="AX63">
        <v>0</v>
      </c>
      <c r="AY63" s="237">
        <v>5.9564329475799999E-3</v>
      </c>
      <c r="AZ63" s="194">
        <v>42538</v>
      </c>
      <c r="BA63">
        <f t="shared" si="92"/>
        <v>-1</v>
      </c>
      <c r="BB63" t="s">
        <v>1163</v>
      </c>
      <c r="BC63">
        <v>1</v>
      </c>
      <c r="BD63" s="241">
        <v>2</v>
      </c>
      <c r="BE63">
        <v>1</v>
      </c>
      <c r="BF63" s="137">
        <v>88665</v>
      </c>
      <c r="BG63" s="137">
        <v>88665</v>
      </c>
      <c r="BH63" s="188">
        <v>-528.12712729718066</v>
      </c>
      <c r="BI63" s="188">
        <f t="shared" si="156"/>
        <v>528.12712729718066</v>
      </c>
      <c r="BJ63" s="188">
        <v>528.12712729718066</v>
      </c>
      <c r="BK63" s="188">
        <v>-528.12712729718066</v>
      </c>
      <c r="BL63" s="188">
        <v>-528.12712729718066</v>
      </c>
      <c r="BM63" s="188">
        <v>528.12712729718066</v>
      </c>
      <c r="BN63" s="188">
        <v>-528.12712729718066</v>
      </c>
      <c r="BO63" s="188">
        <f t="shared" si="93"/>
        <v>-528.12712729718066</v>
      </c>
      <c r="BP63" s="188">
        <v>528.12712729718066</v>
      </c>
      <c r="BQ63" s="188">
        <v>-528.12712729718066</v>
      </c>
      <c r="BR63" s="188">
        <v>-528.12712729718066</v>
      </c>
      <c r="BS63" s="188">
        <v>528.12712729718066</v>
      </c>
      <c r="BU63">
        <v>1</v>
      </c>
      <c r="BV63" s="228">
        <v>1</v>
      </c>
      <c r="BW63" s="228">
        <v>-1</v>
      </c>
      <c r="BX63" s="228">
        <v>1</v>
      </c>
      <c r="BY63" s="203">
        <v>1</v>
      </c>
      <c r="BZ63" s="229">
        <v>-4</v>
      </c>
      <c r="CA63">
        <v>-1</v>
      </c>
      <c r="CB63">
        <v>-1</v>
      </c>
      <c r="CC63" s="203">
        <v>1</v>
      </c>
      <c r="CD63">
        <v>1</v>
      </c>
      <c r="CE63">
        <v>1</v>
      </c>
      <c r="CF63">
        <v>0</v>
      </c>
      <c r="CG63">
        <v>0</v>
      </c>
      <c r="CH63" s="237"/>
      <c r="CI63" s="194">
        <v>42548</v>
      </c>
      <c r="CJ63">
        <f t="shared" si="94"/>
        <v>-1</v>
      </c>
      <c r="CK63" t="s">
        <v>1163</v>
      </c>
      <c r="CL63">
        <v>2</v>
      </c>
      <c r="CM63" s="241">
        <v>2</v>
      </c>
      <c r="CN63">
        <v>2</v>
      </c>
      <c r="CO63" s="137">
        <v>177330</v>
      </c>
      <c r="CP63" s="137">
        <v>177330</v>
      </c>
      <c r="CQ63" s="188">
        <v>0</v>
      </c>
      <c r="CR63" s="188">
        <f t="shared" si="157"/>
        <v>0</v>
      </c>
      <c r="CS63" s="188">
        <v>0</v>
      </c>
      <c r="CT63" s="188">
        <v>0</v>
      </c>
      <c r="CU63" s="188">
        <v>0</v>
      </c>
      <c r="CV63" s="188">
        <v>0</v>
      </c>
      <c r="CW63" s="188">
        <v>0</v>
      </c>
      <c r="CX63" s="188">
        <f t="shared" si="95"/>
        <v>0</v>
      </c>
      <c r="CY63" s="188">
        <v>0</v>
      </c>
      <c r="CZ63" s="188">
        <v>0</v>
      </c>
      <c r="DA63" s="188">
        <v>0</v>
      </c>
      <c r="DB63" s="188">
        <v>0</v>
      </c>
      <c r="DD63">
        <v>1</v>
      </c>
      <c r="DE63" s="228">
        <v>1</v>
      </c>
      <c r="DF63" s="228">
        <v>-1</v>
      </c>
      <c r="DG63" s="228">
        <v>1</v>
      </c>
      <c r="DH63" s="203">
        <v>1</v>
      </c>
      <c r="DI63" s="229">
        <v>-4</v>
      </c>
      <c r="DJ63">
        <v>-1</v>
      </c>
      <c r="DK63">
        <v>-1</v>
      </c>
      <c r="DL63" s="203">
        <v>-1</v>
      </c>
      <c r="DM63">
        <v>0</v>
      </c>
      <c r="DN63">
        <v>0</v>
      </c>
      <c r="DO63">
        <v>1</v>
      </c>
      <c r="DP63">
        <v>1</v>
      </c>
      <c r="DQ63" s="237">
        <v>-6.5978683809799999E-3</v>
      </c>
      <c r="DR63" s="194">
        <v>42548</v>
      </c>
      <c r="DS63">
        <f t="shared" si="96"/>
        <v>-1</v>
      </c>
      <c r="DT63" t="s">
        <v>1163</v>
      </c>
      <c r="DU63">
        <v>2</v>
      </c>
      <c r="DV63" s="241">
        <v>2</v>
      </c>
      <c r="DW63">
        <v>2</v>
      </c>
      <c r="DX63" s="137">
        <v>176160</v>
      </c>
      <c r="DY63" s="137">
        <v>176160</v>
      </c>
      <c r="DZ63" s="188">
        <v>-1162.2804939934367</v>
      </c>
      <c r="EA63" s="188">
        <f t="shared" si="158"/>
        <v>-1162.2804939934367</v>
      </c>
      <c r="EB63" s="188">
        <v>-1162.2804939934367</v>
      </c>
      <c r="EC63" s="188">
        <v>1162.2804939934367</v>
      </c>
      <c r="ED63" s="188">
        <v>1162.2804939934367</v>
      </c>
      <c r="EE63" s="188">
        <v>1162.2804939934367</v>
      </c>
      <c r="EF63" s="188">
        <v>-1162.2804939934367</v>
      </c>
      <c r="EG63" s="188">
        <f t="shared" si="97"/>
        <v>1162.2804939934367</v>
      </c>
      <c r="EH63" s="188">
        <v>-1162.2804939934367</v>
      </c>
      <c r="EI63" s="188">
        <v>1162.2804939934367</v>
      </c>
      <c r="EJ63" s="188">
        <v>-1162.2804939934367</v>
      </c>
      <c r="EK63" s="188">
        <v>1162.2804939934367</v>
      </c>
      <c r="EM63">
        <v>-1</v>
      </c>
      <c r="EN63" s="228">
        <v>-1</v>
      </c>
      <c r="EO63" s="228">
        <v>-1</v>
      </c>
      <c r="EP63" s="228">
        <v>-1</v>
      </c>
      <c r="EQ63" s="203">
        <v>1</v>
      </c>
      <c r="ER63" s="229">
        <v>5</v>
      </c>
      <c r="ES63">
        <v>-1</v>
      </c>
      <c r="ET63">
        <v>1</v>
      </c>
      <c r="EU63" s="203">
        <v>1</v>
      </c>
      <c r="EV63">
        <v>0</v>
      </c>
      <c r="EW63">
        <v>1</v>
      </c>
      <c r="EX63">
        <v>0</v>
      </c>
      <c r="EY63">
        <v>1</v>
      </c>
      <c r="EZ63" s="237">
        <v>8.0608537693000002E-3</v>
      </c>
      <c r="FA63" s="194">
        <v>42548</v>
      </c>
      <c r="FB63">
        <f t="shared" si="98"/>
        <v>-1</v>
      </c>
      <c r="FC63" t="s">
        <v>1163</v>
      </c>
      <c r="FD63">
        <v>2</v>
      </c>
      <c r="FE63" s="241">
        <v>2</v>
      </c>
      <c r="FF63">
        <v>2</v>
      </c>
      <c r="FG63" s="137">
        <v>177580</v>
      </c>
      <c r="FH63" s="137">
        <v>177580</v>
      </c>
      <c r="FI63" s="188">
        <v>-1431.4464123522941</v>
      </c>
      <c r="FJ63" s="188">
        <f t="shared" si="159"/>
        <v>-1431.4464123522941</v>
      </c>
      <c r="FK63" s="188">
        <v>1431.4464123522941</v>
      </c>
      <c r="FL63" s="188">
        <v>-1431.4464123522941</v>
      </c>
      <c r="FM63" s="188">
        <v>1431.4464123522941</v>
      </c>
      <c r="FN63" s="188">
        <v>-1431.4464123522941</v>
      </c>
      <c r="FO63" s="188">
        <v>-1431.4464123522941</v>
      </c>
      <c r="FP63" s="188">
        <f t="shared" si="99"/>
        <v>-1431.4464123522941</v>
      </c>
      <c r="FQ63" s="188">
        <v>1431.4464123522941</v>
      </c>
      <c r="FR63" s="188">
        <v>-1431.4464123522941</v>
      </c>
      <c r="FS63" s="188">
        <v>-1431.4464123522941</v>
      </c>
      <c r="FT63" s="188">
        <v>1431.4464123522941</v>
      </c>
      <c r="FV63">
        <v>1</v>
      </c>
      <c r="FW63" s="228">
        <v>-1</v>
      </c>
      <c r="FX63" s="228">
        <v>-1</v>
      </c>
      <c r="FY63" s="228">
        <v>-1</v>
      </c>
      <c r="FZ63" s="203">
        <v>1</v>
      </c>
      <c r="GA63" s="229">
        <v>6</v>
      </c>
      <c r="GB63">
        <v>-1</v>
      </c>
      <c r="GC63">
        <v>1</v>
      </c>
      <c r="GD63">
        <v>1</v>
      </c>
      <c r="GE63">
        <v>0</v>
      </c>
      <c r="GF63">
        <v>1</v>
      </c>
      <c r="GG63">
        <v>0</v>
      </c>
      <c r="GH63">
        <v>1</v>
      </c>
      <c r="GI63">
        <v>2.8719450388600002E-3</v>
      </c>
      <c r="GJ63" s="194">
        <v>42548</v>
      </c>
      <c r="GK63">
        <f t="shared" si="100"/>
        <v>-1</v>
      </c>
      <c r="GL63" t="s">
        <v>1163</v>
      </c>
      <c r="GM63">
        <v>2</v>
      </c>
      <c r="GN63" s="241">
        <v>1</v>
      </c>
      <c r="GO63">
        <v>3</v>
      </c>
      <c r="GP63" s="137">
        <v>178090</v>
      </c>
      <c r="GQ63" s="137">
        <v>267135</v>
      </c>
      <c r="GR63" s="188">
        <v>-511.46469197057741</v>
      </c>
      <c r="GS63" s="188">
        <f t="shared" si="160"/>
        <v>511.46469197057741</v>
      </c>
      <c r="GT63" s="188">
        <v>511.46469197057741</v>
      </c>
      <c r="GU63" s="188">
        <v>-511.46469197057741</v>
      </c>
      <c r="GV63" s="188">
        <v>511.46469197057741</v>
      </c>
      <c r="GW63" s="188">
        <v>-511.46469197057741</v>
      </c>
      <c r="GX63" s="188">
        <v>-511.46469197057741</v>
      </c>
      <c r="GY63" s="188">
        <f t="shared" si="101"/>
        <v>-511.46469197057741</v>
      </c>
      <c r="GZ63" s="188">
        <v>511.46469197057741</v>
      </c>
      <c r="HA63" s="188">
        <v>-511.46469197057741</v>
      </c>
      <c r="HB63" s="188">
        <v>-511.46469197057741</v>
      </c>
      <c r="HC63" s="188">
        <v>511.46469197057741</v>
      </c>
      <c r="HE63">
        <v>1</v>
      </c>
      <c r="HF63">
        <v>-1</v>
      </c>
      <c r="HG63">
        <v>-1</v>
      </c>
      <c r="HH63">
        <v>1</v>
      </c>
      <c r="HI63">
        <v>1</v>
      </c>
      <c r="HJ63">
        <v>7</v>
      </c>
      <c r="HK63">
        <v>-1</v>
      </c>
      <c r="HL63">
        <v>1</v>
      </c>
      <c r="HM63" s="203">
        <v>1</v>
      </c>
      <c r="HN63">
        <v>0</v>
      </c>
      <c r="HO63">
        <v>1</v>
      </c>
      <c r="HP63">
        <v>0</v>
      </c>
      <c r="HQ63">
        <v>1</v>
      </c>
      <c r="HR63" s="237">
        <v>1.45993598742E-2</v>
      </c>
      <c r="HS63" s="194">
        <v>42548</v>
      </c>
      <c r="HT63">
        <f t="shared" si="102"/>
        <v>1</v>
      </c>
      <c r="HU63" t="s">
        <v>1163</v>
      </c>
      <c r="HV63">
        <v>2</v>
      </c>
      <c r="HW63">
        <v>1</v>
      </c>
      <c r="HX63">
        <v>3</v>
      </c>
      <c r="HY63" s="137">
        <v>180690</v>
      </c>
      <c r="HZ63" s="137">
        <v>271035</v>
      </c>
      <c r="IA63" s="188">
        <v>-2637.9583356691978</v>
      </c>
      <c r="IB63" s="188">
        <f t="shared" si="161"/>
        <v>2637.9583356691978</v>
      </c>
      <c r="IC63" s="188">
        <v>2637.9583356691978</v>
      </c>
      <c r="ID63" s="188">
        <v>-2637.9583356691978</v>
      </c>
      <c r="IE63" s="188">
        <v>2637.9583356691978</v>
      </c>
      <c r="IF63" s="188">
        <v>-2637.9583356691978</v>
      </c>
      <c r="IG63" s="188">
        <v>2637.9583356691978</v>
      </c>
      <c r="IH63" s="188">
        <f t="shared" si="103"/>
        <v>2637.9583356691978</v>
      </c>
      <c r="II63" s="188">
        <v>2637.9583356691978</v>
      </c>
      <c r="IJ63" s="188">
        <v>-2637.9583356691978</v>
      </c>
      <c r="IK63" s="188">
        <v>-2637.9583356691978</v>
      </c>
      <c r="IL63" s="188">
        <v>2637.9583356691978</v>
      </c>
      <c r="IN63">
        <v>1</v>
      </c>
      <c r="IO63" s="228">
        <v>1</v>
      </c>
      <c r="IP63" s="228">
        <v>-1</v>
      </c>
      <c r="IQ63" s="228">
        <v>1</v>
      </c>
      <c r="IR63" s="203">
        <v>1</v>
      </c>
      <c r="IS63" s="229">
        <v>8</v>
      </c>
      <c r="IT63">
        <v>-1</v>
      </c>
      <c r="IU63">
        <v>1</v>
      </c>
      <c r="IV63" s="203">
        <v>1</v>
      </c>
      <c r="IW63">
        <v>1</v>
      </c>
      <c r="IX63">
        <v>1</v>
      </c>
      <c r="IY63">
        <v>0</v>
      </c>
      <c r="IZ63">
        <v>1</v>
      </c>
      <c r="JA63" s="237">
        <v>7.13929935248E-3</v>
      </c>
      <c r="JB63" s="194">
        <v>42548</v>
      </c>
      <c r="JC63">
        <f t="shared" si="104"/>
        <v>1</v>
      </c>
      <c r="JD63" t="s">
        <v>1163</v>
      </c>
      <c r="JE63">
        <v>2</v>
      </c>
      <c r="JF63" s="241">
        <v>2</v>
      </c>
      <c r="JG63">
        <v>2</v>
      </c>
      <c r="JH63" s="137">
        <v>181980</v>
      </c>
      <c r="JI63" s="137">
        <v>181980</v>
      </c>
      <c r="JJ63" s="188">
        <v>1299.2096961643103</v>
      </c>
      <c r="JK63" s="188">
        <f t="shared" si="162"/>
        <v>1299.2096961643103</v>
      </c>
      <c r="JL63" s="188">
        <v>1299.2096961643103</v>
      </c>
      <c r="JM63" s="188">
        <v>-1299.2096961643103</v>
      </c>
      <c r="JN63" s="188">
        <v>1299.2096961643103</v>
      </c>
      <c r="JO63" s="188">
        <v>-1299.2096961643103</v>
      </c>
      <c r="JP63" s="188">
        <v>1299.2096961643103</v>
      </c>
      <c r="JQ63" s="188">
        <f t="shared" si="105"/>
        <v>1299.2096961643103</v>
      </c>
      <c r="JR63" s="188">
        <v>1299.2096961643103</v>
      </c>
      <c r="JS63" s="188">
        <v>-1299.2096961643103</v>
      </c>
      <c r="JT63" s="188">
        <v>-1299.2096961643103</v>
      </c>
      <c r="JU63" s="188">
        <v>1299.2096961643103</v>
      </c>
      <c r="JW63">
        <v>1</v>
      </c>
      <c r="JX63" s="228">
        <v>1</v>
      </c>
      <c r="JY63" s="228">
        <v>-1</v>
      </c>
      <c r="JZ63" s="228">
        <v>1</v>
      </c>
      <c r="KA63" s="203">
        <v>1</v>
      </c>
      <c r="KB63" s="229">
        <v>9</v>
      </c>
      <c r="KC63">
        <v>-1</v>
      </c>
      <c r="KD63">
        <v>1</v>
      </c>
      <c r="KE63" s="203">
        <v>1</v>
      </c>
      <c r="KF63">
        <v>1</v>
      </c>
      <c r="KG63">
        <v>1</v>
      </c>
      <c r="KH63">
        <v>0</v>
      </c>
      <c r="KI63">
        <v>1</v>
      </c>
      <c r="KJ63" s="237">
        <v>4.4510385756700004E-3</v>
      </c>
      <c r="KK63" s="194">
        <v>42548</v>
      </c>
      <c r="KL63">
        <f t="shared" si="106"/>
        <v>1</v>
      </c>
      <c r="KM63" t="s">
        <v>1163</v>
      </c>
      <c r="KN63">
        <v>2</v>
      </c>
      <c r="KO63" s="241">
        <v>2</v>
      </c>
      <c r="KP63">
        <v>2</v>
      </c>
      <c r="KQ63" s="137">
        <v>182790</v>
      </c>
      <c r="KR63" s="137">
        <v>182790</v>
      </c>
      <c r="KS63" s="188">
        <v>813.60534124671938</v>
      </c>
      <c r="KT63" s="188">
        <v>813.60534124671938</v>
      </c>
      <c r="KU63" s="188">
        <v>813.60534124671938</v>
      </c>
      <c r="KV63" s="188">
        <v>-813.60534124671938</v>
      </c>
      <c r="KW63" s="188">
        <v>813.60534124671938</v>
      </c>
      <c r="KX63" s="188">
        <v>-813.60534124671938</v>
      </c>
      <c r="KY63" s="188">
        <v>813.60534124671938</v>
      </c>
      <c r="KZ63" s="188">
        <f t="shared" si="107"/>
        <v>813.60534124671938</v>
      </c>
      <c r="LA63" s="188">
        <v>813.60534124671938</v>
      </c>
      <c r="LB63" s="188">
        <v>-813.60534124671938</v>
      </c>
      <c r="LC63" s="188">
        <v>-813.60534124671938</v>
      </c>
      <c r="LD63" s="188">
        <v>813.60534124671938</v>
      </c>
      <c r="LF63">
        <v>1</v>
      </c>
      <c r="LG63" s="228">
        <v>1</v>
      </c>
      <c r="LH63" s="228">
        <v>-1</v>
      </c>
      <c r="LI63" s="228">
        <v>1</v>
      </c>
      <c r="LJ63" s="203">
        <v>1</v>
      </c>
      <c r="LK63" s="229">
        <v>10</v>
      </c>
      <c r="LL63">
        <v>-1</v>
      </c>
      <c r="LM63">
        <v>1</v>
      </c>
      <c r="LN63" s="203">
        <v>-1</v>
      </c>
      <c r="LO63">
        <v>1</v>
      </c>
      <c r="LP63">
        <v>0</v>
      </c>
      <c r="LQ63">
        <v>1</v>
      </c>
      <c r="LR63">
        <v>0</v>
      </c>
      <c r="LS63" s="237">
        <v>-1.8600579900400001E-3</v>
      </c>
      <c r="LT63" s="194">
        <v>42548</v>
      </c>
      <c r="LU63">
        <f t="shared" si="108"/>
        <v>1</v>
      </c>
      <c r="LV63" t="s">
        <v>1163</v>
      </c>
      <c r="LW63">
        <v>2</v>
      </c>
      <c r="LX63" s="241"/>
      <c r="LY63">
        <v>2</v>
      </c>
      <c r="LZ63" s="137">
        <v>182450</v>
      </c>
      <c r="MA63" s="137">
        <v>182450</v>
      </c>
      <c r="MB63" s="188">
        <v>-339.36758028279803</v>
      </c>
      <c r="MC63" s="188">
        <v>-339.36758028279803</v>
      </c>
      <c r="MD63" s="188">
        <v>-339.36758028279803</v>
      </c>
      <c r="ME63" s="188">
        <v>339.36758028279803</v>
      </c>
      <c r="MF63" s="188">
        <v>-339.36758028279803</v>
      </c>
      <c r="MG63" s="188">
        <v>339.36758028279803</v>
      </c>
      <c r="MH63" s="188">
        <v>-339.36758028279803</v>
      </c>
      <c r="MI63" s="188">
        <f t="shared" si="109"/>
        <v>-339.36758028279803</v>
      </c>
      <c r="MJ63" s="188">
        <v>-339.36758028279803</v>
      </c>
      <c r="MK63" s="188">
        <v>339.36758028279803</v>
      </c>
      <c r="ML63" s="188">
        <v>-339.36758028279803</v>
      </c>
      <c r="MM63" s="188">
        <v>339.36758028279803</v>
      </c>
      <c r="MO63">
        <v>-1</v>
      </c>
      <c r="MP63" s="228">
        <v>1</v>
      </c>
      <c r="MQ63" s="228">
        <v>-1</v>
      </c>
      <c r="MR63" s="203">
        <v>1</v>
      </c>
      <c r="MS63" s="203">
        <v>1</v>
      </c>
      <c r="MT63" s="229">
        <v>11</v>
      </c>
      <c r="MU63">
        <v>-1</v>
      </c>
      <c r="MV63">
        <v>1</v>
      </c>
      <c r="MW63" s="203">
        <v>1</v>
      </c>
      <c r="MX63">
        <v>0</v>
      </c>
      <c r="MY63">
        <v>1</v>
      </c>
      <c r="MZ63">
        <v>0</v>
      </c>
      <c r="NA63">
        <v>1</v>
      </c>
      <c r="NB63" s="237">
        <v>6.30309673883E-3</v>
      </c>
      <c r="NC63" s="194">
        <v>42548</v>
      </c>
      <c r="ND63">
        <f t="shared" si="110"/>
        <v>1</v>
      </c>
      <c r="NE63" t="s">
        <v>1163</v>
      </c>
      <c r="NF63">
        <v>2</v>
      </c>
      <c r="NG63" s="241"/>
      <c r="NH63">
        <v>2</v>
      </c>
      <c r="NI63" s="137">
        <v>183600</v>
      </c>
      <c r="NJ63" s="137">
        <v>183600</v>
      </c>
      <c r="NK63" s="188">
        <v>1157.248561249188</v>
      </c>
      <c r="NL63" s="188">
        <v>-1157.248561249188</v>
      </c>
      <c r="NM63" s="188">
        <v>1157.248561249188</v>
      </c>
      <c r="NN63" s="188">
        <v>-1157.248561249188</v>
      </c>
      <c r="NO63" s="188">
        <v>1157.248561249188</v>
      </c>
      <c r="NP63" s="188">
        <v>-1157.248561249188</v>
      </c>
      <c r="NQ63" s="188">
        <v>1157.248561249188</v>
      </c>
      <c r="NR63" s="188">
        <f t="shared" si="111"/>
        <v>1157.248561249188</v>
      </c>
      <c r="NS63" s="188">
        <v>1157.248561249188</v>
      </c>
      <c r="NT63" s="188">
        <v>-1157.248561249188</v>
      </c>
      <c r="NU63" s="188">
        <v>-1157.248561249188</v>
      </c>
      <c r="NV63" s="188">
        <v>1157.248561249188</v>
      </c>
      <c r="NX63">
        <v>1</v>
      </c>
      <c r="NY63" s="228">
        <v>1</v>
      </c>
      <c r="NZ63" s="228">
        <v>-1</v>
      </c>
      <c r="OA63" s="228">
        <v>1</v>
      </c>
      <c r="OB63" s="203">
        <v>1</v>
      </c>
      <c r="OC63" s="229">
        <v>12</v>
      </c>
      <c r="OD63">
        <v>-1</v>
      </c>
      <c r="OE63">
        <v>1</v>
      </c>
      <c r="OF63" s="203">
        <v>-1</v>
      </c>
      <c r="OG63">
        <v>1</v>
      </c>
      <c r="OH63">
        <v>0</v>
      </c>
      <c r="OI63">
        <v>1</v>
      </c>
      <c r="OJ63">
        <v>0</v>
      </c>
      <c r="OK63">
        <v>-2.34204793028E-3</v>
      </c>
      <c r="OL63" s="194">
        <v>42548</v>
      </c>
      <c r="OM63">
        <f t="shared" si="112"/>
        <v>1</v>
      </c>
      <c r="ON63" t="s">
        <v>1163</v>
      </c>
      <c r="OO63">
        <v>2</v>
      </c>
      <c r="OP63" s="241"/>
      <c r="OQ63">
        <v>2</v>
      </c>
      <c r="OR63" s="137">
        <v>184330</v>
      </c>
      <c r="OS63" s="137">
        <v>184330</v>
      </c>
      <c r="OT63" s="188">
        <v>-431.70969498851241</v>
      </c>
      <c r="OU63" s="188">
        <v>-431.70969498851241</v>
      </c>
      <c r="OV63" s="188">
        <v>-431.70969498851241</v>
      </c>
      <c r="OW63" s="188">
        <v>431.70969498851241</v>
      </c>
      <c r="OX63" s="188">
        <v>-431.70969498851241</v>
      </c>
      <c r="OY63" s="188">
        <v>431.70969498851241</v>
      </c>
      <c r="OZ63" s="188">
        <v>-431.70969498851241</v>
      </c>
      <c r="PA63" s="188">
        <f t="shared" si="113"/>
        <v>-431.70969498851241</v>
      </c>
      <c r="PB63" s="188">
        <v>-431.70969498851241</v>
      </c>
      <c r="PC63" s="188">
        <v>431.70969498851241</v>
      </c>
      <c r="PD63" s="188">
        <v>-431.70969498851241</v>
      </c>
      <c r="PE63" s="188">
        <v>431.70969498851241</v>
      </c>
      <c r="PG63">
        <v>-1</v>
      </c>
      <c r="PH63" s="228">
        <v>1</v>
      </c>
      <c r="PI63" s="228">
        <v>-1</v>
      </c>
      <c r="PJ63" s="228">
        <v>1</v>
      </c>
      <c r="PK63" s="203">
        <v>1</v>
      </c>
      <c r="PL63" s="229">
        <v>13</v>
      </c>
      <c r="PM63">
        <v>-1</v>
      </c>
      <c r="PN63">
        <v>1</v>
      </c>
      <c r="PO63" s="203">
        <v>1</v>
      </c>
      <c r="PP63">
        <v>0</v>
      </c>
      <c r="PQ63">
        <v>1</v>
      </c>
      <c r="PR63">
        <v>0</v>
      </c>
      <c r="PS63">
        <v>1</v>
      </c>
      <c r="PT63" s="237">
        <v>6.3329147786200003E-3</v>
      </c>
      <c r="PU63" s="194">
        <v>42548</v>
      </c>
      <c r="PV63">
        <v>1</v>
      </c>
      <c r="PW63" t="s">
        <v>1163</v>
      </c>
      <c r="PX63">
        <v>2</v>
      </c>
      <c r="PY63" s="241"/>
      <c r="PZ63">
        <v>2</v>
      </c>
      <c r="QA63" s="137">
        <v>184260</v>
      </c>
      <c r="QB63" s="137">
        <v>184260</v>
      </c>
      <c r="QC63" s="188">
        <v>1166.9028771085214</v>
      </c>
      <c r="QD63" s="188">
        <v>-1166.9028771085214</v>
      </c>
      <c r="QE63" s="188">
        <v>1166.9028771085214</v>
      </c>
      <c r="QF63" s="188">
        <v>-1166.9028771085214</v>
      </c>
      <c r="QG63" s="188">
        <v>1166.9028771085214</v>
      </c>
      <c r="QH63" s="188">
        <v>-1166.9028771085214</v>
      </c>
      <c r="QI63" s="188">
        <v>1166.9028771085214</v>
      </c>
      <c r="QJ63" s="188">
        <v>1166.9028771085214</v>
      </c>
      <c r="QK63" s="188">
        <v>1166.9028771085214</v>
      </c>
      <c r="QL63" s="188">
        <v>-1166.9028771085214</v>
      </c>
      <c r="QM63" s="188">
        <v>-1166.9028771085214</v>
      </c>
      <c r="QN63" s="188">
        <v>1166.9028771085214</v>
      </c>
      <c r="QP63">
        <f t="shared" si="114"/>
        <v>1</v>
      </c>
      <c r="QQ63" s="228">
        <v>1</v>
      </c>
      <c r="QR63" s="228">
        <v>-1</v>
      </c>
      <c r="QS63" s="228">
        <v>1</v>
      </c>
      <c r="QT63" s="203">
        <v>-1</v>
      </c>
      <c r="QU63" s="229">
        <v>14</v>
      </c>
      <c r="QV63">
        <f t="shared" si="115"/>
        <v>1</v>
      </c>
      <c r="QW63">
        <f t="shared" si="116"/>
        <v>-1</v>
      </c>
      <c r="QX63">
        <v>-1</v>
      </c>
      <c r="QY63">
        <f t="shared" si="117"/>
        <v>1</v>
      </c>
      <c r="QZ63">
        <f t="shared" si="176"/>
        <v>1</v>
      </c>
      <c r="RA63">
        <f t="shared" si="163"/>
        <v>0</v>
      </c>
      <c r="RB63">
        <f t="shared" si="118"/>
        <v>1</v>
      </c>
      <c r="RC63">
        <v>-3.7975370259900001E-4</v>
      </c>
      <c r="RD63" s="194">
        <v>42548</v>
      </c>
      <c r="RE63">
        <f t="shared" si="119"/>
        <v>-1</v>
      </c>
      <c r="RF63" t="str">
        <f t="shared" si="83"/>
        <v>TRUE</v>
      </c>
      <c r="RG63">
        <f>VLOOKUP($A63,'FuturesInfo (3)'!$A$2:$V$80,22)</f>
        <v>2</v>
      </c>
      <c r="RH63" s="241"/>
      <c r="RI63">
        <f t="shared" si="120"/>
        <v>2</v>
      </c>
      <c r="RJ63" s="137">
        <f>VLOOKUP($A63,'FuturesInfo (3)'!$A$2:$O$80,15)*RG63</f>
        <v>184260</v>
      </c>
      <c r="RK63" s="137">
        <f>VLOOKUP($A63,'FuturesInfo (3)'!$A$2:$O$80,15)*RI63</f>
        <v>184260</v>
      </c>
      <c r="RL63" s="188">
        <f t="shared" si="121"/>
        <v>-69.973417240891749</v>
      </c>
      <c r="RM63" s="188">
        <f t="shared" si="172"/>
        <v>-69.973417240891749</v>
      </c>
      <c r="RN63" s="188">
        <f t="shared" si="122"/>
        <v>69.973417240891749</v>
      </c>
      <c r="RO63" s="188">
        <f t="shared" si="123"/>
        <v>-69.973417240891749</v>
      </c>
      <c r="RP63" s="188">
        <f t="shared" si="173"/>
        <v>69.973417240891749</v>
      </c>
      <c r="RQ63" s="188">
        <f t="shared" si="125"/>
        <v>69.973417240891749</v>
      </c>
      <c r="RR63" s="188">
        <f t="shared" si="164"/>
        <v>-69.973417240891749</v>
      </c>
      <c r="RS63" s="188">
        <f t="shared" si="126"/>
        <v>69.973417240891749</v>
      </c>
      <c r="RT63" s="188">
        <f>IF(IF(sym!$Q52=QX63,1,0)=1,ABS(RJ63*RC63),-ABS(RJ63*RC63))</f>
        <v>-69.973417240891749</v>
      </c>
      <c r="RU63" s="188">
        <f>IF(IF(sym!$P52=QX63,1,0)=1,ABS(RJ63*RC63),-ABS(RJ63*RC63))</f>
        <v>69.973417240891749</v>
      </c>
      <c r="RV63" s="188">
        <f t="shared" si="169"/>
        <v>-69.973417240891749</v>
      </c>
      <c r="RW63" s="188">
        <f t="shared" si="127"/>
        <v>69.973417240891749</v>
      </c>
      <c r="RY63">
        <f t="shared" si="128"/>
        <v>-1</v>
      </c>
      <c r="RZ63" s="228"/>
      <c r="SA63" s="228"/>
      <c r="SB63" s="228"/>
      <c r="SC63" s="203"/>
      <c r="SD63" s="229"/>
      <c r="SE63">
        <f t="shared" si="129"/>
        <v>1</v>
      </c>
      <c r="SF63">
        <f t="shared" si="130"/>
        <v>0</v>
      </c>
      <c r="SG63" s="203"/>
      <c r="SH63">
        <f t="shared" si="131"/>
        <v>1</v>
      </c>
      <c r="SI63">
        <f t="shared" si="85"/>
        <v>1</v>
      </c>
      <c r="SJ63">
        <f t="shared" si="165"/>
        <v>0</v>
      </c>
      <c r="SK63">
        <f t="shared" si="132"/>
        <v>1</v>
      </c>
      <c r="SL63" s="237"/>
      <c r="SM63" s="194"/>
      <c r="SN63">
        <f t="shared" si="133"/>
        <v>-1</v>
      </c>
      <c r="SO63" t="str">
        <f t="shared" si="86"/>
        <v>FALSE</v>
      </c>
      <c r="SP63">
        <f>VLOOKUP($A63,'FuturesInfo (3)'!$A$2:$V$80,22)</f>
        <v>2</v>
      </c>
      <c r="SQ63" s="241"/>
      <c r="SR63">
        <f t="shared" si="134"/>
        <v>2</v>
      </c>
      <c r="SS63" s="137">
        <f>VLOOKUP($A63,'FuturesInfo (3)'!$A$2:$O$80,15)*SP63</f>
        <v>184260</v>
      </c>
      <c r="ST63" s="137">
        <f>VLOOKUP($A63,'FuturesInfo (3)'!$A$2:$O$80,15)*SR63</f>
        <v>184260</v>
      </c>
      <c r="SU63" s="188">
        <f t="shared" si="177"/>
        <v>0</v>
      </c>
      <c r="SV63" s="188">
        <f t="shared" si="87"/>
        <v>0</v>
      </c>
      <c r="SW63" s="188">
        <f t="shared" si="136"/>
        <v>0</v>
      </c>
      <c r="SX63" s="188">
        <f t="shared" si="137"/>
        <v>0</v>
      </c>
      <c r="SY63" s="188">
        <f t="shared" si="174"/>
        <v>0</v>
      </c>
      <c r="SZ63" s="188">
        <f t="shared" si="139"/>
        <v>0</v>
      </c>
      <c r="TA63" s="188">
        <f t="shared" si="166"/>
        <v>0</v>
      </c>
      <c r="TB63" s="188">
        <f t="shared" si="140"/>
        <v>0</v>
      </c>
      <c r="TC63" s="188">
        <f>IF(IF(sym!$Q52=SG63,1,0)=1,ABS(SS63*SL63),-ABS(SS63*SL63))</f>
        <v>0</v>
      </c>
      <c r="TD63" s="188">
        <f>IF(IF(sym!$P52=SG63,1,0)=1,ABS(SS63*SL63),-ABS(SS63*SL63))</f>
        <v>0</v>
      </c>
      <c r="TE63" s="188">
        <f t="shared" si="170"/>
        <v>0</v>
      </c>
      <c r="TF63" s="188">
        <f t="shared" si="141"/>
        <v>0</v>
      </c>
      <c r="TH63">
        <f t="shared" si="142"/>
        <v>0</v>
      </c>
      <c r="TI63" s="228"/>
      <c r="TJ63" s="228"/>
      <c r="TK63" s="228"/>
      <c r="TL63" s="203"/>
      <c r="TM63" s="229"/>
      <c r="TN63">
        <f t="shared" si="143"/>
        <v>1</v>
      </c>
      <c r="TO63">
        <f t="shared" si="144"/>
        <v>0</v>
      </c>
      <c r="TP63" s="203"/>
      <c r="TQ63">
        <f t="shared" si="145"/>
        <v>1</v>
      </c>
      <c r="TR63">
        <f t="shared" si="88"/>
        <v>1</v>
      </c>
      <c r="TS63">
        <f t="shared" si="167"/>
        <v>0</v>
      </c>
      <c r="TT63">
        <f t="shared" si="146"/>
        <v>1</v>
      </c>
      <c r="TU63" s="237"/>
      <c r="TV63" s="194"/>
      <c r="TW63">
        <f t="shared" si="147"/>
        <v>-1</v>
      </c>
      <c r="TX63" t="str">
        <f t="shared" si="89"/>
        <v>FALSE</v>
      </c>
      <c r="TY63">
        <f>VLOOKUP($A63,'FuturesInfo (3)'!$A$2:$V$80,22)</f>
        <v>2</v>
      </c>
      <c r="TZ63" s="241"/>
      <c r="UA63">
        <f t="shared" si="148"/>
        <v>2</v>
      </c>
      <c r="UB63" s="137">
        <f>VLOOKUP($A63,'FuturesInfo (3)'!$A$2:$O$80,15)*TY63</f>
        <v>184260</v>
      </c>
      <c r="UC63" s="137">
        <f>VLOOKUP($A63,'FuturesInfo (3)'!$A$2:$O$80,15)*UA63</f>
        <v>184260</v>
      </c>
      <c r="UD63" s="188">
        <f t="shared" si="178"/>
        <v>0</v>
      </c>
      <c r="UE63" s="188">
        <f t="shared" si="90"/>
        <v>0</v>
      </c>
      <c r="UF63" s="188">
        <f t="shared" si="150"/>
        <v>0</v>
      </c>
      <c r="UG63" s="188">
        <f t="shared" si="151"/>
        <v>0</v>
      </c>
      <c r="UH63" s="188">
        <f t="shared" si="175"/>
        <v>0</v>
      </c>
      <c r="UI63" s="188">
        <f t="shared" si="153"/>
        <v>0</v>
      </c>
      <c r="UJ63" s="188">
        <f t="shared" si="168"/>
        <v>0</v>
      </c>
      <c r="UK63" s="188">
        <f t="shared" si="154"/>
        <v>0</v>
      </c>
      <c r="UL63" s="188">
        <f>IF(IF(sym!$Q52=TP63,1,0)=1,ABS(UB63*TU63),-ABS(UB63*TU63))</f>
        <v>0</v>
      </c>
      <c r="UM63" s="188">
        <f>IF(IF(sym!$P52=TP63,1,0)=1,ABS(UB63*TU63),-ABS(UB63*TU63))</f>
        <v>0</v>
      </c>
      <c r="UN63" s="188">
        <f t="shared" si="171"/>
        <v>0</v>
      </c>
      <c r="UO63" s="188">
        <f t="shared" si="155"/>
        <v>0</v>
      </c>
    </row>
    <row r="64" spans="1:561" x14ac:dyDescent="0.25">
      <c r="A64" s="4" t="s">
        <v>1052</v>
      </c>
      <c r="B64" s="149" t="str">
        <f>'FuturesInfo (3)'!M52</f>
        <v>@O</v>
      </c>
      <c r="C64" s="192" t="str">
        <f>VLOOKUP(A64,'FuturesInfo (3)'!$A$2:$K$80,11)</f>
        <v>grain</v>
      </c>
      <c r="E64">
        <v>1</v>
      </c>
      <c r="F64" s="228">
        <v>-1</v>
      </c>
      <c r="G64" s="228">
        <v>1</v>
      </c>
      <c r="H64" s="203">
        <v>1</v>
      </c>
      <c r="I64" s="229">
        <v>7</v>
      </c>
      <c r="J64">
        <v>-1</v>
      </c>
      <c r="K64">
        <v>1</v>
      </c>
      <c r="L64" s="203">
        <v>1</v>
      </c>
      <c r="M64">
        <v>0</v>
      </c>
      <c r="N64">
        <v>1</v>
      </c>
      <c r="O64">
        <v>0</v>
      </c>
      <c r="P64">
        <v>1</v>
      </c>
      <c r="Q64" s="237">
        <v>2.4844720496900001E-3</v>
      </c>
      <c r="R64" s="194">
        <v>42541</v>
      </c>
      <c r="S64">
        <v>60</v>
      </c>
      <c r="T64" t="s">
        <v>1163</v>
      </c>
      <c r="U64">
        <v>6</v>
      </c>
      <c r="V64" s="241">
        <v>2</v>
      </c>
      <c r="W64">
        <v>5</v>
      </c>
      <c r="X64" s="137">
        <v>60525</v>
      </c>
      <c r="Y64" s="137">
        <v>50437.5</v>
      </c>
      <c r="Z64" s="188">
        <v>-150.37267080748725</v>
      </c>
      <c r="AA64" s="188">
        <f t="shared" si="81"/>
        <v>150.37267080748725</v>
      </c>
      <c r="AB64" s="188">
        <v>150.37267080748725</v>
      </c>
      <c r="AC64" s="188">
        <v>-150.37267080748725</v>
      </c>
      <c r="AD64" s="188">
        <v>150.37267080748725</v>
      </c>
      <c r="AE64" s="188">
        <v>150.37267080748725</v>
      </c>
      <c r="AF64" s="188">
        <f t="shared" si="91"/>
        <v>-5</v>
      </c>
      <c r="AG64" s="188">
        <v>150.37267080748725</v>
      </c>
      <c r="AH64" s="188">
        <v>-150.37267080748725</v>
      </c>
      <c r="AI64" s="188">
        <v>-150.37267080748725</v>
      </c>
      <c r="AJ64" s="188">
        <v>150.37267080748725</v>
      </c>
      <c r="AL64">
        <v>1</v>
      </c>
      <c r="AM64" s="228">
        <v>-1</v>
      </c>
      <c r="AN64" s="228">
        <v>-1</v>
      </c>
      <c r="AO64" s="228">
        <v>-1</v>
      </c>
      <c r="AP64" s="203">
        <v>1</v>
      </c>
      <c r="AQ64" s="229">
        <v>8</v>
      </c>
      <c r="AR64">
        <v>-1</v>
      </c>
      <c r="AS64">
        <v>1</v>
      </c>
      <c r="AT64" s="203">
        <v>-1</v>
      </c>
      <c r="AU64">
        <v>1</v>
      </c>
      <c r="AV64">
        <v>0</v>
      </c>
      <c r="AW64">
        <v>1</v>
      </c>
      <c r="AX64">
        <v>0</v>
      </c>
      <c r="AY64" s="237">
        <v>-4.46096654275E-2</v>
      </c>
      <c r="AZ64" s="194">
        <v>42541</v>
      </c>
      <c r="BA64">
        <f t="shared" si="92"/>
        <v>-1</v>
      </c>
      <c r="BB64" t="s">
        <v>1163</v>
      </c>
      <c r="BC64">
        <v>6</v>
      </c>
      <c r="BD64" s="241">
        <v>2</v>
      </c>
      <c r="BE64">
        <v>5</v>
      </c>
      <c r="BF64" s="137">
        <v>57825</v>
      </c>
      <c r="BG64" s="137">
        <v>48187.5</v>
      </c>
      <c r="BH64" s="188">
        <v>2579.5539033451873</v>
      </c>
      <c r="BI64" s="188">
        <f t="shared" si="156"/>
        <v>-2579.5539033451873</v>
      </c>
      <c r="BJ64" s="188">
        <v>-2579.5539033451873</v>
      </c>
      <c r="BK64" s="188">
        <v>2579.5539033451873</v>
      </c>
      <c r="BL64" s="188">
        <v>-2579.5539033451873</v>
      </c>
      <c r="BM64" s="188">
        <v>2579.5539033451873</v>
      </c>
      <c r="BN64" s="188">
        <v>2579.5539033451873</v>
      </c>
      <c r="BO64" s="188">
        <f t="shared" si="93"/>
        <v>2579.5539033451873</v>
      </c>
      <c r="BP64" s="188">
        <v>-2579.5539033451873</v>
      </c>
      <c r="BQ64" s="188">
        <v>2579.5539033451873</v>
      </c>
      <c r="BR64" s="188">
        <v>-2579.5539033451873</v>
      </c>
      <c r="BS64" s="188">
        <v>2579.5539033451873</v>
      </c>
      <c r="BU64">
        <v>-1</v>
      </c>
      <c r="BV64" s="228">
        <v>-1</v>
      </c>
      <c r="BW64" s="228">
        <v>1</v>
      </c>
      <c r="BX64" s="228">
        <v>-1</v>
      </c>
      <c r="BY64" s="203">
        <v>1</v>
      </c>
      <c r="BZ64" s="229">
        <v>9</v>
      </c>
      <c r="CA64">
        <v>-1</v>
      </c>
      <c r="CB64">
        <v>1</v>
      </c>
      <c r="CC64" s="203">
        <v>-1</v>
      </c>
      <c r="CD64">
        <v>1</v>
      </c>
      <c r="CE64">
        <v>0</v>
      </c>
      <c r="CF64">
        <v>1</v>
      </c>
      <c r="CG64">
        <v>0</v>
      </c>
      <c r="CH64" s="237"/>
      <c r="CI64" s="194">
        <v>42541</v>
      </c>
      <c r="CJ64">
        <f t="shared" si="94"/>
        <v>1</v>
      </c>
      <c r="CK64" t="s">
        <v>1163</v>
      </c>
      <c r="CL64">
        <v>6</v>
      </c>
      <c r="CM64" s="241">
        <v>2</v>
      </c>
      <c r="CN64">
        <v>5</v>
      </c>
      <c r="CO64" s="137">
        <v>57825</v>
      </c>
      <c r="CP64" s="137">
        <v>48187.5</v>
      </c>
      <c r="CQ64" s="188">
        <v>0</v>
      </c>
      <c r="CR64" s="188">
        <f t="shared" si="157"/>
        <v>0</v>
      </c>
      <c r="CS64" s="188">
        <v>0</v>
      </c>
      <c r="CT64" s="188">
        <v>0</v>
      </c>
      <c r="CU64" s="188">
        <v>0</v>
      </c>
      <c r="CV64" s="188">
        <v>0</v>
      </c>
      <c r="CW64" s="188">
        <v>0</v>
      </c>
      <c r="CX64" s="188">
        <f t="shared" si="95"/>
        <v>0</v>
      </c>
      <c r="CY64" s="188">
        <v>0</v>
      </c>
      <c r="CZ64" s="188">
        <v>0</v>
      </c>
      <c r="DA64" s="188">
        <v>0</v>
      </c>
      <c r="DB64" s="188">
        <v>0</v>
      </c>
      <c r="DD64">
        <v>-1</v>
      </c>
      <c r="DE64" s="228">
        <v>-1</v>
      </c>
      <c r="DF64" s="228">
        <v>1</v>
      </c>
      <c r="DG64" s="228">
        <v>-1</v>
      </c>
      <c r="DH64" s="203">
        <v>1</v>
      </c>
      <c r="DI64" s="229">
        <v>9</v>
      </c>
      <c r="DJ64">
        <v>-1</v>
      </c>
      <c r="DK64">
        <v>1</v>
      </c>
      <c r="DL64" s="203">
        <v>-1</v>
      </c>
      <c r="DM64">
        <v>1</v>
      </c>
      <c r="DN64">
        <v>0</v>
      </c>
      <c r="DO64">
        <v>1</v>
      </c>
      <c r="DP64">
        <v>0</v>
      </c>
      <c r="DQ64" s="237">
        <v>-6.4850843060999998E-3</v>
      </c>
      <c r="DR64" s="194">
        <v>42541</v>
      </c>
      <c r="DS64">
        <f t="shared" si="96"/>
        <v>1</v>
      </c>
      <c r="DT64" t="s">
        <v>1163</v>
      </c>
      <c r="DU64">
        <v>6</v>
      </c>
      <c r="DV64" s="241">
        <v>2</v>
      </c>
      <c r="DW64">
        <v>5</v>
      </c>
      <c r="DX64" s="137">
        <v>57450</v>
      </c>
      <c r="DY64" s="137">
        <v>47875</v>
      </c>
      <c r="DZ64" s="188">
        <v>372.56809338544497</v>
      </c>
      <c r="EA64" s="188">
        <f t="shared" si="158"/>
        <v>372.56809338544497</v>
      </c>
      <c r="EB64" s="188">
        <v>-372.56809338544497</v>
      </c>
      <c r="EC64" s="188">
        <v>372.56809338544497</v>
      </c>
      <c r="ED64" s="188">
        <v>-372.56809338544497</v>
      </c>
      <c r="EE64" s="188">
        <v>-372.56809338544497</v>
      </c>
      <c r="EF64" s="188">
        <v>372.56809338544497</v>
      </c>
      <c r="EG64" s="188">
        <f t="shared" si="97"/>
        <v>-372.56809338544497</v>
      </c>
      <c r="EH64" s="188">
        <v>-372.56809338544497</v>
      </c>
      <c r="EI64" s="188">
        <v>372.56809338544497</v>
      </c>
      <c r="EJ64" s="188">
        <v>-372.56809338544497</v>
      </c>
      <c r="EK64" s="188">
        <v>372.56809338544497</v>
      </c>
      <c r="EM64">
        <v>-1</v>
      </c>
      <c r="EN64" s="228">
        <v>-1</v>
      </c>
      <c r="EO64" s="228">
        <v>1</v>
      </c>
      <c r="EP64" s="228">
        <v>-1</v>
      </c>
      <c r="EQ64" s="203">
        <v>-1</v>
      </c>
      <c r="ER64" s="229">
        <v>-5</v>
      </c>
      <c r="ES64">
        <v>1</v>
      </c>
      <c r="ET64">
        <v>1</v>
      </c>
      <c r="EU64" s="203">
        <v>1</v>
      </c>
      <c r="EV64">
        <v>0</v>
      </c>
      <c r="EW64">
        <v>0</v>
      </c>
      <c r="EX64">
        <v>1</v>
      </c>
      <c r="EY64">
        <v>1</v>
      </c>
      <c r="EZ64" s="237">
        <v>1.0443864229800001E-2</v>
      </c>
      <c r="FA64" s="194">
        <v>42548</v>
      </c>
      <c r="FB64">
        <f t="shared" si="98"/>
        <v>1</v>
      </c>
      <c r="FC64" t="s">
        <v>1163</v>
      </c>
      <c r="FD64">
        <v>6</v>
      </c>
      <c r="FE64" s="241">
        <v>2</v>
      </c>
      <c r="FF64">
        <v>6</v>
      </c>
      <c r="FG64" s="137">
        <v>58050</v>
      </c>
      <c r="FH64" s="137">
        <v>58050</v>
      </c>
      <c r="FI64" s="188">
        <v>-606.26631853988999</v>
      </c>
      <c r="FJ64" s="188">
        <f t="shared" si="159"/>
        <v>-606.26631853988999</v>
      </c>
      <c r="FK64" s="188">
        <v>-606.26631853988999</v>
      </c>
      <c r="FL64" s="188">
        <v>606.26631853988999</v>
      </c>
      <c r="FM64" s="188">
        <v>606.26631853988999</v>
      </c>
      <c r="FN64" s="188">
        <v>606.26631853988999</v>
      </c>
      <c r="FO64" s="188">
        <v>-606.26631853988999</v>
      </c>
      <c r="FP64" s="188">
        <f t="shared" si="99"/>
        <v>606.26631853988999</v>
      </c>
      <c r="FQ64" s="188">
        <v>606.26631853988999</v>
      </c>
      <c r="FR64" s="188">
        <v>-606.26631853988999</v>
      </c>
      <c r="FS64" s="188">
        <v>-606.26631853988999</v>
      </c>
      <c r="FT64" s="188">
        <v>606.26631853988999</v>
      </c>
      <c r="FV64">
        <v>1</v>
      </c>
      <c r="FW64" s="228">
        <v>-1</v>
      </c>
      <c r="FX64" s="228">
        <v>1</v>
      </c>
      <c r="FY64" s="228">
        <v>-1</v>
      </c>
      <c r="FZ64" s="203">
        <v>-1</v>
      </c>
      <c r="GA64" s="229">
        <v>-6</v>
      </c>
      <c r="GB64">
        <v>1</v>
      </c>
      <c r="GC64">
        <v>1</v>
      </c>
      <c r="GD64">
        <v>1</v>
      </c>
      <c r="GE64">
        <v>0</v>
      </c>
      <c r="GF64">
        <v>0</v>
      </c>
      <c r="GG64">
        <v>1</v>
      </c>
      <c r="GH64">
        <v>1</v>
      </c>
      <c r="GI64">
        <v>1.03359173127E-2</v>
      </c>
      <c r="GJ64" s="194">
        <v>42548</v>
      </c>
      <c r="GK64">
        <f t="shared" si="100"/>
        <v>1</v>
      </c>
      <c r="GL64" t="s">
        <v>1163</v>
      </c>
      <c r="GM64">
        <v>7</v>
      </c>
      <c r="GN64" s="241">
        <v>1</v>
      </c>
      <c r="GO64">
        <v>9</v>
      </c>
      <c r="GP64" s="137">
        <v>68425</v>
      </c>
      <c r="GQ64" s="137">
        <v>87975</v>
      </c>
      <c r="GR64" s="188">
        <v>-707.23514212149746</v>
      </c>
      <c r="GS64" s="188">
        <f t="shared" si="160"/>
        <v>707.23514212149746</v>
      </c>
      <c r="GT64" s="188">
        <v>-707.23514212149746</v>
      </c>
      <c r="GU64" s="188">
        <v>707.23514212149746</v>
      </c>
      <c r="GV64" s="188">
        <v>707.23514212149746</v>
      </c>
      <c r="GW64" s="188">
        <v>707.23514212149746</v>
      </c>
      <c r="GX64" s="188">
        <v>-707.23514212149746</v>
      </c>
      <c r="GY64" s="188">
        <f t="shared" si="101"/>
        <v>707.23514212149746</v>
      </c>
      <c r="GZ64" s="188">
        <v>707.23514212149746</v>
      </c>
      <c r="HA64" s="188">
        <v>-707.23514212149746</v>
      </c>
      <c r="HB64" s="188">
        <v>-707.23514212149746</v>
      </c>
      <c r="HC64" s="188">
        <v>707.23514212149746</v>
      </c>
      <c r="HE64">
        <v>1</v>
      </c>
      <c r="HF64">
        <v>1</v>
      </c>
      <c r="HG64">
        <v>1</v>
      </c>
      <c r="HH64">
        <v>-1</v>
      </c>
      <c r="HI64">
        <v>-1</v>
      </c>
      <c r="HJ64">
        <v>-7</v>
      </c>
      <c r="HK64">
        <v>1</v>
      </c>
      <c r="HL64">
        <v>1</v>
      </c>
      <c r="HM64" s="203">
        <v>1</v>
      </c>
      <c r="HN64">
        <v>1</v>
      </c>
      <c r="HO64">
        <v>0</v>
      </c>
      <c r="HP64">
        <v>1</v>
      </c>
      <c r="HQ64">
        <v>1</v>
      </c>
      <c r="HR64" s="237">
        <v>1.02301790281E-2</v>
      </c>
      <c r="HS64" s="194">
        <v>42548</v>
      </c>
      <c r="HT64">
        <f t="shared" si="102"/>
        <v>1</v>
      </c>
      <c r="HU64" t="s">
        <v>1163</v>
      </c>
      <c r="HV64">
        <v>7</v>
      </c>
      <c r="HW64">
        <v>1</v>
      </c>
      <c r="HX64">
        <v>9</v>
      </c>
      <c r="HY64" s="137">
        <v>69125</v>
      </c>
      <c r="HZ64" s="137">
        <v>88875</v>
      </c>
      <c r="IA64" s="188">
        <v>707.16112531741248</v>
      </c>
      <c r="IB64" s="188">
        <f t="shared" si="161"/>
        <v>707.16112531741248</v>
      </c>
      <c r="IC64" s="188">
        <v>-707.16112531741248</v>
      </c>
      <c r="ID64" s="188">
        <v>707.16112531741248</v>
      </c>
      <c r="IE64" s="188">
        <v>707.16112531741248</v>
      </c>
      <c r="IF64" s="188">
        <v>707.16112531741248</v>
      </c>
      <c r="IG64" s="188">
        <v>-707.16112531741248</v>
      </c>
      <c r="IH64" s="188">
        <f t="shared" si="103"/>
        <v>707.16112531741248</v>
      </c>
      <c r="II64" s="188">
        <v>707.16112531741248</v>
      </c>
      <c r="IJ64" s="188">
        <v>-707.16112531741248</v>
      </c>
      <c r="IK64" s="188">
        <v>-707.16112531741248</v>
      </c>
      <c r="IL64" s="188">
        <v>707.16112531741248</v>
      </c>
      <c r="IN64">
        <v>1</v>
      </c>
      <c r="IO64" s="228">
        <v>-1</v>
      </c>
      <c r="IP64" s="228">
        <v>-1</v>
      </c>
      <c r="IQ64" s="228">
        <v>-1</v>
      </c>
      <c r="IR64" s="203">
        <v>-1</v>
      </c>
      <c r="IS64" s="229">
        <v>-8</v>
      </c>
      <c r="IT64">
        <v>1</v>
      </c>
      <c r="IU64">
        <v>1</v>
      </c>
      <c r="IV64" s="203">
        <v>1</v>
      </c>
      <c r="IW64">
        <v>0</v>
      </c>
      <c r="IX64">
        <v>0</v>
      </c>
      <c r="IY64">
        <v>1</v>
      </c>
      <c r="IZ64">
        <v>1</v>
      </c>
      <c r="JA64" s="237">
        <v>4.1772151898699997E-2</v>
      </c>
      <c r="JB64" s="194">
        <v>42548</v>
      </c>
      <c r="JC64">
        <f t="shared" si="104"/>
        <v>-1</v>
      </c>
      <c r="JD64" t="s">
        <v>1163</v>
      </c>
      <c r="JE64">
        <v>7</v>
      </c>
      <c r="JF64" s="241">
        <v>1</v>
      </c>
      <c r="JG64">
        <v>9</v>
      </c>
      <c r="JH64" s="137">
        <v>72012.5</v>
      </c>
      <c r="JI64" s="137">
        <v>92587.5</v>
      </c>
      <c r="JJ64" s="188">
        <v>-3008.1170886051336</v>
      </c>
      <c r="JK64" s="188">
        <f t="shared" si="162"/>
        <v>3008.1170886051336</v>
      </c>
      <c r="JL64" s="188">
        <v>-3008.1170886051336</v>
      </c>
      <c r="JM64" s="188">
        <v>3008.1170886051336</v>
      </c>
      <c r="JN64" s="188">
        <v>3008.1170886051336</v>
      </c>
      <c r="JO64" s="188">
        <v>-3008.1170886051336</v>
      </c>
      <c r="JP64" s="188">
        <v>-3008.1170886051336</v>
      </c>
      <c r="JQ64" s="188">
        <f t="shared" si="105"/>
        <v>-3008.1170886051336</v>
      </c>
      <c r="JR64" s="188">
        <v>3008.1170886051336</v>
      </c>
      <c r="JS64" s="188">
        <v>-3008.1170886051336</v>
      </c>
      <c r="JT64" s="188">
        <v>-3008.1170886051336</v>
      </c>
      <c r="JU64" s="188">
        <v>3008.1170886051336</v>
      </c>
      <c r="JW64">
        <v>1</v>
      </c>
      <c r="JX64" s="228">
        <v>1</v>
      </c>
      <c r="JY64" s="228">
        <v>1</v>
      </c>
      <c r="JZ64" s="228">
        <v>1</v>
      </c>
      <c r="KA64" s="203">
        <v>-1</v>
      </c>
      <c r="KB64" s="229">
        <v>4</v>
      </c>
      <c r="KC64">
        <v>1</v>
      </c>
      <c r="KD64">
        <v>-1</v>
      </c>
      <c r="KE64" s="203">
        <v>1</v>
      </c>
      <c r="KF64">
        <v>1</v>
      </c>
      <c r="KG64">
        <v>0</v>
      </c>
      <c r="KH64">
        <v>1</v>
      </c>
      <c r="KI64">
        <v>0</v>
      </c>
      <c r="KJ64" s="237">
        <v>0</v>
      </c>
      <c r="KK64" s="194">
        <v>42556</v>
      </c>
      <c r="KL64">
        <f t="shared" si="106"/>
        <v>1</v>
      </c>
      <c r="KM64" t="s">
        <v>1163</v>
      </c>
      <c r="KN64">
        <v>7</v>
      </c>
      <c r="KO64" s="241">
        <v>1</v>
      </c>
      <c r="KP64">
        <v>9</v>
      </c>
      <c r="KQ64" s="137">
        <v>72012.5</v>
      </c>
      <c r="KR64" s="137">
        <v>92587.5</v>
      </c>
      <c r="KS64" s="188">
        <v>0</v>
      </c>
      <c r="KT64" s="188">
        <v>0</v>
      </c>
      <c r="KU64" s="188">
        <v>0</v>
      </c>
      <c r="KV64" s="188">
        <v>0</v>
      </c>
      <c r="KW64" s="188">
        <v>0</v>
      </c>
      <c r="KX64" s="188">
        <v>0</v>
      </c>
      <c r="KY64" s="188">
        <v>0</v>
      </c>
      <c r="KZ64" s="188">
        <f t="shared" si="107"/>
        <v>0</v>
      </c>
      <c r="LA64" s="188">
        <v>0</v>
      </c>
      <c r="LB64" s="188">
        <v>0</v>
      </c>
      <c r="LC64" s="188">
        <v>0</v>
      </c>
      <c r="LD64" s="188">
        <v>0</v>
      </c>
      <c r="LF64">
        <v>1</v>
      </c>
      <c r="LG64" s="228">
        <v>1</v>
      </c>
      <c r="LH64" s="228">
        <v>1</v>
      </c>
      <c r="LI64" s="228">
        <v>1</v>
      </c>
      <c r="LJ64" s="203">
        <v>-1</v>
      </c>
      <c r="LK64" s="229">
        <v>5</v>
      </c>
      <c r="LL64">
        <v>1</v>
      </c>
      <c r="LM64">
        <v>-1</v>
      </c>
      <c r="LN64" s="203">
        <v>1</v>
      </c>
      <c r="LO64">
        <v>1</v>
      </c>
      <c r="LP64">
        <v>0</v>
      </c>
      <c r="LQ64">
        <v>1</v>
      </c>
      <c r="LR64">
        <v>0</v>
      </c>
      <c r="LS64" s="237">
        <v>1.09356014581E-2</v>
      </c>
      <c r="LT64" s="194">
        <v>42556</v>
      </c>
      <c r="LU64">
        <f t="shared" si="108"/>
        <v>1</v>
      </c>
      <c r="LV64" t="s">
        <v>1163</v>
      </c>
      <c r="LW64">
        <v>7</v>
      </c>
      <c r="LX64" s="241"/>
      <c r="LY64">
        <v>5</v>
      </c>
      <c r="LZ64" s="137">
        <v>72800</v>
      </c>
      <c r="MA64" s="137">
        <v>52000</v>
      </c>
      <c r="MB64" s="188">
        <v>796.11178614968003</v>
      </c>
      <c r="MC64" s="188">
        <v>796.11178614968003</v>
      </c>
      <c r="MD64" s="188">
        <v>-796.11178614968003</v>
      </c>
      <c r="ME64" s="188">
        <v>796.11178614968003</v>
      </c>
      <c r="MF64" s="188">
        <v>-796.11178614968003</v>
      </c>
      <c r="MG64" s="188">
        <v>796.11178614968003</v>
      </c>
      <c r="MH64" s="188">
        <v>796.11178614968003</v>
      </c>
      <c r="MI64" s="188">
        <f t="shared" si="109"/>
        <v>796.11178614968003</v>
      </c>
      <c r="MJ64" s="188">
        <v>796.11178614968003</v>
      </c>
      <c r="MK64" s="188">
        <v>-796.11178614968003</v>
      </c>
      <c r="ML64" s="188">
        <v>-796.11178614968003</v>
      </c>
      <c r="MM64" s="188">
        <v>796.11178614968003</v>
      </c>
      <c r="MO64">
        <v>1</v>
      </c>
      <c r="MP64" s="228">
        <v>-1</v>
      </c>
      <c r="MQ64" s="228">
        <v>-1</v>
      </c>
      <c r="MR64" s="203">
        <v>1</v>
      </c>
      <c r="MS64" s="203">
        <v>-1</v>
      </c>
      <c r="MT64" s="229">
        <v>6</v>
      </c>
      <c r="MU64">
        <v>1</v>
      </c>
      <c r="MV64">
        <v>-1</v>
      </c>
      <c r="MW64" s="203">
        <v>-1</v>
      </c>
      <c r="MX64">
        <v>1</v>
      </c>
      <c r="MY64">
        <v>1</v>
      </c>
      <c r="MZ64">
        <v>0</v>
      </c>
      <c r="NA64">
        <v>1</v>
      </c>
      <c r="NB64" s="237">
        <v>-2.04326923077E-2</v>
      </c>
      <c r="NC64" s="194">
        <v>42556</v>
      </c>
      <c r="ND64">
        <f t="shared" si="110"/>
        <v>-1</v>
      </c>
      <c r="NE64" t="s">
        <v>1163</v>
      </c>
      <c r="NF64">
        <v>7</v>
      </c>
      <c r="NG64" s="241"/>
      <c r="NH64">
        <v>5</v>
      </c>
      <c r="NI64" s="137">
        <v>71312.5</v>
      </c>
      <c r="NJ64" s="137">
        <v>50937.5</v>
      </c>
      <c r="NK64" s="188">
        <v>1457.1063701928563</v>
      </c>
      <c r="NL64" s="188">
        <v>-1457.1063701928563</v>
      </c>
      <c r="NM64" s="188">
        <v>1457.1063701928563</v>
      </c>
      <c r="NN64" s="188">
        <v>-1457.1063701928563</v>
      </c>
      <c r="NO64" s="188">
        <v>1457.1063701928563</v>
      </c>
      <c r="NP64" s="188">
        <v>1457.1063701928563</v>
      </c>
      <c r="NQ64" s="188">
        <v>-1457.1063701928563</v>
      </c>
      <c r="NR64" s="188">
        <f t="shared" si="111"/>
        <v>1457.1063701928563</v>
      </c>
      <c r="NS64" s="188">
        <v>-1457.1063701928563</v>
      </c>
      <c r="NT64" s="188">
        <v>1457.1063701928563</v>
      </c>
      <c r="NU64" s="188">
        <v>-1457.1063701928563</v>
      </c>
      <c r="NV64" s="188">
        <v>1457.1063701928563</v>
      </c>
      <c r="NX64">
        <v>-1</v>
      </c>
      <c r="NY64" s="228">
        <v>1</v>
      </c>
      <c r="NZ64" s="228">
        <v>-1</v>
      </c>
      <c r="OA64" s="228">
        <v>1</v>
      </c>
      <c r="OB64" s="203">
        <v>-1</v>
      </c>
      <c r="OC64" s="229">
        <v>7</v>
      </c>
      <c r="OD64">
        <v>1</v>
      </c>
      <c r="OE64">
        <v>-1</v>
      </c>
      <c r="OF64" s="203">
        <v>-1</v>
      </c>
      <c r="OG64">
        <v>1</v>
      </c>
      <c r="OH64">
        <v>1</v>
      </c>
      <c r="OI64">
        <v>0</v>
      </c>
      <c r="OJ64">
        <v>1</v>
      </c>
      <c r="OK64">
        <v>-1.2269938650299999E-3</v>
      </c>
      <c r="OL64" s="194">
        <v>42556</v>
      </c>
      <c r="OM64">
        <f t="shared" si="112"/>
        <v>-1</v>
      </c>
      <c r="ON64" t="s">
        <v>1163</v>
      </c>
      <c r="OO64">
        <v>7</v>
      </c>
      <c r="OP64" s="241"/>
      <c r="OQ64">
        <v>5</v>
      </c>
      <c r="OR64" s="137">
        <v>71662.5</v>
      </c>
      <c r="OS64" s="137">
        <v>51187.5</v>
      </c>
      <c r="OT64" s="188">
        <v>-87.929447852712372</v>
      </c>
      <c r="OU64" s="188">
        <v>87.929447852712372</v>
      </c>
      <c r="OV64" s="188">
        <v>87.929447852712372</v>
      </c>
      <c r="OW64" s="188">
        <v>-87.929447852712372</v>
      </c>
      <c r="OX64" s="188">
        <v>87.929447852712372</v>
      </c>
      <c r="OY64" s="188">
        <v>87.929447852712372</v>
      </c>
      <c r="OZ64" s="188">
        <v>-87.929447852712372</v>
      </c>
      <c r="PA64" s="188">
        <f t="shared" si="113"/>
        <v>87.929447852712372</v>
      </c>
      <c r="PB64" s="188">
        <v>-87.929447852712372</v>
      </c>
      <c r="PC64" s="188">
        <v>87.929447852712372</v>
      </c>
      <c r="PD64" s="188">
        <v>-87.929447852712372</v>
      </c>
      <c r="PE64" s="188">
        <v>87.929447852712372</v>
      </c>
      <c r="PG64">
        <v>-1</v>
      </c>
      <c r="PH64" s="228">
        <v>1</v>
      </c>
      <c r="PI64" s="228">
        <v>1</v>
      </c>
      <c r="PJ64" s="228">
        <v>1</v>
      </c>
      <c r="PK64" s="203">
        <v>-1</v>
      </c>
      <c r="PL64" s="229">
        <v>8</v>
      </c>
      <c r="PM64">
        <v>1</v>
      </c>
      <c r="PN64">
        <v>-1</v>
      </c>
      <c r="PO64" s="203">
        <v>1</v>
      </c>
      <c r="PP64">
        <v>1</v>
      </c>
      <c r="PQ64">
        <v>0</v>
      </c>
      <c r="PR64">
        <v>1</v>
      </c>
      <c r="PS64">
        <v>0</v>
      </c>
      <c r="PT64" s="237">
        <v>6.1425061425100002E-3</v>
      </c>
      <c r="PU64" s="194">
        <v>42556</v>
      </c>
      <c r="PV64">
        <v>1</v>
      </c>
      <c r="PW64" t="s">
        <v>1163</v>
      </c>
      <c r="PX64">
        <v>7</v>
      </c>
      <c r="PY64" s="241"/>
      <c r="PZ64">
        <v>5</v>
      </c>
      <c r="QA64" s="137">
        <v>70962.5</v>
      </c>
      <c r="QB64" s="137">
        <v>50687.5</v>
      </c>
      <c r="QC64" s="188">
        <v>435.88759213786591</v>
      </c>
      <c r="QD64" s="188">
        <v>-435.88759213786591</v>
      </c>
      <c r="QE64" s="188">
        <v>-435.88759213786591</v>
      </c>
      <c r="QF64" s="188">
        <v>435.88759213786591</v>
      </c>
      <c r="QG64" s="188">
        <v>-435.88759213786591</v>
      </c>
      <c r="QH64" s="188">
        <v>435.88759213786591</v>
      </c>
      <c r="QI64" s="188">
        <v>435.88759213786591</v>
      </c>
      <c r="QJ64" s="188">
        <v>435.88759213786591</v>
      </c>
      <c r="QK64" s="188">
        <v>435.88759213786591</v>
      </c>
      <c r="QL64" s="188">
        <v>-435.88759213786591</v>
      </c>
      <c r="QM64" s="188">
        <v>-435.88759213786591</v>
      </c>
      <c r="QN64" s="188">
        <v>435.88759213786591</v>
      </c>
      <c r="QP64">
        <f t="shared" si="114"/>
        <v>1</v>
      </c>
      <c r="QQ64" s="228">
        <v>1</v>
      </c>
      <c r="QR64" s="228">
        <v>1</v>
      </c>
      <c r="QS64" s="228">
        <v>1</v>
      </c>
      <c r="QT64" s="203">
        <v>-1</v>
      </c>
      <c r="QU64" s="229">
        <v>-8</v>
      </c>
      <c r="QV64">
        <f t="shared" si="115"/>
        <v>1</v>
      </c>
      <c r="QW64">
        <f t="shared" si="116"/>
        <v>1</v>
      </c>
      <c r="QX64">
        <v>-1</v>
      </c>
      <c r="QY64">
        <f t="shared" si="117"/>
        <v>0</v>
      </c>
      <c r="QZ64">
        <f t="shared" si="176"/>
        <v>1</v>
      </c>
      <c r="RA64">
        <f t="shared" si="163"/>
        <v>0</v>
      </c>
      <c r="RB64">
        <f t="shared" si="118"/>
        <v>0</v>
      </c>
      <c r="RC64">
        <v>-9.7680097680100005E-3</v>
      </c>
      <c r="RD64" s="194">
        <v>42557</v>
      </c>
      <c r="RE64">
        <f t="shared" si="119"/>
        <v>1</v>
      </c>
      <c r="RF64" t="str">
        <f t="shared" si="83"/>
        <v>TRUE</v>
      </c>
      <c r="RG64">
        <f>VLOOKUP($A64,'FuturesInfo (3)'!$A$2:$V$80,22)</f>
        <v>7</v>
      </c>
      <c r="RH64" s="241"/>
      <c r="RI64">
        <f t="shared" si="120"/>
        <v>5</v>
      </c>
      <c r="RJ64" s="137">
        <f>VLOOKUP($A64,'FuturesInfo (3)'!$A$2:$O$80,15)*RG64</f>
        <v>70962.5</v>
      </c>
      <c r="RK64" s="137">
        <f>VLOOKUP($A64,'FuturesInfo (3)'!$A$2:$O$80,15)*RI64</f>
        <v>50687.5</v>
      </c>
      <c r="RL64" s="188">
        <f t="shared" si="121"/>
        <v>-693.16239316240967</v>
      </c>
      <c r="RM64" s="188">
        <f t="shared" si="172"/>
        <v>-693.16239316240967</v>
      </c>
      <c r="RN64" s="188">
        <f t="shared" si="122"/>
        <v>693.16239316240967</v>
      </c>
      <c r="RO64" s="188">
        <f t="shared" si="123"/>
        <v>-693.16239316240967</v>
      </c>
      <c r="RP64" s="188">
        <f t="shared" si="173"/>
        <v>-693.16239316240967</v>
      </c>
      <c r="RQ64" s="188">
        <f t="shared" si="125"/>
        <v>-693.16239316240967</v>
      </c>
      <c r="RR64" s="188">
        <f t="shared" si="164"/>
        <v>-693.16239316240967</v>
      </c>
      <c r="RS64" s="188">
        <f t="shared" si="126"/>
        <v>-693.16239316240967</v>
      </c>
      <c r="RT64" s="188">
        <f>IF(IF(sym!$Q53=QX64,1,0)=1,ABS(RJ64*RC64),-ABS(RJ64*RC64))</f>
        <v>-693.16239316240967</v>
      </c>
      <c r="RU64" s="188">
        <f>IF(IF(sym!$P53=QX64,1,0)=1,ABS(RJ64*RC64),-ABS(RJ64*RC64))</f>
        <v>693.16239316240967</v>
      </c>
      <c r="RV64" s="188">
        <f t="shared" si="169"/>
        <v>-693.16239316240967</v>
      </c>
      <c r="RW64" s="188">
        <f t="shared" si="127"/>
        <v>693.16239316240967</v>
      </c>
      <c r="RY64">
        <f t="shared" si="128"/>
        <v>-1</v>
      </c>
      <c r="RZ64" s="228"/>
      <c r="SA64" s="228"/>
      <c r="SB64" s="228"/>
      <c r="SC64" s="203"/>
      <c r="SD64" s="229"/>
      <c r="SE64">
        <f t="shared" si="129"/>
        <v>1</v>
      </c>
      <c r="SF64">
        <f t="shared" si="130"/>
        <v>0</v>
      </c>
      <c r="SG64" s="203"/>
      <c r="SH64">
        <f t="shared" si="131"/>
        <v>1</v>
      </c>
      <c r="SI64">
        <f t="shared" si="85"/>
        <v>1</v>
      </c>
      <c r="SJ64">
        <f t="shared" si="165"/>
        <v>0</v>
      </c>
      <c r="SK64">
        <f t="shared" si="132"/>
        <v>1</v>
      </c>
      <c r="SL64" s="237"/>
      <c r="SM64" s="194"/>
      <c r="SN64">
        <f t="shared" si="133"/>
        <v>-1</v>
      </c>
      <c r="SO64" t="str">
        <f t="shared" si="86"/>
        <v>FALSE</v>
      </c>
      <c r="SP64">
        <f>VLOOKUP($A64,'FuturesInfo (3)'!$A$2:$V$80,22)</f>
        <v>7</v>
      </c>
      <c r="SQ64" s="241"/>
      <c r="SR64">
        <f t="shared" si="134"/>
        <v>5</v>
      </c>
      <c r="SS64" s="137">
        <f>VLOOKUP($A64,'FuturesInfo (3)'!$A$2:$O$80,15)*SP64</f>
        <v>70962.5</v>
      </c>
      <c r="ST64" s="137">
        <f>VLOOKUP($A64,'FuturesInfo (3)'!$A$2:$O$80,15)*SR64</f>
        <v>50687.5</v>
      </c>
      <c r="SU64" s="188">
        <f t="shared" si="177"/>
        <v>0</v>
      </c>
      <c r="SV64" s="188">
        <f t="shared" si="87"/>
        <v>0</v>
      </c>
      <c r="SW64" s="188">
        <f t="shared" si="136"/>
        <v>0</v>
      </c>
      <c r="SX64" s="188">
        <f t="shared" si="137"/>
        <v>0</v>
      </c>
      <c r="SY64" s="188">
        <f t="shared" si="174"/>
        <v>0</v>
      </c>
      <c r="SZ64" s="188">
        <f t="shared" si="139"/>
        <v>0</v>
      </c>
      <c r="TA64" s="188">
        <f t="shared" si="166"/>
        <v>0</v>
      </c>
      <c r="TB64" s="188">
        <f t="shared" si="140"/>
        <v>0</v>
      </c>
      <c r="TC64" s="188">
        <f>IF(IF(sym!$Q53=SG64,1,0)=1,ABS(SS64*SL64),-ABS(SS64*SL64))</f>
        <v>0</v>
      </c>
      <c r="TD64" s="188">
        <f>IF(IF(sym!$P53=SG64,1,0)=1,ABS(SS64*SL64),-ABS(SS64*SL64))</f>
        <v>0</v>
      </c>
      <c r="TE64" s="188">
        <f t="shared" si="170"/>
        <v>0</v>
      </c>
      <c r="TF64" s="188">
        <f t="shared" si="141"/>
        <v>0</v>
      </c>
      <c r="TH64">
        <f t="shared" si="142"/>
        <v>0</v>
      </c>
      <c r="TI64" s="228"/>
      <c r="TJ64" s="228"/>
      <c r="TK64" s="228"/>
      <c r="TL64" s="203"/>
      <c r="TM64" s="229"/>
      <c r="TN64">
        <f t="shared" si="143"/>
        <v>1</v>
      </c>
      <c r="TO64">
        <f t="shared" si="144"/>
        <v>0</v>
      </c>
      <c r="TP64" s="203"/>
      <c r="TQ64">
        <f t="shared" si="145"/>
        <v>1</v>
      </c>
      <c r="TR64">
        <f t="shared" si="88"/>
        <v>1</v>
      </c>
      <c r="TS64">
        <f t="shared" si="167"/>
        <v>0</v>
      </c>
      <c r="TT64">
        <f t="shared" si="146"/>
        <v>1</v>
      </c>
      <c r="TU64" s="237"/>
      <c r="TV64" s="194"/>
      <c r="TW64">
        <f t="shared" si="147"/>
        <v>-1</v>
      </c>
      <c r="TX64" t="str">
        <f t="shared" si="89"/>
        <v>FALSE</v>
      </c>
      <c r="TY64">
        <f>VLOOKUP($A64,'FuturesInfo (3)'!$A$2:$V$80,22)</f>
        <v>7</v>
      </c>
      <c r="TZ64" s="241"/>
      <c r="UA64">
        <f t="shared" si="148"/>
        <v>5</v>
      </c>
      <c r="UB64" s="137">
        <f>VLOOKUP($A64,'FuturesInfo (3)'!$A$2:$O$80,15)*TY64</f>
        <v>70962.5</v>
      </c>
      <c r="UC64" s="137">
        <f>VLOOKUP($A64,'FuturesInfo (3)'!$A$2:$O$80,15)*UA64</f>
        <v>50687.5</v>
      </c>
      <c r="UD64" s="188">
        <f t="shared" si="178"/>
        <v>0</v>
      </c>
      <c r="UE64" s="188">
        <f t="shared" si="90"/>
        <v>0</v>
      </c>
      <c r="UF64" s="188">
        <f t="shared" si="150"/>
        <v>0</v>
      </c>
      <c r="UG64" s="188">
        <f t="shared" si="151"/>
        <v>0</v>
      </c>
      <c r="UH64" s="188">
        <f t="shared" si="175"/>
        <v>0</v>
      </c>
      <c r="UI64" s="188">
        <f t="shared" si="153"/>
        <v>0</v>
      </c>
      <c r="UJ64" s="188">
        <f t="shared" si="168"/>
        <v>0</v>
      </c>
      <c r="UK64" s="188">
        <f t="shared" si="154"/>
        <v>0</v>
      </c>
      <c r="UL64" s="188">
        <f>IF(IF(sym!$Q53=TP64,1,0)=1,ABS(UB64*TU64),-ABS(UB64*TU64))</f>
        <v>0</v>
      </c>
      <c r="UM64" s="188">
        <f>IF(IF(sym!$P53=TP64,1,0)=1,ABS(UB64*TU64),-ABS(UB64*TU64))</f>
        <v>0</v>
      </c>
      <c r="UN64" s="188">
        <f t="shared" si="171"/>
        <v>0</v>
      </c>
      <c r="UO64" s="188">
        <f t="shared" si="155"/>
        <v>0</v>
      </c>
    </row>
    <row r="65" spans="1:561" x14ac:dyDescent="0.25">
      <c r="A65" s="1" t="s">
        <v>0</v>
      </c>
      <c r="B65" s="149" t="str">
        <f>'FuturesInfo (3)'!M53</f>
        <v>@OJ</v>
      </c>
      <c r="C65" s="192" t="str">
        <f>VLOOKUP(A65,'FuturesInfo (3)'!$A$2:$K$80,11)</f>
        <v>soft</v>
      </c>
      <c r="E65">
        <v>1</v>
      </c>
      <c r="F65" s="230">
        <v>-1</v>
      </c>
      <c r="G65" s="230">
        <v>1</v>
      </c>
      <c r="H65" s="203">
        <v>1</v>
      </c>
      <c r="I65" s="229">
        <v>-24</v>
      </c>
      <c r="J65">
        <v>-1</v>
      </c>
      <c r="K65">
        <v>-1</v>
      </c>
      <c r="L65" s="234">
        <v>1</v>
      </c>
      <c r="M65">
        <v>0</v>
      </c>
      <c r="N65">
        <v>1</v>
      </c>
      <c r="O65">
        <v>0</v>
      </c>
      <c r="P65">
        <v>0</v>
      </c>
      <c r="Q65" s="235">
        <v>1.51818963048E-2</v>
      </c>
      <c r="R65" s="194">
        <v>42515</v>
      </c>
      <c r="S65" s="2">
        <v>60</v>
      </c>
      <c r="T65" t="s">
        <v>1163</v>
      </c>
      <c r="U65">
        <v>3</v>
      </c>
      <c r="V65" s="241">
        <v>2</v>
      </c>
      <c r="W65">
        <v>2</v>
      </c>
      <c r="X65" s="137">
        <v>79740</v>
      </c>
      <c r="Y65" s="137">
        <v>53160</v>
      </c>
      <c r="Z65" s="188">
        <v>-1210.604411344752</v>
      </c>
      <c r="AA65" s="188">
        <f t="shared" si="81"/>
        <v>1210.604411344752</v>
      </c>
      <c r="AB65" s="188">
        <v>1210.604411344752</v>
      </c>
      <c r="AC65" s="188">
        <v>-1210.604411344752</v>
      </c>
      <c r="AD65" s="188">
        <v>-1210.604411344752</v>
      </c>
      <c r="AE65" s="188">
        <v>1210.604411344752</v>
      </c>
      <c r="AF65" s="188">
        <f t="shared" si="91"/>
        <v>0</v>
      </c>
      <c r="AG65" s="188">
        <v>1210.604411344752</v>
      </c>
      <c r="AH65" s="188">
        <v>-1210.604411344752</v>
      </c>
      <c r="AI65" s="188">
        <v>-1210.604411344752</v>
      </c>
      <c r="AJ65" s="188">
        <v>1210.604411344752</v>
      </c>
      <c r="AL65">
        <v>1</v>
      </c>
      <c r="AM65" s="230">
        <v>-1</v>
      </c>
      <c r="AN65" s="230">
        <v>-1</v>
      </c>
      <c r="AO65" s="230">
        <v>-1</v>
      </c>
      <c r="AP65" s="203">
        <v>1</v>
      </c>
      <c r="AQ65" s="229">
        <v>-25</v>
      </c>
      <c r="AR65">
        <v>-1</v>
      </c>
      <c r="AS65">
        <v>-1</v>
      </c>
      <c r="AT65" s="234">
        <v>1</v>
      </c>
      <c r="AU65">
        <v>0</v>
      </c>
      <c r="AV65">
        <v>1</v>
      </c>
      <c r="AW65">
        <v>0</v>
      </c>
      <c r="AX65">
        <v>0</v>
      </c>
      <c r="AY65" s="235">
        <v>5.9255079006800002E-3</v>
      </c>
      <c r="AZ65" s="194">
        <v>42515</v>
      </c>
      <c r="BA65">
        <f t="shared" si="92"/>
        <v>-1</v>
      </c>
      <c r="BB65" t="s">
        <v>1163</v>
      </c>
      <c r="BC65">
        <v>3</v>
      </c>
      <c r="BD65" s="241">
        <v>1</v>
      </c>
      <c r="BE65">
        <v>4</v>
      </c>
      <c r="BF65" s="137">
        <v>80212.5</v>
      </c>
      <c r="BG65" s="137">
        <v>106950</v>
      </c>
      <c r="BH65" s="188">
        <v>-475.29980248329451</v>
      </c>
      <c r="BI65" s="188">
        <f t="shared" si="156"/>
        <v>475.29980248329451</v>
      </c>
      <c r="BJ65" s="188">
        <v>475.29980248329451</v>
      </c>
      <c r="BK65" s="188">
        <v>-475.29980248329451</v>
      </c>
      <c r="BL65" s="188">
        <v>-475.29980248329451</v>
      </c>
      <c r="BM65" s="188">
        <v>-475.29980248329451</v>
      </c>
      <c r="BN65" s="188">
        <v>-475.29980248329451</v>
      </c>
      <c r="BO65" s="188">
        <f t="shared" si="93"/>
        <v>-475.29980248329451</v>
      </c>
      <c r="BP65" s="188">
        <v>475.29980248329451</v>
      </c>
      <c r="BQ65" s="188">
        <v>-475.29980248329451</v>
      </c>
      <c r="BR65" s="188">
        <v>-475.29980248329451</v>
      </c>
      <c r="BS65" s="188">
        <v>475.29980248329451</v>
      </c>
      <c r="BU65">
        <v>1</v>
      </c>
      <c r="BV65" s="230">
        <v>1</v>
      </c>
      <c r="BW65" s="230">
        <v>-1</v>
      </c>
      <c r="BX65" s="230">
        <v>1</v>
      </c>
      <c r="BY65" s="203">
        <v>1</v>
      </c>
      <c r="BZ65" s="229">
        <v>-26</v>
      </c>
      <c r="CA65">
        <v>-1</v>
      </c>
      <c r="CB65">
        <v>-1</v>
      </c>
      <c r="CC65" s="234">
        <v>1</v>
      </c>
      <c r="CD65">
        <v>1</v>
      </c>
      <c r="CE65">
        <v>1</v>
      </c>
      <c r="CF65">
        <v>0</v>
      </c>
      <c r="CG65">
        <v>0</v>
      </c>
      <c r="CH65" s="235"/>
      <c r="CI65" s="194">
        <v>42515</v>
      </c>
      <c r="CJ65">
        <f t="shared" si="94"/>
        <v>-1</v>
      </c>
      <c r="CK65" t="s">
        <v>1163</v>
      </c>
      <c r="CL65">
        <v>3</v>
      </c>
      <c r="CM65" s="241">
        <v>2</v>
      </c>
      <c r="CN65">
        <v>2</v>
      </c>
      <c r="CO65" s="137">
        <v>80212.5</v>
      </c>
      <c r="CP65" s="137">
        <v>53475</v>
      </c>
      <c r="CQ65" s="188">
        <v>0</v>
      </c>
      <c r="CR65" s="188">
        <f t="shared" si="157"/>
        <v>0</v>
      </c>
      <c r="CS65" s="188">
        <v>0</v>
      </c>
      <c r="CT65" s="188">
        <v>0</v>
      </c>
      <c r="CU65" s="188">
        <v>0</v>
      </c>
      <c r="CV65" s="188">
        <v>0</v>
      </c>
      <c r="CW65" s="188">
        <v>0</v>
      </c>
      <c r="CX65" s="188">
        <f t="shared" si="95"/>
        <v>0</v>
      </c>
      <c r="CY65" s="188">
        <v>0</v>
      </c>
      <c r="CZ65" s="188">
        <v>0</v>
      </c>
      <c r="DA65" s="188">
        <v>0</v>
      </c>
      <c r="DB65" s="188">
        <v>0</v>
      </c>
      <c r="DD65">
        <v>1</v>
      </c>
      <c r="DE65" s="230">
        <v>1</v>
      </c>
      <c r="DF65" s="230">
        <v>-1</v>
      </c>
      <c r="DG65" s="230">
        <v>1</v>
      </c>
      <c r="DH65" s="203">
        <v>1</v>
      </c>
      <c r="DI65" s="229">
        <v>-26</v>
      </c>
      <c r="DJ65">
        <v>-1</v>
      </c>
      <c r="DK65">
        <v>-1</v>
      </c>
      <c r="DL65" s="234">
        <v>1</v>
      </c>
      <c r="DM65">
        <v>1</v>
      </c>
      <c r="DN65">
        <v>1</v>
      </c>
      <c r="DO65">
        <v>0</v>
      </c>
      <c r="DP65">
        <v>0</v>
      </c>
      <c r="DQ65" s="235">
        <v>3.0014025245399999E-2</v>
      </c>
      <c r="DR65" s="194">
        <v>42515</v>
      </c>
      <c r="DS65">
        <f t="shared" si="96"/>
        <v>-1</v>
      </c>
      <c r="DT65" t="s">
        <v>1163</v>
      </c>
      <c r="DU65">
        <v>3</v>
      </c>
      <c r="DV65" s="241">
        <v>2</v>
      </c>
      <c r="DW65">
        <v>2</v>
      </c>
      <c r="DX65" s="137">
        <v>82620</v>
      </c>
      <c r="DY65" s="137">
        <v>55080</v>
      </c>
      <c r="DZ65" s="188">
        <v>2479.7587657749477</v>
      </c>
      <c r="EA65" s="188">
        <f t="shared" si="158"/>
        <v>2479.7587657749477</v>
      </c>
      <c r="EB65" s="188">
        <v>2479.7587657749477</v>
      </c>
      <c r="EC65" s="188">
        <v>-2479.7587657749477</v>
      </c>
      <c r="ED65" s="188">
        <v>-2479.7587657749477</v>
      </c>
      <c r="EE65" s="188">
        <v>-2479.7587657749477</v>
      </c>
      <c r="EF65" s="188">
        <v>2479.7587657749477</v>
      </c>
      <c r="EG65" s="188">
        <f t="shared" si="97"/>
        <v>-2479.7587657749477</v>
      </c>
      <c r="EH65" s="188">
        <v>2479.7587657749477</v>
      </c>
      <c r="EI65" s="188">
        <v>-2479.7587657749477</v>
      </c>
      <c r="EJ65" s="188">
        <v>-2479.7587657749477</v>
      </c>
      <c r="EK65" s="188">
        <v>2479.7587657749477</v>
      </c>
      <c r="EM65">
        <v>1</v>
      </c>
      <c r="EN65" s="230">
        <v>1</v>
      </c>
      <c r="EO65" s="230">
        <v>-1</v>
      </c>
      <c r="EP65" s="230">
        <v>1</v>
      </c>
      <c r="EQ65" s="203">
        <v>1</v>
      </c>
      <c r="ER65" s="229">
        <v>-27</v>
      </c>
      <c r="ES65">
        <v>-1</v>
      </c>
      <c r="ET65">
        <v>-1</v>
      </c>
      <c r="EU65" s="234">
        <v>-1</v>
      </c>
      <c r="EV65">
        <v>0</v>
      </c>
      <c r="EW65">
        <v>0</v>
      </c>
      <c r="EX65">
        <v>1</v>
      </c>
      <c r="EY65">
        <v>1</v>
      </c>
      <c r="EZ65" s="235">
        <v>-2.7233115468399999E-4</v>
      </c>
      <c r="FA65" s="194">
        <v>42515</v>
      </c>
      <c r="FB65">
        <f t="shared" si="98"/>
        <v>-1</v>
      </c>
      <c r="FC65" t="s">
        <v>1163</v>
      </c>
      <c r="FD65">
        <v>3</v>
      </c>
      <c r="FE65" s="241">
        <v>2</v>
      </c>
      <c r="FF65">
        <v>3</v>
      </c>
      <c r="FG65" s="137">
        <v>82597.5</v>
      </c>
      <c r="FH65" s="137">
        <v>82597.5</v>
      </c>
      <c r="FI65" s="188">
        <v>-22.493872549011691</v>
      </c>
      <c r="FJ65" s="188">
        <f t="shared" si="159"/>
        <v>-22.493872549011691</v>
      </c>
      <c r="FK65" s="188">
        <v>-22.493872549011691</v>
      </c>
      <c r="FL65" s="188">
        <v>22.493872549011691</v>
      </c>
      <c r="FM65" s="188">
        <v>22.493872549011691</v>
      </c>
      <c r="FN65" s="188">
        <v>22.493872549011691</v>
      </c>
      <c r="FO65" s="188">
        <v>-22.493872549011691</v>
      </c>
      <c r="FP65" s="188">
        <f t="shared" si="99"/>
        <v>22.493872549011691</v>
      </c>
      <c r="FQ65" s="188">
        <v>-22.493872549011691</v>
      </c>
      <c r="FR65" s="188">
        <v>22.493872549011691</v>
      </c>
      <c r="FS65" s="188">
        <v>-22.493872549011691</v>
      </c>
      <c r="FT65" s="188">
        <v>22.493872549011691</v>
      </c>
      <c r="FV65">
        <v>-1</v>
      </c>
      <c r="FW65" s="230">
        <v>1</v>
      </c>
      <c r="FX65" s="230">
        <v>-1</v>
      </c>
      <c r="FY65" s="230">
        <v>1</v>
      </c>
      <c r="FZ65" s="203">
        <v>1</v>
      </c>
      <c r="GA65" s="229">
        <v>-28</v>
      </c>
      <c r="GB65">
        <v>-1</v>
      </c>
      <c r="GC65">
        <v>-1</v>
      </c>
      <c r="GD65">
        <v>1</v>
      </c>
      <c r="GE65">
        <v>1</v>
      </c>
      <c r="GF65">
        <v>1</v>
      </c>
      <c r="GG65">
        <v>0</v>
      </c>
      <c r="GH65">
        <v>0</v>
      </c>
      <c r="GI65">
        <v>1.28030509398E-2</v>
      </c>
      <c r="GJ65" s="194">
        <v>42515</v>
      </c>
      <c r="GK65">
        <f t="shared" si="100"/>
        <v>-1</v>
      </c>
      <c r="GL65" t="s">
        <v>1163</v>
      </c>
      <c r="GM65">
        <v>3</v>
      </c>
      <c r="GN65" s="241">
        <v>1</v>
      </c>
      <c r="GO65">
        <v>4</v>
      </c>
      <c r="GP65" s="137">
        <v>83655</v>
      </c>
      <c r="GQ65" s="137">
        <v>111540</v>
      </c>
      <c r="GR65" s="188">
        <v>1071.0392263689689</v>
      </c>
      <c r="GS65" s="188">
        <f t="shared" si="160"/>
        <v>-1071.0392263689689</v>
      </c>
      <c r="GT65" s="188">
        <v>1071.0392263689689</v>
      </c>
      <c r="GU65" s="188">
        <v>-1071.0392263689689</v>
      </c>
      <c r="GV65" s="188">
        <v>-1071.0392263689689</v>
      </c>
      <c r="GW65" s="188">
        <v>-1071.0392263689689</v>
      </c>
      <c r="GX65" s="188">
        <v>1071.0392263689689</v>
      </c>
      <c r="GY65" s="188">
        <f t="shared" si="101"/>
        <v>-1071.0392263689689</v>
      </c>
      <c r="GZ65" s="188">
        <v>1071.0392263689689</v>
      </c>
      <c r="HA65" s="188">
        <v>-1071.0392263689689</v>
      </c>
      <c r="HB65" s="188">
        <v>-1071.0392263689689</v>
      </c>
      <c r="HC65" s="188">
        <v>1071.0392263689689</v>
      </c>
      <c r="HE65">
        <v>1</v>
      </c>
      <c r="HF65">
        <v>1</v>
      </c>
      <c r="HG65">
        <v>-1</v>
      </c>
      <c r="HH65">
        <v>1</v>
      </c>
      <c r="HI65">
        <v>1</v>
      </c>
      <c r="HJ65">
        <v>5</v>
      </c>
      <c r="HK65">
        <v>-1</v>
      </c>
      <c r="HL65">
        <v>1</v>
      </c>
      <c r="HM65" s="234">
        <v>1</v>
      </c>
      <c r="HN65">
        <v>1</v>
      </c>
      <c r="HO65">
        <v>1</v>
      </c>
      <c r="HP65">
        <v>0</v>
      </c>
      <c r="HQ65">
        <v>1</v>
      </c>
      <c r="HR65" s="235">
        <v>1.10274341044E-2</v>
      </c>
      <c r="HS65" s="194">
        <v>42550</v>
      </c>
      <c r="HT65">
        <f t="shared" si="102"/>
        <v>1</v>
      </c>
      <c r="HU65" t="s">
        <v>1163</v>
      </c>
      <c r="HV65">
        <v>3</v>
      </c>
      <c r="HW65">
        <v>1</v>
      </c>
      <c r="HX65">
        <v>4</v>
      </c>
      <c r="HY65" s="137">
        <v>84577.5</v>
      </c>
      <c r="HZ65" s="137">
        <v>112770</v>
      </c>
      <c r="IA65" s="188">
        <v>932.67280796489104</v>
      </c>
      <c r="IB65" s="188">
        <f t="shared" si="161"/>
        <v>932.67280796489104</v>
      </c>
      <c r="IC65" s="188">
        <v>932.67280796489104</v>
      </c>
      <c r="ID65" s="188">
        <v>-932.67280796489104</v>
      </c>
      <c r="IE65" s="188">
        <v>932.67280796489104</v>
      </c>
      <c r="IF65" s="188">
        <v>-932.67280796489104</v>
      </c>
      <c r="IG65" s="188">
        <v>932.67280796489104</v>
      </c>
      <c r="IH65" s="188">
        <f t="shared" si="103"/>
        <v>932.67280796489104</v>
      </c>
      <c r="II65" s="188">
        <v>932.67280796489104</v>
      </c>
      <c r="IJ65" s="188">
        <v>-932.67280796489104</v>
      </c>
      <c r="IK65" s="188">
        <v>-932.67280796489104</v>
      </c>
      <c r="IL65" s="188">
        <v>932.67280796489104</v>
      </c>
      <c r="IN65">
        <v>1</v>
      </c>
      <c r="IO65" s="230">
        <v>1</v>
      </c>
      <c r="IP65" s="230">
        <v>-1</v>
      </c>
      <c r="IQ65" s="230">
        <v>1</v>
      </c>
      <c r="IR65" s="203">
        <v>1</v>
      </c>
      <c r="IS65" s="229">
        <v>-2</v>
      </c>
      <c r="IT65">
        <v>-1</v>
      </c>
      <c r="IU65">
        <v>-1</v>
      </c>
      <c r="IV65" s="234">
        <v>-1</v>
      </c>
      <c r="IW65">
        <v>0</v>
      </c>
      <c r="IX65">
        <v>0</v>
      </c>
      <c r="IY65">
        <v>1</v>
      </c>
      <c r="IZ65">
        <v>1</v>
      </c>
      <c r="JA65" s="235">
        <v>-5.29396115988E-2</v>
      </c>
      <c r="JB65" s="194">
        <v>42550</v>
      </c>
      <c r="JC65">
        <f t="shared" si="104"/>
        <v>-1</v>
      </c>
      <c r="JD65" t="s">
        <v>1163</v>
      </c>
      <c r="JE65">
        <v>3</v>
      </c>
      <c r="JF65" s="241">
        <v>2</v>
      </c>
      <c r="JG65">
        <v>2</v>
      </c>
      <c r="JH65" s="137">
        <v>80100</v>
      </c>
      <c r="JI65" s="137">
        <v>53400</v>
      </c>
      <c r="JJ65" s="188">
        <v>-4240.4628890638796</v>
      </c>
      <c r="JK65" s="188">
        <f t="shared" si="162"/>
        <v>-4240.4628890638796</v>
      </c>
      <c r="JL65" s="188">
        <v>-4240.4628890638796</v>
      </c>
      <c r="JM65" s="188">
        <v>4240.4628890638796</v>
      </c>
      <c r="JN65" s="188">
        <v>4240.4628890638796</v>
      </c>
      <c r="JO65" s="188">
        <v>4240.4628890638796</v>
      </c>
      <c r="JP65" s="188">
        <v>-4240.4628890638796</v>
      </c>
      <c r="JQ65" s="188">
        <f t="shared" si="105"/>
        <v>4240.4628890638796</v>
      </c>
      <c r="JR65" s="188">
        <v>-4240.4628890638796</v>
      </c>
      <c r="JS65" s="188">
        <v>4240.4628890638796</v>
      </c>
      <c r="JT65" s="188">
        <v>-4240.4628890638796</v>
      </c>
      <c r="JU65" s="188">
        <v>4240.4628890638796</v>
      </c>
      <c r="JW65">
        <v>-1</v>
      </c>
      <c r="JX65" s="230">
        <v>-1</v>
      </c>
      <c r="JY65" s="230">
        <v>1</v>
      </c>
      <c r="JZ65" s="230">
        <v>-1</v>
      </c>
      <c r="KA65" s="203">
        <v>1</v>
      </c>
      <c r="KB65" s="229">
        <v>1</v>
      </c>
      <c r="KC65">
        <v>-1</v>
      </c>
      <c r="KD65">
        <v>1</v>
      </c>
      <c r="KE65" s="234">
        <v>-1</v>
      </c>
      <c r="KF65">
        <v>1</v>
      </c>
      <c r="KG65">
        <v>0</v>
      </c>
      <c r="KH65">
        <v>1</v>
      </c>
      <c r="KI65">
        <v>0</v>
      </c>
      <c r="KJ65" s="235">
        <v>-6.7415730337099999E-3</v>
      </c>
      <c r="KK65" s="194">
        <v>42550</v>
      </c>
      <c r="KL65">
        <f t="shared" si="106"/>
        <v>1</v>
      </c>
      <c r="KM65" t="s">
        <v>1163</v>
      </c>
      <c r="KN65">
        <v>3</v>
      </c>
      <c r="KO65" s="241">
        <v>2</v>
      </c>
      <c r="KP65">
        <v>2</v>
      </c>
      <c r="KQ65" s="137">
        <v>79560</v>
      </c>
      <c r="KR65" s="137">
        <v>53040</v>
      </c>
      <c r="KS65" s="188">
        <v>536.35955056196758</v>
      </c>
      <c r="KT65" s="188">
        <v>536.35955056196758</v>
      </c>
      <c r="KU65" s="188">
        <v>-536.35955056196758</v>
      </c>
      <c r="KV65" s="188">
        <v>536.35955056196758</v>
      </c>
      <c r="KW65" s="188">
        <v>-536.35955056196758</v>
      </c>
      <c r="KX65" s="188">
        <v>-536.35955056196758</v>
      </c>
      <c r="KY65" s="188">
        <v>536.35955056196758</v>
      </c>
      <c r="KZ65" s="188">
        <f t="shared" si="107"/>
        <v>-536.35955056196758</v>
      </c>
      <c r="LA65" s="188">
        <v>-536.35955056196758</v>
      </c>
      <c r="LB65" s="188">
        <v>536.35955056196758</v>
      </c>
      <c r="LC65" s="188">
        <v>-536.35955056196758</v>
      </c>
      <c r="LD65" s="188">
        <v>536.35955056196758</v>
      </c>
      <c r="LF65">
        <v>-1</v>
      </c>
      <c r="LG65" s="230">
        <v>-1</v>
      </c>
      <c r="LH65" s="230">
        <v>-1</v>
      </c>
      <c r="LI65" s="230">
        <v>-1</v>
      </c>
      <c r="LJ65" s="203">
        <v>1</v>
      </c>
      <c r="LK65" s="229">
        <v>2</v>
      </c>
      <c r="LL65">
        <v>-1</v>
      </c>
      <c r="LM65">
        <v>1</v>
      </c>
      <c r="LN65" s="234">
        <v>1</v>
      </c>
      <c r="LO65">
        <v>0</v>
      </c>
      <c r="LP65">
        <v>1</v>
      </c>
      <c r="LQ65">
        <v>0</v>
      </c>
      <c r="LR65">
        <v>1</v>
      </c>
      <c r="LS65" s="235">
        <v>2.43212669683E-2</v>
      </c>
      <c r="LT65" s="194">
        <v>42557</v>
      </c>
      <c r="LU65">
        <f t="shared" si="108"/>
        <v>-1</v>
      </c>
      <c r="LV65" t="s">
        <v>1163</v>
      </c>
      <c r="LW65">
        <v>3</v>
      </c>
      <c r="LX65" s="241"/>
      <c r="LY65">
        <v>2</v>
      </c>
      <c r="LZ65" s="137">
        <v>81495</v>
      </c>
      <c r="MA65" s="137">
        <v>54330</v>
      </c>
      <c r="MB65" s="188">
        <v>-1982.0616515816084</v>
      </c>
      <c r="MC65" s="188">
        <v>-1982.0616515816084</v>
      </c>
      <c r="MD65" s="188">
        <v>1982.0616515816084</v>
      </c>
      <c r="ME65" s="188">
        <v>-1982.0616515816084</v>
      </c>
      <c r="MF65" s="188">
        <v>1982.0616515816084</v>
      </c>
      <c r="MG65" s="188">
        <v>-1982.0616515816084</v>
      </c>
      <c r="MH65" s="188">
        <v>-1982.0616515816084</v>
      </c>
      <c r="MI65" s="188">
        <f t="shared" si="109"/>
        <v>-1982.0616515816084</v>
      </c>
      <c r="MJ65" s="188">
        <v>1982.0616515816084</v>
      </c>
      <c r="MK65" s="188">
        <v>-1982.0616515816084</v>
      </c>
      <c r="ML65" s="188">
        <v>-1982.0616515816084</v>
      </c>
      <c r="MM65" s="188">
        <v>1982.0616515816084</v>
      </c>
      <c r="MO65">
        <v>1</v>
      </c>
      <c r="MP65" s="230">
        <v>-1</v>
      </c>
      <c r="MQ65" s="230">
        <v>-1</v>
      </c>
      <c r="MR65" s="234">
        <v>-1</v>
      </c>
      <c r="MS65" s="203">
        <v>1</v>
      </c>
      <c r="MT65" s="229">
        <v>-3</v>
      </c>
      <c r="MU65">
        <v>-1</v>
      </c>
      <c r="MV65">
        <v>-1</v>
      </c>
      <c r="MW65" s="234">
        <v>1</v>
      </c>
      <c r="MX65">
        <v>0</v>
      </c>
      <c r="MY65">
        <v>1</v>
      </c>
      <c r="MZ65">
        <v>0</v>
      </c>
      <c r="NA65">
        <v>0</v>
      </c>
      <c r="NB65" s="235">
        <v>1.7117614577599999E-2</v>
      </c>
      <c r="NC65" s="194">
        <v>42550</v>
      </c>
      <c r="ND65">
        <f t="shared" si="110"/>
        <v>-1</v>
      </c>
      <c r="NE65" t="s">
        <v>1163</v>
      </c>
      <c r="NF65">
        <v>3</v>
      </c>
      <c r="NG65" s="241"/>
      <c r="NH65">
        <v>2</v>
      </c>
      <c r="NI65" s="137">
        <v>82890</v>
      </c>
      <c r="NJ65" s="137">
        <v>55260</v>
      </c>
      <c r="NK65" s="188">
        <v>-1418.879072337264</v>
      </c>
      <c r="NL65" s="188">
        <v>1418.879072337264</v>
      </c>
      <c r="NM65" s="188">
        <v>1418.879072337264</v>
      </c>
      <c r="NN65" s="188">
        <v>-1418.879072337264</v>
      </c>
      <c r="NO65" s="188">
        <v>-1418.879072337264</v>
      </c>
      <c r="NP65" s="188">
        <v>-1418.879072337264</v>
      </c>
      <c r="NQ65" s="188">
        <v>-1418.879072337264</v>
      </c>
      <c r="NR65" s="188">
        <f t="shared" si="111"/>
        <v>-1418.879072337264</v>
      </c>
      <c r="NS65" s="188">
        <v>1418.879072337264</v>
      </c>
      <c r="NT65" s="188">
        <v>-1418.879072337264</v>
      </c>
      <c r="NU65" s="188">
        <v>-1418.879072337264</v>
      </c>
      <c r="NV65" s="188">
        <v>1418.879072337264</v>
      </c>
      <c r="NX65">
        <v>1</v>
      </c>
      <c r="NY65" s="230">
        <v>-1</v>
      </c>
      <c r="NZ65" s="230">
        <v>-1</v>
      </c>
      <c r="OA65" s="230">
        <v>1</v>
      </c>
      <c r="OB65" s="203">
        <v>1</v>
      </c>
      <c r="OC65" s="229">
        <v>2</v>
      </c>
      <c r="OD65">
        <v>-1</v>
      </c>
      <c r="OE65">
        <v>1</v>
      </c>
      <c r="OF65" s="234">
        <v>-1</v>
      </c>
      <c r="OG65">
        <v>1</v>
      </c>
      <c r="OH65">
        <v>0</v>
      </c>
      <c r="OI65">
        <v>1</v>
      </c>
      <c r="OJ65">
        <v>0</v>
      </c>
      <c r="OK65">
        <v>-1.90010857763E-3</v>
      </c>
      <c r="OL65" s="194">
        <v>42559</v>
      </c>
      <c r="OM65">
        <f t="shared" si="112"/>
        <v>1</v>
      </c>
      <c r="ON65" t="s">
        <v>1163</v>
      </c>
      <c r="OO65">
        <v>3</v>
      </c>
      <c r="OP65" s="241"/>
      <c r="OQ65">
        <v>2</v>
      </c>
      <c r="OR65" s="137">
        <v>83002.5</v>
      </c>
      <c r="OS65" s="137">
        <v>55335</v>
      </c>
      <c r="OT65" s="188">
        <v>157.71376221473409</v>
      </c>
      <c r="OU65" s="188">
        <v>-157.71376221473409</v>
      </c>
      <c r="OV65" s="188">
        <v>-157.71376221473409</v>
      </c>
      <c r="OW65" s="188">
        <v>157.71376221473409</v>
      </c>
      <c r="OX65" s="188">
        <v>-157.71376221473409</v>
      </c>
      <c r="OY65" s="188">
        <v>157.71376221473409</v>
      </c>
      <c r="OZ65" s="188">
        <v>-157.71376221473409</v>
      </c>
      <c r="PA65" s="188">
        <f t="shared" si="113"/>
        <v>-157.71376221473409</v>
      </c>
      <c r="PB65" s="188">
        <v>-157.71376221473409</v>
      </c>
      <c r="PC65" s="188">
        <v>157.71376221473409</v>
      </c>
      <c r="PD65" s="188">
        <v>-157.71376221473409</v>
      </c>
      <c r="PE65" s="188">
        <v>157.71376221473409</v>
      </c>
      <c r="PG65">
        <v>-1</v>
      </c>
      <c r="PH65" s="230">
        <v>1</v>
      </c>
      <c r="PI65" s="230">
        <v>1</v>
      </c>
      <c r="PJ65" s="230">
        <v>-1</v>
      </c>
      <c r="PK65" s="203">
        <v>1</v>
      </c>
      <c r="PL65" s="229">
        <v>3</v>
      </c>
      <c r="PM65">
        <v>-1</v>
      </c>
      <c r="PN65">
        <v>1</v>
      </c>
      <c r="PO65" s="234">
        <v>1</v>
      </c>
      <c r="PP65">
        <v>1</v>
      </c>
      <c r="PQ65">
        <v>1</v>
      </c>
      <c r="PR65">
        <v>0</v>
      </c>
      <c r="PS65">
        <v>1</v>
      </c>
      <c r="PT65" s="235">
        <v>3.26353005167E-3</v>
      </c>
      <c r="PU65" s="194">
        <v>42559</v>
      </c>
      <c r="PV65">
        <v>1</v>
      </c>
      <c r="PW65" t="s">
        <v>1163</v>
      </c>
      <c r="PX65">
        <v>3</v>
      </c>
      <c r="PY65" s="241"/>
      <c r="PZ65">
        <v>2</v>
      </c>
      <c r="QA65" s="137">
        <v>82282.5</v>
      </c>
      <c r="QB65" s="137">
        <v>54855</v>
      </c>
      <c r="QC65" s="188">
        <v>268.53141147653679</v>
      </c>
      <c r="QD65" s="188">
        <v>-268.53141147653679</v>
      </c>
      <c r="QE65" s="188">
        <v>268.53141147653679</v>
      </c>
      <c r="QF65" s="188">
        <v>-268.53141147653679</v>
      </c>
      <c r="QG65" s="188">
        <v>268.53141147653679</v>
      </c>
      <c r="QH65" s="188">
        <v>268.53141147653679</v>
      </c>
      <c r="QI65" s="188">
        <v>-268.53141147653679</v>
      </c>
      <c r="QJ65" s="188">
        <v>268.53141147653679</v>
      </c>
      <c r="QK65" s="188">
        <v>268.53141147653679</v>
      </c>
      <c r="QL65" s="188">
        <v>-268.53141147653679</v>
      </c>
      <c r="QM65" s="188">
        <v>-268.53141147653679</v>
      </c>
      <c r="QN65" s="188">
        <v>268.53141147653679</v>
      </c>
      <c r="QP65">
        <f t="shared" si="114"/>
        <v>1</v>
      </c>
      <c r="QQ65" s="230">
        <v>-1</v>
      </c>
      <c r="QR65" s="230">
        <v>-1</v>
      </c>
      <c r="QS65" s="230">
        <v>1</v>
      </c>
      <c r="QT65" s="203">
        <v>-1</v>
      </c>
      <c r="QU65" s="229">
        <v>4</v>
      </c>
      <c r="QV65">
        <f t="shared" si="115"/>
        <v>1</v>
      </c>
      <c r="QW65">
        <f t="shared" si="116"/>
        <v>-1</v>
      </c>
      <c r="QX65">
        <v>-1</v>
      </c>
      <c r="QY65">
        <f t="shared" si="117"/>
        <v>1</v>
      </c>
      <c r="QZ65">
        <f t="shared" si="176"/>
        <v>1</v>
      </c>
      <c r="RA65">
        <f t="shared" si="163"/>
        <v>0</v>
      </c>
      <c r="RB65">
        <f t="shared" si="118"/>
        <v>1</v>
      </c>
      <c r="RC65">
        <v>-8.6744375169399996E-3</v>
      </c>
      <c r="RD65" s="194">
        <v>42563</v>
      </c>
      <c r="RE65">
        <f t="shared" si="119"/>
        <v>-1</v>
      </c>
      <c r="RF65" t="str">
        <f t="shared" si="83"/>
        <v>TRUE</v>
      </c>
      <c r="RG65">
        <f>VLOOKUP($A65,'FuturesInfo (3)'!$A$2:$V$80,22)</f>
        <v>3</v>
      </c>
      <c r="RH65" s="241"/>
      <c r="RI65">
        <f t="shared" si="120"/>
        <v>2</v>
      </c>
      <c r="RJ65" s="137">
        <f>VLOOKUP($A65,'FuturesInfo (3)'!$A$2:$O$80,15)*RG65</f>
        <v>82282.5</v>
      </c>
      <c r="RK65" s="137">
        <f>VLOOKUP($A65,'FuturesInfo (3)'!$A$2:$O$80,15)*RI65</f>
        <v>54855</v>
      </c>
      <c r="RL65" s="188">
        <f t="shared" si="121"/>
        <v>713.75440498761554</v>
      </c>
      <c r="RM65" s="188">
        <f t="shared" si="172"/>
        <v>-713.75440498761554</v>
      </c>
      <c r="RN65" s="188">
        <f t="shared" si="122"/>
        <v>713.75440498761554</v>
      </c>
      <c r="RO65" s="188">
        <f t="shared" si="123"/>
        <v>-713.75440498761554</v>
      </c>
      <c r="RP65" s="188">
        <f t="shared" si="173"/>
        <v>713.75440498761554</v>
      </c>
      <c r="RQ65" s="188">
        <f t="shared" si="125"/>
        <v>713.75440498761554</v>
      </c>
      <c r="RR65" s="188">
        <f t="shared" si="164"/>
        <v>-713.75440498761554</v>
      </c>
      <c r="RS65" s="188">
        <f t="shared" si="126"/>
        <v>713.75440498761554</v>
      </c>
      <c r="RT65" s="188">
        <f>IF(IF(sym!$Q54=QX65,1,0)=1,ABS(RJ65*RC65),-ABS(RJ65*RC65))</f>
        <v>-713.75440498761554</v>
      </c>
      <c r="RU65" s="188">
        <f>IF(IF(sym!$P54=QX65,1,0)=1,ABS(RJ65*RC65),-ABS(RJ65*RC65))</f>
        <v>713.75440498761554</v>
      </c>
      <c r="RV65" s="188">
        <f t="shared" si="169"/>
        <v>-713.75440498761554</v>
      </c>
      <c r="RW65" s="188">
        <f t="shared" si="127"/>
        <v>713.75440498761554</v>
      </c>
      <c r="RY65">
        <f t="shared" si="128"/>
        <v>-1</v>
      </c>
      <c r="RZ65" s="230"/>
      <c r="SA65" s="230"/>
      <c r="SB65" s="230"/>
      <c r="SC65" s="203"/>
      <c r="SD65" s="229"/>
      <c r="SE65">
        <f t="shared" si="129"/>
        <v>1</v>
      </c>
      <c r="SF65">
        <f t="shared" si="130"/>
        <v>0</v>
      </c>
      <c r="SG65" s="234"/>
      <c r="SH65">
        <f t="shared" si="131"/>
        <v>1</v>
      </c>
      <c r="SI65">
        <f t="shared" si="85"/>
        <v>1</v>
      </c>
      <c r="SJ65">
        <f t="shared" si="165"/>
        <v>0</v>
      </c>
      <c r="SK65">
        <f t="shared" si="132"/>
        <v>1</v>
      </c>
      <c r="SL65" s="235"/>
      <c r="SM65" s="194"/>
      <c r="SN65">
        <f t="shared" si="133"/>
        <v>-1</v>
      </c>
      <c r="SO65" t="str">
        <f t="shared" si="86"/>
        <v>FALSE</v>
      </c>
      <c r="SP65">
        <f>VLOOKUP($A65,'FuturesInfo (3)'!$A$2:$V$80,22)</f>
        <v>3</v>
      </c>
      <c r="SQ65" s="241"/>
      <c r="SR65">
        <f t="shared" si="134"/>
        <v>2</v>
      </c>
      <c r="SS65" s="137">
        <f>VLOOKUP($A65,'FuturesInfo (3)'!$A$2:$O$80,15)*SP65</f>
        <v>82282.5</v>
      </c>
      <c r="ST65" s="137">
        <f>VLOOKUP($A65,'FuturesInfo (3)'!$A$2:$O$80,15)*SR65</f>
        <v>54855</v>
      </c>
      <c r="SU65" s="188">
        <f t="shared" si="177"/>
        <v>0</v>
      </c>
      <c r="SV65" s="188">
        <f t="shared" si="87"/>
        <v>0</v>
      </c>
      <c r="SW65" s="188">
        <f t="shared" si="136"/>
        <v>0</v>
      </c>
      <c r="SX65" s="188">
        <f t="shared" si="137"/>
        <v>0</v>
      </c>
      <c r="SY65" s="188">
        <f t="shared" si="174"/>
        <v>0</v>
      </c>
      <c r="SZ65" s="188">
        <f t="shared" si="139"/>
        <v>0</v>
      </c>
      <c r="TA65" s="188">
        <f t="shared" si="166"/>
        <v>0</v>
      </c>
      <c r="TB65" s="188">
        <f t="shared" si="140"/>
        <v>0</v>
      </c>
      <c r="TC65" s="188">
        <f>IF(IF(sym!$Q54=SG65,1,0)=1,ABS(SS65*SL65),-ABS(SS65*SL65))</f>
        <v>0</v>
      </c>
      <c r="TD65" s="188">
        <f>IF(IF(sym!$P54=SG65,1,0)=1,ABS(SS65*SL65),-ABS(SS65*SL65))</f>
        <v>0</v>
      </c>
      <c r="TE65" s="188">
        <f t="shared" si="170"/>
        <v>0</v>
      </c>
      <c r="TF65" s="188">
        <f t="shared" si="141"/>
        <v>0</v>
      </c>
      <c r="TH65">
        <f t="shared" si="142"/>
        <v>0</v>
      </c>
      <c r="TI65" s="230"/>
      <c r="TJ65" s="230"/>
      <c r="TK65" s="230"/>
      <c r="TL65" s="203"/>
      <c r="TM65" s="229"/>
      <c r="TN65">
        <f t="shared" si="143"/>
        <v>1</v>
      </c>
      <c r="TO65">
        <f t="shared" si="144"/>
        <v>0</v>
      </c>
      <c r="TP65" s="234"/>
      <c r="TQ65">
        <f t="shared" si="145"/>
        <v>1</v>
      </c>
      <c r="TR65">
        <f t="shared" si="88"/>
        <v>1</v>
      </c>
      <c r="TS65">
        <f t="shared" si="167"/>
        <v>0</v>
      </c>
      <c r="TT65">
        <f t="shared" si="146"/>
        <v>1</v>
      </c>
      <c r="TU65" s="235"/>
      <c r="TV65" s="194"/>
      <c r="TW65">
        <f t="shared" si="147"/>
        <v>-1</v>
      </c>
      <c r="TX65" t="str">
        <f t="shared" si="89"/>
        <v>FALSE</v>
      </c>
      <c r="TY65">
        <f>VLOOKUP($A65,'FuturesInfo (3)'!$A$2:$V$80,22)</f>
        <v>3</v>
      </c>
      <c r="TZ65" s="241"/>
      <c r="UA65">
        <f t="shared" si="148"/>
        <v>2</v>
      </c>
      <c r="UB65" s="137">
        <f>VLOOKUP($A65,'FuturesInfo (3)'!$A$2:$O$80,15)*TY65</f>
        <v>82282.5</v>
      </c>
      <c r="UC65" s="137">
        <f>VLOOKUP($A65,'FuturesInfo (3)'!$A$2:$O$80,15)*UA65</f>
        <v>54855</v>
      </c>
      <c r="UD65" s="188">
        <f t="shared" si="178"/>
        <v>0</v>
      </c>
      <c r="UE65" s="188">
        <f t="shared" si="90"/>
        <v>0</v>
      </c>
      <c r="UF65" s="188">
        <f t="shared" si="150"/>
        <v>0</v>
      </c>
      <c r="UG65" s="188">
        <f t="shared" si="151"/>
        <v>0</v>
      </c>
      <c r="UH65" s="188">
        <f t="shared" si="175"/>
        <v>0</v>
      </c>
      <c r="UI65" s="188">
        <f t="shared" si="153"/>
        <v>0</v>
      </c>
      <c r="UJ65" s="188">
        <f t="shared" si="168"/>
        <v>0</v>
      </c>
      <c r="UK65" s="188">
        <f t="shared" si="154"/>
        <v>0</v>
      </c>
      <c r="UL65" s="188">
        <f>IF(IF(sym!$Q54=TP65,1,0)=1,ABS(UB65*TU65),-ABS(UB65*TU65))</f>
        <v>0</v>
      </c>
      <c r="UM65" s="188">
        <f>IF(IF(sym!$P54=TP65,1,0)=1,ABS(UB65*TU65),-ABS(UB65*TU65))</f>
        <v>0</v>
      </c>
      <c r="UN65" s="188">
        <f t="shared" si="171"/>
        <v>0</v>
      </c>
      <c r="UO65" s="188">
        <f t="shared" si="155"/>
        <v>0</v>
      </c>
    </row>
    <row r="66" spans="1:561" x14ac:dyDescent="0.25">
      <c r="A66" s="1" t="s">
        <v>386</v>
      </c>
      <c r="B66" s="149" t="str">
        <f>'FuturesInfo (3)'!M54</f>
        <v>QPA</v>
      </c>
      <c r="C66" s="192" t="str">
        <f>VLOOKUP(A66,'FuturesInfo (3)'!$A$2:$K$80,11)</f>
        <v>metal</v>
      </c>
      <c r="E66">
        <v>1</v>
      </c>
      <c r="F66" s="228">
        <v>-1</v>
      </c>
      <c r="G66" s="228">
        <v>-1</v>
      </c>
      <c r="H66" s="203">
        <v>1</v>
      </c>
      <c r="I66" s="229">
        <v>-8</v>
      </c>
      <c r="J66">
        <v>-1</v>
      </c>
      <c r="K66">
        <v>-1</v>
      </c>
      <c r="L66" s="203">
        <v>1</v>
      </c>
      <c r="M66">
        <v>0</v>
      </c>
      <c r="N66">
        <v>1</v>
      </c>
      <c r="O66">
        <v>0</v>
      </c>
      <c r="P66">
        <v>0</v>
      </c>
      <c r="Q66" s="237">
        <v>1.1514689696000001E-2</v>
      </c>
      <c r="R66" s="194">
        <v>42538</v>
      </c>
      <c r="S66">
        <v>60</v>
      </c>
      <c r="T66" t="s">
        <v>1163</v>
      </c>
      <c r="U66">
        <v>1</v>
      </c>
      <c r="V66" s="241">
        <v>1</v>
      </c>
      <c r="W66">
        <v>1</v>
      </c>
      <c r="X66" s="137">
        <v>59735</v>
      </c>
      <c r="Y66" s="137">
        <v>59735</v>
      </c>
      <c r="Z66" s="188">
        <v>-687.82998899056008</v>
      </c>
      <c r="AA66" s="188">
        <f t="shared" si="81"/>
        <v>687.82998899056008</v>
      </c>
      <c r="AB66" s="188">
        <v>687.82998899056008</v>
      </c>
      <c r="AC66" s="188">
        <v>-687.82998899056008</v>
      </c>
      <c r="AD66" s="188">
        <v>-687.82998899056008</v>
      </c>
      <c r="AE66" s="188">
        <v>-687.82998899056008</v>
      </c>
      <c r="AF66" s="188">
        <f t="shared" si="91"/>
        <v>0</v>
      </c>
      <c r="AG66" s="188">
        <v>687.82998899056008</v>
      </c>
      <c r="AH66" s="188">
        <v>-687.82998899056008</v>
      </c>
      <c r="AI66" s="188">
        <v>-687.82998899056008</v>
      </c>
      <c r="AJ66" s="188">
        <v>687.82998899056008</v>
      </c>
      <c r="AL66">
        <v>1</v>
      </c>
      <c r="AM66" s="228">
        <v>-1</v>
      </c>
      <c r="AN66" s="228">
        <v>-1</v>
      </c>
      <c r="AO66" s="228">
        <v>1</v>
      </c>
      <c r="AP66" s="203">
        <v>1</v>
      </c>
      <c r="AQ66" s="229">
        <v>-9</v>
      </c>
      <c r="AR66">
        <v>-1</v>
      </c>
      <c r="AS66">
        <v>-1</v>
      </c>
      <c r="AT66" s="203">
        <v>1</v>
      </c>
      <c r="AU66">
        <v>0</v>
      </c>
      <c r="AV66">
        <v>1</v>
      </c>
      <c r="AW66">
        <v>0</v>
      </c>
      <c r="AX66">
        <v>0</v>
      </c>
      <c r="AY66" s="237">
        <v>1.38947015987E-2</v>
      </c>
      <c r="AZ66" s="194">
        <v>42538</v>
      </c>
      <c r="BA66">
        <f t="shared" si="92"/>
        <v>-1</v>
      </c>
      <c r="BB66" t="s">
        <v>1163</v>
      </c>
      <c r="BC66">
        <v>1</v>
      </c>
      <c r="BD66" s="241">
        <v>1</v>
      </c>
      <c r="BE66">
        <v>1</v>
      </c>
      <c r="BF66" s="137">
        <v>60565</v>
      </c>
      <c r="BG66" s="137">
        <v>60565</v>
      </c>
      <c r="BH66" s="188">
        <v>-841.53260232526554</v>
      </c>
      <c r="BI66" s="188">
        <f t="shared" si="156"/>
        <v>841.53260232526554</v>
      </c>
      <c r="BJ66" s="188">
        <v>841.53260232526554</v>
      </c>
      <c r="BK66" s="188">
        <v>-841.53260232526554</v>
      </c>
      <c r="BL66" s="188">
        <v>-841.53260232526554</v>
      </c>
      <c r="BM66" s="188">
        <v>-841.53260232526554</v>
      </c>
      <c r="BN66" s="188">
        <v>841.53260232526554</v>
      </c>
      <c r="BO66" s="188">
        <f t="shared" si="93"/>
        <v>-841.53260232526554</v>
      </c>
      <c r="BP66" s="188">
        <v>841.53260232526554</v>
      </c>
      <c r="BQ66" s="188">
        <v>-841.53260232526554</v>
      </c>
      <c r="BR66" s="188">
        <v>-841.53260232526554</v>
      </c>
      <c r="BS66" s="188">
        <v>841.53260232526554</v>
      </c>
      <c r="BU66">
        <v>1</v>
      </c>
      <c r="BV66" s="228">
        <v>-1</v>
      </c>
      <c r="BW66" s="228">
        <v>-1</v>
      </c>
      <c r="BX66" s="228">
        <v>1</v>
      </c>
      <c r="BY66" s="203">
        <v>1</v>
      </c>
      <c r="BZ66" s="229">
        <v>4</v>
      </c>
      <c r="CA66">
        <v>-1</v>
      </c>
      <c r="CB66">
        <v>1</v>
      </c>
      <c r="CC66" s="203">
        <v>1</v>
      </c>
      <c r="CD66">
        <v>0</v>
      </c>
      <c r="CE66">
        <v>1</v>
      </c>
      <c r="CF66">
        <v>0</v>
      </c>
      <c r="CG66">
        <v>1</v>
      </c>
      <c r="CH66" s="237"/>
      <c r="CI66" s="194">
        <v>42548</v>
      </c>
      <c r="CJ66">
        <f t="shared" si="94"/>
        <v>1</v>
      </c>
      <c r="CK66" t="s">
        <v>1163</v>
      </c>
      <c r="CL66">
        <v>2</v>
      </c>
      <c r="CM66" s="241">
        <v>1</v>
      </c>
      <c r="CN66">
        <v>3</v>
      </c>
      <c r="CO66" s="137">
        <v>121130</v>
      </c>
      <c r="CP66" s="137">
        <v>181695</v>
      </c>
      <c r="CQ66" s="188">
        <v>0</v>
      </c>
      <c r="CR66" s="188">
        <f t="shared" si="157"/>
        <v>0</v>
      </c>
      <c r="CS66" s="188">
        <v>0</v>
      </c>
      <c r="CT66" s="188">
        <v>0</v>
      </c>
      <c r="CU66" s="188">
        <v>0</v>
      </c>
      <c r="CV66" s="188">
        <v>0</v>
      </c>
      <c r="CW66" s="188">
        <v>0</v>
      </c>
      <c r="CX66" s="188">
        <f t="shared" si="95"/>
        <v>0</v>
      </c>
      <c r="CY66" s="188">
        <v>0</v>
      </c>
      <c r="CZ66" s="188">
        <v>0</v>
      </c>
      <c r="DA66" s="188">
        <v>0</v>
      </c>
      <c r="DB66" s="188">
        <v>0</v>
      </c>
      <c r="DD66">
        <v>1</v>
      </c>
      <c r="DE66" s="228">
        <v>-1</v>
      </c>
      <c r="DF66" s="228">
        <v>-1</v>
      </c>
      <c r="DG66" s="228">
        <v>1</v>
      </c>
      <c r="DH66" s="203">
        <v>1</v>
      </c>
      <c r="DI66" s="229">
        <v>4</v>
      </c>
      <c r="DJ66">
        <v>-1</v>
      </c>
      <c r="DK66">
        <v>1</v>
      </c>
      <c r="DL66" s="203">
        <v>-1</v>
      </c>
      <c r="DM66">
        <v>1</v>
      </c>
      <c r="DN66">
        <v>0</v>
      </c>
      <c r="DO66">
        <v>1</v>
      </c>
      <c r="DP66">
        <v>0</v>
      </c>
      <c r="DQ66" s="237">
        <v>-4.95335589862E-3</v>
      </c>
      <c r="DR66" s="194">
        <v>42548</v>
      </c>
      <c r="DS66">
        <f t="shared" si="96"/>
        <v>1</v>
      </c>
      <c r="DT66" t="s">
        <v>1163</v>
      </c>
      <c r="DU66">
        <v>2</v>
      </c>
      <c r="DV66" s="241">
        <v>1</v>
      </c>
      <c r="DW66">
        <v>3</v>
      </c>
      <c r="DX66" s="137">
        <v>120530</v>
      </c>
      <c r="DY66" s="137">
        <v>180795</v>
      </c>
      <c r="DZ66" s="188">
        <v>597.02798646066856</v>
      </c>
      <c r="EA66" s="188">
        <f t="shared" si="158"/>
        <v>-597.02798646066856</v>
      </c>
      <c r="EB66" s="188">
        <v>-597.02798646066856</v>
      </c>
      <c r="EC66" s="188">
        <v>597.02798646066856</v>
      </c>
      <c r="ED66" s="188">
        <v>-597.02798646066856</v>
      </c>
      <c r="EE66" s="188">
        <v>597.02798646066856</v>
      </c>
      <c r="EF66" s="188">
        <v>-597.02798646066856</v>
      </c>
      <c r="EG66" s="188">
        <f t="shared" si="97"/>
        <v>-597.02798646066856</v>
      </c>
      <c r="EH66" s="188">
        <v>-597.02798646066856</v>
      </c>
      <c r="EI66" s="188">
        <v>597.02798646066856</v>
      </c>
      <c r="EJ66" s="188">
        <v>-597.02798646066856</v>
      </c>
      <c r="EK66" s="188">
        <v>597.02798646066856</v>
      </c>
      <c r="EM66">
        <v>-1</v>
      </c>
      <c r="EN66" s="228">
        <v>-1</v>
      </c>
      <c r="EO66" s="228">
        <v>-1</v>
      </c>
      <c r="EP66" s="228">
        <v>1</v>
      </c>
      <c r="EQ66" s="203">
        <v>1</v>
      </c>
      <c r="ER66" s="229">
        <v>5</v>
      </c>
      <c r="ES66">
        <v>-1</v>
      </c>
      <c r="ET66">
        <v>1</v>
      </c>
      <c r="EU66" s="203">
        <v>1</v>
      </c>
      <c r="EV66">
        <v>0</v>
      </c>
      <c r="EW66">
        <v>1</v>
      </c>
      <c r="EX66">
        <v>0</v>
      </c>
      <c r="EY66">
        <v>1</v>
      </c>
      <c r="EZ66" s="237">
        <v>8.1307558284199992E-3</v>
      </c>
      <c r="FA66" s="194">
        <v>42548</v>
      </c>
      <c r="FB66">
        <f t="shared" si="98"/>
        <v>1</v>
      </c>
      <c r="FC66" t="s">
        <v>1163</v>
      </c>
      <c r="FD66">
        <v>2</v>
      </c>
      <c r="FE66" s="241">
        <v>1</v>
      </c>
      <c r="FF66">
        <v>2</v>
      </c>
      <c r="FG66" s="137">
        <v>121509.99999999999</v>
      </c>
      <c r="FH66" s="137">
        <v>121509.99999999999</v>
      </c>
      <c r="FI66" s="188">
        <v>-987.96814071131394</v>
      </c>
      <c r="FJ66" s="188">
        <f t="shared" si="159"/>
        <v>-987.96814071131394</v>
      </c>
      <c r="FK66" s="188">
        <v>987.96814071131394</v>
      </c>
      <c r="FL66" s="188">
        <v>-987.96814071131394</v>
      </c>
      <c r="FM66" s="188">
        <v>987.96814071131394</v>
      </c>
      <c r="FN66" s="188">
        <v>-987.96814071131394</v>
      </c>
      <c r="FO66" s="188">
        <v>987.96814071131394</v>
      </c>
      <c r="FP66" s="188">
        <f t="shared" si="99"/>
        <v>987.96814071131394</v>
      </c>
      <c r="FQ66" s="188">
        <v>987.96814071131394</v>
      </c>
      <c r="FR66" s="188">
        <v>-987.96814071131394</v>
      </c>
      <c r="FS66" s="188">
        <v>-987.96814071131394</v>
      </c>
      <c r="FT66" s="188">
        <v>987.96814071131394</v>
      </c>
      <c r="FV66">
        <v>1</v>
      </c>
      <c r="FW66" s="228">
        <v>-1</v>
      </c>
      <c r="FX66" s="228">
        <v>-1</v>
      </c>
      <c r="FY66" s="228">
        <v>1</v>
      </c>
      <c r="FZ66" s="203">
        <v>1</v>
      </c>
      <c r="GA66" s="229">
        <v>6</v>
      </c>
      <c r="GB66">
        <v>-1</v>
      </c>
      <c r="GC66">
        <v>1</v>
      </c>
      <c r="GD66">
        <v>1</v>
      </c>
      <c r="GE66">
        <v>0</v>
      </c>
      <c r="GF66">
        <v>1</v>
      </c>
      <c r="GG66">
        <v>0</v>
      </c>
      <c r="GH66">
        <v>1</v>
      </c>
      <c r="GI66">
        <v>7.90058431405E-3</v>
      </c>
      <c r="GJ66" s="194">
        <v>42548</v>
      </c>
      <c r="GK66">
        <f t="shared" si="100"/>
        <v>1</v>
      </c>
      <c r="GL66" t="s">
        <v>1163</v>
      </c>
      <c r="GM66">
        <v>2</v>
      </c>
      <c r="GN66" s="241">
        <v>1</v>
      </c>
      <c r="GO66">
        <v>3</v>
      </c>
      <c r="GP66" s="137">
        <v>122470</v>
      </c>
      <c r="GQ66" s="137">
        <v>183705</v>
      </c>
      <c r="GR66" s="188">
        <v>-967.58456094170344</v>
      </c>
      <c r="GS66" s="188">
        <f t="shared" si="160"/>
        <v>967.58456094170344</v>
      </c>
      <c r="GT66" s="188">
        <v>967.58456094170344</v>
      </c>
      <c r="GU66" s="188">
        <v>-967.58456094170344</v>
      </c>
      <c r="GV66" s="188">
        <v>967.58456094170344</v>
      </c>
      <c r="GW66" s="188">
        <v>-967.58456094170344</v>
      </c>
      <c r="GX66" s="188">
        <v>967.58456094170344</v>
      </c>
      <c r="GY66" s="188">
        <f t="shared" si="101"/>
        <v>967.58456094170344</v>
      </c>
      <c r="GZ66" s="188">
        <v>967.58456094170344</v>
      </c>
      <c r="HA66" s="188">
        <v>-967.58456094170344</v>
      </c>
      <c r="HB66" s="188">
        <v>-967.58456094170344</v>
      </c>
      <c r="HC66" s="188">
        <v>967.58456094170344</v>
      </c>
      <c r="HE66">
        <v>1</v>
      </c>
      <c r="HF66">
        <v>-1</v>
      </c>
      <c r="HG66">
        <v>-1</v>
      </c>
      <c r="HH66">
        <v>-1</v>
      </c>
      <c r="HI66">
        <v>1</v>
      </c>
      <c r="HJ66">
        <v>7</v>
      </c>
      <c r="HK66">
        <v>-1</v>
      </c>
      <c r="HL66">
        <v>1</v>
      </c>
      <c r="HM66" s="203">
        <v>1</v>
      </c>
      <c r="HN66">
        <v>0</v>
      </c>
      <c r="HO66">
        <v>1</v>
      </c>
      <c r="HP66">
        <v>0</v>
      </c>
      <c r="HQ66">
        <v>1</v>
      </c>
      <c r="HR66" s="237">
        <v>7.7570017147099999E-3</v>
      </c>
      <c r="HS66" s="194">
        <v>42548</v>
      </c>
      <c r="HT66">
        <f t="shared" si="102"/>
        <v>-1</v>
      </c>
      <c r="HU66" t="s">
        <v>1163</v>
      </c>
      <c r="HV66">
        <v>2</v>
      </c>
      <c r="HW66">
        <v>1</v>
      </c>
      <c r="HX66">
        <v>3</v>
      </c>
      <c r="HY66" s="137">
        <v>123420</v>
      </c>
      <c r="HZ66" s="137">
        <v>185130</v>
      </c>
      <c r="IA66" s="188">
        <v>-957.36915162950822</v>
      </c>
      <c r="IB66" s="188">
        <f t="shared" si="161"/>
        <v>957.36915162950822</v>
      </c>
      <c r="IC66" s="188">
        <v>957.36915162950822</v>
      </c>
      <c r="ID66" s="188">
        <v>-957.36915162950822</v>
      </c>
      <c r="IE66" s="188">
        <v>957.36915162950822</v>
      </c>
      <c r="IF66" s="188">
        <v>-957.36915162950822</v>
      </c>
      <c r="IG66" s="188">
        <v>-957.36915162950822</v>
      </c>
      <c r="IH66" s="188">
        <f t="shared" si="103"/>
        <v>-957.36915162950822</v>
      </c>
      <c r="II66" s="188">
        <v>957.36915162950822</v>
      </c>
      <c r="IJ66" s="188">
        <v>-957.36915162950822</v>
      </c>
      <c r="IK66" s="188">
        <v>-957.36915162950822</v>
      </c>
      <c r="IL66" s="188">
        <v>957.36915162950822</v>
      </c>
      <c r="IN66">
        <v>1</v>
      </c>
      <c r="IO66" s="228">
        <v>1</v>
      </c>
      <c r="IP66" s="228">
        <v>-1</v>
      </c>
      <c r="IQ66" s="228">
        <v>1</v>
      </c>
      <c r="IR66" s="203">
        <v>1</v>
      </c>
      <c r="IS66" s="229">
        <v>8</v>
      </c>
      <c r="IT66">
        <v>-1</v>
      </c>
      <c r="IU66">
        <v>1</v>
      </c>
      <c r="IV66" s="203">
        <v>1</v>
      </c>
      <c r="IW66">
        <v>1</v>
      </c>
      <c r="IX66">
        <v>1</v>
      </c>
      <c r="IY66">
        <v>0</v>
      </c>
      <c r="IZ66">
        <v>1</v>
      </c>
      <c r="JA66" s="237">
        <v>1.40171771188E-2</v>
      </c>
      <c r="JB66" s="194">
        <v>42548</v>
      </c>
      <c r="JC66">
        <f t="shared" si="104"/>
        <v>1</v>
      </c>
      <c r="JD66" t="s">
        <v>1163</v>
      </c>
      <c r="JE66">
        <v>2</v>
      </c>
      <c r="JF66" s="241">
        <v>2</v>
      </c>
      <c r="JG66">
        <v>2</v>
      </c>
      <c r="JH66" s="137">
        <v>125150</v>
      </c>
      <c r="JI66" s="137">
        <v>125150</v>
      </c>
      <c r="JJ66" s="188">
        <v>1754.2497164178201</v>
      </c>
      <c r="JK66" s="188">
        <f t="shared" si="162"/>
        <v>1754.2497164178201</v>
      </c>
      <c r="JL66" s="188">
        <v>1754.2497164178201</v>
      </c>
      <c r="JM66" s="188">
        <v>-1754.2497164178201</v>
      </c>
      <c r="JN66" s="188">
        <v>1754.2497164178201</v>
      </c>
      <c r="JO66" s="188">
        <v>-1754.2497164178201</v>
      </c>
      <c r="JP66" s="188">
        <v>1754.2497164178201</v>
      </c>
      <c r="JQ66" s="188">
        <f t="shared" si="105"/>
        <v>1754.2497164178201</v>
      </c>
      <c r="JR66" s="188">
        <v>1754.2497164178201</v>
      </c>
      <c r="JS66" s="188">
        <v>-1754.2497164178201</v>
      </c>
      <c r="JT66" s="188">
        <v>-1754.2497164178201</v>
      </c>
      <c r="JU66" s="188">
        <v>1754.2497164178201</v>
      </c>
      <c r="JW66">
        <v>1</v>
      </c>
      <c r="JX66" s="228">
        <v>1</v>
      </c>
      <c r="JY66" s="228">
        <v>-1</v>
      </c>
      <c r="JZ66" s="228">
        <v>1</v>
      </c>
      <c r="KA66" s="203">
        <v>1</v>
      </c>
      <c r="KB66" s="229">
        <v>9</v>
      </c>
      <c r="KC66">
        <v>-1</v>
      </c>
      <c r="KD66">
        <v>1</v>
      </c>
      <c r="KE66" s="203">
        <v>1</v>
      </c>
      <c r="KF66">
        <v>1</v>
      </c>
      <c r="KG66">
        <v>1</v>
      </c>
      <c r="KH66">
        <v>0</v>
      </c>
      <c r="KI66">
        <v>1</v>
      </c>
      <c r="KJ66" s="237">
        <v>5.1138633639599999E-3</v>
      </c>
      <c r="KK66" s="194">
        <v>42548</v>
      </c>
      <c r="KL66">
        <f t="shared" si="106"/>
        <v>1</v>
      </c>
      <c r="KM66" t="s">
        <v>1163</v>
      </c>
      <c r="KN66">
        <v>2</v>
      </c>
      <c r="KO66" s="241">
        <v>2</v>
      </c>
      <c r="KP66">
        <v>2</v>
      </c>
      <c r="KQ66" s="137">
        <v>125790.00000000001</v>
      </c>
      <c r="KR66" s="137">
        <v>125790.00000000001</v>
      </c>
      <c r="KS66" s="188">
        <v>643.2728725525285</v>
      </c>
      <c r="KT66" s="188">
        <v>643.2728725525285</v>
      </c>
      <c r="KU66" s="188">
        <v>643.2728725525285</v>
      </c>
      <c r="KV66" s="188">
        <v>-643.2728725525285</v>
      </c>
      <c r="KW66" s="188">
        <v>643.2728725525285</v>
      </c>
      <c r="KX66" s="188">
        <v>-643.2728725525285</v>
      </c>
      <c r="KY66" s="188">
        <v>643.2728725525285</v>
      </c>
      <c r="KZ66" s="188">
        <f t="shared" si="107"/>
        <v>643.2728725525285</v>
      </c>
      <c r="LA66" s="188">
        <v>643.2728725525285</v>
      </c>
      <c r="LB66" s="188">
        <v>-643.2728725525285</v>
      </c>
      <c r="LC66" s="188">
        <v>-643.2728725525285</v>
      </c>
      <c r="LD66" s="188">
        <v>643.2728725525285</v>
      </c>
      <c r="LF66">
        <v>1</v>
      </c>
      <c r="LG66" s="228">
        <v>1</v>
      </c>
      <c r="LH66" s="228">
        <v>-1</v>
      </c>
      <c r="LI66" s="228">
        <v>1</v>
      </c>
      <c r="LJ66" s="203">
        <v>1</v>
      </c>
      <c r="LK66" s="229">
        <v>10</v>
      </c>
      <c r="LL66">
        <v>-1</v>
      </c>
      <c r="LM66">
        <v>1</v>
      </c>
      <c r="LN66" s="203">
        <v>1</v>
      </c>
      <c r="LO66">
        <v>0</v>
      </c>
      <c r="LP66">
        <v>1</v>
      </c>
      <c r="LQ66">
        <v>0</v>
      </c>
      <c r="LR66">
        <v>1</v>
      </c>
      <c r="LS66" s="237">
        <v>2.4246760473799998E-2</v>
      </c>
      <c r="LT66" s="194">
        <v>42548</v>
      </c>
      <c r="LU66">
        <f t="shared" si="108"/>
        <v>1</v>
      </c>
      <c r="LV66" t="s">
        <v>1163</v>
      </c>
      <c r="LW66">
        <v>2</v>
      </c>
      <c r="LX66" s="241"/>
      <c r="LY66">
        <v>2</v>
      </c>
      <c r="LZ66" s="137">
        <v>128840.00000000001</v>
      </c>
      <c r="MA66" s="137">
        <v>128840.00000000001</v>
      </c>
      <c r="MB66" s="188">
        <v>3123.952619444392</v>
      </c>
      <c r="MC66" s="188">
        <v>3123.952619444392</v>
      </c>
      <c r="MD66" s="188">
        <v>3123.952619444392</v>
      </c>
      <c r="ME66" s="188">
        <v>-3123.952619444392</v>
      </c>
      <c r="MF66" s="188">
        <v>3123.952619444392</v>
      </c>
      <c r="MG66" s="188">
        <v>-3123.952619444392</v>
      </c>
      <c r="MH66" s="188">
        <v>3123.952619444392</v>
      </c>
      <c r="MI66" s="188">
        <f t="shared" si="109"/>
        <v>3123.952619444392</v>
      </c>
      <c r="MJ66" s="188">
        <v>3123.952619444392</v>
      </c>
      <c r="MK66" s="188">
        <v>-3123.952619444392</v>
      </c>
      <c r="ML66" s="188">
        <v>-3123.952619444392</v>
      </c>
      <c r="MM66" s="188">
        <v>3123.952619444392</v>
      </c>
      <c r="MO66">
        <v>1</v>
      </c>
      <c r="MP66" s="228">
        <v>1</v>
      </c>
      <c r="MQ66" s="228">
        <v>1</v>
      </c>
      <c r="MR66" s="203">
        <v>1</v>
      </c>
      <c r="MS66" s="203">
        <v>1</v>
      </c>
      <c r="MT66" s="229">
        <v>11</v>
      </c>
      <c r="MU66">
        <v>-1</v>
      </c>
      <c r="MV66">
        <v>1</v>
      </c>
      <c r="MW66" s="203">
        <v>1</v>
      </c>
      <c r="MX66">
        <v>1</v>
      </c>
      <c r="MY66">
        <v>1</v>
      </c>
      <c r="MZ66">
        <v>0</v>
      </c>
      <c r="NA66">
        <v>1</v>
      </c>
      <c r="NB66" s="237">
        <v>1.0710959329399999E-2</v>
      </c>
      <c r="NC66" s="194">
        <v>42548</v>
      </c>
      <c r="ND66">
        <f t="shared" si="110"/>
        <v>1</v>
      </c>
      <c r="NE66" t="s">
        <v>1163</v>
      </c>
      <c r="NF66">
        <v>2</v>
      </c>
      <c r="NG66" s="241"/>
      <c r="NH66">
        <v>2</v>
      </c>
      <c r="NI66" s="137">
        <v>130220</v>
      </c>
      <c r="NJ66" s="137">
        <v>130220</v>
      </c>
      <c r="NK66" s="188">
        <v>1394.781123874468</v>
      </c>
      <c r="NL66" s="188">
        <v>1394.781123874468</v>
      </c>
      <c r="NM66" s="188">
        <v>1394.781123874468</v>
      </c>
      <c r="NN66" s="188">
        <v>-1394.781123874468</v>
      </c>
      <c r="NO66" s="188">
        <v>1394.781123874468</v>
      </c>
      <c r="NP66" s="188">
        <v>1394.781123874468</v>
      </c>
      <c r="NQ66" s="188">
        <v>1394.781123874468</v>
      </c>
      <c r="NR66" s="188">
        <f t="shared" si="111"/>
        <v>1394.781123874468</v>
      </c>
      <c r="NS66" s="188">
        <v>1394.781123874468</v>
      </c>
      <c r="NT66" s="188">
        <v>-1394.781123874468</v>
      </c>
      <c r="NU66" s="188">
        <v>-1394.781123874468</v>
      </c>
      <c r="NV66" s="188">
        <v>1394.781123874468</v>
      </c>
      <c r="NX66">
        <v>1</v>
      </c>
      <c r="NY66" s="228">
        <v>1</v>
      </c>
      <c r="NZ66" s="228">
        <v>-1</v>
      </c>
      <c r="OA66" s="228">
        <v>1</v>
      </c>
      <c r="OB66" s="203">
        <v>1</v>
      </c>
      <c r="OC66" s="229">
        <v>12</v>
      </c>
      <c r="OD66">
        <v>-1</v>
      </c>
      <c r="OE66">
        <v>1</v>
      </c>
      <c r="OF66" s="203">
        <v>-1</v>
      </c>
      <c r="OG66">
        <v>1</v>
      </c>
      <c r="OH66">
        <v>0</v>
      </c>
      <c r="OI66">
        <v>1</v>
      </c>
      <c r="OJ66">
        <v>0</v>
      </c>
      <c r="OK66">
        <v>-5.6826908308999996E-3</v>
      </c>
      <c r="OL66" s="194">
        <v>42548</v>
      </c>
      <c r="OM66">
        <f t="shared" si="112"/>
        <v>1</v>
      </c>
      <c r="ON66" t="s">
        <v>1163</v>
      </c>
      <c r="OO66">
        <v>2</v>
      </c>
      <c r="OP66" s="241"/>
      <c r="OQ66">
        <v>2</v>
      </c>
      <c r="OR66" s="137">
        <v>129209.99999999999</v>
      </c>
      <c r="OS66" s="137">
        <v>129209.99999999999</v>
      </c>
      <c r="OT66" s="188">
        <v>-734.2604822605889</v>
      </c>
      <c r="OU66" s="188">
        <v>-734.2604822605889</v>
      </c>
      <c r="OV66" s="188">
        <v>-734.2604822605889</v>
      </c>
      <c r="OW66" s="188">
        <v>734.2604822605889</v>
      </c>
      <c r="OX66" s="188">
        <v>-734.2604822605889</v>
      </c>
      <c r="OY66" s="188">
        <v>734.2604822605889</v>
      </c>
      <c r="OZ66" s="188">
        <v>-734.2604822605889</v>
      </c>
      <c r="PA66" s="188">
        <f t="shared" si="113"/>
        <v>-734.2604822605889</v>
      </c>
      <c r="PB66" s="188">
        <v>-734.2604822605889</v>
      </c>
      <c r="PC66" s="188">
        <v>734.2604822605889</v>
      </c>
      <c r="PD66" s="188">
        <v>-734.2604822605889</v>
      </c>
      <c r="PE66" s="188">
        <v>734.2604822605889</v>
      </c>
      <c r="PG66">
        <v>-1</v>
      </c>
      <c r="PH66" s="228">
        <v>1</v>
      </c>
      <c r="PI66" s="228">
        <v>-1</v>
      </c>
      <c r="PJ66" s="228">
        <v>1</v>
      </c>
      <c r="PK66" s="203">
        <v>1</v>
      </c>
      <c r="PL66" s="229">
        <v>13</v>
      </c>
      <c r="PM66">
        <v>-1</v>
      </c>
      <c r="PN66">
        <v>1</v>
      </c>
      <c r="PO66" s="203">
        <v>-1</v>
      </c>
      <c r="PP66">
        <v>1</v>
      </c>
      <c r="PQ66">
        <v>0</v>
      </c>
      <c r="PR66">
        <v>1</v>
      </c>
      <c r="PS66">
        <v>0</v>
      </c>
      <c r="PT66" s="237">
        <v>-2.0852641334599999E-3</v>
      </c>
      <c r="PU66" s="194">
        <v>42548</v>
      </c>
      <c r="PV66">
        <v>1</v>
      </c>
      <c r="PW66" t="s">
        <v>1163</v>
      </c>
      <c r="PX66">
        <v>2</v>
      </c>
      <c r="PY66" s="241"/>
      <c r="PZ66">
        <v>2</v>
      </c>
      <c r="QA66" s="137">
        <v>131280</v>
      </c>
      <c r="QB66" s="137">
        <v>131280</v>
      </c>
      <c r="QC66" s="188">
        <v>-273.75347544062879</v>
      </c>
      <c r="QD66" s="188">
        <v>273.75347544062879</v>
      </c>
      <c r="QE66" s="188">
        <v>-273.75347544062879</v>
      </c>
      <c r="QF66" s="188">
        <v>273.75347544062879</v>
      </c>
      <c r="QG66" s="188">
        <v>-273.75347544062879</v>
      </c>
      <c r="QH66" s="188">
        <v>273.75347544062879</v>
      </c>
      <c r="QI66" s="188">
        <v>-273.75347544062879</v>
      </c>
      <c r="QJ66" s="188">
        <v>-273.75347544062879</v>
      </c>
      <c r="QK66" s="188">
        <v>-273.75347544062879</v>
      </c>
      <c r="QL66" s="188">
        <v>273.75347544062879</v>
      </c>
      <c r="QM66" s="188">
        <v>-273.75347544062879</v>
      </c>
      <c r="QN66" s="188">
        <v>273.75347544062879</v>
      </c>
      <c r="QP66">
        <f t="shared" si="114"/>
        <v>-1</v>
      </c>
      <c r="QQ66" s="228">
        <v>1</v>
      </c>
      <c r="QR66" s="228">
        <v>1</v>
      </c>
      <c r="QS66" s="228">
        <v>1</v>
      </c>
      <c r="QT66" s="203">
        <v>1</v>
      </c>
      <c r="QU66" s="229">
        <v>14</v>
      </c>
      <c r="QV66">
        <f t="shared" si="115"/>
        <v>-1</v>
      </c>
      <c r="QW66">
        <f t="shared" si="116"/>
        <v>1</v>
      </c>
      <c r="QX66">
        <v>1</v>
      </c>
      <c r="QY66">
        <f t="shared" si="117"/>
        <v>1</v>
      </c>
      <c r="QZ66">
        <f t="shared" si="176"/>
        <v>1</v>
      </c>
      <c r="RA66">
        <f t="shared" si="163"/>
        <v>0</v>
      </c>
      <c r="RB66">
        <f t="shared" si="118"/>
        <v>1</v>
      </c>
      <c r="RC66">
        <v>1.6020431855099999E-2</v>
      </c>
      <c r="RD66" s="194">
        <v>42548</v>
      </c>
      <c r="RE66">
        <f t="shared" si="119"/>
        <v>1</v>
      </c>
      <c r="RF66" t="str">
        <f t="shared" si="83"/>
        <v>TRUE</v>
      </c>
      <c r="RG66">
        <f>VLOOKUP($A66,'FuturesInfo (3)'!$A$2:$V$80,22)</f>
        <v>2</v>
      </c>
      <c r="RH66" s="241"/>
      <c r="RI66">
        <f t="shared" si="120"/>
        <v>2</v>
      </c>
      <c r="RJ66" s="137">
        <f>VLOOKUP($A66,'FuturesInfo (3)'!$A$2:$O$80,15)*RG66</f>
        <v>131280</v>
      </c>
      <c r="RK66" s="137">
        <f>VLOOKUP($A66,'FuturesInfo (3)'!$A$2:$O$80,15)*RI66</f>
        <v>131280</v>
      </c>
      <c r="RL66" s="188">
        <f t="shared" si="121"/>
        <v>2103.1622939375279</v>
      </c>
      <c r="RM66" s="188">
        <f t="shared" si="172"/>
        <v>-2103.1622939375279</v>
      </c>
      <c r="RN66" s="188">
        <f t="shared" si="122"/>
        <v>2103.1622939375279</v>
      </c>
      <c r="RO66" s="188">
        <f t="shared" si="123"/>
        <v>-2103.1622939375279</v>
      </c>
      <c r="RP66" s="188">
        <f t="shared" si="173"/>
        <v>2103.1622939375279</v>
      </c>
      <c r="RQ66" s="188">
        <f t="shared" si="125"/>
        <v>2103.1622939375279</v>
      </c>
      <c r="RR66" s="188">
        <f t="shared" si="164"/>
        <v>2103.1622939375279</v>
      </c>
      <c r="RS66" s="188">
        <f t="shared" si="126"/>
        <v>2103.1622939375279</v>
      </c>
      <c r="RT66" s="188">
        <f>IF(IF(sym!$Q55=QX66,1,0)=1,ABS(RJ66*RC66),-ABS(RJ66*RC66))</f>
        <v>2103.1622939375279</v>
      </c>
      <c r="RU66" s="188">
        <f>IF(IF(sym!$P55=QX66,1,0)=1,ABS(RJ66*RC66),-ABS(RJ66*RC66))</f>
        <v>-2103.1622939375279</v>
      </c>
      <c r="RV66" s="188">
        <f t="shared" si="169"/>
        <v>-2103.1622939375279</v>
      </c>
      <c r="RW66" s="188">
        <f t="shared" si="127"/>
        <v>2103.1622939375279</v>
      </c>
      <c r="RY66">
        <f t="shared" si="128"/>
        <v>1</v>
      </c>
      <c r="RZ66" s="228"/>
      <c r="SA66" s="228"/>
      <c r="SB66" s="228"/>
      <c r="SC66" s="203"/>
      <c r="SD66" s="229"/>
      <c r="SE66">
        <f t="shared" si="129"/>
        <v>1</v>
      </c>
      <c r="SF66">
        <f t="shared" si="130"/>
        <v>0</v>
      </c>
      <c r="SG66" s="203"/>
      <c r="SH66">
        <f t="shared" si="131"/>
        <v>1</v>
      </c>
      <c r="SI66">
        <f t="shared" si="85"/>
        <v>1</v>
      </c>
      <c r="SJ66">
        <f t="shared" si="165"/>
        <v>0</v>
      </c>
      <c r="SK66">
        <f t="shared" si="132"/>
        <v>1</v>
      </c>
      <c r="SL66" s="237"/>
      <c r="SM66" s="194"/>
      <c r="SN66">
        <f t="shared" si="133"/>
        <v>-1</v>
      </c>
      <c r="SO66" t="str">
        <f t="shared" si="86"/>
        <v>FALSE</v>
      </c>
      <c r="SP66">
        <f>VLOOKUP($A66,'FuturesInfo (3)'!$A$2:$V$80,22)</f>
        <v>2</v>
      </c>
      <c r="SQ66" s="241"/>
      <c r="SR66">
        <f t="shared" si="134"/>
        <v>2</v>
      </c>
      <c r="SS66" s="137">
        <f>VLOOKUP($A66,'FuturesInfo (3)'!$A$2:$O$80,15)*SP66</f>
        <v>131280</v>
      </c>
      <c r="ST66" s="137">
        <f>VLOOKUP($A66,'FuturesInfo (3)'!$A$2:$O$80,15)*SR66</f>
        <v>131280</v>
      </c>
      <c r="SU66" s="188">
        <f t="shared" si="177"/>
        <v>0</v>
      </c>
      <c r="SV66" s="188">
        <f t="shared" si="87"/>
        <v>0</v>
      </c>
      <c r="SW66" s="188">
        <f t="shared" si="136"/>
        <v>0</v>
      </c>
      <c r="SX66" s="188">
        <f t="shared" si="137"/>
        <v>0</v>
      </c>
      <c r="SY66" s="188">
        <f t="shared" si="174"/>
        <v>0</v>
      </c>
      <c r="SZ66" s="188">
        <f t="shared" si="139"/>
        <v>0</v>
      </c>
      <c r="TA66" s="188">
        <f t="shared" si="166"/>
        <v>0</v>
      </c>
      <c r="TB66" s="188">
        <f t="shared" si="140"/>
        <v>0</v>
      </c>
      <c r="TC66" s="188">
        <f>IF(IF(sym!$Q55=SG66,1,0)=1,ABS(SS66*SL66),-ABS(SS66*SL66))</f>
        <v>0</v>
      </c>
      <c r="TD66" s="188">
        <f>IF(IF(sym!$P55=SG66,1,0)=1,ABS(SS66*SL66),-ABS(SS66*SL66))</f>
        <v>0</v>
      </c>
      <c r="TE66" s="188">
        <f t="shared" si="170"/>
        <v>0</v>
      </c>
      <c r="TF66" s="188">
        <f t="shared" si="141"/>
        <v>0</v>
      </c>
      <c r="TH66">
        <f t="shared" si="142"/>
        <v>0</v>
      </c>
      <c r="TI66" s="228"/>
      <c r="TJ66" s="228"/>
      <c r="TK66" s="228"/>
      <c r="TL66" s="203"/>
      <c r="TM66" s="229"/>
      <c r="TN66">
        <f t="shared" si="143"/>
        <v>1</v>
      </c>
      <c r="TO66">
        <f t="shared" si="144"/>
        <v>0</v>
      </c>
      <c r="TP66" s="203"/>
      <c r="TQ66">
        <f t="shared" si="145"/>
        <v>1</v>
      </c>
      <c r="TR66">
        <f t="shared" si="88"/>
        <v>1</v>
      </c>
      <c r="TS66">
        <f t="shared" si="167"/>
        <v>0</v>
      </c>
      <c r="TT66">
        <f t="shared" si="146"/>
        <v>1</v>
      </c>
      <c r="TU66" s="237"/>
      <c r="TV66" s="194"/>
      <c r="TW66">
        <f t="shared" si="147"/>
        <v>-1</v>
      </c>
      <c r="TX66" t="str">
        <f t="shared" si="89"/>
        <v>FALSE</v>
      </c>
      <c r="TY66">
        <f>VLOOKUP($A66,'FuturesInfo (3)'!$A$2:$V$80,22)</f>
        <v>2</v>
      </c>
      <c r="TZ66" s="241"/>
      <c r="UA66">
        <f t="shared" si="148"/>
        <v>2</v>
      </c>
      <c r="UB66" s="137">
        <f>VLOOKUP($A66,'FuturesInfo (3)'!$A$2:$O$80,15)*TY66</f>
        <v>131280</v>
      </c>
      <c r="UC66" s="137">
        <f>VLOOKUP($A66,'FuturesInfo (3)'!$A$2:$O$80,15)*UA66</f>
        <v>131280</v>
      </c>
      <c r="UD66" s="188">
        <f t="shared" si="178"/>
        <v>0</v>
      </c>
      <c r="UE66" s="188">
        <f t="shared" si="90"/>
        <v>0</v>
      </c>
      <c r="UF66" s="188">
        <f t="shared" si="150"/>
        <v>0</v>
      </c>
      <c r="UG66" s="188">
        <f t="shared" si="151"/>
        <v>0</v>
      </c>
      <c r="UH66" s="188">
        <f t="shared" si="175"/>
        <v>0</v>
      </c>
      <c r="UI66" s="188">
        <f t="shared" si="153"/>
        <v>0</v>
      </c>
      <c r="UJ66" s="188">
        <f t="shared" si="168"/>
        <v>0</v>
      </c>
      <c r="UK66" s="188">
        <f t="shared" si="154"/>
        <v>0</v>
      </c>
      <c r="UL66" s="188">
        <f>IF(IF(sym!$Q55=TP66,1,0)=1,ABS(UB66*TU66),-ABS(UB66*TU66))</f>
        <v>0</v>
      </c>
      <c r="UM66" s="188">
        <f>IF(IF(sym!$P55=TP66,1,0)=1,ABS(UB66*TU66),-ABS(UB66*TU66))</f>
        <v>0</v>
      </c>
      <c r="UN66" s="188">
        <f t="shared" si="171"/>
        <v>0</v>
      </c>
      <c r="UO66" s="188">
        <f t="shared" si="155"/>
        <v>0</v>
      </c>
    </row>
    <row r="67" spans="1:561" x14ac:dyDescent="0.25">
      <c r="A67" s="1" t="s">
        <v>388</v>
      </c>
      <c r="B67" s="149" t="str">
        <f>'FuturesInfo (3)'!M55</f>
        <v>QPL</v>
      </c>
      <c r="C67" s="192" t="str">
        <f>VLOOKUP(A67,'FuturesInfo (3)'!$A$2:$K$80,11)</f>
        <v>metal</v>
      </c>
      <c r="E67">
        <v>1</v>
      </c>
      <c r="F67" s="228">
        <v>1</v>
      </c>
      <c r="G67" s="228">
        <v>-1</v>
      </c>
      <c r="H67" s="203">
        <v>1</v>
      </c>
      <c r="I67" s="229">
        <v>2</v>
      </c>
      <c r="J67">
        <v>-1</v>
      </c>
      <c r="K67">
        <v>1</v>
      </c>
      <c r="L67" s="203">
        <v>1</v>
      </c>
      <c r="M67">
        <v>1</v>
      </c>
      <c r="N67">
        <v>1</v>
      </c>
      <c r="O67">
        <v>0</v>
      </c>
      <c r="P67">
        <v>1</v>
      </c>
      <c r="Q67" s="237">
        <v>1.0656142081899999E-2</v>
      </c>
      <c r="R67" s="194">
        <v>42544</v>
      </c>
      <c r="S67">
        <v>60</v>
      </c>
      <c r="T67" t="s">
        <v>1163</v>
      </c>
      <c r="U67">
        <v>2</v>
      </c>
      <c r="V67" s="241">
        <v>2</v>
      </c>
      <c r="W67">
        <v>2</v>
      </c>
      <c r="X67" s="137">
        <v>102430</v>
      </c>
      <c r="Y67" s="137">
        <v>102430</v>
      </c>
      <c r="Z67" s="188">
        <v>1091.508633449017</v>
      </c>
      <c r="AA67" s="188">
        <f t="shared" si="81"/>
        <v>1091.508633449017</v>
      </c>
      <c r="AB67" s="188">
        <v>1091.508633449017</v>
      </c>
      <c r="AC67" s="188">
        <v>-1091.508633449017</v>
      </c>
      <c r="AD67" s="188">
        <v>1091.508633449017</v>
      </c>
      <c r="AE67" s="188">
        <v>-1091.508633449017</v>
      </c>
      <c r="AF67" s="188">
        <f t="shared" si="91"/>
        <v>-2</v>
      </c>
      <c r="AG67" s="188">
        <v>-1091.508633449017</v>
      </c>
      <c r="AH67" s="188">
        <v>1091.508633449017</v>
      </c>
      <c r="AI67" s="188">
        <v>-1091.508633449017</v>
      </c>
      <c r="AJ67" s="188">
        <v>1091.508633449017</v>
      </c>
      <c r="AL67">
        <v>1</v>
      </c>
      <c r="AM67" s="228">
        <v>1</v>
      </c>
      <c r="AN67" s="228">
        <v>-1</v>
      </c>
      <c r="AO67" s="228">
        <v>1</v>
      </c>
      <c r="AP67" s="203">
        <v>1</v>
      </c>
      <c r="AQ67" s="229">
        <v>-5</v>
      </c>
      <c r="AR67">
        <v>-1</v>
      </c>
      <c r="AS67">
        <v>-1</v>
      </c>
      <c r="AT67" s="203">
        <v>1</v>
      </c>
      <c r="AU67">
        <v>1</v>
      </c>
      <c r="AV67">
        <v>1</v>
      </c>
      <c r="AW67">
        <v>0</v>
      </c>
      <c r="AX67">
        <v>0</v>
      </c>
      <c r="AY67" s="237">
        <v>3.2021868593199998E-2</v>
      </c>
      <c r="AZ67" s="194">
        <v>42544</v>
      </c>
      <c r="BA67">
        <f t="shared" si="92"/>
        <v>-1</v>
      </c>
      <c r="BB67" t="s">
        <v>1163</v>
      </c>
      <c r="BC67">
        <v>2</v>
      </c>
      <c r="BD67" s="241">
        <v>2</v>
      </c>
      <c r="BE67">
        <v>2</v>
      </c>
      <c r="BF67" s="137">
        <v>105709.99999999999</v>
      </c>
      <c r="BG67" s="137">
        <v>105709.99999999999</v>
      </c>
      <c r="BH67" s="188">
        <v>3385.0317289871714</v>
      </c>
      <c r="BI67" s="188">
        <f t="shared" si="156"/>
        <v>3385.0317289871714</v>
      </c>
      <c r="BJ67" s="188">
        <v>3385.0317289871714</v>
      </c>
      <c r="BK67" s="188">
        <v>-3385.0317289871714</v>
      </c>
      <c r="BL67" s="188">
        <v>-3385.0317289871714</v>
      </c>
      <c r="BM67" s="188">
        <v>-3385.0317289871714</v>
      </c>
      <c r="BN67" s="188">
        <v>3385.0317289871714</v>
      </c>
      <c r="BO67" s="188">
        <f t="shared" si="93"/>
        <v>-3385.0317289871714</v>
      </c>
      <c r="BP67" s="188">
        <v>-3385.0317289871714</v>
      </c>
      <c r="BQ67" s="188">
        <v>3385.0317289871714</v>
      </c>
      <c r="BR67" s="188">
        <v>-3385.0317289871714</v>
      </c>
      <c r="BS67" s="188">
        <v>3385.0317289871714</v>
      </c>
      <c r="BU67">
        <v>1</v>
      </c>
      <c r="BV67" s="228">
        <v>-1</v>
      </c>
      <c r="BW67" s="228">
        <v>-1</v>
      </c>
      <c r="BX67" s="228">
        <v>1</v>
      </c>
      <c r="BY67" s="203">
        <v>1</v>
      </c>
      <c r="BZ67" s="229">
        <v>4</v>
      </c>
      <c r="CA67">
        <v>-1</v>
      </c>
      <c r="CB67">
        <v>1</v>
      </c>
      <c r="CC67" s="203">
        <v>1</v>
      </c>
      <c r="CD67">
        <v>0</v>
      </c>
      <c r="CE67">
        <v>1</v>
      </c>
      <c r="CF67">
        <v>0</v>
      </c>
      <c r="CG67">
        <v>1</v>
      </c>
      <c r="CH67" s="237"/>
      <c r="CI67" s="194">
        <v>42548</v>
      </c>
      <c r="CJ67">
        <f t="shared" si="94"/>
        <v>1</v>
      </c>
      <c r="CK67" t="s">
        <v>1163</v>
      </c>
      <c r="CL67">
        <v>2</v>
      </c>
      <c r="CM67" s="241">
        <v>1</v>
      </c>
      <c r="CN67">
        <v>3</v>
      </c>
      <c r="CO67" s="137">
        <v>105709.99999999999</v>
      </c>
      <c r="CP67" s="137">
        <v>158564.99999999997</v>
      </c>
      <c r="CQ67" s="188">
        <v>0</v>
      </c>
      <c r="CR67" s="188">
        <f t="shared" si="157"/>
        <v>0</v>
      </c>
      <c r="CS67" s="188">
        <v>0</v>
      </c>
      <c r="CT67" s="188">
        <v>0</v>
      </c>
      <c r="CU67" s="188">
        <v>0</v>
      </c>
      <c r="CV67" s="188">
        <v>0</v>
      </c>
      <c r="CW67" s="188">
        <v>0</v>
      </c>
      <c r="CX67" s="188">
        <f t="shared" si="95"/>
        <v>0</v>
      </c>
      <c r="CY67" s="188">
        <v>0</v>
      </c>
      <c r="CZ67" s="188">
        <v>0</v>
      </c>
      <c r="DA67" s="188">
        <v>0</v>
      </c>
      <c r="DB67" s="188">
        <v>0</v>
      </c>
      <c r="DD67">
        <v>1</v>
      </c>
      <c r="DE67" s="228">
        <v>-1</v>
      </c>
      <c r="DF67" s="228">
        <v>-1</v>
      </c>
      <c r="DG67" s="228">
        <v>1</v>
      </c>
      <c r="DH67" s="203">
        <v>1</v>
      </c>
      <c r="DI67" s="229">
        <v>4</v>
      </c>
      <c r="DJ67">
        <v>-1</v>
      </c>
      <c r="DK67">
        <v>1</v>
      </c>
      <c r="DL67" s="203">
        <v>1</v>
      </c>
      <c r="DM67">
        <v>0</v>
      </c>
      <c r="DN67">
        <v>1</v>
      </c>
      <c r="DO67">
        <v>0</v>
      </c>
      <c r="DP67">
        <v>1</v>
      </c>
      <c r="DQ67" s="237">
        <v>1.87304890739E-2</v>
      </c>
      <c r="DR67" s="194">
        <v>42548</v>
      </c>
      <c r="DS67">
        <f t="shared" si="96"/>
        <v>1</v>
      </c>
      <c r="DT67" t="s">
        <v>1163</v>
      </c>
      <c r="DU67">
        <v>2</v>
      </c>
      <c r="DV67" s="241">
        <v>1</v>
      </c>
      <c r="DW67">
        <v>3</v>
      </c>
      <c r="DX67" s="137">
        <v>107690.00000000001</v>
      </c>
      <c r="DY67" s="137">
        <v>161535.00000000003</v>
      </c>
      <c r="DZ67" s="188">
        <v>-2017.0863683682912</v>
      </c>
      <c r="EA67" s="188">
        <f t="shared" si="158"/>
        <v>2017.0863683682912</v>
      </c>
      <c r="EB67" s="188">
        <v>2017.0863683682912</v>
      </c>
      <c r="EC67" s="188">
        <v>-2017.0863683682912</v>
      </c>
      <c r="ED67" s="188">
        <v>2017.0863683682912</v>
      </c>
      <c r="EE67" s="188">
        <v>-2017.0863683682912</v>
      </c>
      <c r="EF67" s="188">
        <v>2017.0863683682912</v>
      </c>
      <c r="EG67" s="188">
        <f t="shared" si="97"/>
        <v>2017.0863683682912</v>
      </c>
      <c r="EH67" s="188">
        <v>-2017.0863683682912</v>
      </c>
      <c r="EI67" s="188">
        <v>2017.0863683682912</v>
      </c>
      <c r="EJ67" s="188">
        <v>-2017.0863683682912</v>
      </c>
      <c r="EK67" s="188">
        <v>2017.0863683682912</v>
      </c>
      <c r="EM67">
        <v>1</v>
      </c>
      <c r="EN67" s="228">
        <v>1</v>
      </c>
      <c r="EO67" s="228">
        <v>-1</v>
      </c>
      <c r="EP67" s="228">
        <v>1</v>
      </c>
      <c r="EQ67" s="203">
        <v>1</v>
      </c>
      <c r="ER67" s="229">
        <v>5</v>
      </c>
      <c r="ES67">
        <v>-1</v>
      </c>
      <c r="ET67">
        <v>1</v>
      </c>
      <c r="EU67" s="203">
        <v>1</v>
      </c>
      <c r="EV67">
        <v>1</v>
      </c>
      <c r="EW67">
        <v>1</v>
      </c>
      <c r="EX67">
        <v>0</v>
      </c>
      <c r="EY67">
        <v>1</v>
      </c>
      <c r="EZ67" s="237">
        <v>1.33717151082E-2</v>
      </c>
      <c r="FA67" s="194">
        <v>42548</v>
      </c>
      <c r="FB67">
        <f t="shared" si="98"/>
        <v>1</v>
      </c>
      <c r="FC67" t="s">
        <v>1163</v>
      </c>
      <c r="FD67">
        <v>2</v>
      </c>
      <c r="FE67" s="241">
        <v>2</v>
      </c>
      <c r="FF67">
        <v>2</v>
      </c>
      <c r="FG67" s="137">
        <v>109130</v>
      </c>
      <c r="FH67" s="137">
        <v>109130</v>
      </c>
      <c r="FI67" s="188">
        <v>1459.255269757866</v>
      </c>
      <c r="FJ67" s="188">
        <f t="shared" si="159"/>
        <v>1459.255269757866</v>
      </c>
      <c r="FK67" s="188">
        <v>1459.255269757866</v>
      </c>
      <c r="FL67" s="188">
        <v>-1459.255269757866</v>
      </c>
      <c r="FM67" s="188">
        <v>1459.255269757866</v>
      </c>
      <c r="FN67" s="188">
        <v>-1459.255269757866</v>
      </c>
      <c r="FO67" s="188">
        <v>1459.255269757866</v>
      </c>
      <c r="FP67" s="188">
        <f t="shared" si="99"/>
        <v>1459.255269757866</v>
      </c>
      <c r="FQ67" s="188">
        <v>-1459.255269757866</v>
      </c>
      <c r="FR67" s="188">
        <v>1459.255269757866</v>
      </c>
      <c r="FS67" s="188">
        <v>-1459.255269757866</v>
      </c>
      <c r="FT67" s="188">
        <v>1459.255269757866</v>
      </c>
      <c r="FV67">
        <v>1</v>
      </c>
      <c r="FW67" s="228">
        <v>1</v>
      </c>
      <c r="FX67" s="228">
        <v>-1</v>
      </c>
      <c r="FY67" s="228">
        <v>1</v>
      </c>
      <c r="FZ67" s="203">
        <v>1</v>
      </c>
      <c r="GA67" s="229">
        <v>6</v>
      </c>
      <c r="GB67">
        <v>-1</v>
      </c>
      <c r="GC67">
        <v>1</v>
      </c>
      <c r="GD67">
        <v>1</v>
      </c>
      <c r="GE67">
        <v>1</v>
      </c>
      <c r="GF67">
        <v>1</v>
      </c>
      <c r="GG67">
        <v>0</v>
      </c>
      <c r="GH67">
        <v>1</v>
      </c>
      <c r="GI67">
        <v>3.482085586E-3</v>
      </c>
      <c r="GJ67" s="194">
        <v>42548</v>
      </c>
      <c r="GK67">
        <f t="shared" si="100"/>
        <v>1</v>
      </c>
      <c r="GL67" t="s">
        <v>1163</v>
      </c>
      <c r="GM67">
        <v>2</v>
      </c>
      <c r="GN67" s="241">
        <v>1</v>
      </c>
      <c r="GO67">
        <v>3</v>
      </c>
      <c r="GP67" s="137">
        <v>109509.99999999999</v>
      </c>
      <c r="GQ67" s="137">
        <v>164264.99999999997</v>
      </c>
      <c r="GR67" s="188">
        <v>381.32319252285993</v>
      </c>
      <c r="GS67" s="188">
        <f t="shared" si="160"/>
        <v>381.32319252285993</v>
      </c>
      <c r="GT67" s="188">
        <v>381.32319252285993</v>
      </c>
      <c r="GU67" s="188">
        <v>-381.32319252285993</v>
      </c>
      <c r="GV67" s="188">
        <v>381.32319252285993</v>
      </c>
      <c r="GW67" s="188">
        <v>-381.32319252285993</v>
      </c>
      <c r="GX67" s="188">
        <v>381.32319252285993</v>
      </c>
      <c r="GY67" s="188">
        <f t="shared" si="101"/>
        <v>381.32319252285993</v>
      </c>
      <c r="GZ67" s="188">
        <v>-381.32319252285993</v>
      </c>
      <c r="HA67" s="188">
        <v>381.32319252285993</v>
      </c>
      <c r="HB67" s="188">
        <v>-381.32319252285993</v>
      </c>
      <c r="HC67" s="188">
        <v>381.32319252285993</v>
      </c>
      <c r="HE67">
        <v>1</v>
      </c>
      <c r="HF67">
        <v>1</v>
      </c>
      <c r="HG67">
        <v>-1</v>
      </c>
      <c r="HH67">
        <v>1</v>
      </c>
      <c r="HI67">
        <v>1</v>
      </c>
      <c r="HJ67">
        <v>7</v>
      </c>
      <c r="HK67">
        <v>-1</v>
      </c>
      <c r="HL67">
        <v>1</v>
      </c>
      <c r="HM67" s="203">
        <v>1</v>
      </c>
      <c r="HN67">
        <v>1</v>
      </c>
      <c r="HO67">
        <v>1</v>
      </c>
      <c r="HP67">
        <v>0</v>
      </c>
      <c r="HQ67">
        <v>1</v>
      </c>
      <c r="HR67" s="237">
        <v>4.6571089398199997E-3</v>
      </c>
      <c r="HS67" s="194">
        <v>42548</v>
      </c>
      <c r="HT67">
        <f t="shared" si="102"/>
        <v>1</v>
      </c>
      <c r="HU67" t="s">
        <v>1163</v>
      </c>
      <c r="HV67">
        <v>2</v>
      </c>
      <c r="HW67">
        <v>1</v>
      </c>
      <c r="HX67">
        <v>3</v>
      </c>
      <c r="HY67" s="137">
        <v>110020</v>
      </c>
      <c r="HZ67" s="137">
        <v>165030</v>
      </c>
      <c r="IA67" s="188">
        <v>512.37512555899639</v>
      </c>
      <c r="IB67" s="188">
        <f t="shared" si="161"/>
        <v>512.37512555899639</v>
      </c>
      <c r="IC67" s="188">
        <v>512.37512555899639</v>
      </c>
      <c r="ID67" s="188">
        <v>-512.37512555899639</v>
      </c>
      <c r="IE67" s="188">
        <v>512.37512555899639</v>
      </c>
      <c r="IF67" s="188">
        <v>-512.37512555899639</v>
      </c>
      <c r="IG67" s="188">
        <v>512.37512555899639</v>
      </c>
      <c r="IH67" s="188">
        <f t="shared" si="103"/>
        <v>512.37512555899639</v>
      </c>
      <c r="II67" s="188">
        <v>-512.37512555899639</v>
      </c>
      <c r="IJ67" s="188">
        <v>512.37512555899639</v>
      </c>
      <c r="IK67" s="188">
        <v>-512.37512555899639</v>
      </c>
      <c r="IL67" s="188">
        <v>512.37512555899639</v>
      </c>
      <c r="IN67">
        <v>1</v>
      </c>
      <c r="IO67" s="228">
        <v>1</v>
      </c>
      <c r="IP67" s="228">
        <v>-1</v>
      </c>
      <c r="IQ67" s="228">
        <v>1</v>
      </c>
      <c r="IR67" s="203">
        <v>1</v>
      </c>
      <c r="IS67" s="229">
        <v>8</v>
      </c>
      <c r="IT67">
        <v>-1</v>
      </c>
      <c r="IU67">
        <v>1</v>
      </c>
      <c r="IV67" s="203">
        <v>1</v>
      </c>
      <c r="IW67">
        <v>1</v>
      </c>
      <c r="IX67">
        <v>1</v>
      </c>
      <c r="IY67">
        <v>0</v>
      </c>
      <c r="IZ67">
        <v>1</v>
      </c>
      <c r="JA67" s="237">
        <v>7.1805126340699996E-3</v>
      </c>
      <c r="JB67" s="194">
        <v>42548</v>
      </c>
      <c r="JC67">
        <f t="shared" si="104"/>
        <v>1</v>
      </c>
      <c r="JD67" t="s">
        <v>1163</v>
      </c>
      <c r="JE67">
        <v>2</v>
      </c>
      <c r="JF67" s="241">
        <v>2</v>
      </c>
      <c r="JG67">
        <v>2</v>
      </c>
      <c r="JH67" s="137">
        <v>110809.99999999999</v>
      </c>
      <c r="JI67" s="137">
        <v>110809.99999999999</v>
      </c>
      <c r="JJ67" s="188">
        <v>795.67260498129656</v>
      </c>
      <c r="JK67" s="188">
        <f t="shared" si="162"/>
        <v>795.67260498129656</v>
      </c>
      <c r="JL67" s="188">
        <v>795.67260498129656</v>
      </c>
      <c r="JM67" s="188">
        <v>-795.67260498129656</v>
      </c>
      <c r="JN67" s="188">
        <v>795.67260498129656</v>
      </c>
      <c r="JO67" s="188">
        <v>-795.67260498129656</v>
      </c>
      <c r="JP67" s="188">
        <v>795.67260498129656</v>
      </c>
      <c r="JQ67" s="188">
        <f t="shared" si="105"/>
        <v>795.67260498129656</v>
      </c>
      <c r="JR67" s="188">
        <v>-795.67260498129656</v>
      </c>
      <c r="JS67" s="188">
        <v>795.67260498129656</v>
      </c>
      <c r="JT67" s="188">
        <v>-795.67260498129656</v>
      </c>
      <c r="JU67" s="188">
        <v>795.67260498129656</v>
      </c>
      <c r="JW67">
        <v>1</v>
      </c>
      <c r="JX67" s="228">
        <v>1</v>
      </c>
      <c r="JY67" s="228">
        <v>-1</v>
      </c>
      <c r="JZ67" s="228">
        <v>1</v>
      </c>
      <c r="KA67" s="203">
        <v>1</v>
      </c>
      <c r="KB67" s="229">
        <v>9</v>
      </c>
      <c r="KC67">
        <v>-1</v>
      </c>
      <c r="KD67">
        <v>1</v>
      </c>
      <c r="KE67" s="203">
        <v>-1</v>
      </c>
      <c r="KF67">
        <v>0</v>
      </c>
      <c r="KG67">
        <v>0</v>
      </c>
      <c r="KH67">
        <v>1</v>
      </c>
      <c r="KI67">
        <v>0</v>
      </c>
      <c r="KJ67" s="237">
        <v>-9.2049454020399993E-3</v>
      </c>
      <c r="KK67" s="194">
        <v>42548</v>
      </c>
      <c r="KL67">
        <f t="shared" si="106"/>
        <v>1</v>
      </c>
      <c r="KM67" t="s">
        <v>1163</v>
      </c>
      <c r="KN67">
        <v>2</v>
      </c>
      <c r="KO67" s="241">
        <v>2</v>
      </c>
      <c r="KP67">
        <v>2</v>
      </c>
      <c r="KQ67" s="137">
        <v>109790.00000000001</v>
      </c>
      <c r="KR67" s="137">
        <v>109790.00000000001</v>
      </c>
      <c r="KS67" s="188">
        <v>-1010.6109556899717</v>
      </c>
      <c r="KT67" s="188">
        <v>-1010.6109556899717</v>
      </c>
      <c r="KU67" s="188">
        <v>-1010.6109556899717</v>
      </c>
      <c r="KV67" s="188">
        <v>1010.6109556899717</v>
      </c>
      <c r="KW67" s="188">
        <v>-1010.6109556899717</v>
      </c>
      <c r="KX67" s="188">
        <v>1010.6109556899717</v>
      </c>
      <c r="KY67" s="188">
        <v>-1010.6109556899717</v>
      </c>
      <c r="KZ67" s="188">
        <f t="shared" si="107"/>
        <v>-1010.6109556899717</v>
      </c>
      <c r="LA67" s="188">
        <v>1010.6109556899717</v>
      </c>
      <c r="LB67" s="188">
        <v>-1010.6109556899717</v>
      </c>
      <c r="LC67" s="188">
        <v>-1010.6109556899717</v>
      </c>
      <c r="LD67" s="188">
        <v>1010.6109556899717</v>
      </c>
      <c r="LF67">
        <v>-1</v>
      </c>
      <c r="LG67" s="228">
        <v>-1</v>
      </c>
      <c r="LH67" s="228">
        <v>-1</v>
      </c>
      <c r="LI67" s="228">
        <v>-1</v>
      </c>
      <c r="LJ67" s="203">
        <v>-1</v>
      </c>
      <c r="LK67" s="229">
        <v>10</v>
      </c>
      <c r="LL67">
        <v>1</v>
      </c>
      <c r="LM67">
        <v>-1</v>
      </c>
      <c r="LN67" s="203">
        <v>1</v>
      </c>
      <c r="LO67">
        <v>0</v>
      </c>
      <c r="LP67">
        <v>0</v>
      </c>
      <c r="LQ67">
        <v>1</v>
      </c>
      <c r="LR67">
        <v>0</v>
      </c>
      <c r="LS67" s="237">
        <v>2.0949084616100002E-3</v>
      </c>
      <c r="LT67" s="194">
        <v>42548</v>
      </c>
      <c r="LU67">
        <f t="shared" si="108"/>
        <v>-1</v>
      </c>
      <c r="LV67" t="s">
        <v>1163</v>
      </c>
      <c r="LW67">
        <v>2</v>
      </c>
      <c r="LX67" s="241"/>
      <c r="LY67">
        <v>2</v>
      </c>
      <c r="LZ67" s="137">
        <v>110020</v>
      </c>
      <c r="MA67" s="137">
        <v>110020</v>
      </c>
      <c r="MB67" s="188">
        <v>-230.48182894633223</v>
      </c>
      <c r="MC67" s="188">
        <v>-230.48182894633223</v>
      </c>
      <c r="MD67" s="188">
        <v>-230.48182894633223</v>
      </c>
      <c r="ME67" s="188">
        <v>230.48182894633223</v>
      </c>
      <c r="MF67" s="188">
        <v>-230.48182894633223</v>
      </c>
      <c r="MG67" s="188">
        <v>-230.48182894633223</v>
      </c>
      <c r="MH67" s="188">
        <v>-230.48182894633223</v>
      </c>
      <c r="MI67" s="188">
        <f t="shared" si="109"/>
        <v>-230.48182894633223</v>
      </c>
      <c r="MJ67" s="188">
        <v>-230.48182894633223</v>
      </c>
      <c r="MK67" s="188">
        <v>230.48182894633223</v>
      </c>
      <c r="ML67" s="188">
        <v>-230.48182894633223</v>
      </c>
      <c r="MM67" s="188">
        <v>230.48182894633223</v>
      </c>
      <c r="MO67">
        <v>1</v>
      </c>
      <c r="MP67" s="228">
        <v>1</v>
      </c>
      <c r="MQ67" s="228">
        <v>-1</v>
      </c>
      <c r="MR67" s="203">
        <v>1</v>
      </c>
      <c r="MS67" s="203">
        <v>-1</v>
      </c>
      <c r="MT67" s="229">
        <v>11</v>
      </c>
      <c r="MU67">
        <v>1</v>
      </c>
      <c r="MV67">
        <v>-1</v>
      </c>
      <c r="MW67" s="203">
        <v>1</v>
      </c>
      <c r="MX67">
        <v>0</v>
      </c>
      <c r="MY67">
        <v>0</v>
      </c>
      <c r="MZ67">
        <v>1</v>
      </c>
      <c r="NA67">
        <v>0</v>
      </c>
      <c r="NB67" s="237">
        <v>3.9992728594800001E-3</v>
      </c>
      <c r="NC67" s="194">
        <v>42548</v>
      </c>
      <c r="ND67">
        <f t="shared" si="110"/>
        <v>-1</v>
      </c>
      <c r="NE67" t="s">
        <v>1163</v>
      </c>
      <c r="NF67">
        <v>2</v>
      </c>
      <c r="NG67" s="241"/>
      <c r="NH67">
        <v>2</v>
      </c>
      <c r="NI67" s="137">
        <v>110459.99999999999</v>
      </c>
      <c r="NJ67" s="137">
        <v>110459.99999999999</v>
      </c>
      <c r="NK67" s="188">
        <v>441.75968005816077</v>
      </c>
      <c r="NL67" s="188">
        <v>441.75968005816077</v>
      </c>
      <c r="NM67" s="188">
        <v>-441.75968005816077</v>
      </c>
      <c r="NN67" s="188">
        <v>441.75968005816077</v>
      </c>
      <c r="NO67" s="188">
        <v>-441.75968005816077</v>
      </c>
      <c r="NP67" s="188">
        <v>-441.75968005816077</v>
      </c>
      <c r="NQ67" s="188">
        <v>441.75968005816077</v>
      </c>
      <c r="NR67" s="188">
        <f t="shared" si="111"/>
        <v>-441.75968005816077</v>
      </c>
      <c r="NS67" s="188">
        <v>-441.75968005816077</v>
      </c>
      <c r="NT67" s="188">
        <v>441.75968005816077</v>
      </c>
      <c r="NU67" s="188">
        <v>-441.75968005816077</v>
      </c>
      <c r="NV67" s="188">
        <v>441.75968005816077</v>
      </c>
      <c r="NX67">
        <v>1</v>
      </c>
      <c r="NY67" s="228">
        <v>1</v>
      </c>
      <c r="NZ67" s="228">
        <v>-1</v>
      </c>
      <c r="OA67" s="228">
        <v>1</v>
      </c>
      <c r="OB67" s="203">
        <v>-1</v>
      </c>
      <c r="OC67" s="229">
        <v>12</v>
      </c>
      <c r="OD67">
        <v>1</v>
      </c>
      <c r="OE67">
        <v>-1</v>
      </c>
      <c r="OF67" s="203">
        <v>-1</v>
      </c>
      <c r="OG67">
        <v>1</v>
      </c>
      <c r="OH67">
        <v>1</v>
      </c>
      <c r="OI67">
        <v>0</v>
      </c>
      <c r="OJ67">
        <v>1</v>
      </c>
      <c r="OK67">
        <v>-9.2341118957100007E-3</v>
      </c>
      <c r="OL67" s="194">
        <v>42548</v>
      </c>
      <c r="OM67">
        <f t="shared" si="112"/>
        <v>-1</v>
      </c>
      <c r="ON67" t="s">
        <v>1163</v>
      </c>
      <c r="OO67">
        <v>2</v>
      </c>
      <c r="OP67" s="241"/>
      <c r="OQ67">
        <v>2</v>
      </c>
      <c r="OR67" s="137">
        <v>110159.99999999999</v>
      </c>
      <c r="OS67" s="137">
        <v>110159.99999999999</v>
      </c>
      <c r="OT67" s="188">
        <v>-1017.2297664314135</v>
      </c>
      <c r="OU67" s="188">
        <v>-1017.2297664314135</v>
      </c>
      <c r="OV67" s="188">
        <v>1017.2297664314135</v>
      </c>
      <c r="OW67" s="188">
        <v>-1017.2297664314135</v>
      </c>
      <c r="OX67" s="188">
        <v>1017.2297664314135</v>
      </c>
      <c r="OY67" s="188">
        <v>1017.2297664314135</v>
      </c>
      <c r="OZ67" s="188">
        <v>-1017.2297664314135</v>
      </c>
      <c r="PA67" s="188">
        <f t="shared" si="113"/>
        <v>1017.2297664314135</v>
      </c>
      <c r="PB67" s="188">
        <v>1017.2297664314135</v>
      </c>
      <c r="PC67" s="188">
        <v>-1017.2297664314135</v>
      </c>
      <c r="PD67" s="188">
        <v>-1017.2297664314135</v>
      </c>
      <c r="PE67" s="188">
        <v>1017.2297664314135</v>
      </c>
      <c r="PG67">
        <v>-1</v>
      </c>
      <c r="PH67" s="228">
        <v>1</v>
      </c>
      <c r="PI67" s="228">
        <v>-1</v>
      </c>
      <c r="PJ67" s="228">
        <v>1</v>
      </c>
      <c r="PK67" s="203">
        <v>-1</v>
      </c>
      <c r="PL67" s="229">
        <v>13</v>
      </c>
      <c r="PM67">
        <v>1</v>
      </c>
      <c r="PN67">
        <v>-1</v>
      </c>
      <c r="PO67" s="203">
        <v>1</v>
      </c>
      <c r="PP67">
        <v>0</v>
      </c>
      <c r="PQ67">
        <v>0</v>
      </c>
      <c r="PR67">
        <v>1</v>
      </c>
      <c r="PS67">
        <v>0</v>
      </c>
      <c r="PT67" s="237">
        <v>6.5789473684200002E-3</v>
      </c>
      <c r="PU67" s="194">
        <v>42548</v>
      </c>
      <c r="PV67">
        <v>-1</v>
      </c>
      <c r="PW67" t="s">
        <v>1163</v>
      </c>
      <c r="PX67">
        <v>2</v>
      </c>
      <c r="PY67" s="241"/>
      <c r="PZ67">
        <v>2</v>
      </c>
      <c r="QA67" s="137">
        <v>109859.99999999999</v>
      </c>
      <c r="QB67" s="137">
        <v>109859.99999999999</v>
      </c>
      <c r="QC67" s="188">
        <v>722.76315789462114</v>
      </c>
      <c r="QD67" s="188">
        <v>-722.76315789462114</v>
      </c>
      <c r="QE67" s="188">
        <v>-722.76315789462114</v>
      </c>
      <c r="QF67" s="188">
        <v>722.76315789462114</v>
      </c>
      <c r="QG67" s="188">
        <v>-722.76315789462114</v>
      </c>
      <c r="QH67" s="188">
        <v>-722.76315789462114</v>
      </c>
      <c r="QI67" s="188">
        <v>722.76315789462114</v>
      </c>
      <c r="QJ67" s="188">
        <v>-722.76315789462114</v>
      </c>
      <c r="QK67" s="188">
        <v>-722.76315789462114</v>
      </c>
      <c r="QL67" s="188">
        <v>722.76315789462114</v>
      </c>
      <c r="QM67" s="188">
        <v>-722.76315789462114</v>
      </c>
      <c r="QN67" s="188">
        <v>722.76315789462114</v>
      </c>
      <c r="QP67">
        <f t="shared" si="114"/>
        <v>1</v>
      </c>
      <c r="QQ67" s="228">
        <v>1</v>
      </c>
      <c r="QR67" s="228">
        <v>1</v>
      </c>
      <c r="QS67" s="228">
        <v>1</v>
      </c>
      <c r="QT67" s="203">
        <v>-1</v>
      </c>
      <c r="QU67" s="229">
        <v>-2</v>
      </c>
      <c r="QV67">
        <f t="shared" si="115"/>
        <v>1</v>
      </c>
      <c r="QW67">
        <f t="shared" si="116"/>
        <v>1</v>
      </c>
      <c r="QX67">
        <v>-1</v>
      </c>
      <c r="QY67">
        <f t="shared" si="117"/>
        <v>0</v>
      </c>
      <c r="QZ67">
        <f t="shared" si="176"/>
        <v>1</v>
      </c>
      <c r="RA67">
        <f t="shared" si="163"/>
        <v>0</v>
      </c>
      <c r="RB67">
        <f t="shared" si="118"/>
        <v>0</v>
      </c>
      <c r="RC67">
        <v>-2.7233115468399999E-3</v>
      </c>
      <c r="RD67" s="194">
        <v>42548</v>
      </c>
      <c r="RE67">
        <f t="shared" si="119"/>
        <v>1</v>
      </c>
      <c r="RF67" t="str">
        <f t="shared" si="83"/>
        <v>TRUE</v>
      </c>
      <c r="RG67">
        <f>VLOOKUP($A67,'FuturesInfo (3)'!$A$2:$V$80,22)</f>
        <v>2</v>
      </c>
      <c r="RH67" s="241"/>
      <c r="RI67">
        <f t="shared" si="120"/>
        <v>2</v>
      </c>
      <c r="RJ67" s="137">
        <f>VLOOKUP($A67,'FuturesInfo (3)'!$A$2:$O$80,15)*RG67</f>
        <v>109859.99999999999</v>
      </c>
      <c r="RK67" s="137">
        <f>VLOOKUP($A67,'FuturesInfo (3)'!$A$2:$O$80,15)*RI67</f>
        <v>109859.99999999999</v>
      </c>
      <c r="RL67" s="188">
        <f t="shared" si="121"/>
        <v>-299.18300653584237</v>
      </c>
      <c r="RM67" s="188">
        <f t="shared" si="172"/>
        <v>-299.18300653584237</v>
      </c>
      <c r="RN67" s="188">
        <f t="shared" si="122"/>
        <v>299.18300653584237</v>
      </c>
      <c r="RO67" s="188">
        <f t="shared" si="123"/>
        <v>-299.18300653584237</v>
      </c>
      <c r="RP67" s="188">
        <f t="shared" si="173"/>
        <v>-299.18300653584237</v>
      </c>
      <c r="RQ67" s="188">
        <f t="shared" si="125"/>
        <v>-299.18300653584237</v>
      </c>
      <c r="RR67" s="188">
        <f t="shared" si="164"/>
        <v>-299.18300653584237</v>
      </c>
      <c r="RS67" s="188">
        <f t="shared" si="126"/>
        <v>-299.18300653584237</v>
      </c>
      <c r="RT67" s="188">
        <f>IF(IF(sym!$Q56=QX67,1,0)=1,ABS(RJ67*RC67),-ABS(RJ67*RC67))</f>
        <v>299.18300653584237</v>
      </c>
      <c r="RU67" s="188">
        <f>IF(IF(sym!$P56=QX67,1,0)=1,ABS(RJ67*RC67),-ABS(RJ67*RC67))</f>
        <v>-299.18300653584237</v>
      </c>
      <c r="RV67" s="188">
        <f t="shared" si="169"/>
        <v>-299.18300653584237</v>
      </c>
      <c r="RW67" s="188">
        <f t="shared" si="127"/>
        <v>299.18300653584237</v>
      </c>
      <c r="RY67">
        <f t="shared" si="128"/>
        <v>-1</v>
      </c>
      <c r="RZ67" s="228"/>
      <c r="SA67" s="228"/>
      <c r="SB67" s="228"/>
      <c r="SC67" s="203"/>
      <c r="SD67" s="229"/>
      <c r="SE67">
        <f t="shared" si="129"/>
        <v>1</v>
      </c>
      <c r="SF67">
        <f t="shared" si="130"/>
        <v>0</v>
      </c>
      <c r="SG67" s="203"/>
      <c r="SH67">
        <f t="shared" si="131"/>
        <v>1</v>
      </c>
      <c r="SI67">
        <f t="shared" si="85"/>
        <v>1</v>
      </c>
      <c r="SJ67">
        <f t="shared" si="165"/>
        <v>0</v>
      </c>
      <c r="SK67">
        <f t="shared" si="132"/>
        <v>1</v>
      </c>
      <c r="SL67" s="237"/>
      <c r="SM67" s="194"/>
      <c r="SN67">
        <f t="shared" si="133"/>
        <v>-1</v>
      </c>
      <c r="SO67" t="str">
        <f t="shared" si="86"/>
        <v>FALSE</v>
      </c>
      <c r="SP67">
        <f>VLOOKUP($A67,'FuturesInfo (3)'!$A$2:$V$80,22)</f>
        <v>2</v>
      </c>
      <c r="SQ67" s="241"/>
      <c r="SR67">
        <f t="shared" si="134"/>
        <v>2</v>
      </c>
      <c r="SS67" s="137">
        <f>VLOOKUP($A67,'FuturesInfo (3)'!$A$2:$O$80,15)*SP67</f>
        <v>109859.99999999999</v>
      </c>
      <c r="ST67" s="137">
        <f>VLOOKUP($A67,'FuturesInfo (3)'!$A$2:$O$80,15)*SR67</f>
        <v>109859.99999999999</v>
      </c>
      <c r="SU67" s="188">
        <f t="shared" si="177"/>
        <v>0</v>
      </c>
      <c r="SV67" s="188">
        <f t="shared" si="87"/>
        <v>0</v>
      </c>
      <c r="SW67" s="188">
        <f t="shared" si="136"/>
        <v>0</v>
      </c>
      <c r="SX67" s="188">
        <f t="shared" si="137"/>
        <v>0</v>
      </c>
      <c r="SY67" s="188">
        <f t="shared" si="174"/>
        <v>0</v>
      </c>
      <c r="SZ67" s="188">
        <f t="shared" si="139"/>
        <v>0</v>
      </c>
      <c r="TA67" s="188">
        <f t="shared" si="166"/>
        <v>0</v>
      </c>
      <c r="TB67" s="188">
        <f t="shared" si="140"/>
        <v>0</v>
      </c>
      <c r="TC67" s="188">
        <f>IF(IF(sym!$Q56=SG67,1,0)=1,ABS(SS67*SL67),-ABS(SS67*SL67))</f>
        <v>0</v>
      </c>
      <c r="TD67" s="188">
        <f>IF(IF(sym!$P56=SG67,1,0)=1,ABS(SS67*SL67),-ABS(SS67*SL67))</f>
        <v>0</v>
      </c>
      <c r="TE67" s="188">
        <f t="shared" si="170"/>
        <v>0</v>
      </c>
      <c r="TF67" s="188">
        <f t="shared" si="141"/>
        <v>0</v>
      </c>
      <c r="TH67">
        <f t="shared" si="142"/>
        <v>0</v>
      </c>
      <c r="TI67" s="228"/>
      <c r="TJ67" s="228"/>
      <c r="TK67" s="228"/>
      <c r="TL67" s="203"/>
      <c r="TM67" s="229"/>
      <c r="TN67">
        <f t="shared" si="143"/>
        <v>1</v>
      </c>
      <c r="TO67">
        <f t="shared" si="144"/>
        <v>0</v>
      </c>
      <c r="TP67" s="203"/>
      <c r="TQ67">
        <f t="shared" si="145"/>
        <v>1</v>
      </c>
      <c r="TR67">
        <f t="shared" si="88"/>
        <v>1</v>
      </c>
      <c r="TS67">
        <f t="shared" si="167"/>
        <v>0</v>
      </c>
      <c r="TT67">
        <f t="shared" si="146"/>
        <v>1</v>
      </c>
      <c r="TU67" s="237"/>
      <c r="TV67" s="194"/>
      <c r="TW67">
        <f t="shared" si="147"/>
        <v>-1</v>
      </c>
      <c r="TX67" t="str">
        <f t="shared" si="89"/>
        <v>FALSE</v>
      </c>
      <c r="TY67">
        <f>VLOOKUP($A67,'FuturesInfo (3)'!$A$2:$V$80,22)</f>
        <v>2</v>
      </c>
      <c r="TZ67" s="241"/>
      <c r="UA67">
        <f t="shared" si="148"/>
        <v>2</v>
      </c>
      <c r="UB67" s="137">
        <f>VLOOKUP($A67,'FuturesInfo (3)'!$A$2:$O$80,15)*TY67</f>
        <v>109859.99999999999</v>
      </c>
      <c r="UC67" s="137">
        <f>VLOOKUP($A67,'FuturesInfo (3)'!$A$2:$O$80,15)*UA67</f>
        <v>109859.99999999999</v>
      </c>
      <c r="UD67" s="188">
        <f t="shared" si="178"/>
        <v>0</v>
      </c>
      <c r="UE67" s="188">
        <f t="shared" si="90"/>
        <v>0</v>
      </c>
      <c r="UF67" s="188">
        <f t="shared" si="150"/>
        <v>0</v>
      </c>
      <c r="UG67" s="188">
        <f t="shared" si="151"/>
        <v>0</v>
      </c>
      <c r="UH67" s="188">
        <f t="shared" si="175"/>
        <v>0</v>
      </c>
      <c r="UI67" s="188">
        <f t="shared" si="153"/>
        <v>0</v>
      </c>
      <c r="UJ67" s="188">
        <f t="shared" si="168"/>
        <v>0</v>
      </c>
      <c r="UK67" s="188">
        <f t="shared" si="154"/>
        <v>0</v>
      </c>
      <c r="UL67" s="188">
        <f>IF(IF(sym!$Q56=TP67,1,0)=1,ABS(UB67*TU67),-ABS(UB67*TU67))</f>
        <v>0</v>
      </c>
      <c r="UM67" s="188">
        <f>IF(IF(sym!$P56=TP67,1,0)=1,ABS(UB67*TU67),-ABS(UB67*TU67))</f>
        <v>0</v>
      </c>
      <c r="UN67" s="188">
        <f t="shared" si="171"/>
        <v>0</v>
      </c>
      <c r="UO67" s="188">
        <f t="shared" si="155"/>
        <v>0</v>
      </c>
    </row>
    <row r="68" spans="1:561" x14ac:dyDescent="0.25">
      <c r="A68" s="1" t="s">
        <v>390</v>
      </c>
      <c r="B68" s="149" t="str">
        <f>'FuturesInfo (3)'!M56</f>
        <v>QRB</v>
      </c>
      <c r="C68" s="192" t="str">
        <f>VLOOKUP(A68,'FuturesInfo (3)'!$A$2:$K$80,11)</f>
        <v>energy</v>
      </c>
      <c r="E68">
        <v>1</v>
      </c>
      <c r="F68" s="230">
        <v>-1</v>
      </c>
      <c r="G68" s="230">
        <v>-1</v>
      </c>
      <c r="H68" s="203">
        <v>1</v>
      </c>
      <c r="I68" s="229">
        <v>4</v>
      </c>
      <c r="J68">
        <v>-1</v>
      </c>
      <c r="K68">
        <v>1</v>
      </c>
      <c r="L68" s="234">
        <v>-1</v>
      </c>
      <c r="M68">
        <v>1</v>
      </c>
      <c r="N68">
        <v>0</v>
      </c>
      <c r="O68">
        <v>1</v>
      </c>
      <c r="P68">
        <v>0</v>
      </c>
      <c r="Q68" s="235">
        <v>-2.4052525515199999E-2</v>
      </c>
      <c r="R68" s="194">
        <v>42544</v>
      </c>
      <c r="S68">
        <v>60</v>
      </c>
      <c r="T68" t="s">
        <v>1163</v>
      </c>
      <c r="U68">
        <v>1</v>
      </c>
      <c r="V68" s="241">
        <v>2</v>
      </c>
      <c r="W68">
        <v>1</v>
      </c>
      <c r="X68" s="137">
        <v>63054.600000000006</v>
      </c>
      <c r="Y68" s="137">
        <v>63054.600000000006</v>
      </c>
      <c r="Z68" s="188">
        <v>1516.62237535073</v>
      </c>
      <c r="AA68" s="188">
        <f t="shared" si="81"/>
        <v>-1516.62237535073</v>
      </c>
      <c r="AB68" s="188">
        <v>-1516.62237535073</v>
      </c>
      <c r="AC68" s="188">
        <v>1516.62237535073</v>
      </c>
      <c r="AD68" s="188">
        <v>-1516.62237535073</v>
      </c>
      <c r="AE68" s="188">
        <v>1516.62237535073</v>
      </c>
      <c r="AF68" s="188">
        <f t="shared" si="91"/>
        <v>0</v>
      </c>
      <c r="AG68" s="188">
        <v>-1516.62237535073</v>
      </c>
      <c r="AH68" s="188">
        <v>1516.62237535073</v>
      </c>
      <c r="AI68" s="188">
        <v>-1516.62237535073</v>
      </c>
      <c r="AJ68" s="188">
        <v>1516.62237535073</v>
      </c>
      <c r="AL68">
        <v>-1</v>
      </c>
      <c r="AM68" s="230">
        <v>1</v>
      </c>
      <c r="AN68" s="230">
        <v>-1</v>
      </c>
      <c r="AO68" s="230">
        <v>1</v>
      </c>
      <c r="AP68" s="203">
        <v>1</v>
      </c>
      <c r="AQ68" s="229">
        <v>5</v>
      </c>
      <c r="AR68">
        <v>-1</v>
      </c>
      <c r="AS68">
        <v>1</v>
      </c>
      <c r="AT68" s="234">
        <v>1</v>
      </c>
      <c r="AU68">
        <v>1</v>
      </c>
      <c r="AV68">
        <v>1</v>
      </c>
      <c r="AW68">
        <v>0</v>
      </c>
      <c r="AX68">
        <v>1</v>
      </c>
      <c r="AY68" s="235">
        <v>8.1262905481899999E-3</v>
      </c>
      <c r="AZ68" s="194">
        <v>42544</v>
      </c>
      <c r="BA68">
        <f t="shared" si="92"/>
        <v>1</v>
      </c>
      <c r="BB68" t="s">
        <v>1163</v>
      </c>
      <c r="BC68">
        <v>1</v>
      </c>
      <c r="BD68" s="241">
        <v>2</v>
      </c>
      <c r="BE68">
        <v>1</v>
      </c>
      <c r="BF68" s="137">
        <v>63567</v>
      </c>
      <c r="BG68" s="137">
        <v>63567</v>
      </c>
      <c r="BH68" s="188">
        <v>516.56391127679376</v>
      </c>
      <c r="BI68" s="188">
        <f t="shared" si="156"/>
        <v>-516.56391127679376</v>
      </c>
      <c r="BJ68" s="188">
        <v>516.56391127679376</v>
      </c>
      <c r="BK68" s="188">
        <v>-516.56391127679376</v>
      </c>
      <c r="BL68" s="188">
        <v>516.56391127679376</v>
      </c>
      <c r="BM68" s="188">
        <v>-516.56391127679376</v>
      </c>
      <c r="BN68" s="188">
        <v>516.56391127679376</v>
      </c>
      <c r="BO68" s="188">
        <f t="shared" si="93"/>
        <v>516.56391127679376</v>
      </c>
      <c r="BP68" s="188">
        <v>516.56391127679376</v>
      </c>
      <c r="BQ68" s="188">
        <v>-516.56391127679376</v>
      </c>
      <c r="BR68" s="188">
        <v>-516.56391127679376</v>
      </c>
      <c r="BS68" s="188">
        <v>516.56391127679376</v>
      </c>
      <c r="BU68">
        <v>1</v>
      </c>
      <c r="BV68" s="230">
        <v>1</v>
      </c>
      <c r="BW68" s="230">
        <v>-1</v>
      </c>
      <c r="BX68" s="230">
        <v>1</v>
      </c>
      <c r="BY68" s="203">
        <v>1</v>
      </c>
      <c r="BZ68" s="229">
        <v>6</v>
      </c>
      <c r="CA68">
        <v>-1</v>
      </c>
      <c r="CB68">
        <v>1</v>
      </c>
      <c r="CC68" s="234">
        <v>1</v>
      </c>
      <c r="CD68">
        <v>1</v>
      </c>
      <c r="CE68">
        <v>1</v>
      </c>
      <c r="CF68">
        <v>0</v>
      </c>
      <c r="CG68">
        <v>1</v>
      </c>
      <c r="CH68" s="235"/>
      <c r="CI68" s="194">
        <v>42544</v>
      </c>
      <c r="CJ68">
        <f t="shared" si="94"/>
        <v>1</v>
      </c>
      <c r="CK68" t="s">
        <v>1163</v>
      </c>
      <c r="CL68">
        <v>1</v>
      </c>
      <c r="CM68" s="241">
        <v>2</v>
      </c>
      <c r="CN68">
        <v>1</v>
      </c>
      <c r="CO68" s="137">
        <v>63567</v>
      </c>
      <c r="CP68" s="137">
        <v>63567</v>
      </c>
      <c r="CQ68" s="188">
        <v>0</v>
      </c>
      <c r="CR68" s="188">
        <f t="shared" si="157"/>
        <v>0</v>
      </c>
      <c r="CS68" s="188">
        <v>0</v>
      </c>
      <c r="CT68" s="188">
        <v>0</v>
      </c>
      <c r="CU68" s="188">
        <v>0</v>
      </c>
      <c r="CV68" s="188">
        <v>0</v>
      </c>
      <c r="CW68" s="188">
        <v>0</v>
      </c>
      <c r="CX68" s="188">
        <f t="shared" si="95"/>
        <v>0</v>
      </c>
      <c r="CY68" s="188">
        <v>0</v>
      </c>
      <c r="CZ68" s="188">
        <v>0</v>
      </c>
      <c r="DA68" s="188">
        <v>0</v>
      </c>
      <c r="DB68" s="188">
        <v>0</v>
      </c>
      <c r="DD68">
        <v>1</v>
      </c>
      <c r="DE68" s="230">
        <v>1</v>
      </c>
      <c r="DF68" s="230">
        <v>-1</v>
      </c>
      <c r="DG68" s="230">
        <v>1</v>
      </c>
      <c r="DH68" s="203">
        <v>1</v>
      </c>
      <c r="DI68" s="229">
        <v>6</v>
      </c>
      <c r="DJ68">
        <v>-1</v>
      </c>
      <c r="DK68">
        <v>1</v>
      </c>
      <c r="DL68" s="234">
        <v>-1</v>
      </c>
      <c r="DM68">
        <v>0</v>
      </c>
      <c r="DN68">
        <v>0</v>
      </c>
      <c r="DO68">
        <v>1</v>
      </c>
      <c r="DP68">
        <v>0</v>
      </c>
      <c r="DQ68" s="235">
        <v>-5.60290716881E-2</v>
      </c>
      <c r="DR68" s="194">
        <v>42544</v>
      </c>
      <c r="DS68">
        <f t="shared" si="96"/>
        <v>1</v>
      </c>
      <c r="DT68" t="s">
        <v>1163</v>
      </c>
      <c r="DU68">
        <v>1</v>
      </c>
      <c r="DV68" s="241">
        <v>2</v>
      </c>
      <c r="DW68">
        <v>1</v>
      </c>
      <c r="DX68" s="137">
        <v>60005.4</v>
      </c>
      <c r="DY68" s="137">
        <v>60005.4</v>
      </c>
      <c r="DZ68" s="188">
        <v>-3362.046858273116</v>
      </c>
      <c r="EA68" s="188">
        <f t="shared" si="158"/>
        <v>-3362.046858273116</v>
      </c>
      <c r="EB68" s="188">
        <v>-3362.046858273116</v>
      </c>
      <c r="EC68" s="188">
        <v>3362.046858273116</v>
      </c>
      <c r="ED68" s="188">
        <v>-3362.046858273116</v>
      </c>
      <c r="EE68" s="188">
        <v>3362.046858273116</v>
      </c>
      <c r="EF68" s="188">
        <v>-3362.046858273116</v>
      </c>
      <c r="EG68" s="188">
        <f t="shared" si="97"/>
        <v>-3362.046858273116</v>
      </c>
      <c r="EH68" s="188">
        <v>-3362.046858273116</v>
      </c>
      <c r="EI68" s="188">
        <v>3362.046858273116</v>
      </c>
      <c r="EJ68" s="188">
        <v>-3362.046858273116</v>
      </c>
      <c r="EK68" s="188">
        <v>3362.046858273116</v>
      </c>
      <c r="EM68">
        <v>-1</v>
      </c>
      <c r="EN68" s="230">
        <v>-1</v>
      </c>
      <c r="EO68" s="230">
        <v>-1</v>
      </c>
      <c r="EP68" s="230">
        <v>-1</v>
      </c>
      <c r="EQ68" s="203">
        <v>1</v>
      </c>
      <c r="ER68" s="229">
        <v>7</v>
      </c>
      <c r="ES68">
        <v>-1</v>
      </c>
      <c r="ET68">
        <v>1</v>
      </c>
      <c r="EU68" s="234">
        <v>1</v>
      </c>
      <c r="EV68">
        <v>0</v>
      </c>
      <c r="EW68">
        <v>1</v>
      </c>
      <c r="EX68">
        <v>0</v>
      </c>
      <c r="EY68">
        <v>1</v>
      </c>
      <c r="EZ68" s="235">
        <v>2.9397354238099999E-3</v>
      </c>
      <c r="FA68" s="194">
        <v>42544</v>
      </c>
      <c r="FB68">
        <f t="shared" si="98"/>
        <v>-1</v>
      </c>
      <c r="FC68" t="s">
        <v>1163</v>
      </c>
      <c r="FD68">
        <v>1</v>
      </c>
      <c r="FE68" s="241">
        <v>2</v>
      </c>
      <c r="FF68">
        <v>1</v>
      </c>
      <c r="FG68" s="137">
        <v>60181.8</v>
      </c>
      <c r="FH68" s="137">
        <v>60181.8</v>
      </c>
      <c r="FI68" s="188">
        <v>-176.91856932864866</v>
      </c>
      <c r="FJ68" s="188">
        <f t="shared" si="159"/>
        <v>-176.91856932864866</v>
      </c>
      <c r="FK68" s="188">
        <v>176.91856932864866</v>
      </c>
      <c r="FL68" s="188">
        <v>-176.91856932864866</v>
      </c>
      <c r="FM68" s="188">
        <v>176.91856932864866</v>
      </c>
      <c r="FN68" s="188">
        <v>-176.91856932864866</v>
      </c>
      <c r="FO68" s="188">
        <v>-176.91856932864866</v>
      </c>
      <c r="FP68" s="188">
        <f t="shared" si="99"/>
        <v>-176.91856932864866</v>
      </c>
      <c r="FQ68" s="188">
        <v>176.91856932864866</v>
      </c>
      <c r="FR68" s="188">
        <v>-176.91856932864866</v>
      </c>
      <c r="FS68" s="188">
        <v>-176.91856932864866</v>
      </c>
      <c r="FT68" s="188">
        <v>176.91856932864866</v>
      </c>
      <c r="FV68">
        <v>1</v>
      </c>
      <c r="FW68" s="230">
        <v>-1</v>
      </c>
      <c r="FX68" s="230">
        <v>-1</v>
      </c>
      <c r="FY68" s="230">
        <v>-1</v>
      </c>
      <c r="FZ68" s="203">
        <v>1</v>
      </c>
      <c r="GA68" s="229">
        <v>8</v>
      </c>
      <c r="GB68">
        <v>-1</v>
      </c>
      <c r="GC68">
        <v>1</v>
      </c>
      <c r="GD68">
        <v>-1</v>
      </c>
      <c r="GE68">
        <v>1</v>
      </c>
      <c r="GF68">
        <v>0</v>
      </c>
      <c r="GG68">
        <v>1</v>
      </c>
      <c r="GH68">
        <v>0</v>
      </c>
      <c r="GI68">
        <v>-4.8712401423700001E-2</v>
      </c>
      <c r="GJ68" s="194">
        <v>42544</v>
      </c>
      <c r="GK68">
        <f t="shared" si="100"/>
        <v>-1</v>
      </c>
      <c r="GL68" t="s">
        <v>1163</v>
      </c>
      <c r="GM68">
        <v>1</v>
      </c>
      <c r="GN68" s="241">
        <v>1</v>
      </c>
      <c r="GO68">
        <v>1</v>
      </c>
      <c r="GP68" s="137">
        <v>57250.2</v>
      </c>
      <c r="GQ68" s="137">
        <v>57250.2</v>
      </c>
      <c r="GR68" s="188">
        <v>2788.7947239871096</v>
      </c>
      <c r="GS68" s="188">
        <f t="shared" si="160"/>
        <v>-2788.7947239871096</v>
      </c>
      <c r="GT68" s="188">
        <v>-2788.7947239871096</v>
      </c>
      <c r="GU68" s="188">
        <v>2788.7947239871096</v>
      </c>
      <c r="GV68" s="188">
        <v>-2788.7947239871096</v>
      </c>
      <c r="GW68" s="188">
        <v>2788.7947239871096</v>
      </c>
      <c r="GX68" s="188">
        <v>2788.7947239871096</v>
      </c>
      <c r="GY68" s="188">
        <f t="shared" si="101"/>
        <v>2788.7947239871096</v>
      </c>
      <c r="GZ68" s="188">
        <v>-2788.7947239871096</v>
      </c>
      <c r="HA68" s="188">
        <v>2788.7947239871096</v>
      </c>
      <c r="HB68" s="188">
        <v>-2788.7947239871096</v>
      </c>
      <c r="HC68" s="188">
        <v>2788.7947239871096</v>
      </c>
      <c r="HE68">
        <v>-1</v>
      </c>
      <c r="HF68">
        <v>-1</v>
      </c>
      <c r="HG68">
        <v>-1</v>
      </c>
      <c r="HH68">
        <v>1</v>
      </c>
      <c r="HI68">
        <v>1</v>
      </c>
      <c r="HJ68">
        <v>9</v>
      </c>
      <c r="HK68">
        <v>-1</v>
      </c>
      <c r="HL68">
        <v>1</v>
      </c>
      <c r="HM68" s="234">
        <v>1</v>
      </c>
      <c r="HN68">
        <v>0</v>
      </c>
      <c r="HO68">
        <v>1</v>
      </c>
      <c r="HP68">
        <v>0</v>
      </c>
      <c r="HQ68">
        <v>1</v>
      </c>
      <c r="HR68" s="235">
        <v>5.64888856283E-3</v>
      </c>
      <c r="HS68" s="194">
        <v>42544</v>
      </c>
      <c r="HT68">
        <f t="shared" si="102"/>
        <v>1</v>
      </c>
      <c r="HU68" t="s">
        <v>1163</v>
      </c>
      <c r="HV68">
        <v>1</v>
      </c>
      <c r="HW68">
        <v>1</v>
      </c>
      <c r="HX68">
        <v>1</v>
      </c>
      <c r="HY68" s="137">
        <v>57573.599999999999</v>
      </c>
      <c r="HZ68" s="137">
        <v>57573.599999999999</v>
      </c>
      <c r="IA68" s="188">
        <v>-325.22685056094929</v>
      </c>
      <c r="IB68" s="188">
        <f t="shared" si="161"/>
        <v>-325.22685056094929</v>
      </c>
      <c r="IC68" s="188">
        <v>325.22685056094929</v>
      </c>
      <c r="ID68" s="188">
        <v>-325.22685056094929</v>
      </c>
      <c r="IE68" s="188">
        <v>325.22685056094929</v>
      </c>
      <c r="IF68" s="188">
        <v>-325.22685056094929</v>
      </c>
      <c r="IG68" s="188">
        <v>325.22685056094929</v>
      </c>
      <c r="IH68" s="188">
        <f t="shared" si="103"/>
        <v>325.22685056094929</v>
      </c>
      <c r="II68" s="188">
        <v>325.22685056094929</v>
      </c>
      <c r="IJ68" s="188">
        <v>-325.22685056094929</v>
      </c>
      <c r="IK68" s="188">
        <v>-325.22685056094929</v>
      </c>
      <c r="IL68" s="188">
        <v>325.22685056094929</v>
      </c>
      <c r="IN68">
        <v>1</v>
      </c>
      <c r="IO68" s="230">
        <v>-1</v>
      </c>
      <c r="IP68" s="230">
        <v>-1</v>
      </c>
      <c r="IQ68" s="230">
        <v>-1</v>
      </c>
      <c r="IR68" s="203">
        <v>1</v>
      </c>
      <c r="IS68" s="229">
        <v>10</v>
      </c>
      <c r="IT68">
        <v>-1</v>
      </c>
      <c r="IU68">
        <v>1</v>
      </c>
      <c r="IV68" s="234">
        <v>1</v>
      </c>
      <c r="IW68">
        <v>0</v>
      </c>
      <c r="IX68">
        <v>1</v>
      </c>
      <c r="IY68">
        <v>0</v>
      </c>
      <c r="IZ68">
        <v>1</v>
      </c>
      <c r="JA68" s="235">
        <v>9.26466297053E-3</v>
      </c>
      <c r="JB68" s="194">
        <v>42544</v>
      </c>
      <c r="JC68">
        <f t="shared" si="104"/>
        <v>-1</v>
      </c>
      <c r="JD68" t="s">
        <v>1163</v>
      </c>
      <c r="JE68">
        <v>1</v>
      </c>
      <c r="JF68" s="241">
        <v>1</v>
      </c>
      <c r="JG68">
        <v>1</v>
      </c>
      <c r="JH68" s="137">
        <v>58107</v>
      </c>
      <c r="JI68" s="137">
        <v>58107</v>
      </c>
      <c r="JJ68" s="188">
        <v>-538.34177122858671</v>
      </c>
      <c r="JK68" s="188">
        <f t="shared" si="162"/>
        <v>538.34177122858671</v>
      </c>
      <c r="JL68" s="188">
        <v>538.34177122858671</v>
      </c>
      <c r="JM68" s="188">
        <v>-538.34177122858671</v>
      </c>
      <c r="JN68" s="188">
        <v>538.34177122858671</v>
      </c>
      <c r="JO68" s="188">
        <v>-538.34177122858671</v>
      </c>
      <c r="JP68" s="188">
        <v>-538.34177122858671</v>
      </c>
      <c r="JQ68" s="188">
        <f t="shared" si="105"/>
        <v>-538.34177122858671</v>
      </c>
      <c r="JR68" s="188">
        <v>538.34177122858671</v>
      </c>
      <c r="JS68" s="188">
        <v>-538.34177122858671</v>
      </c>
      <c r="JT68" s="188">
        <v>-538.34177122858671</v>
      </c>
      <c r="JU68" s="188">
        <v>538.34177122858671</v>
      </c>
      <c r="JW68">
        <v>1</v>
      </c>
      <c r="JX68" s="230">
        <v>1</v>
      </c>
      <c r="JY68" s="230">
        <v>1</v>
      </c>
      <c r="JZ68" s="230">
        <v>1</v>
      </c>
      <c r="KA68" s="203">
        <v>-1</v>
      </c>
      <c r="KB68" s="229">
        <v>-11</v>
      </c>
      <c r="KC68">
        <v>1</v>
      </c>
      <c r="KD68">
        <v>1</v>
      </c>
      <c r="KE68" s="234">
        <v>1</v>
      </c>
      <c r="KF68">
        <v>1</v>
      </c>
      <c r="KG68">
        <v>0</v>
      </c>
      <c r="KH68">
        <v>1</v>
      </c>
      <c r="KI68">
        <v>1</v>
      </c>
      <c r="KJ68" s="235">
        <v>3.3682688832700002E-2</v>
      </c>
      <c r="KK68" s="194">
        <v>42544</v>
      </c>
      <c r="KL68">
        <f t="shared" si="106"/>
        <v>1</v>
      </c>
      <c r="KM68" t="s">
        <v>1163</v>
      </c>
      <c r="KN68">
        <v>1</v>
      </c>
      <c r="KO68" s="241">
        <v>1</v>
      </c>
      <c r="KP68">
        <v>1</v>
      </c>
      <c r="KQ68" s="137">
        <v>60064.2</v>
      </c>
      <c r="KR68" s="137">
        <v>60064.2</v>
      </c>
      <c r="KS68" s="188">
        <v>2023.1237585850592</v>
      </c>
      <c r="KT68" s="188">
        <v>2023.1237585850592</v>
      </c>
      <c r="KU68" s="188">
        <v>-2023.1237585850592</v>
      </c>
      <c r="KV68" s="188">
        <v>2023.1237585850592</v>
      </c>
      <c r="KW68" s="188">
        <v>2023.1237585850592</v>
      </c>
      <c r="KX68" s="188">
        <v>2023.1237585850592</v>
      </c>
      <c r="KY68" s="188">
        <v>2023.1237585850592</v>
      </c>
      <c r="KZ68" s="188">
        <f t="shared" si="107"/>
        <v>2023.1237585850592</v>
      </c>
      <c r="LA68" s="188">
        <v>2023.1237585850592</v>
      </c>
      <c r="LB68" s="188">
        <v>-2023.1237585850592</v>
      </c>
      <c r="LC68" s="188">
        <v>-2023.1237585850592</v>
      </c>
      <c r="LD68" s="188">
        <v>2023.1237585850592</v>
      </c>
      <c r="LF68">
        <v>1</v>
      </c>
      <c r="LG68" s="230">
        <v>1</v>
      </c>
      <c r="LH68" s="230">
        <v>1</v>
      </c>
      <c r="LI68" s="230">
        <v>1</v>
      </c>
      <c r="LJ68" s="203">
        <v>-1</v>
      </c>
      <c r="LK68" s="229">
        <v>-12</v>
      </c>
      <c r="LL68">
        <v>1</v>
      </c>
      <c r="LM68">
        <v>1</v>
      </c>
      <c r="LN68" s="234">
        <v>-1</v>
      </c>
      <c r="LO68">
        <v>0</v>
      </c>
      <c r="LP68">
        <v>1</v>
      </c>
      <c r="LQ68">
        <v>0</v>
      </c>
      <c r="LR68">
        <v>0</v>
      </c>
      <c r="LS68" s="235">
        <v>-3.6151316973899998E-2</v>
      </c>
      <c r="LT68" s="194">
        <v>42544</v>
      </c>
      <c r="LU68">
        <f t="shared" si="108"/>
        <v>1</v>
      </c>
      <c r="LV68" t="s">
        <v>1163</v>
      </c>
      <c r="LW68">
        <v>1</v>
      </c>
      <c r="LX68" s="241"/>
      <c r="LY68">
        <v>1</v>
      </c>
      <c r="LZ68" s="137">
        <v>58249.8</v>
      </c>
      <c r="MA68" s="137">
        <v>58249.8</v>
      </c>
      <c r="MB68" s="188">
        <v>-2105.8069834662801</v>
      </c>
      <c r="MC68" s="188">
        <v>-2105.8069834662801</v>
      </c>
      <c r="MD68" s="188">
        <v>2105.8069834662801</v>
      </c>
      <c r="ME68" s="188">
        <v>-2105.8069834662801</v>
      </c>
      <c r="MF68" s="188">
        <v>-2105.8069834662801</v>
      </c>
      <c r="MG68" s="188">
        <v>-2105.8069834662801</v>
      </c>
      <c r="MH68" s="188">
        <v>-2105.8069834662801</v>
      </c>
      <c r="MI68" s="188">
        <f t="shared" si="109"/>
        <v>-2105.8069834662801</v>
      </c>
      <c r="MJ68" s="188">
        <v>-2105.8069834662801</v>
      </c>
      <c r="MK68" s="188">
        <v>2105.8069834662801</v>
      </c>
      <c r="ML68" s="188">
        <v>-2105.8069834662801</v>
      </c>
      <c r="MM68" s="188">
        <v>2105.8069834662801</v>
      </c>
      <c r="MO68">
        <v>-1</v>
      </c>
      <c r="MP68" s="230">
        <v>-1</v>
      </c>
      <c r="MQ68" s="230">
        <v>-1</v>
      </c>
      <c r="MR68" s="234">
        <v>-1</v>
      </c>
      <c r="MS68" s="203">
        <v>-1</v>
      </c>
      <c r="MT68" s="229">
        <v>-13</v>
      </c>
      <c r="MU68">
        <v>1</v>
      </c>
      <c r="MV68">
        <v>1</v>
      </c>
      <c r="MW68" s="234">
        <v>1</v>
      </c>
      <c r="MX68">
        <v>0</v>
      </c>
      <c r="MY68">
        <v>0</v>
      </c>
      <c r="MZ68">
        <v>1</v>
      </c>
      <c r="NA68">
        <v>1</v>
      </c>
      <c r="NB68" s="235">
        <v>2.5308241401699998E-2</v>
      </c>
      <c r="NC68" s="194">
        <v>42544</v>
      </c>
      <c r="ND68">
        <f t="shared" si="110"/>
        <v>-1</v>
      </c>
      <c r="NE68" t="s">
        <v>1163</v>
      </c>
      <c r="NF68">
        <v>1</v>
      </c>
      <c r="NG68" s="241"/>
      <c r="NH68">
        <v>1</v>
      </c>
      <c r="NI68" s="137">
        <v>59724</v>
      </c>
      <c r="NJ68" s="137">
        <v>59724</v>
      </c>
      <c r="NK68" s="188">
        <v>-1511.5094094751307</v>
      </c>
      <c r="NL68" s="188">
        <v>-1511.5094094751307</v>
      </c>
      <c r="NM68" s="188">
        <v>-1511.5094094751307</v>
      </c>
      <c r="NN68" s="188">
        <v>1511.5094094751307</v>
      </c>
      <c r="NO68" s="188">
        <v>1511.5094094751307</v>
      </c>
      <c r="NP68" s="188">
        <v>-1511.5094094751307</v>
      </c>
      <c r="NQ68" s="188">
        <v>-1511.5094094751307</v>
      </c>
      <c r="NR68" s="188">
        <f t="shared" si="111"/>
        <v>-1511.5094094751307</v>
      </c>
      <c r="NS68" s="188">
        <v>1511.5094094751307</v>
      </c>
      <c r="NT68" s="188">
        <v>-1511.5094094751307</v>
      </c>
      <c r="NU68" s="188">
        <v>-1511.5094094751307</v>
      </c>
      <c r="NV68" s="188">
        <v>1511.5094094751307</v>
      </c>
      <c r="NX68">
        <v>1</v>
      </c>
      <c r="NY68" s="230">
        <v>1</v>
      </c>
      <c r="NZ68" s="230">
        <v>-1</v>
      </c>
      <c r="OA68" s="230">
        <v>1</v>
      </c>
      <c r="OB68" s="203">
        <v>-1</v>
      </c>
      <c r="OC68" s="229">
        <v>-14</v>
      </c>
      <c r="OD68">
        <v>1</v>
      </c>
      <c r="OE68">
        <v>1</v>
      </c>
      <c r="OF68" s="234">
        <v>1</v>
      </c>
      <c r="OG68">
        <v>0</v>
      </c>
      <c r="OH68">
        <v>0</v>
      </c>
      <c r="OI68">
        <v>1</v>
      </c>
      <c r="OJ68">
        <v>1</v>
      </c>
      <c r="OK68">
        <v>5.5555555555600001E-3</v>
      </c>
      <c r="OL68" s="194">
        <v>42544</v>
      </c>
      <c r="OM68">
        <f t="shared" si="112"/>
        <v>1</v>
      </c>
      <c r="ON68" t="s">
        <v>1163</v>
      </c>
      <c r="OO68">
        <v>1</v>
      </c>
      <c r="OP68" s="241"/>
      <c r="OQ68">
        <v>1</v>
      </c>
      <c r="OR68" s="137">
        <v>58636.2</v>
      </c>
      <c r="OS68" s="137">
        <v>58636.2</v>
      </c>
      <c r="OT68" s="188">
        <v>325.75666666692729</v>
      </c>
      <c r="OU68" s="188">
        <v>325.75666666692729</v>
      </c>
      <c r="OV68" s="188">
        <v>-325.75666666692729</v>
      </c>
      <c r="OW68" s="188">
        <v>325.75666666692729</v>
      </c>
      <c r="OX68" s="188">
        <v>325.75666666692729</v>
      </c>
      <c r="OY68" s="188">
        <v>-325.75666666692729</v>
      </c>
      <c r="OZ68" s="188">
        <v>325.75666666692729</v>
      </c>
      <c r="PA68" s="188">
        <f t="shared" si="113"/>
        <v>325.75666666692729</v>
      </c>
      <c r="PB68" s="188">
        <v>325.75666666692729</v>
      </c>
      <c r="PC68" s="188">
        <v>-325.75666666692729</v>
      </c>
      <c r="PD68" s="188">
        <v>-325.75666666692729</v>
      </c>
      <c r="PE68" s="188">
        <v>325.75666666692729</v>
      </c>
      <c r="PG68">
        <v>1</v>
      </c>
      <c r="PH68" s="230">
        <v>-1</v>
      </c>
      <c r="PI68" s="230">
        <v>1</v>
      </c>
      <c r="PJ68" s="230">
        <v>-1</v>
      </c>
      <c r="PK68" s="203">
        <v>-1</v>
      </c>
      <c r="PL68" s="229">
        <v>-15</v>
      </c>
      <c r="PM68">
        <v>1</v>
      </c>
      <c r="PN68">
        <v>1</v>
      </c>
      <c r="PO68" s="234">
        <v>-1</v>
      </c>
      <c r="PP68">
        <v>0</v>
      </c>
      <c r="PQ68">
        <v>1</v>
      </c>
      <c r="PR68">
        <v>0</v>
      </c>
      <c r="PS68">
        <v>0</v>
      </c>
      <c r="PT68" s="235">
        <v>-2.36380166445E-2</v>
      </c>
      <c r="PU68" s="194">
        <v>42544</v>
      </c>
      <c r="PV68">
        <v>1</v>
      </c>
      <c r="PW68" t="s">
        <v>1163</v>
      </c>
      <c r="PX68">
        <v>1</v>
      </c>
      <c r="PY68" s="241"/>
      <c r="PZ68">
        <v>1</v>
      </c>
      <c r="QA68" s="137">
        <v>58178.400000000001</v>
      </c>
      <c r="QB68" s="137">
        <v>58178.400000000001</v>
      </c>
      <c r="QC68" s="188">
        <v>1375.2219875503788</v>
      </c>
      <c r="QD68" s="188">
        <v>-1375.2219875503788</v>
      </c>
      <c r="QE68" s="188">
        <v>1375.2219875503788</v>
      </c>
      <c r="QF68" s="188">
        <v>-1375.2219875503788</v>
      </c>
      <c r="QG68" s="188">
        <v>-1375.2219875503788</v>
      </c>
      <c r="QH68" s="188">
        <v>-1375.2219875503788</v>
      </c>
      <c r="QI68" s="188">
        <v>1375.2219875503788</v>
      </c>
      <c r="QJ68" s="188">
        <v>-1375.2219875503788</v>
      </c>
      <c r="QK68" s="188">
        <v>-1375.2219875503788</v>
      </c>
      <c r="QL68" s="188">
        <v>1375.2219875503788</v>
      </c>
      <c r="QM68" s="188">
        <v>-1375.2219875503788</v>
      </c>
      <c r="QN68" s="188">
        <v>1375.2219875503788</v>
      </c>
      <c r="QP68">
        <f t="shared" si="114"/>
        <v>-1</v>
      </c>
      <c r="QQ68" s="230">
        <v>-1</v>
      </c>
      <c r="QR68" s="230">
        <v>-1</v>
      </c>
      <c r="QS68" s="230">
        <v>-1</v>
      </c>
      <c r="QT68" s="203">
        <v>-1</v>
      </c>
      <c r="QU68" s="229">
        <v>3</v>
      </c>
      <c r="QV68">
        <f t="shared" si="115"/>
        <v>1</v>
      </c>
      <c r="QW68">
        <f t="shared" si="116"/>
        <v>-1</v>
      </c>
      <c r="QX68">
        <v>-1</v>
      </c>
      <c r="QY68">
        <f t="shared" si="117"/>
        <v>1</v>
      </c>
      <c r="QZ68">
        <f t="shared" si="176"/>
        <v>1</v>
      </c>
      <c r="RA68">
        <f t="shared" si="163"/>
        <v>0</v>
      </c>
      <c r="RB68">
        <f t="shared" si="118"/>
        <v>1</v>
      </c>
      <c r="RC68">
        <v>-7.8074636487399998E-3</v>
      </c>
      <c r="RD68" s="194">
        <v>42544</v>
      </c>
      <c r="RE68">
        <f t="shared" si="119"/>
        <v>-1</v>
      </c>
      <c r="RF68" t="str">
        <f t="shared" si="83"/>
        <v>TRUE</v>
      </c>
      <c r="RG68">
        <f>VLOOKUP($A68,'FuturesInfo (3)'!$A$2:$V$80,22)</f>
        <v>1</v>
      </c>
      <c r="RH68" s="241"/>
      <c r="RI68">
        <f t="shared" si="120"/>
        <v>1</v>
      </c>
      <c r="RJ68" s="137">
        <f>VLOOKUP($A68,'FuturesInfo (3)'!$A$2:$O$80,15)*RG68</f>
        <v>58178.400000000001</v>
      </c>
      <c r="RK68" s="137">
        <f>VLOOKUP($A68,'FuturesInfo (3)'!$A$2:$O$80,15)*RI68</f>
        <v>58178.400000000001</v>
      </c>
      <c r="RL68" s="188">
        <f t="shared" si="121"/>
        <v>454.22574314185522</v>
      </c>
      <c r="RM68" s="188">
        <f t="shared" si="172"/>
        <v>454.22574314185522</v>
      </c>
      <c r="RN68" s="188">
        <f t="shared" si="122"/>
        <v>454.22574314185522</v>
      </c>
      <c r="RO68" s="188">
        <f t="shared" si="123"/>
        <v>-454.22574314185522</v>
      </c>
      <c r="RP68" s="188">
        <f t="shared" si="173"/>
        <v>454.22574314185522</v>
      </c>
      <c r="RQ68" s="188">
        <f t="shared" si="125"/>
        <v>454.22574314185522</v>
      </c>
      <c r="RR68" s="188">
        <f t="shared" si="164"/>
        <v>454.22574314185522</v>
      </c>
      <c r="RS68" s="188">
        <f t="shared" si="126"/>
        <v>454.22574314185522</v>
      </c>
      <c r="RT68" s="188">
        <f>IF(IF(sym!$Q57=QX68,1,0)=1,ABS(RJ68*RC68),-ABS(RJ68*RC68))</f>
        <v>-454.22574314185522</v>
      </c>
      <c r="RU68" s="188">
        <f>IF(IF(sym!$P57=QX68,1,0)=1,ABS(RJ68*RC68),-ABS(RJ68*RC68))</f>
        <v>454.22574314185522</v>
      </c>
      <c r="RV68" s="188">
        <f t="shared" si="169"/>
        <v>-454.22574314185522</v>
      </c>
      <c r="RW68" s="188">
        <f t="shared" si="127"/>
        <v>454.22574314185522</v>
      </c>
      <c r="RY68">
        <f t="shared" si="128"/>
        <v>-1</v>
      </c>
      <c r="RZ68" s="230"/>
      <c r="SA68" s="230"/>
      <c r="SB68" s="230"/>
      <c r="SC68" s="203"/>
      <c r="SD68" s="229"/>
      <c r="SE68">
        <f t="shared" si="129"/>
        <v>1</v>
      </c>
      <c r="SF68">
        <f t="shared" si="130"/>
        <v>0</v>
      </c>
      <c r="SG68" s="234"/>
      <c r="SH68">
        <f t="shared" si="131"/>
        <v>1</v>
      </c>
      <c r="SI68">
        <f t="shared" si="85"/>
        <v>1</v>
      </c>
      <c r="SJ68">
        <f t="shared" si="165"/>
        <v>0</v>
      </c>
      <c r="SK68">
        <f t="shared" si="132"/>
        <v>1</v>
      </c>
      <c r="SL68" s="235"/>
      <c r="SM68" s="194"/>
      <c r="SN68">
        <f t="shared" si="133"/>
        <v>-1</v>
      </c>
      <c r="SO68" t="str">
        <f t="shared" si="86"/>
        <v>FALSE</v>
      </c>
      <c r="SP68">
        <f>VLOOKUP($A68,'FuturesInfo (3)'!$A$2:$V$80,22)</f>
        <v>1</v>
      </c>
      <c r="SQ68" s="241"/>
      <c r="SR68">
        <f t="shared" si="134"/>
        <v>1</v>
      </c>
      <c r="SS68" s="137">
        <f>VLOOKUP($A68,'FuturesInfo (3)'!$A$2:$O$80,15)*SP68</f>
        <v>58178.400000000001</v>
      </c>
      <c r="ST68" s="137">
        <f>VLOOKUP($A68,'FuturesInfo (3)'!$A$2:$O$80,15)*SR68</f>
        <v>58178.400000000001</v>
      </c>
      <c r="SU68" s="188">
        <f t="shared" si="177"/>
        <v>0</v>
      </c>
      <c r="SV68" s="188">
        <f t="shared" si="87"/>
        <v>0</v>
      </c>
      <c r="SW68" s="188">
        <f t="shared" si="136"/>
        <v>0</v>
      </c>
      <c r="SX68" s="188">
        <f t="shared" si="137"/>
        <v>0</v>
      </c>
      <c r="SY68" s="188">
        <f t="shared" si="174"/>
        <v>0</v>
      </c>
      <c r="SZ68" s="188">
        <f t="shared" si="139"/>
        <v>0</v>
      </c>
      <c r="TA68" s="188">
        <f t="shared" si="166"/>
        <v>0</v>
      </c>
      <c r="TB68" s="188">
        <f t="shared" si="140"/>
        <v>0</v>
      </c>
      <c r="TC68" s="188">
        <f>IF(IF(sym!$Q57=SG68,1,0)=1,ABS(SS68*SL68),-ABS(SS68*SL68))</f>
        <v>0</v>
      </c>
      <c r="TD68" s="188">
        <f>IF(IF(sym!$P57=SG68,1,0)=1,ABS(SS68*SL68),-ABS(SS68*SL68))</f>
        <v>0</v>
      </c>
      <c r="TE68" s="188">
        <f t="shared" si="170"/>
        <v>0</v>
      </c>
      <c r="TF68" s="188">
        <f t="shared" si="141"/>
        <v>0</v>
      </c>
      <c r="TH68">
        <f t="shared" si="142"/>
        <v>0</v>
      </c>
      <c r="TI68" s="230"/>
      <c r="TJ68" s="230"/>
      <c r="TK68" s="230"/>
      <c r="TL68" s="203"/>
      <c r="TM68" s="229"/>
      <c r="TN68">
        <f t="shared" si="143"/>
        <v>1</v>
      </c>
      <c r="TO68">
        <f t="shared" si="144"/>
        <v>0</v>
      </c>
      <c r="TP68" s="234"/>
      <c r="TQ68">
        <f t="shared" si="145"/>
        <v>1</v>
      </c>
      <c r="TR68">
        <f t="shared" si="88"/>
        <v>1</v>
      </c>
      <c r="TS68">
        <f t="shared" si="167"/>
        <v>0</v>
      </c>
      <c r="TT68">
        <f t="shared" si="146"/>
        <v>1</v>
      </c>
      <c r="TU68" s="235"/>
      <c r="TV68" s="194"/>
      <c r="TW68">
        <f t="shared" si="147"/>
        <v>-1</v>
      </c>
      <c r="TX68" t="str">
        <f t="shared" si="89"/>
        <v>FALSE</v>
      </c>
      <c r="TY68">
        <f>VLOOKUP($A68,'FuturesInfo (3)'!$A$2:$V$80,22)</f>
        <v>1</v>
      </c>
      <c r="TZ68" s="241"/>
      <c r="UA68">
        <f t="shared" si="148"/>
        <v>1</v>
      </c>
      <c r="UB68" s="137">
        <f>VLOOKUP($A68,'FuturesInfo (3)'!$A$2:$O$80,15)*TY68</f>
        <v>58178.400000000001</v>
      </c>
      <c r="UC68" s="137">
        <f>VLOOKUP($A68,'FuturesInfo (3)'!$A$2:$O$80,15)*UA68</f>
        <v>58178.400000000001</v>
      </c>
      <c r="UD68" s="188">
        <f t="shared" si="178"/>
        <v>0</v>
      </c>
      <c r="UE68" s="188">
        <f t="shared" si="90"/>
        <v>0</v>
      </c>
      <c r="UF68" s="188">
        <f t="shared" si="150"/>
        <v>0</v>
      </c>
      <c r="UG68" s="188">
        <f t="shared" si="151"/>
        <v>0</v>
      </c>
      <c r="UH68" s="188">
        <f t="shared" si="175"/>
        <v>0</v>
      </c>
      <c r="UI68" s="188">
        <f t="shared" si="153"/>
        <v>0</v>
      </c>
      <c r="UJ68" s="188">
        <f t="shared" si="168"/>
        <v>0</v>
      </c>
      <c r="UK68" s="188">
        <f t="shared" si="154"/>
        <v>0</v>
      </c>
      <c r="UL68" s="188">
        <f>IF(IF(sym!$Q57=TP68,1,0)=1,ABS(UB68*TU68),-ABS(UB68*TU68))</f>
        <v>0</v>
      </c>
      <c r="UM68" s="188">
        <f>IF(IF(sym!$P57=TP68,1,0)=1,ABS(UB68*TU68),-ABS(UB68*TU68))</f>
        <v>0</v>
      </c>
      <c r="UN68" s="188">
        <f t="shared" si="171"/>
        <v>0</v>
      </c>
      <c r="UO68" s="188">
        <f t="shared" si="155"/>
        <v>0</v>
      </c>
    </row>
    <row r="69" spans="1:561" s="2" customFormat="1" x14ac:dyDescent="0.25">
      <c r="A69" s="1" t="s">
        <v>391</v>
      </c>
      <c r="B69" s="149" t="str">
        <f>'FuturesInfo (3)'!M57</f>
        <v>@RR</v>
      </c>
      <c r="C69" s="192" t="str">
        <f>VLOOKUP(A69,'FuturesInfo (3)'!$A$2:$K$80,11)</f>
        <v>grain</v>
      </c>
      <c r="D69"/>
      <c r="E69">
        <v>-1</v>
      </c>
      <c r="F69" s="228">
        <v>-1</v>
      </c>
      <c r="G69" s="228">
        <v>1</v>
      </c>
      <c r="H69" s="203">
        <v>1</v>
      </c>
      <c r="I69" s="229">
        <v>7</v>
      </c>
      <c r="J69">
        <v>-1</v>
      </c>
      <c r="K69">
        <v>1</v>
      </c>
      <c r="L69" s="203">
        <v>-1</v>
      </c>
      <c r="M69">
        <v>1</v>
      </c>
      <c r="N69">
        <v>0</v>
      </c>
      <c r="O69">
        <v>1</v>
      </c>
      <c r="P69">
        <v>0</v>
      </c>
      <c r="Q69" s="237">
        <v>-2.33944954128E-2</v>
      </c>
      <c r="R69" s="194">
        <v>42541</v>
      </c>
      <c r="S69">
        <v>60</v>
      </c>
      <c r="T69" t="s">
        <v>1163</v>
      </c>
      <c r="U69">
        <v>4</v>
      </c>
      <c r="V69" s="241">
        <v>2</v>
      </c>
      <c r="W69">
        <v>3</v>
      </c>
      <c r="X69" s="137">
        <v>85160</v>
      </c>
      <c r="Y69" s="137">
        <v>63870</v>
      </c>
      <c r="Z69" s="188">
        <v>1992.275229354048</v>
      </c>
      <c r="AA69" s="188">
        <f t="shared" si="81"/>
        <v>1992.275229354048</v>
      </c>
      <c r="AB69" s="188">
        <v>-1992.275229354048</v>
      </c>
      <c r="AC69" s="188">
        <v>1992.275229354048</v>
      </c>
      <c r="AD69" s="188">
        <v>-1992.275229354048</v>
      </c>
      <c r="AE69" s="188">
        <v>-1992.275229354048</v>
      </c>
      <c r="AF69" s="188">
        <f t="shared" si="91"/>
        <v>0</v>
      </c>
      <c r="AG69" s="188">
        <v>-1992.275229354048</v>
      </c>
      <c r="AH69" s="188">
        <v>1992.275229354048</v>
      </c>
      <c r="AI69" s="188">
        <v>-1992.275229354048</v>
      </c>
      <c r="AJ69" s="188">
        <v>1992.275229354048</v>
      </c>
      <c r="AL69">
        <v>-1</v>
      </c>
      <c r="AM69" s="228">
        <v>-1</v>
      </c>
      <c r="AN69" s="228">
        <v>1</v>
      </c>
      <c r="AO69" s="228">
        <v>-1</v>
      </c>
      <c r="AP69" s="203">
        <v>-1</v>
      </c>
      <c r="AQ69" s="229">
        <v>8</v>
      </c>
      <c r="AR69">
        <v>1</v>
      </c>
      <c r="AS69">
        <v>-1</v>
      </c>
      <c r="AT69" s="203">
        <v>-1</v>
      </c>
      <c r="AU69">
        <v>1</v>
      </c>
      <c r="AV69">
        <v>1</v>
      </c>
      <c r="AW69">
        <v>0</v>
      </c>
      <c r="AX69">
        <v>1</v>
      </c>
      <c r="AY69" s="237">
        <v>-1.8318459370600001E-2</v>
      </c>
      <c r="AZ69" s="194">
        <v>42541</v>
      </c>
      <c r="BA69">
        <f t="shared" si="92"/>
        <v>-1</v>
      </c>
      <c r="BB69" t="s">
        <v>1163</v>
      </c>
      <c r="BC69">
        <v>4</v>
      </c>
      <c r="BD69" s="241">
        <v>2</v>
      </c>
      <c r="BE69">
        <v>3</v>
      </c>
      <c r="BF69" s="137">
        <v>83600</v>
      </c>
      <c r="BG69" s="137">
        <v>62700</v>
      </c>
      <c r="BH69" s="188">
        <v>1531.4232033821602</v>
      </c>
      <c r="BI69" s="188">
        <f t="shared" si="156"/>
        <v>1531.4232033821602</v>
      </c>
      <c r="BJ69" s="188">
        <v>1531.4232033821602</v>
      </c>
      <c r="BK69" s="188">
        <v>-1531.4232033821602</v>
      </c>
      <c r="BL69" s="188">
        <v>1531.4232033821602</v>
      </c>
      <c r="BM69" s="188">
        <v>-1531.4232033821602</v>
      </c>
      <c r="BN69" s="188">
        <v>1531.4232033821602</v>
      </c>
      <c r="BO69" s="188">
        <f t="shared" si="93"/>
        <v>1531.4232033821602</v>
      </c>
      <c r="BP69" s="188">
        <v>-1531.4232033821602</v>
      </c>
      <c r="BQ69" s="188">
        <v>1531.4232033821602</v>
      </c>
      <c r="BR69" s="188">
        <v>-1531.4232033821602</v>
      </c>
      <c r="BS69" s="188">
        <v>1531.4232033821602</v>
      </c>
      <c r="BU69">
        <v>-1</v>
      </c>
      <c r="BV69" s="228">
        <v>-1</v>
      </c>
      <c r="BW69" s="228">
        <v>1</v>
      </c>
      <c r="BX69" s="228">
        <v>-1</v>
      </c>
      <c r="BY69" s="203">
        <v>1</v>
      </c>
      <c r="BZ69" s="229">
        <v>9</v>
      </c>
      <c r="CA69">
        <v>-1</v>
      </c>
      <c r="CB69">
        <v>1</v>
      </c>
      <c r="CC69" s="203">
        <v>-1</v>
      </c>
      <c r="CD69">
        <v>1</v>
      </c>
      <c r="CE69">
        <v>0</v>
      </c>
      <c r="CF69">
        <v>1</v>
      </c>
      <c r="CG69">
        <v>0</v>
      </c>
      <c r="CH69" s="237"/>
      <c r="CI69" s="194">
        <v>42541</v>
      </c>
      <c r="CJ69">
        <f t="shared" si="94"/>
        <v>1</v>
      </c>
      <c r="CK69" t="s">
        <v>1163</v>
      </c>
      <c r="CL69">
        <v>4</v>
      </c>
      <c r="CM69" s="241">
        <v>2</v>
      </c>
      <c r="CN69">
        <v>3</v>
      </c>
      <c r="CO69" s="137">
        <v>83600</v>
      </c>
      <c r="CP69" s="137">
        <v>62700</v>
      </c>
      <c r="CQ69" s="188">
        <v>0</v>
      </c>
      <c r="CR69" s="188">
        <f t="shared" si="157"/>
        <v>0</v>
      </c>
      <c r="CS69" s="188">
        <v>0</v>
      </c>
      <c r="CT69" s="188">
        <v>0</v>
      </c>
      <c r="CU69" s="188">
        <v>0</v>
      </c>
      <c r="CV69" s="188">
        <v>0</v>
      </c>
      <c r="CW69" s="188">
        <v>0</v>
      </c>
      <c r="CX69" s="188">
        <f t="shared" si="95"/>
        <v>0</v>
      </c>
      <c r="CY69" s="188">
        <v>0</v>
      </c>
      <c r="CZ69" s="188">
        <v>0</v>
      </c>
      <c r="DA69" s="188">
        <v>0</v>
      </c>
      <c r="DB69" s="188">
        <v>0</v>
      </c>
      <c r="DD69">
        <v>-1</v>
      </c>
      <c r="DE69" s="228">
        <v>-1</v>
      </c>
      <c r="DF69" s="228">
        <v>1</v>
      </c>
      <c r="DG69" s="228">
        <v>-1</v>
      </c>
      <c r="DH69" s="203">
        <v>1</v>
      </c>
      <c r="DI69" s="229">
        <v>9</v>
      </c>
      <c r="DJ69">
        <v>-1</v>
      </c>
      <c r="DK69">
        <v>1</v>
      </c>
      <c r="DL69" s="203">
        <v>-1</v>
      </c>
      <c r="DM69">
        <v>1</v>
      </c>
      <c r="DN69">
        <v>0</v>
      </c>
      <c r="DO69">
        <v>1</v>
      </c>
      <c r="DP69">
        <v>0</v>
      </c>
      <c r="DQ69" s="237">
        <v>-1.33971291866E-2</v>
      </c>
      <c r="DR69" s="194">
        <v>42541</v>
      </c>
      <c r="DS69">
        <f t="shared" si="96"/>
        <v>1</v>
      </c>
      <c r="DT69" t="s">
        <v>1163</v>
      </c>
      <c r="DU69">
        <v>4</v>
      </c>
      <c r="DV69" s="241">
        <v>2</v>
      </c>
      <c r="DW69">
        <v>3</v>
      </c>
      <c r="DX69" s="137">
        <v>82480</v>
      </c>
      <c r="DY69" s="137">
        <v>61860</v>
      </c>
      <c r="DZ69" s="188">
        <v>1104.9952153107679</v>
      </c>
      <c r="EA69" s="188">
        <f t="shared" si="158"/>
        <v>1104.9952153107679</v>
      </c>
      <c r="EB69" s="188">
        <v>-1104.9952153107679</v>
      </c>
      <c r="EC69" s="188">
        <v>1104.9952153107679</v>
      </c>
      <c r="ED69" s="188">
        <v>-1104.9952153107679</v>
      </c>
      <c r="EE69" s="188">
        <v>-1104.9952153107679</v>
      </c>
      <c r="EF69" s="188">
        <v>1104.9952153107679</v>
      </c>
      <c r="EG69" s="188">
        <f t="shared" si="97"/>
        <v>-1104.9952153107679</v>
      </c>
      <c r="EH69" s="188">
        <v>-1104.9952153107679</v>
      </c>
      <c r="EI69" s="188">
        <v>1104.9952153107679</v>
      </c>
      <c r="EJ69" s="188">
        <v>-1104.9952153107679</v>
      </c>
      <c r="EK69" s="188">
        <v>1104.9952153107679</v>
      </c>
      <c r="EM69">
        <v>-1</v>
      </c>
      <c r="EN69" s="228">
        <v>-1</v>
      </c>
      <c r="EO69" s="228">
        <v>1</v>
      </c>
      <c r="EP69" s="228">
        <v>-1</v>
      </c>
      <c r="EQ69" s="203">
        <v>1</v>
      </c>
      <c r="ER69" s="229">
        <v>10</v>
      </c>
      <c r="ES69">
        <v>-1</v>
      </c>
      <c r="ET69">
        <v>1</v>
      </c>
      <c r="EU69" s="203">
        <v>1</v>
      </c>
      <c r="EV69">
        <v>0</v>
      </c>
      <c r="EW69">
        <v>1</v>
      </c>
      <c r="EX69">
        <v>0</v>
      </c>
      <c r="EY69">
        <v>1</v>
      </c>
      <c r="EZ69" s="237">
        <v>2.7158098933099999E-2</v>
      </c>
      <c r="FA69" s="194">
        <v>42541</v>
      </c>
      <c r="FB69">
        <f t="shared" si="98"/>
        <v>1</v>
      </c>
      <c r="FC69" t="s">
        <v>1163</v>
      </c>
      <c r="FD69">
        <v>4</v>
      </c>
      <c r="FE69" s="241">
        <v>2</v>
      </c>
      <c r="FF69">
        <v>4</v>
      </c>
      <c r="FG69" s="137">
        <v>84720</v>
      </c>
      <c r="FH69" s="137">
        <v>84720</v>
      </c>
      <c r="FI69" s="188">
        <v>-2300.8341416122321</v>
      </c>
      <c r="FJ69" s="188">
        <f t="shared" si="159"/>
        <v>-2300.8341416122321</v>
      </c>
      <c r="FK69" s="188">
        <v>2300.8341416122321</v>
      </c>
      <c r="FL69" s="188">
        <v>-2300.8341416122321</v>
      </c>
      <c r="FM69" s="188">
        <v>2300.8341416122321</v>
      </c>
      <c r="FN69" s="188">
        <v>2300.8341416122321</v>
      </c>
      <c r="FO69" s="188">
        <v>-2300.8341416122321</v>
      </c>
      <c r="FP69" s="188">
        <f t="shared" si="99"/>
        <v>2300.8341416122321</v>
      </c>
      <c r="FQ69" s="188">
        <v>2300.8341416122321</v>
      </c>
      <c r="FR69" s="188">
        <v>-2300.8341416122321</v>
      </c>
      <c r="FS69" s="188">
        <v>-2300.8341416122321</v>
      </c>
      <c r="FT69" s="188">
        <v>2300.8341416122321</v>
      </c>
      <c r="FV69">
        <v>1</v>
      </c>
      <c r="FW69" s="228">
        <v>-1</v>
      </c>
      <c r="FX69" s="228">
        <v>1</v>
      </c>
      <c r="FY69" s="228">
        <v>-1</v>
      </c>
      <c r="FZ69" s="203">
        <v>1</v>
      </c>
      <c r="GA69" s="229">
        <v>11</v>
      </c>
      <c r="GB69">
        <v>-1</v>
      </c>
      <c r="GC69">
        <v>1</v>
      </c>
      <c r="GD69">
        <v>1</v>
      </c>
      <c r="GE69">
        <v>0</v>
      </c>
      <c r="GF69">
        <v>1</v>
      </c>
      <c r="GG69">
        <v>0</v>
      </c>
      <c r="GH69">
        <v>1</v>
      </c>
      <c r="GI69">
        <v>2.9745042492900001E-2</v>
      </c>
      <c r="GJ69" s="194">
        <v>42541</v>
      </c>
      <c r="GK69">
        <f t="shared" si="100"/>
        <v>1</v>
      </c>
      <c r="GL69" t="s">
        <v>1163</v>
      </c>
      <c r="GM69">
        <v>4</v>
      </c>
      <c r="GN69" s="241">
        <v>1</v>
      </c>
      <c r="GO69">
        <v>5</v>
      </c>
      <c r="GP69" s="137">
        <v>87240</v>
      </c>
      <c r="GQ69" s="137">
        <v>109050</v>
      </c>
      <c r="GR69" s="188">
        <v>-2594.9575070805963</v>
      </c>
      <c r="GS69" s="188">
        <f t="shared" si="160"/>
        <v>2594.9575070805963</v>
      </c>
      <c r="GT69" s="188">
        <v>2594.9575070805963</v>
      </c>
      <c r="GU69" s="188">
        <v>-2594.9575070805963</v>
      </c>
      <c r="GV69" s="188">
        <v>2594.9575070805963</v>
      </c>
      <c r="GW69" s="188">
        <v>2594.9575070805963</v>
      </c>
      <c r="GX69" s="188">
        <v>-2594.9575070805963</v>
      </c>
      <c r="GY69" s="188">
        <f t="shared" si="101"/>
        <v>2594.9575070805963</v>
      </c>
      <c r="GZ69" s="188">
        <v>2594.9575070805963</v>
      </c>
      <c r="HA69" s="188">
        <v>-2594.9575070805963</v>
      </c>
      <c r="HB69" s="188">
        <v>-2594.9575070805963</v>
      </c>
      <c r="HC69" s="188">
        <v>2594.9575070805963</v>
      </c>
      <c r="HE69">
        <v>1</v>
      </c>
      <c r="HF69">
        <v>1</v>
      </c>
      <c r="HG69">
        <v>1</v>
      </c>
      <c r="HH69">
        <v>1</v>
      </c>
      <c r="HI69">
        <v>1</v>
      </c>
      <c r="HJ69">
        <v>-2</v>
      </c>
      <c r="HK69">
        <v>-1</v>
      </c>
      <c r="HL69">
        <v>-1</v>
      </c>
      <c r="HM69" s="203">
        <v>-1</v>
      </c>
      <c r="HN69">
        <v>0</v>
      </c>
      <c r="HO69">
        <v>0</v>
      </c>
      <c r="HP69">
        <v>1</v>
      </c>
      <c r="HQ69">
        <v>1</v>
      </c>
      <c r="HR69" s="237">
        <v>-2.5676295277400001E-2</v>
      </c>
      <c r="HS69" s="194">
        <v>42541</v>
      </c>
      <c r="HT69">
        <f t="shared" si="102"/>
        <v>1</v>
      </c>
      <c r="HU69" t="s">
        <v>1163</v>
      </c>
      <c r="HV69">
        <v>4</v>
      </c>
      <c r="HW69">
        <v>2</v>
      </c>
      <c r="HX69">
        <v>3</v>
      </c>
      <c r="HY69" s="137">
        <v>85000</v>
      </c>
      <c r="HZ69" s="137">
        <v>63750</v>
      </c>
      <c r="IA69" s="188">
        <v>-2182.4850985789999</v>
      </c>
      <c r="IB69" s="188">
        <f t="shared" si="161"/>
        <v>-2182.4850985789999</v>
      </c>
      <c r="IC69" s="188">
        <v>-2182.4850985789999</v>
      </c>
      <c r="ID69" s="188">
        <v>2182.4850985789999</v>
      </c>
      <c r="IE69" s="188">
        <v>2182.4850985789999</v>
      </c>
      <c r="IF69" s="188">
        <v>-2182.4850985789999</v>
      </c>
      <c r="IG69" s="188">
        <v>-2182.4850985789999</v>
      </c>
      <c r="IH69" s="188">
        <f t="shared" si="103"/>
        <v>-2182.4850985789999</v>
      </c>
      <c r="II69" s="188">
        <v>-2182.4850985789999</v>
      </c>
      <c r="IJ69" s="188">
        <v>2182.4850985789999</v>
      </c>
      <c r="IK69" s="188">
        <v>-2182.4850985789999</v>
      </c>
      <c r="IL69" s="188">
        <v>2182.4850985789999</v>
      </c>
      <c r="IN69">
        <v>-1</v>
      </c>
      <c r="IO69" s="228">
        <v>1</v>
      </c>
      <c r="IP69" s="228">
        <v>1</v>
      </c>
      <c r="IQ69" s="228">
        <v>-1</v>
      </c>
      <c r="IR69" s="203">
        <v>1</v>
      </c>
      <c r="IS69" s="229">
        <v>-3</v>
      </c>
      <c r="IT69">
        <v>-1</v>
      </c>
      <c r="IU69">
        <v>-1</v>
      </c>
      <c r="IV69" s="203">
        <v>1</v>
      </c>
      <c r="IW69">
        <v>1</v>
      </c>
      <c r="IX69">
        <v>1</v>
      </c>
      <c r="IY69">
        <v>0</v>
      </c>
      <c r="IZ69">
        <v>0</v>
      </c>
      <c r="JA69" s="237">
        <v>5.6470588235300002E-3</v>
      </c>
      <c r="JB69" s="194">
        <v>42541</v>
      </c>
      <c r="JC69">
        <f t="shared" si="104"/>
        <v>-1</v>
      </c>
      <c r="JD69" t="s">
        <v>1163</v>
      </c>
      <c r="JE69">
        <v>4</v>
      </c>
      <c r="JF69" s="241">
        <v>1</v>
      </c>
      <c r="JG69">
        <v>5</v>
      </c>
      <c r="JH69" s="137">
        <v>85480</v>
      </c>
      <c r="JI69" s="137">
        <v>106850</v>
      </c>
      <c r="JJ69" s="188">
        <v>482.7105882353444</v>
      </c>
      <c r="JK69" s="188">
        <f t="shared" si="162"/>
        <v>-482.7105882353444</v>
      </c>
      <c r="JL69" s="188">
        <v>482.7105882353444</v>
      </c>
      <c r="JM69" s="188">
        <v>-482.7105882353444</v>
      </c>
      <c r="JN69" s="188">
        <v>-482.7105882353444</v>
      </c>
      <c r="JO69" s="188">
        <v>482.7105882353444</v>
      </c>
      <c r="JP69" s="188">
        <v>-482.7105882353444</v>
      </c>
      <c r="JQ69" s="188">
        <f t="shared" si="105"/>
        <v>-482.7105882353444</v>
      </c>
      <c r="JR69" s="188">
        <v>482.7105882353444</v>
      </c>
      <c r="JS69" s="188">
        <v>-482.7105882353444</v>
      </c>
      <c r="JT69" s="188">
        <v>-482.7105882353444</v>
      </c>
      <c r="JU69" s="188">
        <v>482.7105882353444</v>
      </c>
      <c r="JW69">
        <v>1</v>
      </c>
      <c r="JX69" s="228">
        <v>-1</v>
      </c>
      <c r="JY69" s="228">
        <v>-1</v>
      </c>
      <c r="JZ69" s="228">
        <v>1</v>
      </c>
      <c r="KA69" s="203">
        <v>1</v>
      </c>
      <c r="KB69" s="229">
        <v>-4</v>
      </c>
      <c r="KC69">
        <v>-1</v>
      </c>
      <c r="KD69">
        <v>-1</v>
      </c>
      <c r="KE69" s="203">
        <v>-1</v>
      </c>
      <c r="KF69">
        <v>1</v>
      </c>
      <c r="KG69">
        <v>0</v>
      </c>
      <c r="KH69">
        <v>1</v>
      </c>
      <c r="KI69">
        <v>1</v>
      </c>
      <c r="KJ69" s="237">
        <v>-4.67945718297E-4</v>
      </c>
      <c r="KK69" s="194">
        <v>42556</v>
      </c>
      <c r="KL69">
        <f t="shared" si="106"/>
        <v>-1</v>
      </c>
      <c r="KM69" t="s">
        <v>1163</v>
      </c>
      <c r="KN69">
        <v>4</v>
      </c>
      <c r="KO69" s="241">
        <v>1</v>
      </c>
      <c r="KP69">
        <v>5</v>
      </c>
      <c r="KQ69" s="137">
        <v>85440</v>
      </c>
      <c r="KR69" s="137">
        <v>106800</v>
      </c>
      <c r="KS69" s="188">
        <v>39.981282171295682</v>
      </c>
      <c r="KT69" s="188">
        <v>-39.981282171295682</v>
      </c>
      <c r="KU69" s="188">
        <v>-39.981282171295682</v>
      </c>
      <c r="KV69" s="188">
        <v>39.981282171295682</v>
      </c>
      <c r="KW69" s="188">
        <v>39.981282171295682</v>
      </c>
      <c r="KX69" s="188">
        <v>39.981282171295682</v>
      </c>
      <c r="KY69" s="188">
        <v>-39.981282171295682</v>
      </c>
      <c r="KZ69" s="188">
        <f t="shared" si="107"/>
        <v>39.981282171295682</v>
      </c>
      <c r="LA69" s="188">
        <v>-39.981282171295682</v>
      </c>
      <c r="LB69" s="188">
        <v>39.981282171295682</v>
      </c>
      <c r="LC69" s="188">
        <v>-39.981282171295682</v>
      </c>
      <c r="LD69" s="188">
        <v>39.981282171295682</v>
      </c>
      <c r="LF69">
        <v>-1</v>
      </c>
      <c r="LG69" s="228">
        <v>1</v>
      </c>
      <c r="LH69" s="228">
        <v>1</v>
      </c>
      <c r="LI69" s="228">
        <v>1</v>
      </c>
      <c r="LJ69" s="203">
        <v>1</v>
      </c>
      <c r="LK69" s="229">
        <v>-5</v>
      </c>
      <c r="LL69">
        <v>-1</v>
      </c>
      <c r="LM69">
        <v>-1</v>
      </c>
      <c r="LN69" s="203">
        <v>1</v>
      </c>
      <c r="LO69">
        <v>1</v>
      </c>
      <c r="LP69">
        <v>1</v>
      </c>
      <c r="LQ69">
        <v>0</v>
      </c>
      <c r="LR69">
        <v>0</v>
      </c>
      <c r="LS69" s="237">
        <v>0</v>
      </c>
      <c r="LT69" s="194">
        <v>42556</v>
      </c>
      <c r="LU69">
        <f t="shared" si="108"/>
        <v>1</v>
      </c>
      <c r="LV69" t="s">
        <v>1163</v>
      </c>
      <c r="LW69">
        <v>4</v>
      </c>
      <c r="LX69" s="241"/>
      <c r="LY69">
        <v>3</v>
      </c>
      <c r="LZ69" s="137">
        <v>85440</v>
      </c>
      <c r="MA69" s="137">
        <v>64080</v>
      </c>
      <c r="MB69" s="188">
        <v>0</v>
      </c>
      <c r="MC69" s="188">
        <v>0</v>
      </c>
      <c r="MD69" s="188">
        <v>0</v>
      </c>
      <c r="ME69" s="188">
        <v>0</v>
      </c>
      <c r="MF69" s="188">
        <v>0</v>
      </c>
      <c r="MG69" s="188">
        <v>0</v>
      </c>
      <c r="MH69" s="188">
        <v>0</v>
      </c>
      <c r="MI69" s="188">
        <f t="shared" si="109"/>
        <v>0</v>
      </c>
      <c r="MJ69" s="188">
        <v>0</v>
      </c>
      <c r="MK69" s="188">
        <v>0</v>
      </c>
      <c r="ML69" s="188">
        <v>0</v>
      </c>
      <c r="MM69" s="188">
        <v>0</v>
      </c>
      <c r="MO69">
        <v>1</v>
      </c>
      <c r="MP69" s="228">
        <v>1</v>
      </c>
      <c r="MQ69" s="228">
        <v>1</v>
      </c>
      <c r="MR69" s="203">
        <v>1</v>
      </c>
      <c r="MS69" s="203">
        <v>1</v>
      </c>
      <c r="MT69" s="229">
        <v>-6</v>
      </c>
      <c r="MU69">
        <v>-1</v>
      </c>
      <c r="MV69">
        <v>-1</v>
      </c>
      <c r="MW69" s="203">
        <v>-1</v>
      </c>
      <c r="MX69">
        <v>0</v>
      </c>
      <c r="MY69">
        <v>0</v>
      </c>
      <c r="MZ69">
        <v>1</v>
      </c>
      <c r="NA69">
        <v>1</v>
      </c>
      <c r="NB69" s="237">
        <v>-7.9588014981300005E-3</v>
      </c>
      <c r="NC69" s="194">
        <v>42556</v>
      </c>
      <c r="ND69">
        <f t="shared" si="110"/>
        <v>1</v>
      </c>
      <c r="NE69" t="s">
        <v>1163</v>
      </c>
      <c r="NF69">
        <v>4</v>
      </c>
      <c r="NG69" s="241"/>
      <c r="NH69">
        <v>3</v>
      </c>
      <c r="NI69" s="137">
        <v>84760</v>
      </c>
      <c r="NJ69" s="137">
        <v>63570</v>
      </c>
      <c r="NK69" s="188">
        <v>-674.58801498149887</v>
      </c>
      <c r="NL69" s="188">
        <v>-674.58801498149887</v>
      </c>
      <c r="NM69" s="188">
        <v>-674.58801498149887</v>
      </c>
      <c r="NN69" s="188">
        <v>674.58801498149887</v>
      </c>
      <c r="NO69" s="188">
        <v>674.58801498149887</v>
      </c>
      <c r="NP69" s="188">
        <v>-674.58801498149887</v>
      </c>
      <c r="NQ69" s="188">
        <v>-674.58801498149887</v>
      </c>
      <c r="NR69" s="188">
        <f t="shared" si="111"/>
        <v>-674.58801498149887</v>
      </c>
      <c r="NS69" s="188">
        <v>-674.58801498149887</v>
      </c>
      <c r="NT69" s="188">
        <v>674.58801498149887</v>
      </c>
      <c r="NU69" s="188">
        <v>-674.58801498149887</v>
      </c>
      <c r="NV69" s="188">
        <v>674.58801498149887</v>
      </c>
      <c r="NX69">
        <v>-1</v>
      </c>
      <c r="NY69" s="228">
        <v>-1</v>
      </c>
      <c r="NZ69" s="228">
        <v>-1</v>
      </c>
      <c r="OA69" s="228">
        <v>1</v>
      </c>
      <c r="OB69" s="203">
        <v>1</v>
      </c>
      <c r="OC69" s="229">
        <v>-7</v>
      </c>
      <c r="OD69">
        <v>-1</v>
      </c>
      <c r="OE69">
        <v>-1</v>
      </c>
      <c r="OF69" s="203">
        <v>-1</v>
      </c>
      <c r="OG69">
        <v>1</v>
      </c>
      <c r="OH69">
        <v>0</v>
      </c>
      <c r="OI69">
        <v>1</v>
      </c>
      <c r="OJ69">
        <v>1</v>
      </c>
      <c r="OK69">
        <v>-7.0788107597899996E-3</v>
      </c>
      <c r="OL69" s="194">
        <v>42556</v>
      </c>
      <c r="OM69">
        <f t="shared" si="112"/>
        <v>-1</v>
      </c>
      <c r="ON69" t="s">
        <v>1163</v>
      </c>
      <c r="OO69">
        <v>4</v>
      </c>
      <c r="OP69" s="241"/>
      <c r="OQ69">
        <v>3</v>
      </c>
      <c r="OR69" s="137">
        <v>86080</v>
      </c>
      <c r="OS69" s="137">
        <v>64560</v>
      </c>
      <c r="OT69" s="188">
        <v>609.34403020272316</v>
      </c>
      <c r="OU69" s="188">
        <v>609.34403020272316</v>
      </c>
      <c r="OV69" s="188">
        <v>-609.34403020272316</v>
      </c>
      <c r="OW69" s="188">
        <v>609.34403020272316</v>
      </c>
      <c r="OX69" s="188">
        <v>609.34403020272316</v>
      </c>
      <c r="OY69" s="188">
        <v>609.34403020272316</v>
      </c>
      <c r="OZ69" s="188">
        <v>-609.34403020272316</v>
      </c>
      <c r="PA69" s="188">
        <f t="shared" si="113"/>
        <v>609.34403020272316</v>
      </c>
      <c r="PB69" s="188">
        <v>-609.34403020272316</v>
      </c>
      <c r="PC69" s="188">
        <v>609.34403020272316</v>
      </c>
      <c r="PD69" s="188">
        <v>-609.34403020272316</v>
      </c>
      <c r="PE69" s="188">
        <v>609.34403020272316</v>
      </c>
      <c r="PG69">
        <v>-1</v>
      </c>
      <c r="PH69" s="228">
        <v>-1</v>
      </c>
      <c r="PI69" s="228">
        <v>1</v>
      </c>
      <c r="PJ69" s="228">
        <v>-1</v>
      </c>
      <c r="PK69" s="203">
        <v>1</v>
      </c>
      <c r="PL69" s="229">
        <v>6</v>
      </c>
      <c r="PM69">
        <v>-1</v>
      </c>
      <c r="PN69">
        <v>1</v>
      </c>
      <c r="PO69" s="203">
        <v>1</v>
      </c>
      <c r="PP69">
        <v>1</v>
      </c>
      <c r="PQ69">
        <v>1</v>
      </c>
      <c r="PR69">
        <v>0</v>
      </c>
      <c r="PS69">
        <v>1</v>
      </c>
      <c r="PT69" s="237">
        <v>2.2813688212899998E-2</v>
      </c>
      <c r="PU69" s="194">
        <v>42558</v>
      </c>
      <c r="PV69">
        <v>1</v>
      </c>
      <c r="PW69" t="s">
        <v>1163</v>
      </c>
      <c r="PX69">
        <v>4</v>
      </c>
      <c r="PY69" s="241"/>
      <c r="PZ69">
        <v>3</v>
      </c>
      <c r="QA69" s="137">
        <v>86280</v>
      </c>
      <c r="QB69" s="137">
        <v>64710</v>
      </c>
      <c r="QC69" s="188">
        <v>-1968.3650190090118</v>
      </c>
      <c r="QD69" s="188">
        <v>-1968.3650190090118</v>
      </c>
      <c r="QE69" s="188">
        <v>1968.3650190090118</v>
      </c>
      <c r="QF69" s="188">
        <v>-1968.3650190090118</v>
      </c>
      <c r="QG69" s="188">
        <v>1968.3650190090118</v>
      </c>
      <c r="QH69" s="188">
        <v>1968.3650190090118</v>
      </c>
      <c r="QI69" s="188">
        <v>-1968.3650190090118</v>
      </c>
      <c r="QJ69" s="188">
        <v>1968.3650190090118</v>
      </c>
      <c r="QK69" s="188">
        <v>1968.3650190090118</v>
      </c>
      <c r="QL69" s="188">
        <v>-1968.3650190090118</v>
      </c>
      <c r="QM69" s="188">
        <v>-1968.3650190090118</v>
      </c>
      <c r="QN69" s="188">
        <v>1968.3650190090118</v>
      </c>
      <c r="QP69">
        <f t="shared" si="114"/>
        <v>1</v>
      </c>
      <c r="QQ69" s="228">
        <v>1</v>
      </c>
      <c r="QR69" s="228">
        <v>1</v>
      </c>
      <c r="QS69" s="228">
        <v>1</v>
      </c>
      <c r="QT69" s="203">
        <v>1</v>
      </c>
      <c r="QU69" s="229">
        <v>-7</v>
      </c>
      <c r="QV69">
        <f t="shared" si="115"/>
        <v>-1</v>
      </c>
      <c r="QW69">
        <f t="shared" si="116"/>
        <v>-1</v>
      </c>
      <c r="QX69">
        <v>1</v>
      </c>
      <c r="QY69">
        <f t="shared" si="117"/>
        <v>1</v>
      </c>
      <c r="QZ69">
        <f t="shared" si="176"/>
        <v>1</v>
      </c>
      <c r="RA69">
        <f t="shared" si="163"/>
        <v>0</v>
      </c>
      <c r="RB69">
        <f t="shared" si="118"/>
        <v>0</v>
      </c>
      <c r="RC69">
        <v>2.3234200743500002E-3</v>
      </c>
      <c r="RD69" s="194">
        <v>42558</v>
      </c>
      <c r="RE69">
        <f t="shared" si="119"/>
        <v>1</v>
      </c>
      <c r="RF69" t="str">
        <f t="shared" si="83"/>
        <v>TRUE</v>
      </c>
      <c r="RG69">
        <f>VLOOKUP($A69,'FuturesInfo (3)'!$A$2:$V$80,22)</f>
        <v>4</v>
      </c>
      <c r="RH69" s="241"/>
      <c r="RI69">
        <f t="shared" si="120"/>
        <v>3</v>
      </c>
      <c r="RJ69" s="137">
        <f>VLOOKUP($A69,'FuturesInfo (3)'!$A$2:$O$80,15)*RG69</f>
        <v>86280</v>
      </c>
      <c r="RK69" s="137">
        <f>VLOOKUP($A69,'FuturesInfo (3)'!$A$2:$O$80,15)*RI69</f>
        <v>64710</v>
      </c>
      <c r="RL69" s="188">
        <f t="shared" si="121"/>
        <v>200.46468401491802</v>
      </c>
      <c r="RM69" s="188">
        <f t="shared" si="172"/>
        <v>200.46468401491802</v>
      </c>
      <c r="RN69" s="188">
        <f t="shared" si="122"/>
        <v>200.46468401491802</v>
      </c>
      <c r="RO69" s="188">
        <f t="shared" si="123"/>
        <v>-200.46468401491802</v>
      </c>
      <c r="RP69" s="188">
        <f t="shared" si="173"/>
        <v>-200.46468401491802</v>
      </c>
      <c r="RQ69" s="188">
        <f t="shared" si="125"/>
        <v>200.46468401491802</v>
      </c>
      <c r="RR69" s="188">
        <f t="shared" si="164"/>
        <v>200.46468401491802</v>
      </c>
      <c r="RS69" s="188">
        <f t="shared" si="126"/>
        <v>200.46468401491802</v>
      </c>
      <c r="RT69" s="188">
        <f>IF(IF(sym!$Q58=QX69,1,0)=1,ABS(RJ69*RC69),-ABS(RJ69*RC69))</f>
        <v>200.46468401491802</v>
      </c>
      <c r="RU69" s="188">
        <f>IF(IF(sym!$P58=QX69,1,0)=1,ABS(RJ69*RC69),-ABS(RJ69*RC69))</f>
        <v>-200.46468401491802</v>
      </c>
      <c r="RV69" s="188">
        <f t="shared" si="169"/>
        <v>-200.46468401491802</v>
      </c>
      <c r="RW69" s="188">
        <f t="shared" si="127"/>
        <v>200.46468401491802</v>
      </c>
      <c r="RY69">
        <f t="shared" si="128"/>
        <v>1</v>
      </c>
      <c r="RZ69" s="228"/>
      <c r="SA69" s="228"/>
      <c r="SB69" s="228"/>
      <c r="SC69" s="203"/>
      <c r="SD69" s="229"/>
      <c r="SE69">
        <f t="shared" si="129"/>
        <v>1</v>
      </c>
      <c r="SF69">
        <f t="shared" si="130"/>
        <v>0</v>
      </c>
      <c r="SG69" s="203"/>
      <c r="SH69">
        <f t="shared" si="131"/>
        <v>1</v>
      </c>
      <c r="SI69">
        <f t="shared" si="85"/>
        <v>1</v>
      </c>
      <c r="SJ69">
        <f t="shared" si="165"/>
        <v>0</v>
      </c>
      <c r="SK69">
        <f t="shared" si="132"/>
        <v>1</v>
      </c>
      <c r="SL69" s="237"/>
      <c r="SM69" s="194"/>
      <c r="SN69">
        <f t="shared" si="133"/>
        <v>-1</v>
      </c>
      <c r="SO69" t="str">
        <f t="shared" si="86"/>
        <v>FALSE</v>
      </c>
      <c r="SP69">
        <f>VLOOKUP($A69,'FuturesInfo (3)'!$A$2:$V$80,22)</f>
        <v>4</v>
      </c>
      <c r="SQ69" s="241"/>
      <c r="SR69">
        <f t="shared" si="134"/>
        <v>3</v>
      </c>
      <c r="SS69" s="137">
        <f>VLOOKUP($A69,'FuturesInfo (3)'!$A$2:$O$80,15)*SP69</f>
        <v>86280</v>
      </c>
      <c r="ST69" s="137">
        <f>VLOOKUP($A69,'FuturesInfo (3)'!$A$2:$O$80,15)*SR69</f>
        <v>64710</v>
      </c>
      <c r="SU69" s="188">
        <f t="shared" si="177"/>
        <v>0</v>
      </c>
      <c r="SV69" s="188">
        <f t="shared" si="87"/>
        <v>0</v>
      </c>
      <c r="SW69" s="188">
        <f t="shared" si="136"/>
        <v>0</v>
      </c>
      <c r="SX69" s="188">
        <f t="shared" si="137"/>
        <v>0</v>
      </c>
      <c r="SY69" s="188">
        <f t="shared" si="174"/>
        <v>0</v>
      </c>
      <c r="SZ69" s="188">
        <f t="shared" si="139"/>
        <v>0</v>
      </c>
      <c r="TA69" s="188">
        <f t="shared" si="166"/>
        <v>0</v>
      </c>
      <c r="TB69" s="188">
        <f t="shared" si="140"/>
        <v>0</v>
      </c>
      <c r="TC69" s="188">
        <f>IF(IF(sym!$Q58=SG69,1,0)=1,ABS(SS69*SL69),-ABS(SS69*SL69))</f>
        <v>0</v>
      </c>
      <c r="TD69" s="188">
        <f>IF(IF(sym!$P58=SG69,1,0)=1,ABS(SS69*SL69),-ABS(SS69*SL69))</f>
        <v>0</v>
      </c>
      <c r="TE69" s="188">
        <f t="shared" si="170"/>
        <v>0</v>
      </c>
      <c r="TF69" s="188">
        <f t="shared" si="141"/>
        <v>0</v>
      </c>
      <c r="TH69">
        <f t="shared" si="142"/>
        <v>0</v>
      </c>
      <c r="TI69" s="228"/>
      <c r="TJ69" s="228"/>
      <c r="TK69" s="228"/>
      <c r="TL69" s="203"/>
      <c r="TM69" s="229"/>
      <c r="TN69">
        <f t="shared" si="143"/>
        <v>1</v>
      </c>
      <c r="TO69">
        <f t="shared" si="144"/>
        <v>0</v>
      </c>
      <c r="TP69" s="203"/>
      <c r="TQ69">
        <f t="shared" si="145"/>
        <v>1</v>
      </c>
      <c r="TR69">
        <f t="shared" si="88"/>
        <v>1</v>
      </c>
      <c r="TS69">
        <f t="shared" si="167"/>
        <v>0</v>
      </c>
      <c r="TT69">
        <f t="shared" si="146"/>
        <v>1</v>
      </c>
      <c r="TU69" s="237"/>
      <c r="TV69" s="194"/>
      <c r="TW69">
        <f t="shared" si="147"/>
        <v>-1</v>
      </c>
      <c r="TX69" t="str">
        <f t="shared" si="89"/>
        <v>FALSE</v>
      </c>
      <c r="TY69">
        <f>VLOOKUP($A69,'FuturesInfo (3)'!$A$2:$V$80,22)</f>
        <v>4</v>
      </c>
      <c r="TZ69" s="241"/>
      <c r="UA69">
        <f t="shared" si="148"/>
        <v>3</v>
      </c>
      <c r="UB69" s="137">
        <f>VLOOKUP($A69,'FuturesInfo (3)'!$A$2:$O$80,15)*TY69</f>
        <v>86280</v>
      </c>
      <c r="UC69" s="137">
        <f>VLOOKUP($A69,'FuturesInfo (3)'!$A$2:$O$80,15)*UA69</f>
        <v>64710</v>
      </c>
      <c r="UD69" s="188">
        <f t="shared" si="178"/>
        <v>0</v>
      </c>
      <c r="UE69" s="188">
        <f t="shared" si="90"/>
        <v>0</v>
      </c>
      <c r="UF69" s="188">
        <f t="shared" si="150"/>
        <v>0</v>
      </c>
      <c r="UG69" s="188">
        <f t="shared" si="151"/>
        <v>0</v>
      </c>
      <c r="UH69" s="188">
        <f t="shared" si="175"/>
        <v>0</v>
      </c>
      <c r="UI69" s="188">
        <f t="shared" si="153"/>
        <v>0</v>
      </c>
      <c r="UJ69" s="188">
        <f t="shared" si="168"/>
        <v>0</v>
      </c>
      <c r="UK69" s="188">
        <f t="shared" si="154"/>
        <v>0</v>
      </c>
      <c r="UL69" s="188">
        <f>IF(IF(sym!$Q58=TP69,1,0)=1,ABS(UB69*TU69),-ABS(UB69*TU69))</f>
        <v>0</v>
      </c>
      <c r="UM69" s="188">
        <f>IF(IF(sym!$P58=TP69,1,0)=1,ABS(UB69*TU69),-ABS(UB69*TU69))</f>
        <v>0</v>
      </c>
      <c r="UN69" s="188">
        <f t="shared" si="171"/>
        <v>0</v>
      </c>
      <c r="UO69" s="188">
        <f t="shared" si="155"/>
        <v>0</v>
      </c>
    </row>
    <row r="70" spans="1:561" s="2" customFormat="1" x14ac:dyDescent="0.25">
      <c r="A70" s="1" t="s">
        <v>393</v>
      </c>
      <c r="B70" s="149" t="str">
        <f>'FuturesInfo (3)'!M58</f>
        <v>@RS</v>
      </c>
      <c r="C70" s="192" t="str">
        <f>VLOOKUP(A70,'FuturesInfo (3)'!$A$2:$K$80,11)</f>
        <v>grain</v>
      </c>
      <c r="D70"/>
      <c r="E70">
        <v>-1</v>
      </c>
      <c r="F70" s="228">
        <v>1</v>
      </c>
      <c r="G70" s="228">
        <v>1</v>
      </c>
      <c r="H70" s="203">
        <v>-1</v>
      </c>
      <c r="I70" s="229">
        <v>-3</v>
      </c>
      <c r="J70">
        <v>1</v>
      </c>
      <c r="K70">
        <v>1</v>
      </c>
      <c r="L70" s="203">
        <v>1</v>
      </c>
      <c r="M70">
        <v>1</v>
      </c>
      <c r="N70">
        <v>0</v>
      </c>
      <c r="O70">
        <v>1</v>
      </c>
      <c r="P70">
        <v>1</v>
      </c>
      <c r="Q70" s="237">
        <v>1.4946764946800001E-2</v>
      </c>
      <c r="R70" s="194">
        <v>42535</v>
      </c>
      <c r="S70">
        <v>60</v>
      </c>
      <c r="T70" t="s">
        <v>1163</v>
      </c>
      <c r="U70">
        <v>13</v>
      </c>
      <c r="V70" s="241">
        <v>1</v>
      </c>
      <c r="W70">
        <v>16</v>
      </c>
      <c r="X70" s="137">
        <v>99303.468787080259</v>
      </c>
      <c r="Y70" s="137">
        <v>122219.65389179109</v>
      </c>
      <c r="Z70" s="188">
        <v>1484.2656063623792</v>
      </c>
      <c r="AA70" s="188">
        <f t="shared" si="81"/>
        <v>-1484.2656063623792</v>
      </c>
      <c r="AB70" s="188">
        <v>-1484.2656063623792</v>
      </c>
      <c r="AC70" s="188">
        <v>1484.2656063623792</v>
      </c>
      <c r="AD70" s="188">
        <v>1484.2656063623792</v>
      </c>
      <c r="AE70" s="188">
        <v>1484.2656063623792</v>
      </c>
      <c r="AF70" s="188">
        <f t="shared" si="91"/>
        <v>-16</v>
      </c>
      <c r="AG70" s="188">
        <v>1484.2656063623792</v>
      </c>
      <c r="AH70" s="188">
        <v>-1484.2656063623792</v>
      </c>
      <c r="AI70" s="188">
        <v>-1484.2656063623792</v>
      </c>
      <c r="AJ70" s="188">
        <v>1484.2656063623792</v>
      </c>
      <c r="AL70">
        <v>1</v>
      </c>
      <c r="AM70" s="228">
        <v>1</v>
      </c>
      <c r="AN70" s="228">
        <v>1</v>
      </c>
      <c r="AO70" s="228">
        <v>1</v>
      </c>
      <c r="AP70" s="203">
        <v>-1</v>
      </c>
      <c r="AQ70" s="229">
        <v>-4</v>
      </c>
      <c r="AR70">
        <v>1</v>
      </c>
      <c r="AS70">
        <v>1</v>
      </c>
      <c r="AT70" s="203">
        <v>1</v>
      </c>
      <c r="AU70">
        <v>1</v>
      </c>
      <c r="AV70">
        <v>0</v>
      </c>
      <c r="AW70">
        <v>1</v>
      </c>
      <c r="AX70">
        <v>1</v>
      </c>
      <c r="AY70" s="237"/>
      <c r="AZ70" s="194">
        <v>42545</v>
      </c>
      <c r="BA70">
        <f t="shared" si="92"/>
        <v>1</v>
      </c>
      <c r="BB70" t="s">
        <v>1163</v>
      </c>
      <c r="BC70">
        <v>13</v>
      </c>
      <c r="BD70" s="241">
        <v>1</v>
      </c>
      <c r="BE70">
        <v>16</v>
      </c>
      <c r="BF70" s="137">
        <v>99839.741096295373</v>
      </c>
      <c r="BG70" s="137">
        <v>122879.68134928662</v>
      </c>
      <c r="BH70" s="188">
        <v>0</v>
      </c>
      <c r="BI70" s="188">
        <f t="shared" si="156"/>
        <v>0</v>
      </c>
      <c r="BJ70" s="188">
        <v>0</v>
      </c>
      <c r="BK70" s="188">
        <v>0</v>
      </c>
      <c r="BL70" s="188">
        <v>0</v>
      </c>
      <c r="BM70" s="188">
        <v>0</v>
      </c>
      <c r="BN70" s="188">
        <v>0</v>
      </c>
      <c r="BO70" s="188">
        <f t="shared" si="93"/>
        <v>0</v>
      </c>
      <c r="BP70" s="188">
        <v>0</v>
      </c>
      <c r="BQ70" s="188">
        <v>0</v>
      </c>
      <c r="BR70" s="188">
        <v>0</v>
      </c>
      <c r="BS70" s="188">
        <v>0</v>
      </c>
      <c r="BU70">
        <v>1</v>
      </c>
      <c r="BV70" s="228">
        <v>1</v>
      </c>
      <c r="BW70" s="228">
        <v>1</v>
      </c>
      <c r="BX70" s="228">
        <v>1</v>
      </c>
      <c r="BY70" s="203">
        <v>-1</v>
      </c>
      <c r="BZ70" s="229">
        <v>-4</v>
      </c>
      <c r="CA70">
        <v>1</v>
      </c>
      <c r="CB70">
        <v>1</v>
      </c>
      <c r="CC70" s="203">
        <v>-1</v>
      </c>
      <c r="CD70">
        <v>0</v>
      </c>
      <c r="CE70">
        <v>1</v>
      </c>
      <c r="CF70">
        <v>0</v>
      </c>
      <c r="CG70">
        <v>0</v>
      </c>
      <c r="CH70" s="237">
        <v>-4.2364333266099998E-3</v>
      </c>
      <c r="CI70" s="194">
        <v>42545</v>
      </c>
      <c r="CJ70">
        <f t="shared" si="94"/>
        <v>1</v>
      </c>
      <c r="CK70" t="s">
        <v>1163</v>
      </c>
      <c r="CL70">
        <v>13</v>
      </c>
      <c r="CM70" s="241">
        <v>1</v>
      </c>
      <c r="CN70">
        <v>16</v>
      </c>
      <c r="CO70" s="137">
        <v>99178.509880292739</v>
      </c>
      <c r="CP70" s="137">
        <v>122065.85831420645</v>
      </c>
      <c r="CQ70" s="188">
        <v>-420.16314454039133</v>
      </c>
      <c r="CR70" s="188">
        <f t="shared" si="157"/>
        <v>-420.16314454039133</v>
      </c>
      <c r="CS70" s="188">
        <v>420.16314454039133</v>
      </c>
      <c r="CT70" s="188">
        <v>-420.16314454039133</v>
      </c>
      <c r="CU70" s="188">
        <v>-420.16314454039133</v>
      </c>
      <c r="CV70" s="188">
        <v>-420.16314454039133</v>
      </c>
      <c r="CW70" s="188">
        <v>-420.16314454039133</v>
      </c>
      <c r="CX70" s="188">
        <f t="shared" si="95"/>
        <v>-420.16314454039133</v>
      </c>
      <c r="CY70" s="188">
        <v>-420.16314454039133</v>
      </c>
      <c r="CZ70" s="188">
        <v>420.16314454039133</v>
      </c>
      <c r="DA70" s="188">
        <v>-420.16314454039133</v>
      </c>
      <c r="DB70" s="188">
        <v>420.16314454039133</v>
      </c>
      <c r="DD70">
        <v>-1</v>
      </c>
      <c r="DE70" s="228">
        <v>-1</v>
      </c>
      <c r="DF70" s="228">
        <v>-1</v>
      </c>
      <c r="DG70" s="228">
        <v>1</v>
      </c>
      <c r="DH70" s="203">
        <v>-1</v>
      </c>
      <c r="DI70" s="229">
        <v>-5</v>
      </c>
      <c r="DJ70">
        <v>1</v>
      </c>
      <c r="DK70">
        <v>1</v>
      </c>
      <c r="DL70" s="203">
        <v>-1</v>
      </c>
      <c r="DM70">
        <v>1</v>
      </c>
      <c r="DN70">
        <v>1</v>
      </c>
      <c r="DO70">
        <v>0</v>
      </c>
      <c r="DP70">
        <v>0</v>
      </c>
      <c r="DQ70" s="237">
        <v>-2.12722852512E-2</v>
      </c>
      <c r="DR70" s="194">
        <v>42545</v>
      </c>
      <c r="DS70">
        <f t="shared" si="96"/>
        <v>1</v>
      </c>
      <c r="DT70" t="s">
        <v>1163</v>
      </c>
      <c r="DU70">
        <v>13</v>
      </c>
      <c r="DV70" s="241">
        <v>1</v>
      </c>
      <c r="DW70">
        <v>16</v>
      </c>
      <c r="DX70" s="137">
        <v>96724.164484829817</v>
      </c>
      <c r="DY70" s="137">
        <v>119045.12551979054</v>
      </c>
      <c r="DZ70" s="188">
        <v>2057.544017605288</v>
      </c>
      <c r="EA70" s="188">
        <f t="shared" si="158"/>
        <v>2057.544017605288</v>
      </c>
      <c r="EB70" s="188">
        <v>2057.544017605288</v>
      </c>
      <c r="EC70" s="188">
        <v>-2057.544017605288</v>
      </c>
      <c r="ED70" s="188">
        <v>-2057.544017605288</v>
      </c>
      <c r="EE70" s="188">
        <v>2057.544017605288</v>
      </c>
      <c r="EF70" s="188">
        <v>-2057.544017605288</v>
      </c>
      <c r="EG70" s="188">
        <f t="shared" si="97"/>
        <v>-2057.544017605288</v>
      </c>
      <c r="EH70" s="188">
        <v>-2057.544017605288</v>
      </c>
      <c r="EI70" s="188">
        <v>2057.544017605288</v>
      </c>
      <c r="EJ70" s="188">
        <v>-2057.544017605288</v>
      </c>
      <c r="EK70" s="188">
        <v>2057.544017605288</v>
      </c>
      <c r="EM70">
        <v>-1</v>
      </c>
      <c r="EN70" s="228">
        <v>1</v>
      </c>
      <c r="EO70" s="228">
        <v>1</v>
      </c>
      <c r="EP70" s="228">
        <v>-1</v>
      </c>
      <c r="EQ70" s="203">
        <v>-1</v>
      </c>
      <c r="ER70" s="229">
        <v>2</v>
      </c>
      <c r="ES70">
        <v>1</v>
      </c>
      <c r="ET70">
        <v>-1</v>
      </c>
      <c r="EU70" s="203">
        <v>-1</v>
      </c>
      <c r="EV70">
        <v>0</v>
      </c>
      <c r="EW70">
        <v>1</v>
      </c>
      <c r="EX70">
        <v>0</v>
      </c>
      <c r="EY70">
        <v>1</v>
      </c>
      <c r="EZ70" s="237">
        <v>-6.8308838749700004E-3</v>
      </c>
      <c r="FA70" s="194">
        <v>42545</v>
      </c>
      <c r="FB70">
        <f t="shared" si="98"/>
        <v>-1</v>
      </c>
      <c r="FC70" t="s">
        <v>1163</v>
      </c>
      <c r="FD70">
        <v>13</v>
      </c>
      <c r="FE70" s="241">
        <v>1</v>
      </c>
      <c r="FF70">
        <v>13</v>
      </c>
      <c r="FG70" s="137">
        <v>96004.309681391402</v>
      </c>
      <c r="FH70" s="137">
        <v>96004.309681391402</v>
      </c>
      <c r="FI70" s="188">
        <v>-655.79429093024282</v>
      </c>
      <c r="FJ70" s="188">
        <f t="shared" si="159"/>
        <v>655.79429093024282</v>
      </c>
      <c r="FK70" s="188">
        <v>655.79429093024282</v>
      </c>
      <c r="FL70" s="188">
        <v>-655.79429093024282</v>
      </c>
      <c r="FM70" s="188">
        <v>655.79429093024282</v>
      </c>
      <c r="FN70" s="188">
        <v>-655.79429093024282</v>
      </c>
      <c r="FO70" s="188">
        <v>655.79429093024282</v>
      </c>
      <c r="FP70" s="188">
        <f t="shared" si="99"/>
        <v>655.79429093024282</v>
      </c>
      <c r="FQ70" s="188">
        <v>-655.79429093024282</v>
      </c>
      <c r="FR70" s="188">
        <v>655.79429093024282</v>
      </c>
      <c r="FS70" s="188">
        <v>-655.79429093024282</v>
      </c>
      <c r="FT70" s="188">
        <v>655.79429093024282</v>
      </c>
      <c r="FV70">
        <v>-1</v>
      </c>
      <c r="FW70" s="228">
        <v>1</v>
      </c>
      <c r="FX70" s="228">
        <v>1</v>
      </c>
      <c r="FY70" s="228">
        <v>-1</v>
      </c>
      <c r="FZ70" s="203">
        <v>-1</v>
      </c>
      <c r="GA70" s="229">
        <v>3</v>
      </c>
      <c r="GB70">
        <v>1</v>
      </c>
      <c r="GC70">
        <v>-1</v>
      </c>
      <c r="GD70">
        <v>-1</v>
      </c>
      <c r="GE70">
        <v>0</v>
      </c>
      <c r="GF70">
        <v>1</v>
      </c>
      <c r="GG70">
        <v>0</v>
      </c>
      <c r="GH70">
        <v>1</v>
      </c>
      <c r="GI70">
        <v>-3.6473530637799997E-2</v>
      </c>
      <c r="GJ70" s="194">
        <v>42545</v>
      </c>
      <c r="GK70">
        <f t="shared" si="100"/>
        <v>-1</v>
      </c>
      <c r="GL70" t="s">
        <v>1163</v>
      </c>
      <c r="GM70">
        <v>12</v>
      </c>
      <c r="GN70" s="241">
        <v>1</v>
      </c>
      <c r="GO70">
        <v>15</v>
      </c>
      <c r="GP70" s="137">
        <v>85387.101739264268</v>
      </c>
      <c r="GQ70" s="137">
        <v>106733.87717408033</v>
      </c>
      <c r="GR70" s="188">
        <v>-3114.3690713600008</v>
      </c>
      <c r="GS70" s="188">
        <f t="shared" si="160"/>
        <v>3114.3690713600008</v>
      </c>
      <c r="GT70" s="188">
        <v>3114.3690713600008</v>
      </c>
      <c r="GU70" s="188">
        <v>-3114.3690713600008</v>
      </c>
      <c r="GV70" s="188">
        <v>3114.3690713600008</v>
      </c>
      <c r="GW70" s="188">
        <v>-3114.3690713600008</v>
      </c>
      <c r="GX70" s="188">
        <v>3114.3690713600008</v>
      </c>
      <c r="GY70" s="188">
        <f t="shared" si="101"/>
        <v>3114.3690713600008</v>
      </c>
      <c r="GZ70" s="188">
        <v>-3114.3690713600008</v>
      </c>
      <c r="HA70" s="188">
        <v>3114.3690713600008</v>
      </c>
      <c r="HB70" s="188">
        <v>-3114.3690713600008</v>
      </c>
      <c r="HC70" s="188">
        <v>3114.3690713600008</v>
      </c>
      <c r="HE70">
        <v>-1</v>
      </c>
      <c r="HF70">
        <v>-1</v>
      </c>
      <c r="HG70">
        <v>-1</v>
      </c>
      <c r="HH70">
        <v>-1</v>
      </c>
      <c r="HI70">
        <v>-1</v>
      </c>
      <c r="HJ70">
        <v>4</v>
      </c>
      <c r="HK70">
        <v>1</v>
      </c>
      <c r="HL70">
        <v>-1</v>
      </c>
      <c r="HM70" s="203">
        <v>1</v>
      </c>
      <c r="HN70">
        <v>0</v>
      </c>
      <c r="HO70">
        <v>0</v>
      </c>
      <c r="HP70">
        <v>1</v>
      </c>
      <c r="HQ70">
        <v>0</v>
      </c>
      <c r="HR70" s="237">
        <v>1.6655851178899998E-2</v>
      </c>
      <c r="HS70" s="194">
        <v>42551</v>
      </c>
      <c r="HT70">
        <f t="shared" si="102"/>
        <v>-1</v>
      </c>
      <c r="HU70" t="s">
        <v>1163</v>
      </c>
      <c r="HV70">
        <v>12</v>
      </c>
      <c r="HW70">
        <v>1</v>
      </c>
      <c r="HX70">
        <v>15</v>
      </c>
      <c r="HY70" s="137">
        <v>86509.701664238048</v>
      </c>
      <c r="HZ70" s="137">
        <v>108137.12708029756</v>
      </c>
      <c r="IA70" s="188">
        <v>-1440.8927164505865</v>
      </c>
      <c r="IB70" s="188">
        <f t="shared" si="161"/>
        <v>-1440.8927164505865</v>
      </c>
      <c r="IC70" s="188">
        <v>-1440.8927164505865</v>
      </c>
      <c r="ID70" s="188">
        <v>1440.8927164505865</v>
      </c>
      <c r="IE70" s="188">
        <v>-1440.8927164505865</v>
      </c>
      <c r="IF70" s="188">
        <v>-1440.8927164505865</v>
      </c>
      <c r="IG70" s="188">
        <v>-1440.8927164505865</v>
      </c>
      <c r="IH70" s="188">
        <f t="shared" si="103"/>
        <v>-1440.8927164505865</v>
      </c>
      <c r="II70" s="188">
        <v>1440.8927164505865</v>
      </c>
      <c r="IJ70" s="188">
        <v>-1440.8927164505865</v>
      </c>
      <c r="IK70" s="188">
        <v>-1440.8927164505865</v>
      </c>
      <c r="IL70" s="188">
        <v>1440.8927164505865</v>
      </c>
      <c r="IN70">
        <v>1</v>
      </c>
      <c r="IO70" s="228">
        <v>1</v>
      </c>
      <c r="IP70" s="228">
        <v>-1</v>
      </c>
      <c r="IQ70" s="228">
        <v>1</v>
      </c>
      <c r="IR70" s="203">
        <v>-1</v>
      </c>
      <c r="IS70" s="229">
        <v>5</v>
      </c>
      <c r="IT70">
        <v>1</v>
      </c>
      <c r="IU70">
        <v>-1</v>
      </c>
      <c r="IV70" s="203">
        <v>1</v>
      </c>
      <c r="IW70">
        <v>1</v>
      </c>
      <c r="IX70">
        <v>0</v>
      </c>
      <c r="IY70">
        <v>1</v>
      </c>
      <c r="IZ70">
        <v>0</v>
      </c>
      <c r="JA70" s="237">
        <v>1.06382978723E-3</v>
      </c>
      <c r="JB70" s="194">
        <v>42551</v>
      </c>
      <c r="JC70">
        <f t="shared" si="104"/>
        <v>-1</v>
      </c>
      <c r="JD70" t="s">
        <v>1163</v>
      </c>
      <c r="JE70">
        <v>12</v>
      </c>
      <c r="JF70" s="241">
        <v>2</v>
      </c>
      <c r="JG70">
        <v>9</v>
      </c>
      <c r="JH70" s="137">
        <v>86040.841206949102</v>
      </c>
      <c r="JI70" s="137">
        <v>64530.630905211823</v>
      </c>
      <c r="JJ70" s="188">
        <v>91.532809794278876</v>
      </c>
      <c r="JK70" s="188">
        <f t="shared" si="162"/>
        <v>91.532809794278876</v>
      </c>
      <c r="JL70" s="188">
        <v>-91.532809794278876</v>
      </c>
      <c r="JM70" s="188">
        <v>91.532809794278876</v>
      </c>
      <c r="JN70" s="188">
        <v>-91.532809794278876</v>
      </c>
      <c r="JO70" s="188">
        <v>-91.532809794278876</v>
      </c>
      <c r="JP70" s="188">
        <v>91.532809794278876</v>
      </c>
      <c r="JQ70" s="188">
        <f t="shared" si="105"/>
        <v>-91.532809794278876</v>
      </c>
      <c r="JR70" s="188">
        <v>91.532809794278876</v>
      </c>
      <c r="JS70" s="188">
        <v>-91.532809794278876</v>
      </c>
      <c r="JT70" s="188">
        <v>-91.532809794278876</v>
      </c>
      <c r="JU70" s="188">
        <v>91.532809794278876</v>
      </c>
      <c r="JW70">
        <v>1</v>
      </c>
      <c r="JX70" s="228">
        <v>1</v>
      </c>
      <c r="JY70" s="228">
        <v>-1</v>
      </c>
      <c r="JZ70" s="228">
        <v>1</v>
      </c>
      <c r="KA70" s="203">
        <v>-1</v>
      </c>
      <c r="KB70" s="229">
        <v>6</v>
      </c>
      <c r="KC70">
        <v>1</v>
      </c>
      <c r="KD70">
        <v>-1</v>
      </c>
      <c r="KE70" s="203">
        <v>1</v>
      </c>
      <c r="KF70">
        <v>1</v>
      </c>
      <c r="KG70">
        <v>0</v>
      </c>
      <c r="KH70">
        <v>1</v>
      </c>
      <c r="KI70">
        <v>0</v>
      </c>
      <c r="KJ70" s="237">
        <v>1.0414452709899999E-2</v>
      </c>
      <c r="KK70" s="194">
        <v>42551</v>
      </c>
      <c r="KL70">
        <f t="shared" si="106"/>
        <v>-1</v>
      </c>
      <c r="KM70" t="s">
        <v>1163</v>
      </c>
      <c r="KN70">
        <v>12</v>
      </c>
      <c r="KO70" s="241">
        <v>2</v>
      </c>
      <c r="KP70">
        <v>9</v>
      </c>
      <c r="KQ70" s="137">
        <v>87604.422604422609</v>
      </c>
      <c r="KR70" s="137">
        <v>65703.316953316957</v>
      </c>
      <c r="KS70" s="188">
        <v>912.35211639185377</v>
      </c>
      <c r="KT70" s="188">
        <v>912.35211639185377</v>
      </c>
      <c r="KU70" s="188">
        <v>-912.35211639185377</v>
      </c>
      <c r="KV70" s="188">
        <v>912.35211639185377</v>
      </c>
      <c r="KW70" s="188">
        <v>-912.35211639185377</v>
      </c>
      <c r="KX70" s="188">
        <v>-912.35211639185377</v>
      </c>
      <c r="KY70" s="188">
        <v>912.35211639185377</v>
      </c>
      <c r="KZ70" s="188">
        <f t="shared" si="107"/>
        <v>-912.35211639185377</v>
      </c>
      <c r="LA70" s="188">
        <v>912.35211639185377</v>
      </c>
      <c r="LB70" s="188">
        <v>-912.35211639185377</v>
      </c>
      <c r="LC70" s="188">
        <v>-912.35211639185377</v>
      </c>
      <c r="LD70" s="188">
        <v>912.35211639185377</v>
      </c>
      <c r="LF70">
        <v>1</v>
      </c>
      <c r="LG70" s="228">
        <v>-1</v>
      </c>
      <c r="LH70" s="228">
        <v>-1</v>
      </c>
      <c r="LI70" s="228">
        <v>1</v>
      </c>
      <c r="LJ70" s="203">
        <v>-1</v>
      </c>
      <c r="LK70" s="229">
        <v>-3</v>
      </c>
      <c r="LL70">
        <v>1</v>
      </c>
      <c r="LM70">
        <v>1</v>
      </c>
      <c r="LN70" s="203">
        <v>1</v>
      </c>
      <c r="LO70">
        <v>0</v>
      </c>
      <c r="LP70">
        <v>0</v>
      </c>
      <c r="LQ70">
        <v>1</v>
      </c>
      <c r="LR70">
        <v>1</v>
      </c>
      <c r="LS70" s="237">
        <v>1.43037442154E-2</v>
      </c>
      <c r="LT70" s="194">
        <v>42551</v>
      </c>
      <c r="LU70">
        <f t="shared" si="108"/>
        <v>1</v>
      </c>
      <c r="LV70" t="s">
        <v>1163</v>
      </c>
      <c r="LW70">
        <v>11</v>
      </c>
      <c r="LX70" s="241"/>
      <c r="LY70">
        <v>8</v>
      </c>
      <c r="LZ70" s="137">
        <v>81735.110563217502</v>
      </c>
      <c r="MA70" s="137">
        <v>59443.716773249093</v>
      </c>
      <c r="MB70" s="188">
        <v>-1169.1181149137019</v>
      </c>
      <c r="MC70" s="188">
        <v>1169.1181149137019</v>
      </c>
      <c r="MD70" s="188">
        <v>-1169.1181149137019</v>
      </c>
      <c r="ME70" s="188">
        <v>1169.1181149137019</v>
      </c>
      <c r="MF70" s="188">
        <v>1169.1181149137019</v>
      </c>
      <c r="MG70" s="188">
        <v>-1169.1181149137019</v>
      </c>
      <c r="MH70" s="188">
        <v>1169.1181149137019</v>
      </c>
      <c r="MI70" s="188">
        <f t="shared" si="109"/>
        <v>1169.1181149137019</v>
      </c>
      <c r="MJ70" s="188">
        <v>1169.1181149137019</v>
      </c>
      <c r="MK70" s="188">
        <v>-1169.1181149137019</v>
      </c>
      <c r="ML70" s="188">
        <v>-1169.1181149137019</v>
      </c>
      <c r="MM70" s="188">
        <v>1169.1181149137019</v>
      </c>
      <c r="MO70">
        <v>1</v>
      </c>
      <c r="MP70" s="228">
        <v>1</v>
      </c>
      <c r="MQ70" s="228">
        <v>1</v>
      </c>
      <c r="MR70" s="203">
        <v>1</v>
      </c>
      <c r="MS70" s="203">
        <v>-1</v>
      </c>
      <c r="MT70" s="229">
        <v>-4</v>
      </c>
      <c r="MU70">
        <v>1</v>
      </c>
      <c r="MV70">
        <v>1</v>
      </c>
      <c r="MW70" s="203">
        <v>-1</v>
      </c>
      <c r="MX70">
        <v>0</v>
      </c>
      <c r="MY70">
        <v>1</v>
      </c>
      <c r="MZ70">
        <v>0</v>
      </c>
      <c r="NA70">
        <v>0</v>
      </c>
      <c r="NB70" s="237">
        <v>-1.07839070925E-2</v>
      </c>
      <c r="NC70" s="194">
        <v>42558</v>
      </c>
      <c r="ND70">
        <f t="shared" si="110"/>
        <v>1</v>
      </c>
      <c r="NE70" t="s">
        <v>1163</v>
      </c>
      <c r="NF70">
        <v>11</v>
      </c>
      <c r="NG70" s="241"/>
      <c r="NH70">
        <v>8</v>
      </c>
      <c r="NI70" s="137">
        <v>81405.631836164772</v>
      </c>
      <c r="NJ70" s="137">
        <v>59204.095880847104</v>
      </c>
      <c r="NK70" s="188">
        <v>-877.87077052746099</v>
      </c>
      <c r="NL70" s="188">
        <v>-877.87077052746099</v>
      </c>
      <c r="NM70" s="188">
        <v>877.87077052746099</v>
      </c>
      <c r="NN70" s="188">
        <v>-877.87077052746099</v>
      </c>
      <c r="NO70" s="188">
        <v>-877.87077052746099</v>
      </c>
      <c r="NP70" s="188">
        <v>-877.87077052746099</v>
      </c>
      <c r="NQ70" s="188">
        <v>-877.87077052746099</v>
      </c>
      <c r="NR70" s="188">
        <f t="shared" si="111"/>
        <v>-877.87077052746099</v>
      </c>
      <c r="NS70" s="188">
        <v>-877.87077052746099</v>
      </c>
      <c r="NT70" s="188">
        <v>877.87077052746099</v>
      </c>
      <c r="NU70" s="188">
        <v>-877.87077052746099</v>
      </c>
      <c r="NV70" s="188">
        <v>877.87077052746099</v>
      </c>
      <c r="NX70">
        <v>-1</v>
      </c>
      <c r="NY70" s="228">
        <v>1</v>
      </c>
      <c r="NZ70" s="228">
        <v>1</v>
      </c>
      <c r="OA70" s="228">
        <v>1</v>
      </c>
      <c r="OB70" s="203">
        <v>-1</v>
      </c>
      <c r="OC70" s="229">
        <v>-5</v>
      </c>
      <c r="OD70">
        <v>1</v>
      </c>
      <c r="OE70">
        <v>1</v>
      </c>
      <c r="OF70" s="203">
        <v>-1</v>
      </c>
      <c r="OG70">
        <v>0</v>
      </c>
      <c r="OH70">
        <v>1</v>
      </c>
      <c r="OI70">
        <v>0</v>
      </c>
      <c r="OJ70">
        <v>0</v>
      </c>
      <c r="OK70">
        <v>-1.4675052410900001E-2</v>
      </c>
      <c r="OL70" s="194">
        <v>42558</v>
      </c>
      <c r="OM70">
        <f t="shared" si="112"/>
        <v>1</v>
      </c>
      <c r="ON70" t="s">
        <v>1163</v>
      </c>
      <c r="OO70">
        <v>12</v>
      </c>
      <c r="OP70" s="241"/>
      <c r="OQ70">
        <v>9</v>
      </c>
      <c r="OR70" s="137">
        <v>87247.451343836889</v>
      </c>
      <c r="OS70" s="137">
        <v>65435.588507877663</v>
      </c>
      <c r="OT70" s="188">
        <v>-1280.360921188254</v>
      </c>
      <c r="OU70" s="188">
        <v>1280.360921188254</v>
      </c>
      <c r="OV70" s="188">
        <v>1280.360921188254</v>
      </c>
      <c r="OW70" s="188">
        <v>-1280.360921188254</v>
      </c>
      <c r="OX70" s="188">
        <v>-1280.360921188254</v>
      </c>
      <c r="OY70" s="188">
        <v>-1280.360921188254</v>
      </c>
      <c r="OZ70" s="188">
        <v>-1280.360921188254</v>
      </c>
      <c r="PA70" s="188">
        <f t="shared" si="113"/>
        <v>-1280.360921188254</v>
      </c>
      <c r="PB70" s="188">
        <v>-1280.360921188254</v>
      </c>
      <c r="PC70" s="188">
        <v>1280.360921188254</v>
      </c>
      <c r="PD70" s="188">
        <v>-1280.360921188254</v>
      </c>
      <c r="PE70" s="188">
        <v>1280.360921188254</v>
      </c>
      <c r="PG70">
        <v>-1</v>
      </c>
      <c r="PH70" s="228">
        <v>-1</v>
      </c>
      <c r="PI70" s="228">
        <v>1</v>
      </c>
      <c r="PJ70" s="228">
        <v>-1</v>
      </c>
      <c r="PK70" s="203">
        <v>-1</v>
      </c>
      <c r="PL70" s="229">
        <v>2</v>
      </c>
      <c r="PM70">
        <v>1</v>
      </c>
      <c r="PN70">
        <v>-1</v>
      </c>
      <c r="PO70" s="203">
        <v>1</v>
      </c>
      <c r="PP70">
        <v>1</v>
      </c>
      <c r="PQ70">
        <v>0</v>
      </c>
      <c r="PR70">
        <v>1</v>
      </c>
      <c r="PS70">
        <v>0</v>
      </c>
      <c r="PT70" s="237">
        <v>1.48936170213E-3</v>
      </c>
      <c r="PU70" s="194">
        <v>42558</v>
      </c>
      <c r="PV70">
        <v>-1</v>
      </c>
      <c r="PW70" t="s">
        <v>1163</v>
      </c>
      <c r="PX70">
        <v>12</v>
      </c>
      <c r="PY70" s="241"/>
      <c r="PZ70">
        <v>9</v>
      </c>
      <c r="QA70" s="137">
        <v>85366.902057107771</v>
      </c>
      <c r="QB70" s="137">
        <v>64025.176542830828</v>
      </c>
      <c r="QC70" s="188">
        <v>-127.14219455333902</v>
      </c>
      <c r="QD70" s="188">
        <v>-127.14219455333902</v>
      </c>
      <c r="QE70" s="188">
        <v>-127.14219455333902</v>
      </c>
      <c r="QF70" s="188">
        <v>127.14219455333902</v>
      </c>
      <c r="QG70" s="188">
        <v>-127.14219455333902</v>
      </c>
      <c r="QH70" s="188">
        <v>127.14219455333902</v>
      </c>
      <c r="QI70" s="188">
        <v>-127.14219455333902</v>
      </c>
      <c r="QJ70" s="188">
        <v>-127.14219455333902</v>
      </c>
      <c r="QK70" s="188">
        <v>127.14219455333902</v>
      </c>
      <c r="QL70" s="188">
        <v>-127.14219455333902</v>
      </c>
      <c r="QM70" s="188">
        <v>-127.14219455333902</v>
      </c>
      <c r="QN70" s="188">
        <v>127.14219455333902</v>
      </c>
      <c r="QP70">
        <f t="shared" si="114"/>
        <v>1</v>
      </c>
      <c r="QQ70" s="228">
        <v>-1</v>
      </c>
      <c r="QR70" s="228">
        <v>1</v>
      </c>
      <c r="QS70" s="228">
        <v>-1</v>
      </c>
      <c r="QT70" s="203">
        <v>-1</v>
      </c>
      <c r="QU70" s="229">
        <v>3</v>
      </c>
      <c r="QV70">
        <f t="shared" si="115"/>
        <v>1</v>
      </c>
      <c r="QW70">
        <f t="shared" si="116"/>
        <v>-1</v>
      </c>
      <c r="QX70">
        <v>-1</v>
      </c>
      <c r="QY70">
        <f t="shared" si="117"/>
        <v>0</v>
      </c>
      <c r="QZ70">
        <f t="shared" si="176"/>
        <v>1</v>
      </c>
      <c r="RA70">
        <f t="shared" si="163"/>
        <v>0</v>
      </c>
      <c r="RB70">
        <f t="shared" si="118"/>
        <v>1</v>
      </c>
      <c r="RC70">
        <v>-1.5508816656000001E-2</v>
      </c>
      <c r="RD70" s="194">
        <v>42558</v>
      </c>
      <c r="RE70">
        <f t="shared" si="119"/>
        <v>-1</v>
      </c>
      <c r="RF70" t="str">
        <f t="shared" si="83"/>
        <v>TRUE</v>
      </c>
      <c r="RG70">
        <f>VLOOKUP($A70,'FuturesInfo (3)'!$A$2:$V$80,22)</f>
        <v>12</v>
      </c>
      <c r="RH70" s="241"/>
      <c r="RI70">
        <f t="shared" si="120"/>
        <v>9</v>
      </c>
      <c r="RJ70" s="137">
        <f>VLOOKUP($A70,'FuturesInfo (3)'!$A$2:$O$80,15)*RG70</f>
        <v>85366.902057107771</v>
      </c>
      <c r="RK70" s="137">
        <f>VLOOKUP($A70,'FuturesInfo (3)'!$A$2:$O$80,15)*RI70</f>
        <v>64025.176542830828</v>
      </c>
      <c r="RL70" s="188">
        <f t="shared" si="121"/>
        <v>1323.9396324943937</v>
      </c>
      <c r="RM70" s="188">
        <f t="shared" si="172"/>
        <v>-1323.9396324943937</v>
      </c>
      <c r="RN70" s="188">
        <f t="shared" si="122"/>
        <v>1323.9396324943937</v>
      </c>
      <c r="RO70" s="188">
        <f t="shared" si="123"/>
        <v>-1323.9396324943937</v>
      </c>
      <c r="RP70" s="188">
        <f t="shared" si="173"/>
        <v>1323.9396324943937</v>
      </c>
      <c r="RQ70" s="188">
        <f t="shared" si="125"/>
        <v>-1323.9396324943937</v>
      </c>
      <c r="RR70" s="188">
        <f t="shared" si="164"/>
        <v>1323.9396324943937</v>
      </c>
      <c r="RS70" s="188">
        <f t="shared" si="126"/>
        <v>1323.9396324943937</v>
      </c>
      <c r="RT70" s="188">
        <f>IF(IF(sym!$Q59=QX70,1,0)=1,ABS(RJ70*RC70),-ABS(RJ70*RC70))</f>
        <v>-1323.9396324943937</v>
      </c>
      <c r="RU70" s="188">
        <f>IF(IF(sym!$P59=QX70,1,0)=1,ABS(RJ70*RC70),-ABS(RJ70*RC70))</f>
        <v>1323.9396324943937</v>
      </c>
      <c r="RV70" s="188">
        <f t="shared" si="169"/>
        <v>-1323.9396324943937</v>
      </c>
      <c r="RW70" s="188">
        <f t="shared" si="127"/>
        <v>1323.9396324943937</v>
      </c>
      <c r="RY70">
        <f t="shared" si="128"/>
        <v>-1</v>
      </c>
      <c r="RZ70" s="228"/>
      <c r="SA70" s="228"/>
      <c r="SB70" s="228"/>
      <c r="SC70" s="203"/>
      <c r="SD70" s="229"/>
      <c r="SE70">
        <f t="shared" si="129"/>
        <v>1</v>
      </c>
      <c r="SF70">
        <f t="shared" si="130"/>
        <v>0</v>
      </c>
      <c r="SG70" s="203"/>
      <c r="SH70">
        <f t="shared" si="131"/>
        <v>1</v>
      </c>
      <c r="SI70">
        <f t="shared" si="85"/>
        <v>1</v>
      </c>
      <c r="SJ70">
        <f t="shared" si="165"/>
        <v>0</v>
      </c>
      <c r="SK70">
        <f t="shared" si="132"/>
        <v>1</v>
      </c>
      <c r="SL70" s="237"/>
      <c r="SM70" s="194"/>
      <c r="SN70">
        <f t="shared" si="133"/>
        <v>-1</v>
      </c>
      <c r="SO70" t="str">
        <f t="shared" si="86"/>
        <v>FALSE</v>
      </c>
      <c r="SP70">
        <f>VLOOKUP($A70,'FuturesInfo (3)'!$A$2:$V$80,22)</f>
        <v>12</v>
      </c>
      <c r="SQ70" s="241"/>
      <c r="SR70">
        <f t="shared" si="134"/>
        <v>9</v>
      </c>
      <c r="SS70" s="137">
        <f>VLOOKUP($A70,'FuturesInfo (3)'!$A$2:$O$80,15)*SP70</f>
        <v>85366.902057107771</v>
      </c>
      <c r="ST70" s="137">
        <f>VLOOKUP($A70,'FuturesInfo (3)'!$A$2:$O$80,15)*SR70</f>
        <v>64025.176542830828</v>
      </c>
      <c r="SU70" s="188">
        <f t="shared" si="177"/>
        <v>0</v>
      </c>
      <c r="SV70" s="188">
        <f t="shared" si="87"/>
        <v>0</v>
      </c>
      <c r="SW70" s="188">
        <f t="shared" si="136"/>
        <v>0</v>
      </c>
      <c r="SX70" s="188">
        <f t="shared" si="137"/>
        <v>0</v>
      </c>
      <c r="SY70" s="188">
        <f t="shared" si="174"/>
        <v>0</v>
      </c>
      <c r="SZ70" s="188">
        <f t="shared" si="139"/>
        <v>0</v>
      </c>
      <c r="TA70" s="188">
        <f t="shared" si="166"/>
        <v>0</v>
      </c>
      <c r="TB70" s="188">
        <f t="shared" si="140"/>
        <v>0</v>
      </c>
      <c r="TC70" s="188">
        <f>IF(IF(sym!$Q59=SG70,1,0)=1,ABS(SS70*SL70),-ABS(SS70*SL70))</f>
        <v>0</v>
      </c>
      <c r="TD70" s="188">
        <f>IF(IF(sym!$P59=SG70,1,0)=1,ABS(SS70*SL70),-ABS(SS70*SL70))</f>
        <v>0</v>
      </c>
      <c r="TE70" s="188">
        <f t="shared" si="170"/>
        <v>0</v>
      </c>
      <c r="TF70" s="188">
        <f t="shared" si="141"/>
        <v>0</v>
      </c>
      <c r="TH70">
        <f t="shared" si="142"/>
        <v>0</v>
      </c>
      <c r="TI70" s="228"/>
      <c r="TJ70" s="228"/>
      <c r="TK70" s="228"/>
      <c r="TL70" s="203"/>
      <c r="TM70" s="229"/>
      <c r="TN70">
        <f t="shared" si="143"/>
        <v>1</v>
      </c>
      <c r="TO70">
        <f t="shared" si="144"/>
        <v>0</v>
      </c>
      <c r="TP70" s="203"/>
      <c r="TQ70">
        <f t="shared" si="145"/>
        <v>1</v>
      </c>
      <c r="TR70">
        <f t="shared" si="88"/>
        <v>1</v>
      </c>
      <c r="TS70">
        <f t="shared" si="167"/>
        <v>0</v>
      </c>
      <c r="TT70">
        <f t="shared" si="146"/>
        <v>1</v>
      </c>
      <c r="TU70" s="237"/>
      <c r="TV70" s="194"/>
      <c r="TW70">
        <f t="shared" si="147"/>
        <v>-1</v>
      </c>
      <c r="TX70" t="str">
        <f t="shared" si="89"/>
        <v>FALSE</v>
      </c>
      <c r="TY70">
        <f>VLOOKUP($A70,'FuturesInfo (3)'!$A$2:$V$80,22)</f>
        <v>12</v>
      </c>
      <c r="TZ70" s="241"/>
      <c r="UA70">
        <f t="shared" si="148"/>
        <v>9</v>
      </c>
      <c r="UB70" s="137">
        <f>VLOOKUP($A70,'FuturesInfo (3)'!$A$2:$O$80,15)*TY70</f>
        <v>85366.902057107771</v>
      </c>
      <c r="UC70" s="137">
        <f>VLOOKUP($A70,'FuturesInfo (3)'!$A$2:$O$80,15)*UA70</f>
        <v>64025.176542830828</v>
      </c>
      <c r="UD70" s="188">
        <f t="shared" si="178"/>
        <v>0</v>
      </c>
      <c r="UE70" s="188">
        <f t="shared" si="90"/>
        <v>0</v>
      </c>
      <c r="UF70" s="188">
        <f t="shared" si="150"/>
        <v>0</v>
      </c>
      <c r="UG70" s="188">
        <f t="shared" si="151"/>
        <v>0</v>
      </c>
      <c r="UH70" s="188">
        <f t="shared" si="175"/>
        <v>0</v>
      </c>
      <c r="UI70" s="188">
        <f t="shared" si="153"/>
        <v>0</v>
      </c>
      <c r="UJ70" s="188">
        <f t="shared" si="168"/>
        <v>0</v>
      </c>
      <c r="UK70" s="188">
        <f t="shared" si="154"/>
        <v>0</v>
      </c>
      <c r="UL70" s="188">
        <f>IF(IF(sym!$Q59=TP70,1,0)=1,ABS(UB70*TU70),-ABS(UB70*TU70))</f>
        <v>0</v>
      </c>
      <c r="UM70" s="188">
        <f>IF(IF(sym!$P59=TP70,1,0)=1,ABS(UB70*TU70),-ABS(UB70*TU70))</f>
        <v>0</v>
      </c>
      <c r="UN70" s="188">
        <f t="shared" si="171"/>
        <v>0</v>
      </c>
      <c r="UO70" s="188">
        <f t="shared" si="155"/>
        <v>0</v>
      </c>
    </row>
    <row r="71" spans="1:561" x14ac:dyDescent="0.25">
      <c r="A71" s="1" t="s">
        <v>30</v>
      </c>
      <c r="B71" s="149" t="str">
        <f>'FuturesInfo (3)'!M59</f>
        <v>@S</v>
      </c>
      <c r="C71" s="192" t="str">
        <f>VLOOKUP(A71,'FuturesInfo (3)'!$A$2:$K$80,11)</f>
        <v>grain</v>
      </c>
      <c r="D71" s="2"/>
      <c r="E71">
        <v>-1</v>
      </c>
      <c r="F71" s="228">
        <v>1</v>
      </c>
      <c r="G71" s="228">
        <v>-1</v>
      </c>
      <c r="H71" s="203">
        <v>-1</v>
      </c>
      <c r="I71" s="229">
        <v>-3</v>
      </c>
      <c r="J71">
        <v>1</v>
      </c>
      <c r="K71">
        <v>1</v>
      </c>
      <c r="L71" s="203">
        <v>1</v>
      </c>
      <c r="M71">
        <v>1</v>
      </c>
      <c r="N71">
        <v>0</v>
      </c>
      <c r="O71">
        <v>1</v>
      </c>
      <c r="P71">
        <v>1</v>
      </c>
      <c r="Q71" s="237">
        <v>3.6629213483099998E-2</v>
      </c>
      <c r="R71" s="194">
        <v>42541</v>
      </c>
      <c r="S71">
        <v>60</v>
      </c>
      <c r="T71" t="s">
        <v>1163</v>
      </c>
      <c r="U71">
        <v>1</v>
      </c>
      <c r="V71" s="241">
        <v>1</v>
      </c>
      <c r="W71">
        <v>1</v>
      </c>
      <c r="X71" s="137">
        <v>57662.5</v>
      </c>
      <c r="Y71" s="137">
        <v>57662.5</v>
      </c>
      <c r="Z71" s="188">
        <v>2112.1320224692536</v>
      </c>
      <c r="AA71" s="188">
        <f t="shared" si="81"/>
        <v>-2112.1320224692536</v>
      </c>
      <c r="AB71" s="188">
        <v>-2112.1320224692536</v>
      </c>
      <c r="AC71" s="188">
        <v>2112.1320224692536</v>
      </c>
      <c r="AD71" s="188">
        <v>2112.1320224692536</v>
      </c>
      <c r="AE71" s="188">
        <v>-2112.1320224692536</v>
      </c>
      <c r="AF71" s="188">
        <f t="shared" si="91"/>
        <v>-1</v>
      </c>
      <c r="AG71" s="188">
        <v>2112.1320224692536</v>
      </c>
      <c r="AH71" s="188">
        <v>-2112.1320224692536</v>
      </c>
      <c r="AI71" s="188">
        <v>-2112.1320224692536</v>
      </c>
      <c r="AJ71" s="188">
        <v>2112.1320224692536</v>
      </c>
      <c r="AL71">
        <v>1</v>
      </c>
      <c r="AM71" s="228">
        <v>1</v>
      </c>
      <c r="AN71" s="228">
        <v>-1</v>
      </c>
      <c r="AO71" s="228">
        <v>1</v>
      </c>
      <c r="AP71" s="203">
        <v>-1</v>
      </c>
      <c r="AQ71" s="229">
        <v>-4</v>
      </c>
      <c r="AR71">
        <v>1</v>
      </c>
      <c r="AS71">
        <v>1</v>
      </c>
      <c r="AT71" s="203">
        <v>-1</v>
      </c>
      <c r="AU71">
        <v>0</v>
      </c>
      <c r="AV71">
        <v>1</v>
      </c>
      <c r="AW71">
        <v>0</v>
      </c>
      <c r="AX71">
        <v>0</v>
      </c>
      <c r="AY71" s="237">
        <v>-1.36570561457E-2</v>
      </c>
      <c r="AZ71" s="194">
        <v>42545</v>
      </c>
      <c r="BA71">
        <f t="shared" si="92"/>
        <v>1</v>
      </c>
      <c r="BB71" t="s">
        <v>1163</v>
      </c>
      <c r="BC71">
        <v>1</v>
      </c>
      <c r="BD71" s="241">
        <v>2</v>
      </c>
      <c r="BE71">
        <v>1</v>
      </c>
      <c r="BF71" s="137">
        <v>56875</v>
      </c>
      <c r="BG71" s="137">
        <v>56875</v>
      </c>
      <c r="BH71" s="188">
        <v>-776.74506828668746</v>
      </c>
      <c r="BI71" s="188">
        <f t="shared" si="156"/>
        <v>-776.74506828668746</v>
      </c>
      <c r="BJ71" s="188">
        <v>776.74506828668746</v>
      </c>
      <c r="BK71" s="188">
        <v>-776.74506828668746</v>
      </c>
      <c r="BL71" s="188">
        <v>-776.74506828668746</v>
      </c>
      <c r="BM71" s="188">
        <v>776.74506828668746</v>
      </c>
      <c r="BN71" s="188">
        <v>-776.74506828668746</v>
      </c>
      <c r="BO71" s="188">
        <f t="shared" si="93"/>
        <v>-776.74506828668746</v>
      </c>
      <c r="BP71" s="188">
        <v>-776.74506828668746</v>
      </c>
      <c r="BQ71" s="188">
        <v>776.74506828668746</v>
      </c>
      <c r="BR71" s="188">
        <v>-776.74506828668746</v>
      </c>
      <c r="BS71" s="188">
        <v>776.74506828668746</v>
      </c>
      <c r="BU71">
        <v>-1</v>
      </c>
      <c r="BV71" s="228">
        <v>1</v>
      </c>
      <c r="BW71" s="228">
        <v>-1</v>
      </c>
      <c r="BX71" s="228">
        <v>1</v>
      </c>
      <c r="BY71" s="203">
        <v>-1</v>
      </c>
      <c r="BZ71" s="229">
        <v>-5</v>
      </c>
      <c r="CA71">
        <v>1</v>
      </c>
      <c r="CB71">
        <v>1</v>
      </c>
      <c r="CC71" s="203">
        <v>-1</v>
      </c>
      <c r="CD71">
        <v>0</v>
      </c>
      <c r="CE71">
        <v>1</v>
      </c>
      <c r="CF71">
        <v>0</v>
      </c>
      <c r="CG71">
        <v>0</v>
      </c>
      <c r="CH71" s="237"/>
      <c r="CI71" s="194">
        <v>42545</v>
      </c>
      <c r="CJ71">
        <f t="shared" si="94"/>
        <v>1</v>
      </c>
      <c r="CK71" t="s">
        <v>1163</v>
      </c>
      <c r="CL71">
        <v>2</v>
      </c>
      <c r="CM71" s="241">
        <v>1</v>
      </c>
      <c r="CN71">
        <v>3</v>
      </c>
      <c r="CO71" s="137">
        <v>113750</v>
      </c>
      <c r="CP71" s="137">
        <v>170625</v>
      </c>
      <c r="CQ71" s="188">
        <v>0</v>
      </c>
      <c r="CR71" s="188">
        <f t="shared" si="157"/>
        <v>0</v>
      </c>
      <c r="CS71" s="188">
        <v>0</v>
      </c>
      <c r="CT71" s="188">
        <v>0</v>
      </c>
      <c r="CU71" s="188">
        <v>0</v>
      </c>
      <c r="CV71" s="188">
        <v>0</v>
      </c>
      <c r="CW71" s="188">
        <v>0</v>
      </c>
      <c r="CX71" s="188">
        <f t="shared" si="95"/>
        <v>0</v>
      </c>
      <c r="CY71" s="188">
        <v>0</v>
      </c>
      <c r="CZ71" s="188">
        <v>0</v>
      </c>
      <c r="DA71" s="188">
        <v>0</v>
      </c>
      <c r="DB71" s="188">
        <v>0</v>
      </c>
      <c r="DD71">
        <v>-1</v>
      </c>
      <c r="DE71" s="228">
        <v>1</v>
      </c>
      <c r="DF71" s="228">
        <v>-1</v>
      </c>
      <c r="DG71" s="228">
        <v>1</v>
      </c>
      <c r="DH71" s="203">
        <v>-1</v>
      </c>
      <c r="DI71" s="229">
        <v>-5</v>
      </c>
      <c r="DJ71">
        <v>1</v>
      </c>
      <c r="DK71">
        <v>1</v>
      </c>
      <c r="DL71" s="203">
        <v>-1</v>
      </c>
      <c r="DM71">
        <v>0</v>
      </c>
      <c r="DN71">
        <v>1</v>
      </c>
      <c r="DO71">
        <v>0</v>
      </c>
      <c r="DP71">
        <v>0</v>
      </c>
      <c r="DQ71" s="237">
        <v>-5.2967032966999998E-2</v>
      </c>
      <c r="DR71" s="194">
        <v>42545</v>
      </c>
      <c r="DS71">
        <f t="shared" si="96"/>
        <v>1</v>
      </c>
      <c r="DT71" t="s">
        <v>1163</v>
      </c>
      <c r="DU71">
        <v>2</v>
      </c>
      <c r="DV71" s="241">
        <v>1</v>
      </c>
      <c r="DW71">
        <v>3</v>
      </c>
      <c r="DX71" s="137">
        <v>107725</v>
      </c>
      <c r="DY71" s="137">
        <v>161587.5</v>
      </c>
      <c r="DZ71" s="188">
        <v>-5705.8736263700748</v>
      </c>
      <c r="EA71" s="188">
        <f t="shared" si="158"/>
        <v>5705.8736263700748</v>
      </c>
      <c r="EB71" s="188">
        <v>5705.8736263700748</v>
      </c>
      <c r="EC71" s="188">
        <v>-5705.8736263700748</v>
      </c>
      <c r="ED71" s="188">
        <v>-5705.8736263700748</v>
      </c>
      <c r="EE71" s="188">
        <v>5705.8736263700748</v>
      </c>
      <c r="EF71" s="188">
        <v>-5705.8736263700748</v>
      </c>
      <c r="EG71" s="188">
        <f t="shared" si="97"/>
        <v>-5705.8736263700748</v>
      </c>
      <c r="EH71" s="188">
        <v>-5705.8736263700748</v>
      </c>
      <c r="EI71" s="188">
        <v>5705.8736263700748</v>
      </c>
      <c r="EJ71" s="188">
        <v>-5705.8736263700748</v>
      </c>
      <c r="EK71" s="188">
        <v>5705.8736263700748</v>
      </c>
      <c r="EM71">
        <v>-1</v>
      </c>
      <c r="EN71" s="228">
        <v>-1</v>
      </c>
      <c r="EO71" s="228">
        <v>1</v>
      </c>
      <c r="EP71" s="228">
        <v>-1</v>
      </c>
      <c r="EQ71" s="203">
        <v>-1</v>
      </c>
      <c r="ER71" s="229">
        <v>2</v>
      </c>
      <c r="ES71">
        <v>1</v>
      </c>
      <c r="ET71">
        <v>-1</v>
      </c>
      <c r="EU71" s="203">
        <v>-1</v>
      </c>
      <c r="EV71">
        <v>1</v>
      </c>
      <c r="EW71">
        <v>1</v>
      </c>
      <c r="EX71">
        <v>0</v>
      </c>
      <c r="EY71">
        <v>1</v>
      </c>
      <c r="EZ71" s="237">
        <v>-3.7131585054499998E-3</v>
      </c>
      <c r="FA71" s="194">
        <v>42545</v>
      </c>
      <c r="FB71">
        <f t="shared" si="98"/>
        <v>-1</v>
      </c>
      <c r="FC71" t="s">
        <v>1163</v>
      </c>
      <c r="FD71">
        <v>2</v>
      </c>
      <c r="FE71" s="241">
        <v>2</v>
      </c>
      <c r="FF71">
        <v>2</v>
      </c>
      <c r="FG71" s="137">
        <v>107325</v>
      </c>
      <c r="FH71" s="137">
        <v>107325</v>
      </c>
      <c r="FI71" s="188">
        <v>398.51473659742123</v>
      </c>
      <c r="FJ71" s="188">
        <f t="shared" si="159"/>
        <v>398.51473659742123</v>
      </c>
      <c r="FK71" s="188">
        <v>398.51473659742123</v>
      </c>
      <c r="FL71" s="188">
        <v>-398.51473659742123</v>
      </c>
      <c r="FM71" s="188">
        <v>398.51473659742123</v>
      </c>
      <c r="FN71" s="188">
        <v>-398.51473659742123</v>
      </c>
      <c r="FO71" s="188">
        <v>398.51473659742123</v>
      </c>
      <c r="FP71" s="188">
        <f t="shared" si="99"/>
        <v>398.51473659742123</v>
      </c>
      <c r="FQ71" s="188">
        <v>-398.51473659742123</v>
      </c>
      <c r="FR71" s="188">
        <v>398.51473659742123</v>
      </c>
      <c r="FS71" s="188">
        <v>-398.51473659742123</v>
      </c>
      <c r="FT71" s="188">
        <v>398.51473659742123</v>
      </c>
      <c r="FV71">
        <v>-1</v>
      </c>
      <c r="FW71" s="228">
        <v>-1</v>
      </c>
      <c r="FX71" s="228">
        <v>1</v>
      </c>
      <c r="FY71" s="228">
        <v>-1</v>
      </c>
      <c r="FZ71" s="203">
        <v>-1</v>
      </c>
      <c r="GA71" s="229">
        <v>3</v>
      </c>
      <c r="GB71">
        <v>1</v>
      </c>
      <c r="GC71">
        <v>-1</v>
      </c>
      <c r="GD71">
        <v>-1</v>
      </c>
      <c r="GE71">
        <v>1</v>
      </c>
      <c r="GF71">
        <v>1</v>
      </c>
      <c r="GG71">
        <v>0</v>
      </c>
      <c r="GH71">
        <v>1</v>
      </c>
      <c r="GI71">
        <v>-4.5189843931999998E-2</v>
      </c>
      <c r="GJ71" s="194">
        <v>42545</v>
      </c>
      <c r="GK71">
        <f t="shared" si="100"/>
        <v>-1</v>
      </c>
      <c r="GL71" t="s">
        <v>1163</v>
      </c>
      <c r="GM71">
        <v>2</v>
      </c>
      <c r="GN71" s="241">
        <v>1</v>
      </c>
      <c r="GO71">
        <v>3</v>
      </c>
      <c r="GP71" s="137">
        <v>102475</v>
      </c>
      <c r="GQ71" s="137">
        <v>153712.5</v>
      </c>
      <c r="GR71" s="188">
        <v>4630.8292569317</v>
      </c>
      <c r="GS71" s="188">
        <f t="shared" si="160"/>
        <v>4630.8292569317</v>
      </c>
      <c r="GT71" s="188">
        <v>4630.8292569317</v>
      </c>
      <c r="GU71" s="188">
        <v>-4630.8292569317</v>
      </c>
      <c r="GV71" s="188">
        <v>4630.8292569317</v>
      </c>
      <c r="GW71" s="188">
        <v>-4630.8292569317</v>
      </c>
      <c r="GX71" s="188">
        <v>4630.8292569317</v>
      </c>
      <c r="GY71" s="188">
        <f t="shared" si="101"/>
        <v>4630.8292569317</v>
      </c>
      <c r="GZ71" s="188">
        <v>-4630.8292569317</v>
      </c>
      <c r="HA71" s="188">
        <v>4630.8292569317</v>
      </c>
      <c r="HB71" s="188">
        <v>-4630.8292569317</v>
      </c>
      <c r="HC71" s="188">
        <v>4630.8292569317</v>
      </c>
      <c r="HE71">
        <v>-1</v>
      </c>
      <c r="HF71">
        <v>-1</v>
      </c>
      <c r="HG71">
        <v>-1</v>
      </c>
      <c r="HH71">
        <v>-1</v>
      </c>
      <c r="HI71">
        <v>-1</v>
      </c>
      <c r="HJ71">
        <v>4</v>
      </c>
      <c r="HK71">
        <v>1</v>
      </c>
      <c r="HL71">
        <v>-1</v>
      </c>
      <c r="HM71" s="203">
        <v>1</v>
      </c>
      <c r="HN71">
        <v>0</v>
      </c>
      <c r="HO71">
        <v>0</v>
      </c>
      <c r="HP71">
        <v>1</v>
      </c>
      <c r="HQ71">
        <v>0</v>
      </c>
      <c r="HR71" s="237">
        <v>3.2202976335699997E-2</v>
      </c>
      <c r="HS71" s="194">
        <v>42551</v>
      </c>
      <c r="HT71">
        <f t="shared" si="102"/>
        <v>-1</v>
      </c>
      <c r="HU71" t="s">
        <v>1163</v>
      </c>
      <c r="HV71">
        <v>2</v>
      </c>
      <c r="HW71">
        <v>1</v>
      </c>
      <c r="HX71">
        <v>3</v>
      </c>
      <c r="HY71" s="137">
        <v>105775</v>
      </c>
      <c r="HZ71" s="137">
        <v>158662.5</v>
      </c>
      <c r="IA71" s="188">
        <v>-3406.2698219086674</v>
      </c>
      <c r="IB71" s="188">
        <f t="shared" si="161"/>
        <v>-3406.2698219086674</v>
      </c>
      <c r="IC71" s="188">
        <v>-3406.2698219086674</v>
      </c>
      <c r="ID71" s="188">
        <v>3406.2698219086674</v>
      </c>
      <c r="IE71" s="188">
        <v>-3406.2698219086674</v>
      </c>
      <c r="IF71" s="188">
        <v>-3406.2698219086674</v>
      </c>
      <c r="IG71" s="188">
        <v>-3406.2698219086674</v>
      </c>
      <c r="IH71" s="188">
        <f t="shared" si="103"/>
        <v>-3406.2698219086674</v>
      </c>
      <c r="II71" s="188">
        <v>3406.2698219086674</v>
      </c>
      <c r="IJ71" s="188">
        <v>-3406.2698219086674</v>
      </c>
      <c r="IK71" s="188">
        <v>-3406.2698219086674</v>
      </c>
      <c r="IL71" s="188">
        <v>3406.2698219086674</v>
      </c>
      <c r="IN71">
        <v>1</v>
      </c>
      <c r="IO71" s="228">
        <v>-1</v>
      </c>
      <c r="IP71" s="228">
        <v>1</v>
      </c>
      <c r="IQ71" s="228">
        <v>-1</v>
      </c>
      <c r="IR71" s="203">
        <v>-1</v>
      </c>
      <c r="IS71" s="229">
        <v>-1</v>
      </c>
      <c r="IT71">
        <v>1</v>
      </c>
      <c r="IU71">
        <v>1</v>
      </c>
      <c r="IV71" s="203">
        <v>-1</v>
      </c>
      <c r="IW71">
        <v>1</v>
      </c>
      <c r="IX71">
        <v>1</v>
      </c>
      <c r="IY71">
        <v>0</v>
      </c>
      <c r="IZ71">
        <v>0</v>
      </c>
      <c r="JA71" s="237">
        <v>-2.5998581895499999E-3</v>
      </c>
      <c r="JB71" s="194">
        <v>42551</v>
      </c>
      <c r="JC71">
        <f t="shared" si="104"/>
        <v>1</v>
      </c>
      <c r="JD71" t="s">
        <v>1163</v>
      </c>
      <c r="JE71">
        <v>2</v>
      </c>
      <c r="JF71" s="241">
        <v>2</v>
      </c>
      <c r="JG71">
        <v>2</v>
      </c>
      <c r="JH71" s="137">
        <v>105500</v>
      </c>
      <c r="JI71" s="137">
        <v>105500</v>
      </c>
      <c r="JJ71" s="188">
        <v>274.28503899752496</v>
      </c>
      <c r="JK71" s="188">
        <f t="shared" si="162"/>
        <v>-274.28503899752496</v>
      </c>
      <c r="JL71" s="188">
        <v>274.28503899752496</v>
      </c>
      <c r="JM71" s="188">
        <v>-274.28503899752496</v>
      </c>
      <c r="JN71" s="188">
        <v>-274.28503899752496</v>
      </c>
      <c r="JO71" s="188">
        <v>-274.28503899752496</v>
      </c>
      <c r="JP71" s="188">
        <v>274.28503899752496</v>
      </c>
      <c r="JQ71" s="188">
        <f t="shared" si="105"/>
        <v>-274.28503899752496</v>
      </c>
      <c r="JR71" s="188">
        <v>-274.28503899752496</v>
      </c>
      <c r="JS71" s="188">
        <v>274.28503899752496</v>
      </c>
      <c r="JT71" s="188">
        <v>-274.28503899752496</v>
      </c>
      <c r="JU71" s="188">
        <v>274.28503899752496</v>
      </c>
      <c r="JW71">
        <v>-1</v>
      </c>
      <c r="JX71" s="228">
        <v>-1</v>
      </c>
      <c r="JY71" s="228">
        <v>-1</v>
      </c>
      <c r="JZ71" s="228">
        <v>-1</v>
      </c>
      <c r="KA71" s="203">
        <v>-1</v>
      </c>
      <c r="KB71" s="229">
        <v>-2</v>
      </c>
      <c r="KC71">
        <v>1</v>
      </c>
      <c r="KD71">
        <v>1</v>
      </c>
      <c r="KE71" s="203">
        <v>1</v>
      </c>
      <c r="KF71">
        <v>0</v>
      </c>
      <c r="KG71">
        <v>0</v>
      </c>
      <c r="KH71">
        <v>1</v>
      </c>
      <c r="KI71">
        <v>1</v>
      </c>
      <c r="KJ71" s="237">
        <v>3.0331753554500001E-2</v>
      </c>
      <c r="KK71" s="194">
        <v>42551</v>
      </c>
      <c r="KL71">
        <f t="shared" si="106"/>
        <v>-1</v>
      </c>
      <c r="KM71" t="s">
        <v>1163</v>
      </c>
      <c r="KN71">
        <v>2</v>
      </c>
      <c r="KO71" s="241">
        <v>2</v>
      </c>
      <c r="KP71">
        <v>2</v>
      </c>
      <c r="KQ71" s="137">
        <v>108700</v>
      </c>
      <c r="KR71" s="137">
        <v>108700</v>
      </c>
      <c r="KS71" s="188">
        <v>-3297.0616113741503</v>
      </c>
      <c r="KT71" s="188">
        <v>-3297.0616113741503</v>
      </c>
      <c r="KU71" s="188">
        <v>-3297.0616113741503</v>
      </c>
      <c r="KV71" s="188">
        <v>3297.0616113741503</v>
      </c>
      <c r="KW71" s="188">
        <v>3297.0616113741503</v>
      </c>
      <c r="KX71" s="188">
        <v>-3297.0616113741503</v>
      </c>
      <c r="KY71" s="188">
        <v>-3297.0616113741503</v>
      </c>
      <c r="KZ71" s="188">
        <f t="shared" si="107"/>
        <v>-3297.0616113741503</v>
      </c>
      <c r="LA71" s="188">
        <v>3297.0616113741503</v>
      </c>
      <c r="LB71" s="188">
        <v>-3297.0616113741503</v>
      </c>
      <c r="LC71" s="188">
        <v>-3297.0616113741503</v>
      </c>
      <c r="LD71" s="188">
        <v>3297.0616113741503</v>
      </c>
      <c r="LF71">
        <v>1</v>
      </c>
      <c r="LG71" s="228">
        <v>-1</v>
      </c>
      <c r="LH71" s="228">
        <v>-1</v>
      </c>
      <c r="LI71" s="228">
        <v>-1</v>
      </c>
      <c r="LJ71" s="203">
        <v>-1</v>
      </c>
      <c r="LK71" s="229">
        <v>-3</v>
      </c>
      <c r="LL71">
        <v>1</v>
      </c>
      <c r="LM71">
        <v>1</v>
      </c>
      <c r="LN71" s="203">
        <v>1</v>
      </c>
      <c r="LO71">
        <v>0</v>
      </c>
      <c r="LP71">
        <v>0</v>
      </c>
      <c r="LQ71">
        <v>1</v>
      </c>
      <c r="LR71">
        <v>1</v>
      </c>
      <c r="LS71" s="237">
        <v>1.6789328426900001E-2</v>
      </c>
      <c r="LT71" s="194">
        <v>42551</v>
      </c>
      <c r="LU71">
        <f t="shared" si="108"/>
        <v>-1</v>
      </c>
      <c r="LV71" t="s">
        <v>1163</v>
      </c>
      <c r="LW71">
        <v>2</v>
      </c>
      <c r="LX71" s="241"/>
      <c r="LY71">
        <v>2</v>
      </c>
      <c r="LZ71" s="137">
        <v>110525</v>
      </c>
      <c r="MA71" s="137">
        <v>110525</v>
      </c>
      <c r="MB71" s="188">
        <v>-1855.6405243831225</v>
      </c>
      <c r="MC71" s="188">
        <v>1855.6405243831225</v>
      </c>
      <c r="MD71" s="188">
        <v>-1855.6405243831225</v>
      </c>
      <c r="ME71" s="188">
        <v>1855.6405243831225</v>
      </c>
      <c r="MF71" s="188">
        <v>1855.6405243831225</v>
      </c>
      <c r="MG71" s="188">
        <v>-1855.6405243831225</v>
      </c>
      <c r="MH71" s="188">
        <v>-1855.6405243831225</v>
      </c>
      <c r="MI71" s="188">
        <f t="shared" si="109"/>
        <v>-1855.6405243831225</v>
      </c>
      <c r="MJ71" s="188">
        <v>1855.6405243831225</v>
      </c>
      <c r="MK71" s="188">
        <v>-1855.6405243831225</v>
      </c>
      <c r="ML71" s="188">
        <v>-1855.6405243831225</v>
      </c>
      <c r="MM71" s="188">
        <v>1855.6405243831225</v>
      </c>
      <c r="MO71">
        <v>1</v>
      </c>
      <c r="MP71" s="228">
        <v>1</v>
      </c>
      <c r="MQ71" s="228">
        <v>-1</v>
      </c>
      <c r="MR71" s="203">
        <v>1</v>
      </c>
      <c r="MS71" s="203">
        <v>-1</v>
      </c>
      <c r="MT71" s="229">
        <v>-4</v>
      </c>
      <c r="MU71">
        <v>1</v>
      </c>
      <c r="MV71">
        <v>1</v>
      </c>
      <c r="MW71" s="203">
        <v>-1</v>
      </c>
      <c r="MX71">
        <v>1</v>
      </c>
      <c r="MY71">
        <v>1</v>
      </c>
      <c r="MZ71">
        <v>0</v>
      </c>
      <c r="NA71">
        <v>0</v>
      </c>
      <c r="NB71" s="237">
        <v>-3.8905225062199997E-2</v>
      </c>
      <c r="NC71" s="194">
        <v>42558</v>
      </c>
      <c r="ND71">
        <f t="shared" si="110"/>
        <v>1</v>
      </c>
      <c r="NE71" t="s">
        <v>1163</v>
      </c>
      <c r="NF71">
        <v>2</v>
      </c>
      <c r="NG71" s="241"/>
      <c r="NH71">
        <v>2</v>
      </c>
      <c r="NI71" s="137">
        <v>106225</v>
      </c>
      <c r="NJ71" s="137">
        <v>106225</v>
      </c>
      <c r="NK71" s="188">
        <v>-4132.7075322321944</v>
      </c>
      <c r="NL71" s="188">
        <v>-4132.7075322321944</v>
      </c>
      <c r="NM71" s="188">
        <v>4132.7075322321944</v>
      </c>
      <c r="NN71" s="188">
        <v>-4132.7075322321944</v>
      </c>
      <c r="NO71" s="188">
        <v>-4132.7075322321944</v>
      </c>
      <c r="NP71" s="188">
        <v>4132.7075322321944</v>
      </c>
      <c r="NQ71" s="188">
        <v>-4132.7075322321944</v>
      </c>
      <c r="NR71" s="188">
        <f t="shared" si="111"/>
        <v>-4132.7075322321944</v>
      </c>
      <c r="NS71" s="188">
        <v>-4132.7075322321944</v>
      </c>
      <c r="NT71" s="188">
        <v>4132.7075322321944</v>
      </c>
      <c r="NU71" s="188">
        <v>-4132.7075322321944</v>
      </c>
      <c r="NV71" s="188">
        <v>4132.7075322321944</v>
      </c>
      <c r="NX71">
        <v>-1</v>
      </c>
      <c r="NY71" s="228">
        <v>-1</v>
      </c>
      <c r="NZ71" s="228">
        <v>1</v>
      </c>
      <c r="OA71" s="228">
        <v>-1</v>
      </c>
      <c r="OB71" s="203">
        <v>-1</v>
      </c>
      <c r="OC71" s="229">
        <v>1</v>
      </c>
      <c r="OD71">
        <v>1</v>
      </c>
      <c r="OE71">
        <v>-1</v>
      </c>
      <c r="OF71" s="203">
        <v>-1</v>
      </c>
      <c r="OG71">
        <v>0</v>
      </c>
      <c r="OH71">
        <v>1</v>
      </c>
      <c r="OI71">
        <v>0</v>
      </c>
      <c r="OJ71">
        <v>1</v>
      </c>
      <c r="OK71">
        <v>-4.7069898799699996E-3</v>
      </c>
      <c r="OL71" s="194">
        <v>42558</v>
      </c>
      <c r="OM71">
        <f t="shared" si="112"/>
        <v>-1</v>
      </c>
      <c r="ON71" t="s">
        <v>1163</v>
      </c>
      <c r="OO71">
        <v>2</v>
      </c>
      <c r="OP71" s="241"/>
      <c r="OQ71">
        <v>2</v>
      </c>
      <c r="OR71" s="137">
        <v>106625</v>
      </c>
      <c r="OS71" s="137">
        <v>106625</v>
      </c>
      <c r="OT71" s="188">
        <v>501.8827959518012</v>
      </c>
      <c r="OU71" s="188">
        <v>501.8827959518012</v>
      </c>
      <c r="OV71" s="188">
        <v>501.8827959518012</v>
      </c>
      <c r="OW71" s="188">
        <v>-501.8827959518012</v>
      </c>
      <c r="OX71" s="188">
        <v>501.8827959518012</v>
      </c>
      <c r="OY71" s="188">
        <v>-501.8827959518012</v>
      </c>
      <c r="OZ71" s="188">
        <v>501.8827959518012</v>
      </c>
      <c r="PA71" s="188">
        <f t="shared" si="113"/>
        <v>501.8827959518012</v>
      </c>
      <c r="PB71" s="188">
        <v>-501.8827959518012</v>
      </c>
      <c r="PC71" s="188">
        <v>501.8827959518012</v>
      </c>
      <c r="PD71" s="188">
        <v>-501.8827959518012</v>
      </c>
      <c r="PE71" s="188">
        <v>501.8827959518012</v>
      </c>
      <c r="PG71">
        <v>-1</v>
      </c>
      <c r="PH71" s="228">
        <v>-1</v>
      </c>
      <c r="PI71" s="228">
        <v>1</v>
      </c>
      <c r="PJ71" s="228">
        <v>-1</v>
      </c>
      <c r="PK71" s="203">
        <v>-1</v>
      </c>
      <c r="PL71" s="229">
        <v>2</v>
      </c>
      <c r="PM71">
        <v>1</v>
      </c>
      <c r="PN71">
        <v>-1</v>
      </c>
      <c r="PO71" s="203">
        <v>1</v>
      </c>
      <c r="PP71">
        <v>1</v>
      </c>
      <c r="PQ71">
        <v>0</v>
      </c>
      <c r="PR71">
        <v>1</v>
      </c>
      <c r="PS71">
        <v>0</v>
      </c>
      <c r="PT71" s="237">
        <v>8.5126507448600001E-3</v>
      </c>
      <c r="PU71" s="194">
        <v>42558</v>
      </c>
      <c r="PV71">
        <v>-1</v>
      </c>
      <c r="PW71" t="s">
        <v>1163</v>
      </c>
      <c r="PX71">
        <v>2</v>
      </c>
      <c r="PY71" s="241"/>
      <c r="PZ71">
        <v>2</v>
      </c>
      <c r="QA71" s="137">
        <v>102775</v>
      </c>
      <c r="QB71" s="137">
        <v>102775</v>
      </c>
      <c r="QC71" s="188">
        <v>-874.8876803029865</v>
      </c>
      <c r="QD71" s="188">
        <v>-874.8876803029865</v>
      </c>
      <c r="QE71" s="188">
        <v>-874.8876803029865</v>
      </c>
      <c r="QF71" s="188">
        <v>874.8876803029865</v>
      </c>
      <c r="QG71" s="188">
        <v>-874.8876803029865</v>
      </c>
      <c r="QH71" s="188">
        <v>874.8876803029865</v>
      </c>
      <c r="QI71" s="188">
        <v>-874.8876803029865</v>
      </c>
      <c r="QJ71" s="188">
        <v>-874.8876803029865</v>
      </c>
      <c r="QK71" s="188">
        <v>874.8876803029865</v>
      </c>
      <c r="QL71" s="188">
        <v>-874.8876803029865</v>
      </c>
      <c r="QM71" s="188">
        <v>-874.8876803029865</v>
      </c>
      <c r="QN71" s="188">
        <v>874.8876803029865</v>
      </c>
      <c r="QP71">
        <f t="shared" si="114"/>
        <v>1</v>
      </c>
      <c r="QQ71" s="228">
        <v>1</v>
      </c>
      <c r="QR71" s="228">
        <v>1</v>
      </c>
      <c r="QS71" s="228">
        <v>-1</v>
      </c>
      <c r="QT71" s="203">
        <v>-1</v>
      </c>
      <c r="QU71" s="229">
        <v>3</v>
      </c>
      <c r="QV71">
        <f t="shared" si="115"/>
        <v>1</v>
      </c>
      <c r="QW71">
        <f t="shared" si="116"/>
        <v>-1</v>
      </c>
      <c r="QX71">
        <v>-1</v>
      </c>
      <c r="QY71">
        <f t="shared" si="117"/>
        <v>0</v>
      </c>
      <c r="QZ71">
        <f t="shared" si="176"/>
        <v>1</v>
      </c>
      <c r="RA71">
        <f t="shared" si="163"/>
        <v>0</v>
      </c>
      <c r="RB71">
        <f t="shared" si="118"/>
        <v>1</v>
      </c>
      <c r="RC71">
        <v>-3.6107854630700001E-2</v>
      </c>
      <c r="RD71" s="194">
        <v>42558</v>
      </c>
      <c r="RE71">
        <f t="shared" si="119"/>
        <v>-1</v>
      </c>
      <c r="RF71" t="str">
        <f t="shared" si="83"/>
        <v>TRUE</v>
      </c>
      <c r="RG71">
        <f>VLOOKUP($A71,'FuturesInfo (3)'!$A$2:$V$80,22)</f>
        <v>2</v>
      </c>
      <c r="RH71" s="241"/>
      <c r="RI71">
        <f t="shared" si="120"/>
        <v>2</v>
      </c>
      <c r="RJ71" s="137">
        <f>VLOOKUP($A71,'FuturesInfo (3)'!$A$2:$O$80,15)*RG71</f>
        <v>102775</v>
      </c>
      <c r="RK71" s="137">
        <f>VLOOKUP($A71,'FuturesInfo (3)'!$A$2:$O$80,15)*RI71</f>
        <v>102775</v>
      </c>
      <c r="RL71" s="188">
        <f t="shared" si="121"/>
        <v>-3710.9847596701925</v>
      </c>
      <c r="RM71" s="188">
        <f t="shared" si="172"/>
        <v>-3710.9847596701925</v>
      </c>
      <c r="RN71" s="188">
        <f t="shared" si="122"/>
        <v>3710.9847596701925</v>
      </c>
      <c r="RO71" s="188">
        <f t="shared" si="123"/>
        <v>-3710.9847596701925</v>
      </c>
      <c r="RP71" s="188">
        <f t="shared" si="173"/>
        <v>3710.9847596701925</v>
      </c>
      <c r="RQ71" s="188">
        <f t="shared" si="125"/>
        <v>-3710.9847596701925</v>
      </c>
      <c r="RR71" s="188">
        <f t="shared" si="164"/>
        <v>3710.9847596701925</v>
      </c>
      <c r="RS71" s="188">
        <f t="shared" si="126"/>
        <v>3710.9847596701925</v>
      </c>
      <c r="RT71" s="188">
        <f>IF(IF(sym!$Q60=QX71,1,0)=1,ABS(RJ71*RC71),-ABS(RJ71*RC71))</f>
        <v>-3710.9847596701925</v>
      </c>
      <c r="RU71" s="188">
        <f>IF(IF(sym!$P60=QX71,1,0)=1,ABS(RJ71*RC71),-ABS(RJ71*RC71))</f>
        <v>3710.9847596701925</v>
      </c>
      <c r="RV71" s="188">
        <f t="shared" si="169"/>
        <v>-3710.9847596701925</v>
      </c>
      <c r="RW71" s="188">
        <f t="shared" si="127"/>
        <v>3710.9847596701925</v>
      </c>
      <c r="RY71">
        <f t="shared" si="128"/>
        <v>-1</v>
      </c>
      <c r="RZ71" s="228"/>
      <c r="SA71" s="228"/>
      <c r="SB71" s="228"/>
      <c r="SC71" s="203"/>
      <c r="SD71" s="229"/>
      <c r="SE71">
        <f t="shared" si="129"/>
        <v>1</v>
      </c>
      <c r="SF71">
        <f t="shared" si="130"/>
        <v>0</v>
      </c>
      <c r="SG71" s="203"/>
      <c r="SH71">
        <f t="shared" si="131"/>
        <v>1</v>
      </c>
      <c r="SI71">
        <f t="shared" si="85"/>
        <v>1</v>
      </c>
      <c r="SJ71">
        <f t="shared" si="165"/>
        <v>0</v>
      </c>
      <c r="SK71">
        <f t="shared" si="132"/>
        <v>1</v>
      </c>
      <c r="SL71" s="237"/>
      <c r="SM71" s="194"/>
      <c r="SN71">
        <f t="shared" si="133"/>
        <v>-1</v>
      </c>
      <c r="SO71" t="str">
        <f t="shared" si="86"/>
        <v>FALSE</v>
      </c>
      <c r="SP71">
        <f>VLOOKUP($A71,'FuturesInfo (3)'!$A$2:$V$80,22)</f>
        <v>2</v>
      </c>
      <c r="SQ71" s="241"/>
      <c r="SR71">
        <f t="shared" si="134"/>
        <v>2</v>
      </c>
      <c r="SS71" s="137">
        <f>VLOOKUP($A71,'FuturesInfo (3)'!$A$2:$O$80,15)*SP71</f>
        <v>102775</v>
      </c>
      <c r="ST71" s="137">
        <f>VLOOKUP($A71,'FuturesInfo (3)'!$A$2:$O$80,15)*SR71</f>
        <v>102775</v>
      </c>
      <c r="SU71" s="188">
        <f t="shared" si="177"/>
        <v>0</v>
      </c>
      <c r="SV71" s="188">
        <f t="shared" si="87"/>
        <v>0</v>
      </c>
      <c r="SW71" s="188">
        <f t="shared" si="136"/>
        <v>0</v>
      </c>
      <c r="SX71" s="188">
        <f t="shared" si="137"/>
        <v>0</v>
      </c>
      <c r="SY71" s="188">
        <f t="shared" si="174"/>
        <v>0</v>
      </c>
      <c r="SZ71" s="188">
        <f t="shared" si="139"/>
        <v>0</v>
      </c>
      <c r="TA71" s="188">
        <f t="shared" si="166"/>
        <v>0</v>
      </c>
      <c r="TB71" s="188">
        <f t="shared" si="140"/>
        <v>0</v>
      </c>
      <c r="TC71" s="188">
        <f>IF(IF(sym!$Q60=SG71,1,0)=1,ABS(SS71*SL71),-ABS(SS71*SL71))</f>
        <v>0</v>
      </c>
      <c r="TD71" s="188">
        <f>IF(IF(sym!$P60=SG71,1,0)=1,ABS(SS71*SL71),-ABS(SS71*SL71))</f>
        <v>0</v>
      </c>
      <c r="TE71" s="188">
        <f t="shared" si="170"/>
        <v>0</v>
      </c>
      <c r="TF71" s="188">
        <f t="shared" si="141"/>
        <v>0</v>
      </c>
      <c r="TH71">
        <f t="shared" si="142"/>
        <v>0</v>
      </c>
      <c r="TI71" s="228"/>
      <c r="TJ71" s="228"/>
      <c r="TK71" s="228"/>
      <c r="TL71" s="203"/>
      <c r="TM71" s="229"/>
      <c r="TN71">
        <f t="shared" si="143"/>
        <v>1</v>
      </c>
      <c r="TO71">
        <f t="shared" si="144"/>
        <v>0</v>
      </c>
      <c r="TP71" s="203"/>
      <c r="TQ71">
        <f t="shared" si="145"/>
        <v>1</v>
      </c>
      <c r="TR71">
        <f t="shared" si="88"/>
        <v>1</v>
      </c>
      <c r="TS71">
        <f t="shared" si="167"/>
        <v>0</v>
      </c>
      <c r="TT71">
        <f t="shared" si="146"/>
        <v>1</v>
      </c>
      <c r="TU71" s="237"/>
      <c r="TV71" s="194"/>
      <c r="TW71">
        <f t="shared" si="147"/>
        <v>-1</v>
      </c>
      <c r="TX71" t="str">
        <f t="shared" si="89"/>
        <v>FALSE</v>
      </c>
      <c r="TY71">
        <f>VLOOKUP($A71,'FuturesInfo (3)'!$A$2:$V$80,22)</f>
        <v>2</v>
      </c>
      <c r="TZ71" s="241"/>
      <c r="UA71">
        <f t="shared" si="148"/>
        <v>2</v>
      </c>
      <c r="UB71" s="137">
        <f>VLOOKUP($A71,'FuturesInfo (3)'!$A$2:$O$80,15)*TY71</f>
        <v>102775</v>
      </c>
      <c r="UC71" s="137">
        <f>VLOOKUP($A71,'FuturesInfo (3)'!$A$2:$O$80,15)*UA71</f>
        <v>102775</v>
      </c>
      <c r="UD71" s="188">
        <f t="shared" si="178"/>
        <v>0</v>
      </c>
      <c r="UE71" s="188">
        <f t="shared" si="90"/>
        <v>0</v>
      </c>
      <c r="UF71" s="188">
        <f t="shared" si="150"/>
        <v>0</v>
      </c>
      <c r="UG71" s="188">
        <f t="shared" si="151"/>
        <v>0</v>
      </c>
      <c r="UH71" s="188">
        <f t="shared" si="175"/>
        <v>0</v>
      </c>
      <c r="UI71" s="188">
        <f t="shared" si="153"/>
        <v>0</v>
      </c>
      <c r="UJ71" s="188">
        <f t="shared" si="168"/>
        <v>0</v>
      </c>
      <c r="UK71" s="188">
        <f t="shared" si="154"/>
        <v>0</v>
      </c>
      <c r="UL71" s="188">
        <f>IF(IF(sym!$Q60=TP71,1,0)=1,ABS(UB71*TU71),-ABS(UB71*TU71))</f>
        <v>0</v>
      </c>
      <c r="UM71" s="188">
        <f>IF(IF(sym!$P60=TP71,1,0)=1,ABS(UB71*TU71),-ABS(UB71*TU71))</f>
        <v>0</v>
      </c>
      <c r="UN71" s="188">
        <f t="shared" si="171"/>
        <v>0</v>
      </c>
      <c r="UO71" s="188">
        <f t="shared" si="155"/>
        <v>0</v>
      </c>
    </row>
    <row r="72" spans="1:561" x14ac:dyDescent="0.25">
      <c r="A72" s="1" t="s">
        <v>396</v>
      </c>
      <c r="B72" s="149" t="str">
        <f>'FuturesInfo (3)'!M60</f>
        <v>@SB</v>
      </c>
      <c r="C72" s="192" t="str">
        <f>VLOOKUP(A72,'FuturesInfo (3)'!$A$2:$K$80,11)</f>
        <v>soft</v>
      </c>
      <c r="E72">
        <v>1</v>
      </c>
      <c r="F72" s="228">
        <v>1</v>
      </c>
      <c r="G72" s="228">
        <v>-1</v>
      </c>
      <c r="H72" s="203">
        <v>1</v>
      </c>
      <c r="I72" s="229">
        <v>25</v>
      </c>
      <c r="J72">
        <v>-1</v>
      </c>
      <c r="K72">
        <v>1</v>
      </c>
      <c r="L72" s="203">
        <v>-1</v>
      </c>
      <c r="M72">
        <v>0</v>
      </c>
      <c r="N72">
        <v>0</v>
      </c>
      <c r="O72">
        <v>1</v>
      </c>
      <c r="P72">
        <v>0</v>
      </c>
      <c r="Q72" s="237">
        <v>-3.23655402189E-2</v>
      </c>
      <c r="R72" s="194">
        <v>42514</v>
      </c>
      <c r="S72">
        <v>60</v>
      </c>
      <c r="T72" t="s">
        <v>1163</v>
      </c>
      <c r="U72">
        <v>3</v>
      </c>
      <c r="V72" s="241">
        <v>2</v>
      </c>
      <c r="W72">
        <v>2</v>
      </c>
      <c r="X72" s="137">
        <v>68308.799999999988</v>
      </c>
      <c r="Y72" s="137">
        <v>45539.199999999997</v>
      </c>
      <c r="Z72" s="188">
        <v>-2210.851213704796</v>
      </c>
      <c r="AA72" s="188">
        <f t="shared" si="81"/>
        <v>-2210.851213704796</v>
      </c>
      <c r="AB72" s="188">
        <v>-2210.851213704796</v>
      </c>
      <c r="AC72" s="188">
        <v>2210.851213704796</v>
      </c>
      <c r="AD72" s="188">
        <v>-2210.851213704796</v>
      </c>
      <c r="AE72" s="188">
        <v>2210.851213704796</v>
      </c>
      <c r="AF72" s="188">
        <f t="shared" si="91"/>
        <v>0</v>
      </c>
      <c r="AG72" s="188">
        <v>-2210.851213704796</v>
      </c>
      <c r="AH72" s="188">
        <v>2210.851213704796</v>
      </c>
      <c r="AI72" s="188">
        <v>-2210.851213704796</v>
      </c>
      <c r="AJ72" s="188">
        <v>2210.851213704796</v>
      </c>
      <c r="AL72">
        <v>-1</v>
      </c>
      <c r="AM72" s="228">
        <v>1</v>
      </c>
      <c r="AN72" s="228">
        <v>-1</v>
      </c>
      <c r="AO72" s="228">
        <v>1</v>
      </c>
      <c r="AP72" s="203">
        <v>1</v>
      </c>
      <c r="AQ72" s="229">
        <v>26</v>
      </c>
      <c r="AR72">
        <v>-1</v>
      </c>
      <c r="AS72">
        <v>1</v>
      </c>
      <c r="AT72" s="203">
        <v>1</v>
      </c>
      <c r="AU72">
        <v>1</v>
      </c>
      <c r="AV72">
        <v>1</v>
      </c>
      <c r="AW72">
        <v>0</v>
      </c>
      <c r="AX72">
        <v>1</v>
      </c>
      <c r="AY72" s="237">
        <v>2.21347761928E-2</v>
      </c>
      <c r="AZ72" s="194">
        <v>42514</v>
      </c>
      <c r="BA72">
        <f t="shared" si="92"/>
        <v>1</v>
      </c>
      <c r="BB72" t="s">
        <v>1163</v>
      </c>
      <c r="BC72">
        <v>3</v>
      </c>
      <c r="BD72" s="241">
        <v>1</v>
      </c>
      <c r="BE72">
        <v>4</v>
      </c>
      <c r="BF72" s="137">
        <v>69820.800000000003</v>
      </c>
      <c r="BG72" s="137">
        <v>93094.400000000009</v>
      </c>
      <c r="BH72" s="188">
        <v>1545.4677816022504</v>
      </c>
      <c r="BI72" s="188">
        <f t="shared" si="156"/>
        <v>-1545.4677816022504</v>
      </c>
      <c r="BJ72" s="188">
        <v>1545.4677816022504</v>
      </c>
      <c r="BK72" s="188">
        <v>-1545.4677816022504</v>
      </c>
      <c r="BL72" s="188">
        <v>1545.4677816022504</v>
      </c>
      <c r="BM72" s="188">
        <v>-1545.4677816022504</v>
      </c>
      <c r="BN72" s="188">
        <v>1545.4677816022504</v>
      </c>
      <c r="BO72" s="188">
        <f t="shared" si="93"/>
        <v>1545.4677816022504</v>
      </c>
      <c r="BP72" s="188">
        <v>1545.4677816022504</v>
      </c>
      <c r="BQ72" s="188">
        <v>-1545.4677816022504</v>
      </c>
      <c r="BR72" s="188">
        <v>-1545.4677816022504</v>
      </c>
      <c r="BS72" s="188">
        <v>1545.4677816022504</v>
      </c>
      <c r="BU72">
        <v>1</v>
      </c>
      <c r="BV72" s="228">
        <v>1</v>
      </c>
      <c r="BW72" s="228">
        <v>-1</v>
      </c>
      <c r="BX72" s="228">
        <v>1</v>
      </c>
      <c r="BY72" s="203">
        <v>1</v>
      </c>
      <c r="BZ72" s="229">
        <v>27</v>
      </c>
      <c r="CA72">
        <v>-1</v>
      </c>
      <c r="CB72">
        <v>1</v>
      </c>
      <c r="CC72" s="203">
        <v>1</v>
      </c>
      <c r="CD72">
        <v>1</v>
      </c>
      <c r="CE72">
        <v>1</v>
      </c>
      <c r="CF72">
        <v>0</v>
      </c>
      <c r="CG72">
        <v>1</v>
      </c>
      <c r="CH72" s="237"/>
      <c r="CI72" s="194">
        <v>42514</v>
      </c>
      <c r="CJ72">
        <f t="shared" si="94"/>
        <v>1</v>
      </c>
      <c r="CK72" t="s">
        <v>1163</v>
      </c>
      <c r="CL72">
        <v>3</v>
      </c>
      <c r="CM72" s="241">
        <v>2</v>
      </c>
      <c r="CN72">
        <v>2</v>
      </c>
      <c r="CO72" s="137">
        <v>69820.800000000003</v>
      </c>
      <c r="CP72" s="137">
        <v>46547.200000000004</v>
      </c>
      <c r="CQ72" s="188">
        <v>0</v>
      </c>
      <c r="CR72" s="188">
        <f t="shared" si="157"/>
        <v>0</v>
      </c>
      <c r="CS72" s="188">
        <v>0</v>
      </c>
      <c r="CT72" s="188">
        <v>0</v>
      </c>
      <c r="CU72" s="188">
        <v>0</v>
      </c>
      <c r="CV72" s="188">
        <v>0</v>
      </c>
      <c r="CW72" s="188">
        <v>0</v>
      </c>
      <c r="CX72" s="188">
        <f t="shared" si="95"/>
        <v>0</v>
      </c>
      <c r="CY72" s="188">
        <v>0</v>
      </c>
      <c r="CZ72" s="188">
        <v>0</v>
      </c>
      <c r="DA72" s="188">
        <v>0</v>
      </c>
      <c r="DB72" s="188">
        <v>0</v>
      </c>
      <c r="DD72">
        <v>1</v>
      </c>
      <c r="DE72" s="228">
        <v>1</v>
      </c>
      <c r="DF72" s="228">
        <v>-1</v>
      </c>
      <c r="DG72" s="228">
        <v>1</v>
      </c>
      <c r="DH72" s="203">
        <v>1</v>
      </c>
      <c r="DI72" s="229">
        <v>27</v>
      </c>
      <c r="DJ72">
        <v>-1</v>
      </c>
      <c r="DK72">
        <v>1</v>
      </c>
      <c r="DL72" s="203">
        <v>1</v>
      </c>
      <c r="DM72">
        <v>1</v>
      </c>
      <c r="DN72">
        <v>1</v>
      </c>
      <c r="DO72">
        <v>0</v>
      </c>
      <c r="DP72">
        <v>1</v>
      </c>
      <c r="DQ72" s="237">
        <v>4.3310875842199996E-3</v>
      </c>
      <c r="DR72" s="194">
        <v>42514</v>
      </c>
      <c r="DS72">
        <f t="shared" si="96"/>
        <v>1</v>
      </c>
      <c r="DT72" t="s">
        <v>1163</v>
      </c>
      <c r="DU72">
        <v>3</v>
      </c>
      <c r="DV72" s="241">
        <v>2</v>
      </c>
      <c r="DW72">
        <v>2</v>
      </c>
      <c r="DX72" s="137">
        <v>70123.200000000012</v>
      </c>
      <c r="DY72" s="137">
        <v>46748.800000000003</v>
      </c>
      <c r="DZ72" s="188">
        <v>303.70972088577594</v>
      </c>
      <c r="EA72" s="188">
        <f t="shared" si="158"/>
        <v>303.70972088577594</v>
      </c>
      <c r="EB72" s="188">
        <v>303.70972088577594</v>
      </c>
      <c r="EC72" s="188">
        <v>-303.70972088577594</v>
      </c>
      <c r="ED72" s="188">
        <v>303.70972088577594</v>
      </c>
      <c r="EE72" s="188">
        <v>-303.70972088577594</v>
      </c>
      <c r="EF72" s="188">
        <v>303.70972088577594</v>
      </c>
      <c r="EG72" s="188">
        <f t="shared" si="97"/>
        <v>303.70972088577594</v>
      </c>
      <c r="EH72" s="188">
        <v>303.70972088577594</v>
      </c>
      <c r="EI72" s="188">
        <v>-303.70972088577594</v>
      </c>
      <c r="EJ72" s="188">
        <v>-303.70972088577594</v>
      </c>
      <c r="EK72" s="188">
        <v>303.70972088577594</v>
      </c>
      <c r="EM72">
        <v>1</v>
      </c>
      <c r="EN72" s="228">
        <v>1</v>
      </c>
      <c r="EO72" s="228">
        <v>-1</v>
      </c>
      <c r="EP72" s="228">
        <v>1</v>
      </c>
      <c r="EQ72" s="203">
        <v>1</v>
      </c>
      <c r="ER72" s="229">
        <v>28</v>
      </c>
      <c r="ES72">
        <v>-1</v>
      </c>
      <c r="ET72">
        <v>1</v>
      </c>
      <c r="EU72" s="203">
        <v>-1</v>
      </c>
      <c r="EV72">
        <v>0</v>
      </c>
      <c r="EW72">
        <v>0</v>
      </c>
      <c r="EX72">
        <v>1</v>
      </c>
      <c r="EY72">
        <v>0</v>
      </c>
      <c r="EZ72" s="237">
        <v>-1.43747005271E-2</v>
      </c>
      <c r="FA72" s="194">
        <v>42514</v>
      </c>
      <c r="FB72">
        <f t="shared" si="98"/>
        <v>1</v>
      </c>
      <c r="FC72" t="s">
        <v>1163</v>
      </c>
      <c r="FD72">
        <v>3</v>
      </c>
      <c r="FE72" s="241">
        <v>2</v>
      </c>
      <c r="FF72">
        <v>3</v>
      </c>
      <c r="FG72" s="137">
        <v>69115.200000000012</v>
      </c>
      <c r="FH72" s="137">
        <v>69115.200000000012</v>
      </c>
      <c r="FI72" s="188">
        <v>-993.51030187062202</v>
      </c>
      <c r="FJ72" s="188">
        <f t="shared" si="159"/>
        <v>-993.51030187062202</v>
      </c>
      <c r="FK72" s="188">
        <v>-993.51030187062202</v>
      </c>
      <c r="FL72" s="188">
        <v>993.51030187062202</v>
      </c>
      <c r="FM72" s="188">
        <v>-993.51030187062202</v>
      </c>
      <c r="FN72" s="188">
        <v>993.51030187062202</v>
      </c>
      <c r="FO72" s="188">
        <v>-993.51030187062202</v>
      </c>
      <c r="FP72" s="188">
        <f t="shared" si="99"/>
        <v>-993.51030187062202</v>
      </c>
      <c r="FQ72" s="188">
        <v>-993.51030187062202</v>
      </c>
      <c r="FR72" s="188">
        <v>993.51030187062202</v>
      </c>
      <c r="FS72" s="188">
        <v>-993.51030187062202</v>
      </c>
      <c r="FT72" s="188">
        <v>993.51030187062202</v>
      </c>
      <c r="FV72">
        <v>-1</v>
      </c>
      <c r="FW72" s="228">
        <v>1</v>
      </c>
      <c r="FX72" s="228">
        <v>-1</v>
      </c>
      <c r="FY72" s="228">
        <v>1</v>
      </c>
      <c r="FZ72" s="203">
        <v>1</v>
      </c>
      <c r="GA72" s="229">
        <v>29</v>
      </c>
      <c r="GB72">
        <v>-1</v>
      </c>
      <c r="GC72">
        <v>1</v>
      </c>
      <c r="GD72">
        <v>-1</v>
      </c>
      <c r="GE72">
        <v>0</v>
      </c>
      <c r="GF72">
        <v>0</v>
      </c>
      <c r="GG72">
        <v>1</v>
      </c>
      <c r="GH72">
        <v>0</v>
      </c>
      <c r="GI72">
        <v>-4.0836169178400002E-2</v>
      </c>
      <c r="GJ72" s="194">
        <v>42514</v>
      </c>
      <c r="GK72">
        <f t="shared" si="100"/>
        <v>1</v>
      </c>
      <c r="GL72" t="s">
        <v>1163</v>
      </c>
      <c r="GM72">
        <v>3</v>
      </c>
      <c r="GN72" s="241">
        <v>1</v>
      </c>
      <c r="GO72">
        <v>4</v>
      </c>
      <c r="GP72" s="137">
        <v>66292.800000000003</v>
      </c>
      <c r="GQ72" s="137">
        <v>88390.400000000009</v>
      </c>
      <c r="GR72" s="188">
        <v>-2707.1439961098358</v>
      </c>
      <c r="GS72" s="188">
        <f t="shared" si="160"/>
        <v>2707.1439961098358</v>
      </c>
      <c r="GT72" s="188">
        <v>-2707.1439961098358</v>
      </c>
      <c r="GU72" s="188">
        <v>2707.1439961098358</v>
      </c>
      <c r="GV72" s="188">
        <v>-2707.1439961098358</v>
      </c>
      <c r="GW72" s="188">
        <v>2707.1439961098358</v>
      </c>
      <c r="GX72" s="188">
        <v>-2707.1439961098358</v>
      </c>
      <c r="GY72" s="188">
        <f t="shared" si="101"/>
        <v>-2707.1439961098358</v>
      </c>
      <c r="GZ72" s="188">
        <v>-2707.1439961098358</v>
      </c>
      <c r="HA72" s="188">
        <v>2707.1439961098358</v>
      </c>
      <c r="HB72" s="188">
        <v>-2707.1439961098358</v>
      </c>
      <c r="HC72" s="188">
        <v>2707.1439961098358</v>
      </c>
      <c r="HE72">
        <v>-1</v>
      </c>
      <c r="HF72">
        <v>-1</v>
      </c>
      <c r="HG72">
        <v>1</v>
      </c>
      <c r="HH72">
        <v>-1</v>
      </c>
      <c r="HI72">
        <v>1</v>
      </c>
      <c r="HJ72">
        <v>-5</v>
      </c>
      <c r="HK72">
        <v>-1</v>
      </c>
      <c r="HL72">
        <v>-1</v>
      </c>
      <c r="HM72" s="203">
        <v>-1</v>
      </c>
      <c r="HN72">
        <v>1</v>
      </c>
      <c r="HO72">
        <v>0</v>
      </c>
      <c r="HP72">
        <v>1</v>
      </c>
      <c r="HQ72">
        <v>1</v>
      </c>
      <c r="HR72" s="237">
        <v>-8.1094779523600002E-3</v>
      </c>
      <c r="HS72" s="194">
        <v>42550</v>
      </c>
      <c r="HT72">
        <f t="shared" si="102"/>
        <v>-1</v>
      </c>
      <c r="HU72" t="s">
        <v>1163</v>
      </c>
      <c r="HV72">
        <v>3</v>
      </c>
      <c r="HW72">
        <v>1</v>
      </c>
      <c r="HX72">
        <v>4</v>
      </c>
      <c r="HY72" s="137">
        <v>65755.200000000012</v>
      </c>
      <c r="HZ72" s="137">
        <v>87673.600000000006</v>
      </c>
      <c r="IA72" s="188">
        <v>533.24034465302236</v>
      </c>
      <c r="IB72" s="188">
        <f t="shared" si="161"/>
        <v>533.24034465302236</v>
      </c>
      <c r="IC72" s="188">
        <v>-533.24034465302236</v>
      </c>
      <c r="ID72" s="188">
        <v>533.24034465302236</v>
      </c>
      <c r="IE72" s="188">
        <v>533.24034465302236</v>
      </c>
      <c r="IF72" s="188">
        <v>-533.24034465302236</v>
      </c>
      <c r="IG72" s="188">
        <v>533.24034465302236</v>
      </c>
      <c r="IH72" s="188">
        <f t="shared" si="103"/>
        <v>533.24034465302236</v>
      </c>
      <c r="II72" s="188">
        <v>-533.24034465302236</v>
      </c>
      <c r="IJ72" s="188">
        <v>533.24034465302236</v>
      </c>
      <c r="IK72" s="188">
        <v>-533.24034465302236</v>
      </c>
      <c r="IL72" s="188">
        <v>533.24034465302236</v>
      </c>
      <c r="IN72">
        <v>-1</v>
      </c>
      <c r="IO72" s="228">
        <v>-1</v>
      </c>
      <c r="IP72" s="228">
        <v>1</v>
      </c>
      <c r="IQ72" s="228">
        <v>-1</v>
      </c>
      <c r="IR72" s="203">
        <v>1</v>
      </c>
      <c r="IS72" s="229">
        <v>-6</v>
      </c>
      <c r="IT72">
        <v>-1</v>
      </c>
      <c r="IU72">
        <v>-1</v>
      </c>
      <c r="IV72" s="203">
        <v>1</v>
      </c>
      <c r="IW72">
        <v>0</v>
      </c>
      <c r="IX72">
        <v>1</v>
      </c>
      <c r="IY72">
        <v>0</v>
      </c>
      <c r="IZ72">
        <v>0</v>
      </c>
      <c r="JA72" s="237">
        <v>3.6280020439399999E-2</v>
      </c>
      <c r="JB72" s="194">
        <v>42550</v>
      </c>
      <c r="JC72">
        <f t="shared" si="104"/>
        <v>-1</v>
      </c>
      <c r="JD72" t="s">
        <v>1163</v>
      </c>
      <c r="JE72">
        <v>3</v>
      </c>
      <c r="JF72" s="241">
        <v>2</v>
      </c>
      <c r="JG72">
        <v>2</v>
      </c>
      <c r="JH72" s="137">
        <v>68140.800000000003</v>
      </c>
      <c r="JI72" s="137">
        <v>45427.200000000004</v>
      </c>
      <c r="JJ72" s="188">
        <v>-2472.1496167570676</v>
      </c>
      <c r="JK72" s="188">
        <f t="shared" si="162"/>
        <v>-2472.1496167570676</v>
      </c>
      <c r="JL72" s="188">
        <v>2472.1496167570676</v>
      </c>
      <c r="JM72" s="188">
        <v>-2472.1496167570676</v>
      </c>
      <c r="JN72" s="188">
        <v>-2472.1496167570676</v>
      </c>
      <c r="JO72" s="188">
        <v>2472.1496167570676</v>
      </c>
      <c r="JP72" s="188">
        <v>-2472.1496167570676</v>
      </c>
      <c r="JQ72" s="188">
        <f t="shared" si="105"/>
        <v>-2472.1496167570676</v>
      </c>
      <c r="JR72" s="188">
        <v>2472.1496167570676</v>
      </c>
      <c r="JS72" s="188">
        <v>-2472.1496167570676</v>
      </c>
      <c r="JT72" s="188">
        <v>-2472.1496167570676</v>
      </c>
      <c r="JU72" s="188">
        <v>2472.1496167570676</v>
      </c>
      <c r="JW72">
        <v>1</v>
      </c>
      <c r="JX72" s="228">
        <v>1</v>
      </c>
      <c r="JY72" s="228">
        <v>-1</v>
      </c>
      <c r="JZ72" s="228">
        <v>1</v>
      </c>
      <c r="KA72" s="203">
        <v>1</v>
      </c>
      <c r="KB72" s="229">
        <v>-7</v>
      </c>
      <c r="KC72">
        <v>-1</v>
      </c>
      <c r="KD72">
        <v>-1</v>
      </c>
      <c r="KE72" s="203">
        <v>-1</v>
      </c>
      <c r="KF72">
        <v>0</v>
      </c>
      <c r="KG72">
        <v>0</v>
      </c>
      <c r="KH72">
        <v>1</v>
      </c>
      <c r="KI72">
        <v>1</v>
      </c>
      <c r="KJ72" s="237">
        <v>-2.76134122288E-2</v>
      </c>
      <c r="KK72" s="194">
        <v>42550</v>
      </c>
      <c r="KL72">
        <f t="shared" si="106"/>
        <v>-1</v>
      </c>
      <c r="KM72" t="s">
        <v>1163</v>
      </c>
      <c r="KN72">
        <v>3</v>
      </c>
      <c r="KO72" s="241">
        <v>2</v>
      </c>
      <c r="KP72">
        <v>2</v>
      </c>
      <c r="KQ72" s="137">
        <v>66259.199999999997</v>
      </c>
      <c r="KR72" s="137">
        <v>44172.799999999996</v>
      </c>
      <c r="KS72" s="188">
        <v>-1829.6426035505049</v>
      </c>
      <c r="KT72" s="188">
        <v>-1829.6426035505049</v>
      </c>
      <c r="KU72" s="188">
        <v>-1829.6426035505049</v>
      </c>
      <c r="KV72" s="188">
        <v>1829.6426035505049</v>
      </c>
      <c r="KW72" s="188">
        <v>1829.6426035505049</v>
      </c>
      <c r="KX72" s="188">
        <v>1829.6426035505049</v>
      </c>
      <c r="KY72" s="188">
        <v>-1829.6426035505049</v>
      </c>
      <c r="KZ72" s="188">
        <f t="shared" si="107"/>
        <v>1829.6426035505049</v>
      </c>
      <c r="LA72" s="188">
        <v>-1829.6426035505049</v>
      </c>
      <c r="LB72" s="188">
        <v>1829.6426035505049</v>
      </c>
      <c r="LC72" s="188">
        <v>-1829.6426035505049</v>
      </c>
      <c r="LD72" s="188">
        <v>1829.6426035505049</v>
      </c>
      <c r="LF72">
        <v>-1</v>
      </c>
      <c r="LG72" s="228">
        <v>-1</v>
      </c>
      <c r="LH72" s="228">
        <v>1</v>
      </c>
      <c r="LI72" s="228">
        <v>-1</v>
      </c>
      <c r="LJ72" s="203">
        <v>1</v>
      </c>
      <c r="LK72" s="229">
        <v>-8</v>
      </c>
      <c r="LL72">
        <v>-1</v>
      </c>
      <c r="LM72">
        <v>-1</v>
      </c>
      <c r="LN72" s="203">
        <v>-1</v>
      </c>
      <c r="LO72">
        <v>0</v>
      </c>
      <c r="LP72">
        <v>0</v>
      </c>
      <c r="LQ72">
        <v>1</v>
      </c>
      <c r="LR72">
        <v>1</v>
      </c>
      <c r="LS72" s="237">
        <v>-1.21703853955E-2</v>
      </c>
      <c r="LT72" s="194">
        <v>42550</v>
      </c>
      <c r="LU72">
        <f t="shared" si="108"/>
        <v>-1</v>
      </c>
      <c r="LV72" t="s">
        <v>1163</v>
      </c>
      <c r="LW72">
        <v>3</v>
      </c>
      <c r="LX72" s="241"/>
      <c r="LY72">
        <v>2</v>
      </c>
      <c r="LZ72" s="137">
        <v>65452.800000000003</v>
      </c>
      <c r="MA72" s="137">
        <v>43635.200000000004</v>
      </c>
      <c r="MB72" s="188">
        <v>796.58580121458237</v>
      </c>
      <c r="MC72" s="188">
        <v>796.58580121458237</v>
      </c>
      <c r="MD72" s="188">
        <v>-796.58580121458237</v>
      </c>
      <c r="ME72" s="188">
        <v>796.58580121458237</v>
      </c>
      <c r="MF72" s="188">
        <v>796.58580121458237</v>
      </c>
      <c r="MG72" s="188">
        <v>-796.58580121458237</v>
      </c>
      <c r="MH72" s="188">
        <v>796.58580121458237</v>
      </c>
      <c r="MI72" s="188">
        <f t="shared" si="109"/>
        <v>796.58580121458237</v>
      </c>
      <c r="MJ72" s="188">
        <v>-796.58580121458237</v>
      </c>
      <c r="MK72" s="188">
        <v>796.58580121458237</v>
      </c>
      <c r="ML72" s="188">
        <v>-796.58580121458237</v>
      </c>
      <c r="MM72" s="188">
        <v>796.58580121458237</v>
      </c>
      <c r="MO72">
        <v>-1</v>
      </c>
      <c r="MP72" s="228">
        <v>-1</v>
      </c>
      <c r="MQ72" s="228">
        <v>-1</v>
      </c>
      <c r="MR72" s="203">
        <v>1</v>
      </c>
      <c r="MS72" s="203">
        <v>1</v>
      </c>
      <c r="MT72" s="229">
        <v>-9</v>
      </c>
      <c r="MU72">
        <v>-1</v>
      </c>
      <c r="MV72">
        <v>-1</v>
      </c>
      <c r="MW72" s="203">
        <v>1</v>
      </c>
      <c r="MX72">
        <v>0</v>
      </c>
      <c r="MY72">
        <v>1</v>
      </c>
      <c r="MZ72">
        <v>0</v>
      </c>
      <c r="NA72">
        <v>0</v>
      </c>
      <c r="NB72" s="237">
        <v>2.2073921971299999E-2</v>
      </c>
      <c r="NC72" s="194">
        <v>42550</v>
      </c>
      <c r="ND72">
        <f t="shared" si="110"/>
        <v>-1</v>
      </c>
      <c r="NE72" t="s">
        <v>1163</v>
      </c>
      <c r="NF72">
        <v>3</v>
      </c>
      <c r="NG72" s="241"/>
      <c r="NH72">
        <v>2</v>
      </c>
      <c r="NI72" s="137">
        <v>66897.600000000006</v>
      </c>
      <c r="NJ72" s="137">
        <v>44598.400000000001</v>
      </c>
      <c r="NK72" s="188">
        <v>-1476.6924024672389</v>
      </c>
      <c r="NL72" s="188">
        <v>-1476.6924024672389</v>
      </c>
      <c r="NM72" s="188">
        <v>1476.6924024672389</v>
      </c>
      <c r="NN72" s="188">
        <v>-1476.6924024672389</v>
      </c>
      <c r="NO72" s="188">
        <v>-1476.6924024672389</v>
      </c>
      <c r="NP72" s="188">
        <v>-1476.6924024672389</v>
      </c>
      <c r="NQ72" s="188">
        <v>1476.6924024672389</v>
      </c>
      <c r="NR72" s="188">
        <f t="shared" si="111"/>
        <v>-1476.6924024672389</v>
      </c>
      <c r="NS72" s="188">
        <v>1476.6924024672389</v>
      </c>
      <c r="NT72" s="188">
        <v>-1476.6924024672389</v>
      </c>
      <c r="NU72" s="188">
        <v>-1476.6924024672389</v>
      </c>
      <c r="NV72" s="188">
        <v>1476.6924024672389</v>
      </c>
      <c r="NX72">
        <v>1</v>
      </c>
      <c r="NY72" s="228">
        <v>1</v>
      </c>
      <c r="NZ72" s="228">
        <v>-1</v>
      </c>
      <c r="OA72" s="228">
        <v>1</v>
      </c>
      <c r="OB72" s="203">
        <v>1</v>
      </c>
      <c r="OC72" s="229">
        <v>-10</v>
      </c>
      <c r="OD72">
        <v>-1</v>
      </c>
      <c r="OE72">
        <v>-1</v>
      </c>
      <c r="OF72" s="203">
        <v>-1</v>
      </c>
      <c r="OG72">
        <v>1</v>
      </c>
      <c r="OH72">
        <v>0</v>
      </c>
      <c r="OI72">
        <v>1</v>
      </c>
      <c r="OJ72">
        <v>1</v>
      </c>
      <c r="OK72">
        <v>-3.0135610246100002E-2</v>
      </c>
      <c r="OL72" s="194">
        <v>42550</v>
      </c>
      <c r="OM72">
        <f t="shared" si="112"/>
        <v>-1</v>
      </c>
      <c r="ON72" t="s">
        <v>1163</v>
      </c>
      <c r="OO72">
        <v>3</v>
      </c>
      <c r="OP72" s="241"/>
      <c r="OQ72">
        <v>2</v>
      </c>
      <c r="OR72" s="137">
        <v>65083.200000000004</v>
      </c>
      <c r="OS72" s="137">
        <v>43388.800000000003</v>
      </c>
      <c r="OT72" s="188">
        <v>-1961.3219487689757</v>
      </c>
      <c r="OU72" s="188">
        <v>-1961.3219487689757</v>
      </c>
      <c r="OV72" s="188">
        <v>-1961.3219487689757</v>
      </c>
      <c r="OW72" s="188">
        <v>1961.3219487689757</v>
      </c>
      <c r="OX72" s="188">
        <v>1961.3219487689757</v>
      </c>
      <c r="OY72" s="188">
        <v>1961.3219487689757</v>
      </c>
      <c r="OZ72" s="188">
        <v>-1961.3219487689757</v>
      </c>
      <c r="PA72" s="188">
        <f t="shared" si="113"/>
        <v>1961.3219487689757</v>
      </c>
      <c r="PB72" s="188">
        <v>-1961.3219487689757</v>
      </c>
      <c r="PC72" s="188">
        <v>1961.3219487689757</v>
      </c>
      <c r="PD72" s="188">
        <v>-1961.3219487689757</v>
      </c>
      <c r="PE72" s="188">
        <v>1961.3219487689757</v>
      </c>
      <c r="PG72">
        <v>-1</v>
      </c>
      <c r="PH72" s="228">
        <v>1</v>
      </c>
      <c r="PI72" s="228">
        <v>-1</v>
      </c>
      <c r="PJ72" s="228">
        <v>1</v>
      </c>
      <c r="PK72" s="203">
        <v>1</v>
      </c>
      <c r="PL72" s="229">
        <v>-11</v>
      </c>
      <c r="PM72">
        <v>-1</v>
      </c>
      <c r="PN72">
        <v>-1</v>
      </c>
      <c r="PO72" s="203">
        <v>1</v>
      </c>
      <c r="PP72">
        <v>0</v>
      </c>
      <c r="PQ72">
        <v>1</v>
      </c>
      <c r="PR72">
        <v>0</v>
      </c>
      <c r="PS72">
        <v>0</v>
      </c>
      <c r="PT72" s="237">
        <v>3.1071983428299999E-3</v>
      </c>
      <c r="PU72" s="194">
        <v>42550</v>
      </c>
      <c r="PV72">
        <v>-1</v>
      </c>
      <c r="PW72" t="s">
        <v>1163</v>
      </c>
      <c r="PX72">
        <v>3</v>
      </c>
      <c r="PY72" s="241"/>
      <c r="PZ72">
        <v>2</v>
      </c>
      <c r="QA72" s="137">
        <v>65049.600000000006</v>
      </c>
      <c r="QB72" s="137">
        <v>43366.400000000001</v>
      </c>
      <c r="QC72" s="188">
        <v>202.12200932175438</v>
      </c>
      <c r="QD72" s="188">
        <v>-202.12200932175438</v>
      </c>
      <c r="QE72" s="188">
        <v>202.12200932175438</v>
      </c>
      <c r="QF72" s="188">
        <v>-202.12200932175438</v>
      </c>
      <c r="QG72" s="188">
        <v>-202.12200932175438</v>
      </c>
      <c r="QH72" s="188">
        <v>-202.12200932175438</v>
      </c>
      <c r="QI72" s="188">
        <v>202.12200932175438</v>
      </c>
      <c r="QJ72" s="188">
        <v>-202.12200932175438</v>
      </c>
      <c r="QK72" s="188">
        <v>202.12200932175438</v>
      </c>
      <c r="QL72" s="188">
        <v>-202.12200932175438</v>
      </c>
      <c r="QM72" s="188">
        <v>-202.12200932175438</v>
      </c>
      <c r="QN72" s="188">
        <v>202.12200932175438</v>
      </c>
      <c r="QP72">
        <f t="shared" si="114"/>
        <v>1</v>
      </c>
      <c r="QQ72" s="228">
        <v>-1</v>
      </c>
      <c r="QR72" s="228">
        <v>-1</v>
      </c>
      <c r="QS72" s="228">
        <v>-1</v>
      </c>
      <c r="QT72" s="203">
        <v>1</v>
      </c>
      <c r="QU72" s="229">
        <v>-12</v>
      </c>
      <c r="QV72">
        <f t="shared" si="115"/>
        <v>-1</v>
      </c>
      <c r="QW72">
        <f t="shared" si="116"/>
        <v>-1</v>
      </c>
      <c r="QX72">
        <v>-1</v>
      </c>
      <c r="QY72">
        <f t="shared" si="117"/>
        <v>1</v>
      </c>
      <c r="QZ72">
        <f t="shared" si="176"/>
        <v>0</v>
      </c>
      <c r="RA72">
        <f t="shared" si="163"/>
        <v>1</v>
      </c>
      <c r="RB72">
        <f t="shared" si="118"/>
        <v>1</v>
      </c>
      <c r="RC72">
        <v>-5.1626226122899999E-4</v>
      </c>
      <c r="RD72" s="194">
        <v>42550</v>
      </c>
      <c r="RE72">
        <f t="shared" si="119"/>
        <v>-1</v>
      </c>
      <c r="RF72" t="str">
        <f t="shared" si="83"/>
        <v>TRUE</v>
      </c>
      <c r="RG72">
        <f>VLOOKUP($A72,'FuturesInfo (3)'!$A$2:$V$80,22)</f>
        <v>3</v>
      </c>
      <c r="RH72" s="241"/>
      <c r="RI72">
        <f t="shared" si="120"/>
        <v>2</v>
      </c>
      <c r="RJ72" s="137">
        <f>VLOOKUP($A72,'FuturesInfo (3)'!$A$2:$O$80,15)*RG72</f>
        <v>65049.600000000006</v>
      </c>
      <c r="RK72" s="137">
        <f>VLOOKUP($A72,'FuturesInfo (3)'!$A$2:$O$80,15)*RI72</f>
        <v>43366.400000000001</v>
      </c>
      <c r="RL72" s="188">
        <f t="shared" si="121"/>
        <v>33.582653588041964</v>
      </c>
      <c r="RM72" s="188">
        <f t="shared" si="172"/>
        <v>-33.582653588041964</v>
      </c>
      <c r="RN72" s="188">
        <f t="shared" si="122"/>
        <v>-33.582653588041964</v>
      </c>
      <c r="RO72" s="188">
        <f t="shared" si="123"/>
        <v>33.582653588041964</v>
      </c>
      <c r="RP72" s="188">
        <f t="shared" si="173"/>
        <v>33.582653588041964</v>
      </c>
      <c r="RQ72" s="188">
        <f t="shared" si="125"/>
        <v>33.582653588041964</v>
      </c>
      <c r="RR72" s="188">
        <f t="shared" si="164"/>
        <v>33.582653588041964</v>
      </c>
      <c r="RS72" s="188">
        <f t="shared" si="126"/>
        <v>33.582653588041964</v>
      </c>
      <c r="RT72" s="188">
        <f>IF(IF(sym!$Q61=QX72,1,0)=1,ABS(RJ72*RC72),-ABS(RJ72*RC72))</f>
        <v>-33.582653588041964</v>
      </c>
      <c r="RU72" s="188">
        <f>IF(IF(sym!$P61=QX72,1,0)=1,ABS(RJ72*RC72),-ABS(RJ72*RC72))</f>
        <v>33.582653588041964</v>
      </c>
      <c r="RV72" s="188">
        <f t="shared" si="169"/>
        <v>-33.582653588041964</v>
      </c>
      <c r="RW72" s="188">
        <f t="shared" si="127"/>
        <v>33.582653588041964</v>
      </c>
      <c r="RY72">
        <f t="shared" si="128"/>
        <v>-1</v>
      </c>
      <c r="RZ72" s="228"/>
      <c r="SA72" s="228"/>
      <c r="SB72" s="228"/>
      <c r="SC72" s="203"/>
      <c r="SD72" s="229"/>
      <c r="SE72">
        <f t="shared" si="129"/>
        <v>1</v>
      </c>
      <c r="SF72">
        <f t="shared" si="130"/>
        <v>0</v>
      </c>
      <c r="SG72" s="203"/>
      <c r="SH72">
        <f t="shared" si="131"/>
        <v>1</v>
      </c>
      <c r="SI72">
        <f t="shared" si="85"/>
        <v>1</v>
      </c>
      <c r="SJ72">
        <f t="shared" si="165"/>
        <v>0</v>
      </c>
      <c r="SK72">
        <f t="shared" si="132"/>
        <v>1</v>
      </c>
      <c r="SL72" s="237"/>
      <c r="SM72" s="194"/>
      <c r="SN72">
        <f t="shared" si="133"/>
        <v>-1</v>
      </c>
      <c r="SO72" t="str">
        <f t="shared" si="86"/>
        <v>FALSE</v>
      </c>
      <c r="SP72">
        <f>VLOOKUP($A72,'FuturesInfo (3)'!$A$2:$V$80,22)</f>
        <v>3</v>
      </c>
      <c r="SQ72" s="241"/>
      <c r="SR72">
        <f t="shared" si="134"/>
        <v>2</v>
      </c>
      <c r="SS72" s="137">
        <f>VLOOKUP($A72,'FuturesInfo (3)'!$A$2:$O$80,15)*SP72</f>
        <v>65049.600000000006</v>
      </c>
      <c r="ST72" s="137">
        <f>VLOOKUP($A72,'FuturesInfo (3)'!$A$2:$O$80,15)*SR72</f>
        <v>43366.400000000001</v>
      </c>
      <c r="SU72" s="188">
        <f t="shared" si="177"/>
        <v>0</v>
      </c>
      <c r="SV72" s="188">
        <f t="shared" si="87"/>
        <v>0</v>
      </c>
      <c r="SW72" s="188">
        <f t="shared" si="136"/>
        <v>0</v>
      </c>
      <c r="SX72" s="188">
        <f t="shared" si="137"/>
        <v>0</v>
      </c>
      <c r="SY72" s="188">
        <f t="shared" si="174"/>
        <v>0</v>
      </c>
      <c r="SZ72" s="188">
        <f t="shared" si="139"/>
        <v>0</v>
      </c>
      <c r="TA72" s="188">
        <f t="shared" si="166"/>
        <v>0</v>
      </c>
      <c r="TB72" s="188">
        <f t="shared" si="140"/>
        <v>0</v>
      </c>
      <c r="TC72" s="188">
        <f>IF(IF(sym!$Q61=SG72,1,0)=1,ABS(SS72*SL72),-ABS(SS72*SL72))</f>
        <v>0</v>
      </c>
      <c r="TD72" s="188">
        <f>IF(IF(sym!$P61=SG72,1,0)=1,ABS(SS72*SL72),-ABS(SS72*SL72))</f>
        <v>0</v>
      </c>
      <c r="TE72" s="188">
        <f t="shared" si="170"/>
        <v>0</v>
      </c>
      <c r="TF72" s="188">
        <f t="shared" si="141"/>
        <v>0</v>
      </c>
      <c r="TH72">
        <f t="shared" si="142"/>
        <v>0</v>
      </c>
      <c r="TI72" s="228"/>
      <c r="TJ72" s="228"/>
      <c r="TK72" s="228"/>
      <c r="TL72" s="203"/>
      <c r="TM72" s="229"/>
      <c r="TN72">
        <f t="shared" si="143"/>
        <v>1</v>
      </c>
      <c r="TO72">
        <f t="shared" si="144"/>
        <v>0</v>
      </c>
      <c r="TP72" s="203"/>
      <c r="TQ72">
        <f t="shared" si="145"/>
        <v>1</v>
      </c>
      <c r="TR72">
        <f t="shared" si="88"/>
        <v>1</v>
      </c>
      <c r="TS72">
        <f t="shared" si="167"/>
        <v>0</v>
      </c>
      <c r="TT72">
        <f t="shared" si="146"/>
        <v>1</v>
      </c>
      <c r="TU72" s="237"/>
      <c r="TV72" s="194"/>
      <c r="TW72">
        <f t="shared" si="147"/>
        <v>-1</v>
      </c>
      <c r="TX72" t="str">
        <f t="shared" si="89"/>
        <v>FALSE</v>
      </c>
      <c r="TY72">
        <f>VLOOKUP($A72,'FuturesInfo (3)'!$A$2:$V$80,22)</f>
        <v>3</v>
      </c>
      <c r="TZ72" s="241"/>
      <c r="UA72">
        <f t="shared" si="148"/>
        <v>2</v>
      </c>
      <c r="UB72" s="137">
        <f>VLOOKUP($A72,'FuturesInfo (3)'!$A$2:$O$80,15)*TY72</f>
        <v>65049.600000000006</v>
      </c>
      <c r="UC72" s="137">
        <f>VLOOKUP($A72,'FuturesInfo (3)'!$A$2:$O$80,15)*UA72</f>
        <v>43366.400000000001</v>
      </c>
      <c r="UD72" s="188">
        <f t="shared" si="178"/>
        <v>0</v>
      </c>
      <c r="UE72" s="188">
        <f t="shared" si="90"/>
        <v>0</v>
      </c>
      <c r="UF72" s="188">
        <f t="shared" si="150"/>
        <v>0</v>
      </c>
      <c r="UG72" s="188">
        <f t="shared" si="151"/>
        <v>0</v>
      </c>
      <c r="UH72" s="188">
        <f t="shared" si="175"/>
        <v>0</v>
      </c>
      <c r="UI72" s="188">
        <f t="shared" si="153"/>
        <v>0</v>
      </c>
      <c r="UJ72" s="188">
        <f t="shared" si="168"/>
        <v>0</v>
      </c>
      <c r="UK72" s="188">
        <f t="shared" si="154"/>
        <v>0</v>
      </c>
      <c r="UL72" s="188">
        <f>IF(IF(sym!$Q61=TP72,1,0)=1,ABS(UB72*TU72),-ABS(UB72*TU72))</f>
        <v>0</v>
      </c>
      <c r="UM72" s="188">
        <f>IF(IF(sym!$P61=TP72,1,0)=1,ABS(UB72*TU72),-ABS(UB72*TU72))</f>
        <v>0</v>
      </c>
      <c r="UN72" s="188">
        <f t="shared" si="171"/>
        <v>0</v>
      </c>
      <c r="UO72" s="188">
        <f t="shared" si="155"/>
        <v>0</v>
      </c>
    </row>
    <row r="73" spans="1:561" x14ac:dyDescent="0.25">
      <c r="A73" s="1" t="s">
        <v>398</v>
      </c>
      <c r="B73" s="149" t="str">
        <f>'FuturesInfo (3)'!M61</f>
        <v>@SF</v>
      </c>
      <c r="C73" s="192" t="str">
        <f>VLOOKUP(A73,'FuturesInfo (3)'!$A$2:$K$80,11)</f>
        <v>currency</v>
      </c>
      <c r="E73">
        <v>1</v>
      </c>
      <c r="F73" s="228">
        <v>-1</v>
      </c>
      <c r="G73" s="228">
        <v>-1</v>
      </c>
      <c r="H73" s="203">
        <v>1</v>
      </c>
      <c r="I73" s="229">
        <v>-4</v>
      </c>
      <c r="J73">
        <v>-1</v>
      </c>
      <c r="K73">
        <v>-1</v>
      </c>
      <c r="L73" s="203">
        <v>1</v>
      </c>
      <c r="M73">
        <v>0</v>
      </c>
      <c r="N73">
        <v>1</v>
      </c>
      <c r="O73">
        <v>0</v>
      </c>
      <c r="P73">
        <v>0</v>
      </c>
      <c r="Q73" s="237">
        <v>1.65902215283E-3</v>
      </c>
      <c r="R73" s="194">
        <v>42544</v>
      </c>
      <c r="S73">
        <v>60</v>
      </c>
      <c r="T73" t="s">
        <v>1163</v>
      </c>
      <c r="U73">
        <v>2</v>
      </c>
      <c r="V73" s="241">
        <v>1</v>
      </c>
      <c r="W73">
        <v>3</v>
      </c>
      <c r="X73" s="137">
        <v>256600</v>
      </c>
      <c r="Y73" s="137">
        <v>384900</v>
      </c>
      <c r="Z73" s="188">
        <v>-425.70508441617801</v>
      </c>
      <c r="AA73" s="188">
        <f t="shared" si="81"/>
        <v>425.70508441617801</v>
      </c>
      <c r="AB73" s="188">
        <v>425.70508441617801</v>
      </c>
      <c r="AC73" s="188">
        <v>-425.70508441617801</v>
      </c>
      <c r="AD73" s="188">
        <v>-425.70508441617801</v>
      </c>
      <c r="AE73" s="188">
        <v>-425.70508441617801</v>
      </c>
      <c r="AF73" s="188">
        <f t="shared" si="91"/>
        <v>0</v>
      </c>
      <c r="AG73" s="188">
        <v>425.70508441617801</v>
      </c>
      <c r="AH73" s="188">
        <v>-425.70508441617801</v>
      </c>
      <c r="AI73" s="188">
        <v>-425.70508441617801</v>
      </c>
      <c r="AJ73" s="188">
        <v>425.70508441617801</v>
      </c>
      <c r="AL73">
        <v>1</v>
      </c>
      <c r="AM73" s="228">
        <v>1</v>
      </c>
      <c r="AN73" s="228">
        <v>-1</v>
      </c>
      <c r="AO73" s="228">
        <v>1</v>
      </c>
      <c r="AP73" s="203">
        <v>1</v>
      </c>
      <c r="AQ73" s="229">
        <v>-5</v>
      </c>
      <c r="AR73">
        <v>-1</v>
      </c>
      <c r="AS73">
        <v>-1</v>
      </c>
      <c r="AT73" s="203">
        <v>1</v>
      </c>
      <c r="AU73">
        <v>1</v>
      </c>
      <c r="AV73">
        <v>1</v>
      </c>
      <c r="AW73">
        <v>0</v>
      </c>
      <c r="AX73">
        <v>0</v>
      </c>
      <c r="AY73" s="237">
        <v>4.5791114575199996E-3</v>
      </c>
      <c r="AZ73" s="194">
        <v>42544</v>
      </c>
      <c r="BA73">
        <f t="shared" si="92"/>
        <v>-1</v>
      </c>
      <c r="BB73" t="s">
        <v>1163</v>
      </c>
      <c r="BC73">
        <v>2</v>
      </c>
      <c r="BD73" s="241">
        <v>1</v>
      </c>
      <c r="BE73">
        <v>3</v>
      </c>
      <c r="BF73" s="137">
        <v>257774.99999999997</v>
      </c>
      <c r="BG73" s="137">
        <v>386662.49999999994</v>
      </c>
      <c r="BH73" s="188">
        <v>1180.3804559622179</v>
      </c>
      <c r="BI73" s="188">
        <f t="shared" si="156"/>
        <v>1180.3804559622179</v>
      </c>
      <c r="BJ73" s="188">
        <v>1180.3804559622179</v>
      </c>
      <c r="BK73" s="188">
        <v>-1180.3804559622179</v>
      </c>
      <c r="BL73" s="188">
        <v>-1180.3804559622179</v>
      </c>
      <c r="BM73" s="188">
        <v>-1180.3804559622179</v>
      </c>
      <c r="BN73" s="188">
        <v>1180.3804559622179</v>
      </c>
      <c r="BO73" s="188">
        <f t="shared" si="93"/>
        <v>-1180.3804559622179</v>
      </c>
      <c r="BP73" s="188">
        <v>1180.3804559622179</v>
      </c>
      <c r="BQ73" s="188">
        <v>-1180.3804559622179</v>
      </c>
      <c r="BR73" s="188">
        <v>-1180.3804559622179</v>
      </c>
      <c r="BS73" s="188">
        <v>1180.3804559622179</v>
      </c>
      <c r="BU73">
        <v>1</v>
      </c>
      <c r="BV73" s="228">
        <v>-1</v>
      </c>
      <c r="BW73" s="228">
        <v>-1</v>
      </c>
      <c r="BX73" s="228">
        <v>1</v>
      </c>
      <c r="BY73" s="203">
        <v>1</v>
      </c>
      <c r="BZ73" s="229">
        <v>-6</v>
      </c>
      <c r="CA73">
        <v>-1</v>
      </c>
      <c r="CB73">
        <v>-1</v>
      </c>
      <c r="CC73" s="203">
        <v>1</v>
      </c>
      <c r="CD73">
        <v>0</v>
      </c>
      <c r="CE73">
        <v>1</v>
      </c>
      <c r="CF73">
        <v>0</v>
      </c>
      <c r="CG73">
        <v>0</v>
      </c>
      <c r="CH73" s="237"/>
      <c r="CI73" s="194">
        <v>42544</v>
      </c>
      <c r="CJ73">
        <f t="shared" si="94"/>
        <v>-1</v>
      </c>
      <c r="CK73" t="s">
        <v>1163</v>
      </c>
      <c r="CL73">
        <v>2</v>
      </c>
      <c r="CM73" s="241">
        <v>1</v>
      </c>
      <c r="CN73">
        <v>3</v>
      </c>
      <c r="CO73" s="137">
        <v>257774.99999999997</v>
      </c>
      <c r="CP73" s="137">
        <v>386662.49999999994</v>
      </c>
      <c r="CQ73" s="188">
        <v>0</v>
      </c>
      <c r="CR73" s="188">
        <f t="shared" si="157"/>
        <v>0</v>
      </c>
      <c r="CS73" s="188">
        <v>0</v>
      </c>
      <c r="CT73" s="188">
        <v>0</v>
      </c>
      <c r="CU73" s="188">
        <v>0</v>
      </c>
      <c r="CV73" s="188">
        <v>0</v>
      </c>
      <c r="CW73" s="188">
        <v>0</v>
      </c>
      <c r="CX73" s="188">
        <f t="shared" si="95"/>
        <v>0</v>
      </c>
      <c r="CY73" s="188">
        <v>0</v>
      </c>
      <c r="CZ73" s="188">
        <v>0</v>
      </c>
      <c r="DA73" s="188">
        <v>0</v>
      </c>
      <c r="DB73" s="188">
        <v>0</v>
      </c>
      <c r="DD73">
        <v>1</v>
      </c>
      <c r="DE73" s="228">
        <v>-1</v>
      </c>
      <c r="DF73" s="228">
        <v>-1</v>
      </c>
      <c r="DG73" s="228">
        <v>1</v>
      </c>
      <c r="DH73" s="203">
        <v>1</v>
      </c>
      <c r="DI73" s="229">
        <v>-6</v>
      </c>
      <c r="DJ73">
        <v>-1</v>
      </c>
      <c r="DK73">
        <v>-1</v>
      </c>
      <c r="DL73" s="203">
        <v>-1</v>
      </c>
      <c r="DM73">
        <v>1</v>
      </c>
      <c r="DN73">
        <v>0</v>
      </c>
      <c r="DO73">
        <v>1</v>
      </c>
      <c r="DP73">
        <v>1</v>
      </c>
      <c r="DQ73" s="237">
        <v>-3.6853845407800001E-3</v>
      </c>
      <c r="DR73" s="194">
        <v>42544</v>
      </c>
      <c r="DS73">
        <f t="shared" si="96"/>
        <v>-1</v>
      </c>
      <c r="DT73" t="s">
        <v>1163</v>
      </c>
      <c r="DU73">
        <v>2</v>
      </c>
      <c r="DV73" s="241">
        <v>1</v>
      </c>
      <c r="DW73">
        <v>3</v>
      </c>
      <c r="DX73" s="137">
        <v>256825.00000000003</v>
      </c>
      <c r="DY73" s="137">
        <v>385237.50000000006</v>
      </c>
      <c r="DZ73" s="188">
        <v>946.49888468582367</v>
      </c>
      <c r="EA73" s="188">
        <f t="shared" si="158"/>
        <v>-946.49888468582367</v>
      </c>
      <c r="EB73" s="188">
        <v>-946.49888468582367</v>
      </c>
      <c r="EC73" s="188">
        <v>946.49888468582367</v>
      </c>
      <c r="ED73" s="188">
        <v>946.49888468582367</v>
      </c>
      <c r="EE73" s="188">
        <v>946.49888468582367</v>
      </c>
      <c r="EF73" s="188">
        <v>-946.49888468582367</v>
      </c>
      <c r="EG73" s="188">
        <f t="shared" si="97"/>
        <v>946.49888468582367</v>
      </c>
      <c r="EH73" s="188">
        <v>-946.49888468582367</v>
      </c>
      <c r="EI73" s="188">
        <v>946.49888468582367</v>
      </c>
      <c r="EJ73" s="188">
        <v>-946.49888468582367</v>
      </c>
      <c r="EK73" s="188">
        <v>946.49888468582367</v>
      </c>
      <c r="EM73">
        <v>-1</v>
      </c>
      <c r="EN73" s="228">
        <v>-1</v>
      </c>
      <c r="EO73" s="228">
        <v>-1</v>
      </c>
      <c r="EP73" s="228">
        <v>1</v>
      </c>
      <c r="EQ73" s="203">
        <v>1</v>
      </c>
      <c r="ER73" s="229">
        <v>-7</v>
      </c>
      <c r="ES73">
        <v>-1</v>
      </c>
      <c r="ET73">
        <v>-1</v>
      </c>
      <c r="EU73" s="203">
        <v>1</v>
      </c>
      <c r="EV73">
        <v>0</v>
      </c>
      <c r="EW73">
        <v>1</v>
      </c>
      <c r="EX73">
        <v>0</v>
      </c>
      <c r="EY73">
        <v>0</v>
      </c>
      <c r="EZ73" s="237">
        <v>3.30964664655E-3</v>
      </c>
      <c r="FA73" s="194">
        <v>42544</v>
      </c>
      <c r="FB73">
        <f t="shared" si="98"/>
        <v>-1</v>
      </c>
      <c r="FC73" t="s">
        <v>1163</v>
      </c>
      <c r="FD73">
        <v>2</v>
      </c>
      <c r="FE73" s="241">
        <v>1</v>
      </c>
      <c r="FF73">
        <v>2</v>
      </c>
      <c r="FG73" s="137">
        <v>257675</v>
      </c>
      <c r="FH73" s="137">
        <v>257675</v>
      </c>
      <c r="FI73" s="188">
        <v>-852.81319964977126</v>
      </c>
      <c r="FJ73" s="188">
        <f t="shared" si="159"/>
        <v>-852.81319964977126</v>
      </c>
      <c r="FK73" s="188">
        <v>852.81319964977126</v>
      </c>
      <c r="FL73" s="188">
        <v>-852.81319964977126</v>
      </c>
      <c r="FM73" s="188">
        <v>-852.81319964977126</v>
      </c>
      <c r="FN73" s="188">
        <v>-852.81319964977126</v>
      </c>
      <c r="FO73" s="188">
        <v>852.81319964977126</v>
      </c>
      <c r="FP73" s="188">
        <f t="shared" si="99"/>
        <v>-852.81319964977126</v>
      </c>
      <c r="FQ73" s="188">
        <v>852.81319964977126</v>
      </c>
      <c r="FR73" s="188">
        <v>-852.81319964977126</v>
      </c>
      <c r="FS73" s="188">
        <v>-852.81319964977126</v>
      </c>
      <c r="FT73" s="188">
        <v>852.81319964977126</v>
      </c>
      <c r="FV73">
        <v>1</v>
      </c>
      <c r="FW73" s="228">
        <v>-1</v>
      </c>
      <c r="FX73" s="228">
        <v>-1</v>
      </c>
      <c r="FY73" s="228">
        <v>1</v>
      </c>
      <c r="FZ73" s="203">
        <v>1</v>
      </c>
      <c r="GA73" s="229">
        <v>-8</v>
      </c>
      <c r="GB73">
        <v>-1</v>
      </c>
      <c r="GC73">
        <v>-1</v>
      </c>
      <c r="GD73">
        <v>-1</v>
      </c>
      <c r="GE73">
        <v>1</v>
      </c>
      <c r="GF73">
        <v>0</v>
      </c>
      <c r="GG73">
        <v>1</v>
      </c>
      <c r="GH73">
        <v>1</v>
      </c>
      <c r="GI73">
        <v>-5.1421364121500002E-3</v>
      </c>
      <c r="GJ73" s="194">
        <v>42544</v>
      </c>
      <c r="GK73">
        <f t="shared" si="100"/>
        <v>-1</v>
      </c>
      <c r="GL73" t="s">
        <v>1163</v>
      </c>
      <c r="GM73">
        <v>2</v>
      </c>
      <c r="GN73" s="241">
        <v>1</v>
      </c>
      <c r="GO73">
        <v>3</v>
      </c>
      <c r="GP73" s="137">
        <v>256350.00000000003</v>
      </c>
      <c r="GQ73" s="137">
        <v>384525.00000000006</v>
      </c>
      <c r="GR73" s="188">
        <v>1318.1866692546528</v>
      </c>
      <c r="GS73" s="188">
        <f t="shared" si="160"/>
        <v>-1318.1866692546528</v>
      </c>
      <c r="GT73" s="188">
        <v>-1318.1866692546528</v>
      </c>
      <c r="GU73" s="188">
        <v>1318.1866692546528</v>
      </c>
      <c r="GV73" s="188">
        <v>1318.1866692546528</v>
      </c>
      <c r="GW73" s="188">
        <v>1318.1866692546528</v>
      </c>
      <c r="GX73" s="188">
        <v>-1318.1866692546528</v>
      </c>
      <c r="GY73" s="188">
        <f t="shared" si="101"/>
        <v>1318.1866692546528</v>
      </c>
      <c r="GZ73" s="188">
        <v>-1318.1866692546528</v>
      </c>
      <c r="HA73" s="188">
        <v>1318.1866692546528</v>
      </c>
      <c r="HB73" s="188">
        <v>-1318.1866692546528</v>
      </c>
      <c r="HC73" s="188">
        <v>1318.1866692546528</v>
      </c>
      <c r="HE73">
        <v>-1</v>
      </c>
      <c r="HF73">
        <v>-1</v>
      </c>
      <c r="HG73">
        <v>-1</v>
      </c>
      <c r="HH73">
        <v>1</v>
      </c>
      <c r="HI73">
        <v>1</v>
      </c>
      <c r="HJ73">
        <v>-9</v>
      </c>
      <c r="HK73">
        <v>-1</v>
      </c>
      <c r="HL73">
        <v>-1</v>
      </c>
      <c r="HM73" s="203">
        <v>-1</v>
      </c>
      <c r="HN73">
        <v>1</v>
      </c>
      <c r="HO73">
        <v>0</v>
      </c>
      <c r="HP73">
        <v>1</v>
      </c>
      <c r="HQ73">
        <v>1</v>
      </c>
      <c r="HR73" s="237">
        <v>-4.0959625511999996E-3</v>
      </c>
      <c r="HS73" s="194">
        <v>42544</v>
      </c>
      <c r="HT73">
        <f t="shared" si="102"/>
        <v>-1</v>
      </c>
      <c r="HU73" t="s">
        <v>1163</v>
      </c>
      <c r="HV73">
        <v>2</v>
      </c>
      <c r="HW73">
        <v>1</v>
      </c>
      <c r="HX73">
        <v>3</v>
      </c>
      <c r="HY73" s="137">
        <v>255300.00000000003</v>
      </c>
      <c r="HZ73" s="137">
        <v>382950.00000000006</v>
      </c>
      <c r="IA73" s="188">
        <v>1045.69923932136</v>
      </c>
      <c r="IB73" s="188">
        <f t="shared" si="161"/>
        <v>1045.69923932136</v>
      </c>
      <c r="IC73" s="188">
        <v>-1045.69923932136</v>
      </c>
      <c r="ID73" s="188">
        <v>1045.69923932136</v>
      </c>
      <c r="IE73" s="188">
        <v>1045.69923932136</v>
      </c>
      <c r="IF73" s="188">
        <v>1045.69923932136</v>
      </c>
      <c r="IG73" s="188">
        <v>-1045.69923932136</v>
      </c>
      <c r="IH73" s="188">
        <f t="shared" si="103"/>
        <v>1045.69923932136</v>
      </c>
      <c r="II73" s="188">
        <v>-1045.69923932136</v>
      </c>
      <c r="IJ73" s="188">
        <v>1045.69923932136</v>
      </c>
      <c r="IK73" s="188">
        <v>-1045.69923932136</v>
      </c>
      <c r="IL73" s="188">
        <v>1045.69923932136</v>
      </c>
      <c r="IN73">
        <v>-1</v>
      </c>
      <c r="IO73" s="228">
        <v>-1</v>
      </c>
      <c r="IP73" s="228">
        <v>1</v>
      </c>
      <c r="IQ73" s="228">
        <v>-1</v>
      </c>
      <c r="IR73" s="203">
        <v>1</v>
      </c>
      <c r="IS73" s="229">
        <v>-10</v>
      </c>
      <c r="IT73">
        <v>-1</v>
      </c>
      <c r="IU73">
        <v>-1</v>
      </c>
      <c r="IV73" s="203">
        <v>1</v>
      </c>
      <c r="IW73">
        <v>0</v>
      </c>
      <c r="IX73">
        <v>1</v>
      </c>
      <c r="IY73">
        <v>0</v>
      </c>
      <c r="IZ73">
        <v>0</v>
      </c>
      <c r="JA73" s="237">
        <v>9.7924010967499999E-5</v>
      </c>
      <c r="JB73" s="194">
        <v>42544</v>
      </c>
      <c r="JC73">
        <f t="shared" si="104"/>
        <v>-1</v>
      </c>
      <c r="JD73" t="s">
        <v>1163</v>
      </c>
      <c r="JE73">
        <v>2</v>
      </c>
      <c r="JF73" s="241">
        <v>2</v>
      </c>
      <c r="JG73">
        <v>2</v>
      </c>
      <c r="JH73" s="137">
        <v>255325.00000000003</v>
      </c>
      <c r="JI73" s="137">
        <v>255325.00000000003</v>
      </c>
      <c r="JJ73" s="188">
        <v>-25.00244810027694</v>
      </c>
      <c r="JK73" s="188">
        <f t="shared" si="162"/>
        <v>-25.00244810027694</v>
      </c>
      <c r="JL73" s="188">
        <v>25.00244810027694</v>
      </c>
      <c r="JM73" s="188">
        <v>-25.00244810027694</v>
      </c>
      <c r="JN73" s="188">
        <v>-25.00244810027694</v>
      </c>
      <c r="JO73" s="188">
        <v>25.00244810027694</v>
      </c>
      <c r="JP73" s="188">
        <v>-25.00244810027694</v>
      </c>
      <c r="JQ73" s="188">
        <f t="shared" si="105"/>
        <v>-25.00244810027694</v>
      </c>
      <c r="JR73" s="188">
        <v>25.00244810027694</v>
      </c>
      <c r="JS73" s="188">
        <v>-25.00244810027694</v>
      </c>
      <c r="JT73" s="188">
        <v>-25.00244810027694</v>
      </c>
      <c r="JU73" s="188">
        <v>25.00244810027694</v>
      </c>
      <c r="JW73">
        <v>1</v>
      </c>
      <c r="JX73" s="228">
        <v>-1</v>
      </c>
      <c r="JY73" s="228">
        <v>1</v>
      </c>
      <c r="JZ73" s="228">
        <v>-1</v>
      </c>
      <c r="KA73" s="203">
        <v>1</v>
      </c>
      <c r="KB73" s="229">
        <v>-11</v>
      </c>
      <c r="KC73">
        <v>-1</v>
      </c>
      <c r="KD73">
        <v>-1</v>
      </c>
      <c r="KE73" s="203">
        <v>-1</v>
      </c>
      <c r="KF73">
        <v>1</v>
      </c>
      <c r="KG73">
        <v>0</v>
      </c>
      <c r="KH73">
        <v>1</v>
      </c>
      <c r="KI73">
        <v>1</v>
      </c>
      <c r="KJ73" s="237">
        <v>-5.4832076764899998E-3</v>
      </c>
      <c r="KK73" s="194">
        <v>42544</v>
      </c>
      <c r="KL73">
        <f t="shared" si="106"/>
        <v>-1</v>
      </c>
      <c r="KM73" t="s">
        <v>1163</v>
      </c>
      <c r="KN73">
        <v>2</v>
      </c>
      <c r="KO73" s="241">
        <v>2</v>
      </c>
      <c r="KP73">
        <v>2</v>
      </c>
      <c r="KQ73" s="137">
        <v>253925</v>
      </c>
      <c r="KR73" s="137">
        <v>253925</v>
      </c>
      <c r="KS73" s="188">
        <v>1392.3235092527232</v>
      </c>
      <c r="KT73" s="188">
        <v>-1392.3235092527232</v>
      </c>
      <c r="KU73" s="188">
        <v>-1392.3235092527232</v>
      </c>
      <c r="KV73" s="188">
        <v>1392.3235092527232</v>
      </c>
      <c r="KW73" s="188">
        <v>1392.3235092527232</v>
      </c>
      <c r="KX73" s="188">
        <v>-1392.3235092527232</v>
      </c>
      <c r="KY73" s="188">
        <v>1392.3235092527232</v>
      </c>
      <c r="KZ73" s="188">
        <f t="shared" si="107"/>
        <v>1392.3235092527232</v>
      </c>
      <c r="LA73" s="188">
        <v>1392.3235092527232</v>
      </c>
      <c r="LB73" s="188">
        <v>1392.3235092527232</v>
      </c>
      <c r="LC73" s="188">
        <v>-1392.3235092527232</v>
      </c>
      <c r="LD73" s="188">
        <v>1392.3235092527232</v>
      </c>
      <c r="LF73">
        <v>-1</v>
      </c>
      <c r="LG73" s="228">
        <v>-1</v>
      </c>
      <c r="LH73" s="228">
        <v>1</v>
      </c>
      <c r="LI73" s="228">
        <v>-1</v>
      </c>
      <c r="LJ73" s="203">
        <v>1</v>
      </c>
      <c r="LK73" s="229">
        <v>-12</v>
      </c>
      <c r="LL73">
        <v>-1</v>
      </c>
      <c r="LM73">
        <v>-1</v>
      </c>
      <c r="LN73" s="203">
        <v>1</v>
      </c>
      <c r="LO73">
        <v>1</v>
      </c>
      <c r="LP73">
        <v>1</v>
      </c>
      <c r="LQ73">
        <v>0</v>
      </c>
      <c r="LR73">
        <v>0</v>
      </c>
      <c r="LS73" s="237">
        <v>5.0211676676200001E-3</v>
      </c>
      <c r="LT73" s="194">
        <v>42544</v>
      </c>
      <c r="LU73">
        <f t="shared" si="108"/>
        <v>-1</v>
      </c>
      <c r="LV73" t="s">
        <v>1163</v>
      </c>
      <c r="LW73">
        <v>2</v>
      </c>
      <c r="LX73" s="241"/>
      <c r="LY73">
        <v>2</v>
      </c>
      <c r="LZ73" s="137">
        <v>255199.99999999997</v>
      </c>
      <c r="MA73" s="137">
        <v>255199.99999999997</v>
      </c>
      <c r="MB73" s="188">
        <v>-1281.401988776624</v>
      </c>
      <c r="MC73" s="188">
        <v>-1281.401988776624</v>
      </c>
      <c r="MD73" s="188">
        <v>1281.401988776624</v>
      </c>
      <c r="ME73" s="188">
        <v>-1281.401988776624</v>
      </c>
      <c r="MF73" s="188">
        <v>-1281.401988776624</v>
      </c>
      <c r="MG73" s="188">
        <v>1281.401988776624</v>
      </c>
      <c r="MH73" s="188">
        <v>-1281.401988776624</v>
      </c>
      <c r="MI73" s="188">
        <f t="shared" si="109"/>
        <v>-1281.401988776624</v>
      </c>
      <c r="MJ73" s="188">
        <v>-1281.401988776624</v>
      </c>
      <c r="MK73" s="188">
        <v>-1281.401988776624</v>
      </c>
      <c r="ML73" s="188">
        <v>-1281.401988776624</v>
      </c>
      <c r="MM73" s="188">
        <v>1281.401988776624</v>
      </c>
      <c r="MO73">
        <v>1</v>
      </c>
      <c r="MP73" s="228">
        <v>-1</v>
      </c>
      <c r="MQ73" s="228">
        <v>1</v>
      </c>
      <c r="MR73" s="203">
        <v>-1</v>
      </c>
      <c r="MS73" s="203">
        <v>1</v>
      </c>
      <c r="MT73" s="229">
        <v>-13</v>
      </c>
      <c r="MU73">
        <v>-1</v>
      </c>
      <c r="MV73">
        <v>-1</v>
      </c>
      <c r="MW73" s="203">
        <v>1</v>
      </c>
      <c r="MX73">
        <v>1</v>
      </c>
      <c r="MY73">
        <v>1</v>
      </c>
      <c r="MZ73">
        <v>0</v>
      </c>
      <c r="NA73">
        <v>0</v>
      </c>
      <c r="NB73" s="237">
        <v>2.5470219435699999E-3</v>
      </c>
      <c r="NC73" s="194">
        <v>42544</v>
      </c>
      <c r="ND73">
        <f t="shared" si="110"/>
        <v>-1</v>
      </c>
      <c r="NE73" t="s">
        <v>1163</v>
      </c>
      <c r="NF73">
        <v>2</v>
      </c>
      <c r="NG73" s="241"/>
      <c r="NH73">
        <v>2</v>
      </c>
      <c r="NI73" s="137">
        <v>255850.00000000003</v>
      </c>
      <c r="NJ73" s="137">
        <v>255850.00000000003</v>
      </c>
      <c r="NK73" s="188">
        <v>-651.65556426238459</v>
      </c>
      <c r="NL73" s="188">
        <v>651.65556426238459</v>
      </c>
      <c r="NM73" s="188">
        <v>651.65556426238459</v>
      </c>
      <c r="NN73" s="188">
        <v>-651.65556426238459</v>
      </c>
      <c r="NO73" s="188">
        <v>-651.65556426238459</v>
      </c>
      <c r="NP73" s="188">
        <v>651.65556426238459</v>
      </c>
      <c r="NQ73" s="188">
        <v>-651.65556426238459</v>
      </c>
      <c r="NR73" s="188">
        <f t="shared" si="111"/>
        <v>-651.65556426238459</v>
      </c>
      <c r="NS73" s="188">
        <v>-651.65556426238459</v>
      </c>
      <c r="NT73" s="188">
        <v>-651.65556426238459</v>
      </c>
      <c r="NU73" s="188">
        <v>-651.65556426238459</v>
      </c>
      <c r="NV73" s="188">
        <v>651.65556426238459</v>
      </c>
      <c r="NX73">
        <v>1</v>
      </c>
      <c r="NY73" s="228">
        <v>1</v>
      </c>
      <c r="NZ73" s="228">
        <v>-1</v>
      </c>
      <c r="OA73" s="228">
        <v>1</v>
      </c>
      <c r="OB73" s="203">
        <v>1</v>
      </c>
      <c r="OC73" s="229">
        <v>-14</v>
      </c>
      <c r="OD73">
        <v>-1</v>
      </c>
      <c r="OE73">
        <v>-1</v>
      </c>
      <c r="OF73" s="203">
        <v>-1</v>
      </c>
      <c r="OG73">
        <v>1</v>
      </c>
      <c r="OH73">
        <v>0</v>
      </c>
      <c r="OI73">
        <v>1</v>
      </c>
      <c r="OJ73">
        <v>1</v>
      </c>
      <c r="OK73">
        <v>-2.83369161618E-3</v>
      </c>
      <c r="OL73" s="194">
        <v>42544</v>
      </c>
      <c r="OM73">
        <f t="shared" si="112"/>
        <v>-1</v>
      </c>
      <c r="ON73" t="s">
        <v>1163</v>
      </c>
      <c r="OO73">
        <v>2</v>
      </c>
      <c r="OP73" s="241"/>
      <c r="OQ73">
        <v>2</v>
      </c>
      <c r="OR73" s="137">
        <v>255249.99999999997</v>
      </c>
      <c r="OS73" s="137">
        <v>255249.99999999997</v>
      </c>
      <c r="OT73" s="188">
        <v>-723.29978502994493</v>
      </c>
      <c r="OU73" s="188">
        <v>-723.29978502994493</v>
      </c>
      <c r="OV73" s="188">
        <v>-723.29978502994493</v>
      </c>
      <c r="OW73" s="188">
        <v>723.29978502994493</v>
      </c>
      <c r="OX73" s="188">
        <v>723.29978502994493</v>
      </c>
      <c r="OY73" s="188">
        <v>723.29978502994493</v>
      </c>
      <c r="OZ73" s="188">
        <v>-723.29978502994493</v>
      </c>
      <c r="PA73" s="188">
        <f t="shared" si="113"/>
        <v>723.29978502994493</v>
      </c>
      <c r="PB73" s="188">
        <v>-723.29978502994493</v>
      </c>
      <c r="PC73" s="188">
        <v>723.29978502994493</v>
      </c>
      <c r="PD73" s="188">
        <v>-723.29978502994493</v>
      </c>
      <c r="PE73" s="188">
        <v>723.29978502994493</v>
      </c>
      <c r="PG73">
        <v>-1</v>
      </c>
      <c r="PH73" s="228">
        <v>-1</v>
      </c>
      <c r="PI73" s="228">
        <v>1</v>
      </c>
      <c r="PJ73" s="228">
        <v>-1</v>
      </c>
      <c r="PK73" s="203">
        <v>1</v>
      </c>
      <c r="PL73" s="229">
        <v>-15</v>
      </c>
      <c r="PM73">
        <v>-1</v>
      </c>
      <c r="PN73">
        <v>-1</v>
      </c>
      <c r="PO73" s="203">
        <v>1</v>
      </c>
      <c r="PP73">
        <v>1</v>
      </c>
      <c r="PQ73">
        <v>1</v>
      </c>
      <c r="PR73">
        <v>0</v>
      </c>
      <c r="PS73">
        <v>0</v>
      </c>
      <c r="PT73" s="237">
        <v>4.8995590396899995E-4</v>
      </c>
      <c r="PU73" s="194">
        <v>42544</v>
      </c>
      <c r="PV73">
        <v>-1</v>
      </c>
      <c r="PW73" t="s">
        <v>1163</v>
      </c>
      <c r="PX73">
        <v>2</v>
      </c>
      <c r="PY73" s="241"/>
      <c r="PZ73">
        <v>2</v>
      </c>
      <c r="QA73" s="137">
        <v>254475</v>
      </c>
      <c r="QB73" s="137">
        <v>254475</v>
      </c>
      <c r="QC73" s="188">
        <v>-124.68152866251127</v>
      </c>
      <c r="QD73" s="188">
        <v>-124.68152866251127</v>
      </c>
      <c r="QE73" s="188">
        <v>124.68152866251127</v>
      </c>
      <c r="QF73" s="188">
        <v>-124.68152866251127</v>
      </c>
      <c r="QG73" s="188">
        <v>-124.68152866251127</v>
      </c>
      <c r="QH73" s="188">
        <v>124.68152866251127</v>
      </c>
      <c r="QI73" s="188">
        <v>-124.68152866251127</v>
      </c>
      <c r="QJ73" s="188">
        <v>-124.68152866251127</v>
      </c>
      <c r="QK73" s="188">
        <v>124.68152866251127</v>
      </c>
      <c r="QL73" s="188">
        <v>-124.68152866251127</v>
      </c>
      <c r="QM73" s="188">
        <v>-124.68152866251127</v>
      </c>
      <c r="QN73" s="188">
        <v>124.68152866251127</v>
      </c>
      <c r="QP73">
        <f t="shared" si="114"/>
        <v>1</v>
      </c>
      <c r="QQ73" s="228">
        <v>-1</v>
      </c>
      <c r="QR73" s="228">
        <v>1</v>
      </c>
      <c r="QS73" s="228">
        <v>-1</v>
      </c>
      <c r="QT73" s="203">
        <v>1</v>
      </c>
      <c r="QU73" s="229">
        <v>-16</v>
      </c>
      <c r="QV73">
        <f t="shared" si="115"/>
        <v>-1</v>
      </c>
      <c r="QW73">
        <f t="shared" si="116"/>
        <v>-1</v>
      </c>
      <c r="QX73">
        <v>-1</v>
      </c>
      <c r="QY73">
        <f t="shared" si="117"/>
        <v>0</v>
      </c>
      <c r="QZ73">
        <f t="shared" si="176"/>
        <v>0</v>
      </c>
      <c r="RA73">
        <f t="shared" si="163"/>
        <v>1</v>
      </c>
      <c r="RB73">
        <f t="shared" si="118"/>
        <v>1</v>
      </c>
      <c r="RC73">
        <v>-3.0362389813900002E-3</v>
      </c>
      <c r="RD73" s="194">
        <v>42544</v>
      </c>
      <c r="RE73">
        <f t="shared" si="119"/>
        <v>-1</v>
      </c>
      <c r="RF73" t="str">
        <f t="shared" si="83"/>
        <v>TRUE</v>
      </c>
      <c r="RG73">
        <f>VLOOKUP($A73,'FuturesInfo (3)'!$A$2:$V$80,22)</f>
        <v>2</v>
      </c>
      <c r="RH73" s="241"/>
      <c r="RI73">
        <f t="shared" si="120"/>
        <v>2</v>
      </c>
      <c r="RJ73" s="137">
        <f>VLOOKUP($A73,'FuturesInfo (3)'!$A$2:$O$80,15)*RG73</f>
        <v>254475</v>
      </c>
      <c r="RK73" s="137">
        <f>VLOOKUP($A73,'FuturesInfo (3)'!$A$2:$O$80,15)*RI73</f>
        <v>254475</v>
      </c>
      <c r="RL73" s="188">
        <f t="shared" si="121"/>
        <v>772.64691478922032</v>
      </c>
      <c r="RM73" s="188">
        <f t="shared" si="172"/>
        <v>-772.64691478922032</v>
      </c>
      <c r="RN73" s="188">
        <f t="shared" si="122"/>
        <v>-772.64691478922032</v>
      </c>
      <c r="RO73" s="188">
        <f t="shared" si="123"/>
        <v>772.64691478922032</v>
      </c>
      <c r="RP73" s="188">
        <f t="shared" si="173"/>
        <v>772.64691478922032</v>
      </c>
      <c r="RQ73" s="188">
        <f t="shared" si="125"/>
        <v>-772.64691478922032</v>
      </c>
      <c r="RR73" s="188">
        <f t="shared" si="164"/>
        <v>772.64691478922032</v>
      </c>
      <c r="RS73" s="188">
        <f t="shared" si="126"/>
        <v>772.64691478922032</v>
      </c>
      <c r="RT73" s="188">
        <f>IF(IF(sym!$Q62=QX73,1,0)=1,ABS(RJ73*RC73),-ABS(RJ73*RC73))</f>
        <v>-772.64691478922032</v>
      </c>
      <c r="RU73" s="188">
        <f>IF(IF(sym!$P62=QX73,1,0)=1,ABS(RJ73*RC73),-ABS(RJ73*RC73))</f>
        <v>772.64691478922032</v>
      </c>
      <c r="RV73" s="188">
        <f t="shared" si="169"/>
        <v>-772.64691478922032</v>
      </c>
      <c r="RW73" s="188">
        <f t="shared" si="127"/>
        <v>772.64691478922032</v>
      </c>
      <c r="RY73">
        <f t="shared" si="128"/>
        <v>-1</v>
      </c>
      <c r="RZ73" s="228"/>
      <c r="SA73" s="228"/>
      <c r="SB73" s="228"/>
      <c r="SC73" s="203"/>
      <c r="SD73" s="229"/>
      <c r="SE73">
        <f t="shared" si="129"/>
        <v>1</v>
      </c>
      <c r="SF73">
        <f t="shared" si="130"/>
        <v>0</v>
      </c>
      <c r="SG73" s="203"/>
      <c r="SH73">
        <f t="shared" si="131"/>
        <v>1</v>
      </c>
      <c r="SI73">
        <f t="shared" si="85"/>
        <v>1</v>
      </c>
      <c r="SJ73">
        <f t="shared" si="165"/>
        <v>0</v>
      </c>
      <c r="SK73">
        <f t="shared" si="132"/>
        <v>1</v>
      </c>
      <c r="SL73" s="237"/>
      <c r="SM73" s="194"/>
      <c r="SN73">
        <f t="shared" si="133"/>
        <v>-1</v>
      </c>
      <c r="SO73" t="str">
        <f t="shared" si="86"/>
        <v>FALSE</v>
      </c>
      <c r="SP73">
        <f>VLOOKUP($A73,'FuturesInfo (3)'!$A$2:$V$80,22)</f>
        <v>2</v>
      </c>
      <c r="SQ73" s="241"/>
      <c r="SR73">
        <f t="shared" si="134"/>
        <v>2</v>
      </c>
      <c r="SS73" s="137">
        <f>VLOOKUP($A73,'FuturesInfo (3)'!$A$2:$O$80,15)*SP73</f>
        <v>254475</v>
      </c>
      <c r="ST73" s="137">
        <f>VLOOKUP($A73,'FuturesInfo (3)'!$A$2:$O$80,15)*SR73</f>
        <v>254475</v>
      </c>
      <c r="SU73" s="188">
        <f t="shared" si="177"/>
        <v>0</v>
      </c>
      <c r="SV73" s="188">
        <f t="shared" si="87"/>
        <v>0</v>
      </c>
      <c r="SW73" s="188">
        <f t="shared" si="136"/>
        <v>0</v>
      </c>
      <c r="SX73" s="188">
        <f t="shared" si="137"/>
        <v>0</v>
      </c>
      <c r="SY73" s="188">
        <f t="shared" si="174"/>
        <v>0</v>
      </c>
      <c r="SZ73" s="188">
        <f t="shared" si="139"/>
        <v>0</v>
      </c>
      <c r="TA73" s="188">
        <f t="shared" si="166"/>
        <v>0</v>
      </c>
      <c r="TB73" s="188">
        <f t="shared" si="140"/>
        <v>0</v>
      </c>
      <c r="TC73" s="188">
        <f>IF(IF(sym!$Q62=SG73,1,0)=1,ABS(SS73*SL73),-ABS(SS73*SL73))</f>
        <v>0</v>
      </c>
      <c r="TD73" s="188">
        <f>IF(IF(sym!$P62=SG73,1,0)=1,ABS(SS73*SL73),-ABS(SS73*SL73))</f>
        <v>0</v>
      </c>
      <c r="TE73" s="188">
        <f t="shared" si="170"/>
        <v>0</v>
      </c>
      <c r="TF73" s="188">
        <f t="shared" si="141"/>
        <v>0</v>
      </c>
      <c r="TH73">
        <f t="shared" si="142"/>
        <v>0</v>
      </c>
      <c r="TI73" s="228"/>
      <c r="TJ73" s="228"/>
      <c r="TK73" s="228"/>
      <c r="TL73" s="203"/>
      <c r="TM73" s="229"/>
      <c r="TN73">
        <f t="shared" si="143"/>
        <v>1</v>
      </c>
      <c r="TO73">
        <f t="shared" si="144"/>
        <v>0</v>
      </c>
      <c r="TP73" s="203"/>
      <c r="TQ73">
        <f t="shared" si="145"/>
        <v>1</v>
      </c>
      <c r="TR73">
        <f t="shared" si="88"/>
        <v>1</v>
      </c>
      <c r="TS73">
        <f t="shared" si="167"/>
        <v>0</v>
      </c>
      <c r="TT73">
        <f t="shared" si="146"/>
        <v>1</v>
      </c>
      <c r="TU73" s="237"/>
      <c r="TV73" s="194"/>
      <c r="TW73">
        <f t="shared" si="147"/>
        <v>-1</v>
      </c>
      <c r="TX73" t="str">
        <f t="shared" si="89"/>
        <v>FALSE</v>
      </c>
      <c r="TY73">
        <f>VLOOKUP($A73,'FuturesInfo (3)'!$A$2:$V$80,22)</f>
        <v>2</v>
      </c>
      <c r="TZ73" s="241"/>
      <c r="UA73">
        <f t="shared" si="148"/>
        <v>2</v>
      </c>
      <c r="UB73" s="137">
        <f>VLOOKUP($A73,'FuturesInfo (3)'!$A$2:$O$80,15)*TY73</f>
        <v>254475</v>
      </c>
      <c r="UC73" s="137">
        <f>VLOOKUP($A73,'FuturesInfo (3)'!$A$2:$O$80,15)*UA73</f>
        <v>254475</v>
      </c>
      <c r="UD73" s="188">
        <f t="shared" si="178"/>
        <v>0</v>
      </c>
      <c r="UE73" s="188">
        <f t="shared" si="90"/>
        <v>0</v>
      </c>
      <c r="UF73" s="188">
        <f t="shared" si="150"/>
        <v>0</v>
      </c>
      <c r="UG73" s="188">
        <f t="shared" si="151"/>
        <v>0</v>
      </c>
      <c r="UH73" s="188">
        <f t="shared" si="175"/>
        <v>0</v>
      </c>
      <c r="UI73" s="188">
        <f t="shared" si="153"/>
        <v>0</v>
      </c>
      <c r="UJ73" s="188">
        <f t="shared" si="168"/>
        <v>0</v>
      </c>
      <c r="UK73" s="188">
        <f t="shared" si="154"/>
        <v>0</v>
      </c>
      <c r="UL73" s="188">
        <f>IF(IF(sym!$Q62=TP73,1,0)=1,ABS(UB73*TU73),-ABS(UB73*TU73))</f>
        <v>0</v>
      </c>
      <c r="UM73" s="188">
        <f>IF(IF(sym!$P62=TP73,1,0)=1,ABS(UB73*TU73),-ABS(UB73*TU73))</f>
        <v>0</v>
      </c>
      <c r="UN73" s="188">
        <f t="shared" si="171"/>
        <v>0</v>
      </c>
      <c r="UO73" s="188">
        <f t="shared" si="155"/>
        <v>0</v>
      </c>
    </row>
    <row r="74" spans="1:561" x14ac:dyDescent="0.25">
      <c r="A74" s="1" t="s">
        <v>400</v>
      </c>
      <c r="B74" s="149" t="str">
        <f>'FuturesInfo (3)'!M62</f>
        <v>QSI</v>
      </c>
      <c r="C74" s="192" t="str">
        <f>VLOOKUP(A74,'FuturesInfo (3)'!$A$2:$K$80,11)</f>
        <v>metal</v>
      </c>
      <c r="E74">
        <v>1</v>
      </c>
      <c r="F74" s="228">
        <v>1</v>
      </c>
      <c r="G74" s="228">
        <v>1</v>
      </c>
      <c r="H74" s="203">
        <v>1</v>
      </c>
      <c r="I74" s="229">
        <v>-7</v>
      </c>
      <c r="J74">
        <v>-1</v>
      </c>
      <c r="K74">
        <v>-1</v>
      </c>
      <c r="L74" s="203">
        <v>1</v>
      </c>
      <c r="M74">
        <v>1</v>
      </c>
      <c r="N74">
        <v>1</v>
      </c>
      <c r="O74">
        <v>0</v>
      </c>
      <c r="P74">
        <v>0</v>
      </c>
      <c r="Q74" s="237">
        <v>1.1734666159599999E-2</v>
      </c>
      <c r="R74" s="194">
        <v>42541</v>
      </c>
      <c r="S74">
        <v>60</v>
      </c>
      <c r="T74" t="s">
        <v>1163</v>
      </c>
      <c r="U74">
        <v>1</v>
      </c>
      <c r="V74" s="241">
        <v>1</v>
      </c>
      <c r="W74">
        <v>1</v>
      </c>
      <c r="X74" s="137">
        <v>93115</v>
      </c>
      <c r="Y74" s="137">
        <v>93115</v>
      </c>
      <c r="Z74" s="188">
        <v>1092.6734394511539</v>
      </c>
      <c r="AA74" s="188">
        <f t="shared" si="81"/>
        <v>1092.6734394511539</v>
      </c>
      <c r="AB74" s="188">
        <v>1092.6734394511539</v>
      </c>
      <c r="AC74" s="188">
        <v>-1092.6734394511539</v>
      </c>
      <c r="AD74" s="188">
        <v>-1092.6734394511539</v>
      </c>
      <c r="AE74" s="188">
        <v>1092.6734394511539</v>
      </c>
      <c r="AF74" s="188">
        <f t="shared" si="91"/>
        <v>0</v>
      </c>
      <c r="AG74" s="188">
        <v>-1092.6734394511539</v>
      </c>
      <c r="AH74" s="188">
        <v>1092.6734394511539</v>
      </c>
      <c r="AI74" s="188">
        <v>-1092.6734394511539</v>
      </c>
      <c r="AJ74" s="188">
        <v>1092.6734394511539</v>
      </c>
      <c r="AL74">
        <v>1</v>
      </c>
      <c r="AM74" s="228">
        <v>-1</v>
      </c>
      <c r="AN74" s="228">
        <v>-1</v>
      </c>
      <c r="AO74" s="228">
        <v>-1</v>
      </c>
      <c r="AP74" s="203">
        <v>1</v>
      </c>
      <c r="AQ74" s="229">
        <v>-8</v>
      </c>
      <c r="AR74">
        <v>-1</v>
      </c>
      <c r="AS74">
        <v>-1</v>
      </c>
      <c r="AT74" s="203">
        <v>1</v>
      </c>
      <c r="AU74">
        <v>0</v>
      </c>
      <c r="AV74">
        <v>1</v>
      </c>
      <c r="AW74">
        <v>0</v>
      </c>
      <c r="AX74">
        <v>0</v>
      </c>
      <c r="AY74" s="237">
        <v>5.18176448478E-2</v>
      </c>
      <c r="AZ74" s="194">
        <v>42541</v>
      </c>
      <c r="BA74">
        <f t="shared" si="92"/>
        <v>-1</v>
      </c>
      <c r="BB74" t="s">
        <v>1163</v>
      </c>
      <c r="BC74">
        <v>1</v>
      </c>
      <c r="BD74" s="241">
        <v>1</v>
      </c>
      <c r="BE74">
        <v>1</v>
      </c>
      <c r="BF74" s="137">
        <v>97940</v>
      </c>
      <c r="BG74" s="137">
        <v>97940</v>
      </c>
      <c r="BH74" s="188">
        <v>-5075.0201363935321</v>
      </c>
      <c r="BI74" s="188">
        <f t="shared" si="156"/>
        <v>5075.0201363935321</v>
      </c>
      <c r="BJ74" s="188">
        <v>5075.0201363935321</v>
      </c>
      <c r="BK74" s="188">
        <v>-5075.0201363935321</v>
      </c>
      <c r="BL74" s="188">
        <v>-5075.0201363935321</v>
      </c>
      <c r="BM74" s="188">
        <v>-5075.0201363935321</v>
      </c>
      <c r="BN74" s="188">
        <v>-5075.0201363935321</v>
      </c>
      <c r="BO74" s="188">
        <f t="shared" si="93"/>
        <v>-5075.0201363935321</v>
      </c>
      <c r="BP74" s="188">
        <v>-5075.0201363935321</v>
      </c>
      <c r="BQ74" s="188">
        <v>5075.0201363935321</v>
      </c>
      <c r="BR74" s="188">
        <v>-5075.0201363935321</v>
      </c>
      <c r="BS74" s="188">
        <v>5075.0201363935321</v>
      </c>
      <c r="BU74">
        <v>1</v>
      </c>
      <c r="BV74" s="228">
        <v>1</v>
      </c>
      <c r="BW74" s="228">
        <v>1</v>
      </c>
      <c r="BX74" s="228">
        <v>1</v>
      </c>
      <c r="BY74" s="203">
        <v>1</v>
      </c>
      <c r="BZ74" s="229">
        <v>-9</v>
      </c>
      <c r="CA74">
        <v>-1</v>
      </c>
      <c r="CB74">
        <v>-1</v>
      </c>
      <c r="CC74" s="203">
        <v>1</v>
      </c>
      <c r="CD74">
        <v>1</v>
      </c>
      <c r="CE74">
        <v>1</v>
      </c>
      <c r="CF74">
        <v>0</v>
      </c>
      <c r="CG74">
        <v>0</v>
      </c>
      <c r="CH74" s="237"/>
      <c r="CI74" s="194">
        <v>42541</v>
      </c>
      <c r="CJ74">
        <f t="shared" si="94"/>
        <v>1</v>
      </c>
      <c r="CK74" t="s">
        <v>1163</v>
      </c>
      <c r="CL74">
        <v>1</v>
      </c>
      <c r="CM74" s="241">
        <v>2</v>
      </c>
      <c r="CN74">
        <v>1</v>
      </c>
      <c r="CO74" s="137">
        <v>97940</v>
      </c>
      <c r="CP74" s="137">
        <v>97940</v>
      </c>
      <c r="CQ74" s="188">
        <v>0</v>
      </c>
      <c r="CR74" s="188">
        <f t="shared" si="157"/>
        <v>0</v>
      </c>
      <c r="CS74" s="188">
        <v>0</v>
      </c>
      <c r="CT74" s="188">
        <v>0</v>
      </c>
      <c r="CU74" s="188">
        <v>0</v>
      </c>
      <c r="CV74" s="188">
        <v>0</v>
      </c>
      <c r="CW74" s="188">
        <v>0</v>
      </c>
      <c r="CX74" s="188">
        <f t="shared" si="95"/>
        <v>0</v>
      </c>
      <c r="CY74" s="188">
        <v>0</v>
      </c>
      <c r="CZ74" s="188">
        <v>0</v>
      </c>
      <c r="DA74" s="188">
        <v>0</v>
      </c>
      <c r="DB74" s="188">
        <v>0</v>
      </c>
      <c r="DD74">
        <v>1</v>
      </c>
      <c r="DE74" s="228">
        <v>1</v>
      </c>
      <c r="DF74" s="228">
        <v>1</v>
      </c>
      <c r="DG74" s="228">
        <v>1</v>
      </c>
      <c r="DH74" s="203">
        <v>1</v>
      </c>
      <c r="DI74" s="229">
        <v>-9</v>
      </c>
      <c r="DJ74">
        <v>-1</v>
      </c>
      <c r="DK74">
        <v>-1</v>
      </c>
      <c r="DL74" s="203">
        <v>1</v>
      </c>
      <c r="DM74">
        <v>1</v>
      </c>
      <c r="DN74">
        <v>1</v>
      </c>
      <c r="DO74">
        <v>0</v>
      </c>
      <c r="DP74">
        <v>0</v>
      </c>
      <c r="DQ74" s="237">
        <v>1.6285480906700001E-2</v>
      </c>
      <c r="DR74" s="194">
        <v>42541</v>
      </c>
      <c r="DS74">
        <f t="shared" si="96"/>
        <v>1</v>
      </c>
      <c r="DT74" t="s">
        <v>1163</v>
      </c>
      <c r="DU74">
        <v>1</v>
      </c>
      <c r="DV74" s="241">
        <v>2</v>
      </c>
      <c r="DW74">
        <v>1</v>
      </c>
      <c r="DX74" s="137">
        <v>99535</v>
      </c>
      <c r="DY74" s="137">
        <v>99535</v>
      </c>
      <c r="DZ74" s="188">
        <v>1620.9753420483846</v>
      </c>
      <c r="EA74" s="188">
        <f t="shared" si="158"/>
        <v>1620.9753420483846</v>
      </c>
      <c r="EB74" s="188">
        <v>1620.9753420483846</v>
      </c>
      <c r="EC74" s="188">
        <v>-1620.9753420483846</v>
      </c>
      <c r="ED74" s="188">
        <v>-1620.9753420483846</v>
      </c>
      <c r="EE74" s="188">
        <v>1620.9753420483846</v>
      </c>
      <c r="EF74" s="188">
        <v>1620.9753420483846</v>
      </c>
      <c r="EG74" s="188">
        <f t="shared" si="97"/>
        <v>1620.9753420483846</v>
      </c>
      <c r="EH74" s="188">
        <v>-1620.9753420483846</v>
      </c>
      <c r="EI74" s="188">
        <v>1620.9753420483846</v>
      </c>
      <c r="EJ74" s="188">
        <v>-1620.9753420483846</v>
      </c>
      <c r="EK74" s="188">
        <v>1620.9753420483846</v>
      </c>
      <c r="EM74">
        <v>1</v>
      </c>
      <c r="EN74" s="228">
        <v>1</v>
      </c>
      <c r="EO74" s="228">
        <v>-1</v>
      </c>
      <c r="EP74" s="228">
        <v>1</v>
      </c>
      <c r="EQ74" s="203">
        <v>1</v>
      </c>
      <c r="ER74" s="229">
        <v>5</v>
      </c>
      <c r="ES74">
        <v>-1</v>
      </c>
      <c r="ET74">
        <v>1</v>
      </c>
      <c r="EU74" s="203">
        <v>1</v>
      </c>
      <c r="EV74">
        <v>1</v>
      </c>
      <c r="EW74">
        <v>1</v>
      </c>
      <c r="EX74">
        <v>0</v>
      </c>
      <c r="EY74">
        <v>1</v>
      </c>
      <c r="EZ74" s="237">
        <v>1.4869141508E-2</v>
      </c>
      <c r="FA74" s="194">
        <v>42548</v>
      </c>
      <c r="FB74">
        <f t="shared" si="98"/>
        <v>1</v>
      </c>
      <c r="FC74" t="s">
        <v>1163</v>
      </c>
      <c r="FD74">
        <v>1</v>
      </c>
      <c r="FE74" s="241">
        <v>2</v>
      </c>
      <c r="FF74">
        <v>1</v>
      </c>
      <c r="FG74" s="137">
        <v>101015</v>
      </c>
      <c r="FH74" s="137">
        <v>101015</v>
      </c>
      <c r="FI74" s="188">
        <v>1502.0063294306201</v>
      </c>
      <c r="FJ74" s="188">
        <f t="shared" si="159"/>
        <v>1502.0063294306201</v>
      </c>
      <c r="FK74" s="188">
        <v>1502.0063294306201</v>
      </c>
      <c r="FL74" s="188">
        <v>-1502.0063294306201</v>
      </c>
      <c r="FM74" s="188">
        <v>1502.0063294306201</v>
      </c>
      <c r="FN74" s="188">
        <v>-1502.0063294306201</v>
      </c>
      <c r="FO74" s="188">
        <v>1502.0063294306201</v>
      </c>
      <c r="FP74" s="188">
        <f t="shared" si="99"/>
        <v>1502.0063294306201</v>
      </c>
      <c r="FQ74" s="188">
        <v>-1502.0063294306201</v>
      </c>
      <c r="FR74" s="188">
        <v>1502.0063294306201</v>
      </c>
      <c r="FS74" s="188">
        <v>-1502.0063294306201</v>
      </c>
      <c r="FT74" s="188">
        <v>1502.0063294306201</v>
      </c>
      <c r="FV74">
        <v>1</v>
      </c>
      <c r="FW74" s="228">
        <v>1</v>
      </c>
      <c r="FX74" s="228">
        <v>-1</v>
      </c>
      <c r="FY74" s="228">
        <v>1</v>
      </c>
      <c r="FZ74" s="203">
        <v>1</v>
      </c>
      <c r="GA74" s="229">
        <v>6</v>
      </c>
      <c r="GB74">
        <v>-1</v>
      </c>
      <c r="GC74">
        <v>1</v>
      </c>
      <c r="GD74">
        <v>-1</v>
      </c>
      <c r="GE74">
        <v>0</v>
      </c>
      <c r="GF74">
        <v>0</v>
      </c>
      <c r="GG74">
        <v>1</v>
      </c>
      <c r="GH74">
        <v>0</v>
      </c>
      <c r="GI74">
        <v>-1.80666237687E-2</v>
      </c>
      <c r="GJ74" s="194">
        <v>42548</v>
      </c>
      <c r="GK74">
        <f t="shared" si="100"/>
        <v>1</v>
      </c>
      <c r="GL74" t="s">
        <v>1163</v>
      </c>
      <c r="GM74">
        <v>1</v>
      </c>
      <c r="GN74" s="241">
        <v>1</v>
      </c>
      <c r="GO74">
        <v>1</v>
      </c>
      <c r="GP74" s="137">
        <v>99190</v>
      </c>
      <c r="GQ74" s="137">
        <v>99190</v>
      </c>
      <c r="GR74" s="188">
        <v>-1792.028411617353</v>
      </c>
      <c r="GS74" s="188">
        <f t="shared" si="160"/>
        <v>-1792.028411617353</v>
      </c>
      <c r="GT74" s="188">
        <v>-1792.028411617353</v>
      </c>
      <c r="GU74" s="188">
        <v>1792.028411617353</v>
      </c>
      <c r="GV74" s="188">
        <v>-1792.028411617353</v>
      </c>
      <c r="GW74" s="188">
        <v>1792.028411617353</v>
      </c>
      <c r="GX74" s="188">
        <v>-1792.028411617353</v>
      </c>
      <c r="GY74" s="188">
        <f t="shared" si="101"/>
        <v>-1792.028411617353</v>
      </c>
      <c r="GZ74" s="188">
        <v>1792.028411617353</v>
      </c>
      <c r="HA74" s="188">
        <v>-1792.028411617353</v>
      </c>
      <c r="HB74" s="188">
        <v>-1792.028411617353</v>
      </c>
      <c r="HC74" s="188">
        <v>1792.028411617353</v>
      </c>
      <c r="HE74">
        <v>-1</v>
      </c>
      <c r="HF74">
        <v>-1</v>
      </c>
      <c r="HG74">
        <v>-1</v>
      </c>
      <c r="HH74">
        <v>-1</v>
      </c>
      <c r="HI74">
        <v>1</v>
      </c>
      <c r="HJ74">
        <v>7</v>
      </c>
      <c r="HK74">
        <v>-1</v>
      </c>
      <c r="HL74">
        <v>1</v>
      </c>
      <c r="HM74" s="203">
        <v>1</v>
      </c>
      <c r="HN74">
        <v>0</v>
      </c>
      <c r="HO74">
        <v>1</v>
      </c>
      <c r="HP74">
        <v>0</v>
      </c>
      <c r="HQ74">
        <v>1</v>
      </c>
      <c r="HR74" s="237">
        <v>1.31565682024E-2</v>
      </c>
      <c r="HS74" s="194">
        <v>42548</v>
      </c>
      <c r="HT74">
        <f t="shared" si="102"/>
        <v>-1</v>
      </c>
      <c r="HU74" t="s">
        <v>1163</v>
      </c>
      <c r="HV74">
        <v>1</v>
      </c>
      <c r="HW74">
        <v>1</v>
      </c>
      <c r="HX74">
        <v>1</v>
      </c>
      <c r="HY74" s="137">
        <v>100495</v>
      </c>
      <c r="HZ74" s="137">
        <v>100495</v>
      </c>
      <c r="IA74" s="188">
        <v>-1322.1693215001881</v>
      </c>
      <c r="IB74" s="188">
        <f t="shared" si="161"/>
        <v>-1322.1693215001881</v>
      </c>
      <c r="IC74" s="188">
        <v>1322.1693215001881</v>
      </c>
      <c r="ID74" s="188">
        <v>-1322.1693215001881</v>
      </c>
      <c r="IE74" s="188">
        <v>1322.1693215001881</v>
      </c>
      <c r="IF74" s="188">
        <v>-1322.1693215001881</v>
      </c>
      <c r="IG74" s="188">
        <v>-1322.1693215001881</v>
      </c>
      <c r="IH74" s="188">
        <f t="shared" si="103"/>
        <v>-1322.1693215001881</v>
      </c>
      <c r="II74" s="188">
        <v>-1322.1693215001881</v>
      </c>
      <c r="IJ74" s="188">
        <v>1322.1693215001881</v>
      </c>
      <c r="IK74" s="188">
        <v>-1322.1693215001881</v>
      </c>
      <c r="IL74" s="188">
        <v>1322.1693215001881</v>
      </c>
      <c r="IN74">
        <v>1</v>
      </c>
      <c r="IO74" s="228">
        <v>1</v>
      </c>
      <c r="IP74" s="228">
        <v>1</v>
      </c>
      <c r="IQ74" s="228">
        <v>1</v>
      </c>
      <c r="IR74" s="203">
        <v>1</v>
      </c>
      <c r="IS74" s="229">
        <v>8</v>
      </c>
      <c r="IT74">
        <v>-1</v>
      </c>
      <c r="IU74">
        <v>1</v>
      </c>
      <c r="IV74" s="203">
        <v>1</v>
      </c>
      <c r="IW74">
        <v>1</v>
      </c>
      <c r="IX74">
        <v>1</v>
      </c>
      <c r="IY74">
        <v>0</v>
      </c>
      <c r="IZ74">
        <v>1</v>
      </c>
      <c r="JA74" s="237">
        <v>1.0199512413600001E-2</v>
      </c>
      <c r="JB74" s="194">
        <v>42548</v>
      </c>
      <c r="JC74">
        <f t="shared" si="104"/>
        <v>1</v>
      </c>
      <c r="JD74" t="s">
        <v>1163</v>
      </c>
      <c r="JE74">
        <v>1</v>
      </c>
      <c r="JF74" s="241">
        <v>1</v>
      </c>
      <c r="JG74">
        <v>1</v>
      </c>
      <c r="JH74" s="137">
        <v>101520</v>
      </c>
      <c r="JI74" s="137">
        <v>101520</v>
      </c>
      <c r="JJ74" s="188">
        <v>1035.454500228672</v>
      </c>
      <c r="JK74" s="188">
        <f t="shared" si="162"/>
        <v>1035.454500228672</v>
      </c>
      <c r="JL74" s="188">
        <v>1035.454500228672</v>
      </c>
      <c r="JM74" s="188">
        <v>-1035.454500228672</v>
      </c>
      <c r="JN74" s="188">
        <v>1035.454500228672</v>
      </c>
      <c r="JO74" s="188">
        <v>1035.454500228672</v>
      </c>
      <c r="JP74" s="188">
        <v>1035.454500228672</v>
      </c>
      <c r="JQ74" s="188">
        <f t="shared" si="105"/>
        <v>1035.454500228672</v>
      </c>
      <c r="JR74" s="188">
        <v>-1035.454500228672</v>
      </c>
      <c r="JS74" s="188">
        <v>1035.454500228672</v>
      </c>
      <c r="JT74" s="188">
        <v>-1035.454500228672</v>
      </c>
      <c r="JU74" s="188">
        <v>1035.454500228672</v>
      </c>
      <c r="JW74">
        <v>1</v>
      </c>
      <c r="JX74" s="228">
        <v>-1</v>
      </c>
      <c r="JY74" s="228">
        <v>-1</v>
      </c>
      <c r="JZ74" s="228">
        <v>-1</v>
      </c>
      <c r="KA74" s="203">
        <v>1</v>
      </c>
      <c r="KB74" s="229">
        <v>9</v>
      </c>
      <c r="KC74">
        <v>-1</v>
      </c>
      <c r="KD74">
        <v>1</v>
      </c>
      <c r="KE74" s="203">
        <v>-1</v>
      </c>
      <c r="KF74">
        <v>1</v>
      </c>
      <c r="KG74">
        <v>0</v>
      </c>
      <c r="KH74">
        <v>1</v>
      </c>
      <c r="KI74">
        <v>0</v>
      </c>
      <c r="KJ74" s="237">
        <v>-6.5504334121399997E-3</v>
      </c>
      <c r="KK74" s="194">
        <v>42548</v>
      </c>
      <c r="KL74">
        <f t="shared" si="106"/>
        <v>-1</v>
      </c>
      <c r="KM74" t="s">
        <v>1163</v>
      </c>
      <c r="KN74">
        <v>1</v>
      </c>
      <c r="KO74" s="241">
        <v>1</v>
      </c>
      <c r="KP74">
        <v>1</v>
      </c>
      <c r="KQ74" s="137">
        <v>100855</v>
      </c>
      <c r="KR74" s="137">
        <v>100855</v>
      </c>
      <c r="KS74" s="188">
        <v>660.64396178137963</v>
      </c>
      <c r="KT74" s="188">
        <v>-660.64396178137963</v>
      </c>
      <c r="KU74" s="188">
        <v>-660.64396178137963</v>
      </c>
      <c r="KV74" s="188">
        <v>660.64396178137963</v>
      </c>
      <c r="KW74" s="188">
        <v>-660.64396178137963</v>
      </c>
      <c r="KX74" s="188">
        <v>660.64396178137963</v>
      </c>
      <c r="KY74" s="188">
        <v>660.64396178137963</v>
      </c>
      <c r="KZ74" s="188">
        <f t="shared" si="107"/>
        <v>660.64396178137963</v>
      </c>
      <c r="LA74" s="188">
        <v>660.64396178137963</v>
      </c>
      <c r="LB74" s="188">
        <v>-660.64396178137963</v>
      </c>
      <c r="LC74" s="188">
        <v>-660.64396178137963</v>
      </c>
      <c r="LD74" s="188">
        <v>660.64396178137963</v>
      </c>
      <c r="LF74">
        <v>-1</v>
      </c>
      <c r="LG74" s="228">
        <v>-1</v>
      </c>
      <c r="LH74" s="228">
        <v>-1</v>
      </c>
      <c r="LI74" s="228">
        <v>1</v>
      </c>
      <c r="LJ74" s="203">
        <v>1</v>
      </c>
      <c r="LK74" s="229">
        <v>10</v>
      </c>
      <c r="LL74">
        <v>-1</v>
      </c>
      <c r="LM74">
        <v>1</v>
      </c>
      <c r="LN74" s="203">
        <v>1</v>
      </c>
      <c r="LO74">
        <v>0</v>
      </c>
      <c r="LP74">
        <v>1</v>
      </c>
      <c r="LQ74">
        <v>0</v>
      </c>
      <c r="LR74">
        <v>1</v>
      </c>
      <c r="LS74" s="237">
        <v>1.19974220415E-2</v>
      </c>
      <c r="LT74" s="194">
        <v>42548</v>
      </c>
      <c r="LU74">
        <f t="shared" si="108"/>
        <v>1</v>
      </c>
      <c r="LV74" t="s">
        <v>1163</v>
      </c>
      <c r="LW74">
        <v>1</v>
      </c>
      <c r="LX74" s="241"/>
      <c r="LY74">
        <v>1</v>
      </c>
      <c r="LZ74" s="137">
        <v>102065</v>
      </c>
      <c r="MA74" s="137">
        <v>102065</v>
      </c>
      <c r="MB74" s="188">
        <v>-1224.5168806656975</v>
      </c>
      <c r="MC74" s="188">
        <v>-1224.5168806656975</v>
      </c>
      <c r="MD74" s="188">
        <v>1224.5168806656975</v>
      </c>
      <c r="ME74" s="188">
        <v>-1224.5168806656975</v>
      </c>
      <c r="MF74" s="188">
        <v>1224.5168806656975</v>
      </c>
      <c r="MG74" s="188">
        <v>-1224.5168806656975</v>
      </c>
      <c r="MH74" s="188">
        <v>1224.5168806656975</v>
      </c>
      <c r="MI74" s="188">
        <f t="shared" si="109"/>
        <v>1224.5168806656975</v>
      </c>
      <c r="MJ74" s="188">
        <v>-1224.5168806656975</v>
      </c>
      <c r="MK74" s="188">
        <v>1224.5168806656975</v>
      </c>
      <c r="ML74" s="188">
        <v>-1224.5168806656975</v>
      </c>
      <c r="MM74" s="188">
        <v>1224.5168806656975</v>
      </c>
      <c r="MO74">
        <v>1</v>
      </c>
      <c r="MP74" s="228">
        <v>1</v>
      </c>
      <c r="MQ74" s="228">
        <v>-1</v>
      </c>
      <c r="MR74" s="203">
        <v>1</v>
      </c>
      <c r="MS74" s="203">
        <v>1</v>
      </c>
      <c r="MT74" s="229">
        <v>11</v>
      </c>
      <c r="MU74">
        <v>-1</v>
      </c>
      <c r="MV74">
        <v>1</v>
      </c>
      <c r="MW74" s="203">
        <v>-1</v>
      </c>
      <c r="MX74">
        <v>1</v>
      </c>
      <c r="MY74">
        <v>0</v>
      </c>
      <c r="MZ74">
        <v>1</v>
      </c>
      <c r="NA74">
        <v>0</v>
      </c>
      <c r="NB74" s="237">
        <v>-4.4579434673999996E-3</v>
      </c>
      <c r="NC74" s="194">
        <v>42548</v>
      </c>
      <c r="ND74">
        <f t="shared" si="110"/>
        <v>1</v>
      </c>
      <c r="NE74" t="s">
        <v>1163</v>
      </c>
      <c r="NF74">
        <v>1</v>
      </c>
      <c r="NG74" s="241"/>
      <c r="NH74">
        <v>1</v>
      </c>
      <c r="NI74" s="137">
        <v>101610</v>
      </c>
      <c r="NJ74" s="137">
        <v>101610</v>
      </c>
      <c r="NK74" s="188">
        <v>-452.97163572251395</v>
      </c>
      <c r="NL74" s="188">
        <v>-452.97163572251395</v>
      </c>
      <c r="NM74" s="188">
        <v>-452.97163572251395</v>
      </c>
      <c r="NN74" s="188">
        <v>452.97163572251395</v>
      </c>
      <c r="NO74" s="188">
        <v>-452.97163572251395</v>
      </c>
      <c r="NP74" s="188">
        <v>452.97163572251395</v>
      </c>
      <c r="NQ74" s="188">
        <v>-452.97163572251395</v>
      </c>
      <c r="NR74" s="188">
        <f t="shared" si="111"/>
        <v>-452.97163572251395</v>
      </c>
      <c r="NS74" s="188">
        <v>452.97163572251395</v>
      </c>
      <c r="NT74" s="188">
        <v>-452.97163572251395</v>
      </c>
      <c r="NU74" s="188">
        <v>-452.97163572251395</v>
      </c>
      <c r="NV74" s="188">
        <v>452.97163572251395</v>
      </c>
      <c r="NX74">
        <v>-1</v>
      </c>
      <c r="NY74" s="228">
        <v>-1</v>
      </c>
      <c r="NZ74" s="228">
        <v>-1</v>
      </c>
      <c r="OA74" s="228">
        <v>1</v>
      </c>
      <c r="OB74" s="203">
        <v>1</v>
      </c>
      <c r="OC74" s="229">
        <v>-1</v>
      </c>
      <c r="OD74">
        <v>-1</v>
      </c>
      <c r="OE74">
        <v>-1</v>
      </c>
      <c r="OF74" s="203">
        <v>-1</v>
      </c>
      <c r="OG74">
        <v>1</v>
      </c>
      <c r="OH74">
        <v>0</v>
      </c>
      <c r="OI74">
        <v>1</v>
      </c>
      <c r="OJ74">
        <v>1</v>
      </c>
      <c r="OK74">
        <v>-7.7256175573299996E-3</v>
      </c>
      <c r="OL74" s="194">
        <v>42548</v>
      </c>
      <c r="OM74">
        <f t="shared" si="112"/>
        <v>-1</v>
      </c>
      <c r="ON74" t="s">
        <v>1163</v>
      </c>
      <c r="OO74">
        <v>1</v>
      </c>
      <c r="OP74" s="241"/>
      <c r="OQ74">
        <v>1</v>
      </c>
      <c r="OR74" s="137">
        <v>100375</v>
      </c>
      <c r="OS74" s="137">
        <v>100375</v>
      </c>
      <c r="OT74" s="188">
        <v>775.45886231699876</v>
      </c>
      <c r="OU74" s="188">
        <v>775.45886231699876</v>
      </c>
      <c r="OV74" s="188">
        <v>-775.45886231699876</v>
      </c>
      <c r="OW74" s="188">
        <v>775.45886231699876</v>
      </c>
      <c r="OX74" s="188">
        <v>775.45886231699876</v>
      </c>
      <c r="OY74" s="188">
        <v>775.45886231699876</v>
      </c>
      <c r="OZ74" s="188">
        <v>-775.45886231699876</v>
      </c>
      <c r="PA74" s="188">
        <f t="shared" si="113"/>
        <v>775.45886231699876</v>
      </c>
      <c r="PB74" s="188">
        <v>775.45886231699876</v>
      </c>
      <c r="PC74" s="188">
        <v>-775.45886231699876</v>
      </c>
      <c r="PD74" s="188">
        <v>-775.45886231699876</v>
      </c>
      <c r="PE74" s="188">
        <v>775.45886231699876</v>
      </c>
      <c r="PG74">
        <v>-1</v>
      </c>
      <c r="PH74" s="228">
        <v>1</v>
      </c>
      <c r="PI74" s="228">
        <v>1</v>
      </c>
      <c r="PJ74" s="228">
        <v>1</v>
      </c>
      <c r="PK74" s="203">
        <v>1</v>
      </c>
      <c r="PL74" s="229">
        <v>-2</v>
      </c>
      <c r="PM74">
        <v>-1</v>
      </c>
      <c r="PN74">
        <v>-1</v>
      </c>
      <c r="PO74" s="203">
        <v>-1</v>
      </c>
      <c r="PP74">
        <v>0</v>
      </c>
      <c r="PQ74">
        <v>0</v>
      </c>
      <c r="PR74">
        <v>1</v>
      </c>
      <c r="PS74">
        <v>1</v>
      </c>
      <c r="PT74" s="237">
        <v>-4.4631787751100004E-3</v>
      </c>
      <c r="PU74" s="194">
        <v>42548</v>
      </c>
      <c r="PV74">
        <v>1</v>
      </c>
      <c r="PW74" t="s">
        <v>1163</v>
      </c>
      <c r="PX74">
        <v>1</v>
      </c>
      <c r="PY74" s="241"/>
      <c r="PZ74">
        <v>1</v>
      </c>
      <c r="QA74" s="137">
        <v>100035</v>
      </c>
      <c r="QB74" s="137">
        <v>100035</v>
      </c>
      <c r="QC74" s="188">
        <v>-446.47408876812887</v>
      </c>
      <c r="QD74" s="188">
        <v>446.47408876812887</v>
      </c>
      <c r="QE74" s="188">
        <v>-446.47408876812887</v>
      </c>
      <c r="QF74" s="188">
        <v>446.47408876812887</v>
      </c>
      <c r="QG74" s="188">
        <v>446.47408876812887</v>
      </c>
      <c r="QH74" s="188">
        <v>-446.47408876812887</v>
      </c>
      <c r="QI74" s="188">
        <v>-446.47408876812887</v>
      </c>
      <c r="QJ74" s="188">
        <v>-446.47408876812887</v>
      </c>
      <c r="QK74" s="188">
        <v>446.47408876812887</v>
      </c>
      <c r="QL74" s="188">
        <v>-446.47408876812887</v>
      </c>
      <c r="QM74" s="188">
        <v>-446.47408876812887</v>
      </c>
      <c r="QN74" s="188">
        <v>446.47408876812887</v>
      </c>
      <c r="QP74">
        <f t="shared" si="114"/>
        <v>-1</v>
      </c>
      <c r="QQ74" s="228">
        <v>1</v>
      </c>
      <c r="QR74" s="228">
        <v>1</v>
      </c>
      <c r="QS74" s="228">
        <v>1</v>
      </c>
      <c r="QT74" s="203">
        <v>1</v>
      </c>
      <c r="QU74" s="229">
        <v>-3</v>
      </c>
      <c r="QV74">
        <f t="shared" si="115"/>
        <v>-1</v>
      </c>
      <c r="QW74">
        <f t="shared" si="116"/>
        <v>-1</v>
      </c>
      <c r="QX74">
        <v>-1</v>
      </c>
      <c r="QY74">
        <f t="shared" si="117"/>
        <v>0</v>
      </c>
      <c r="QZ74">
        <f t="shared" si="176"/>
        <v>0</v>
      </c>
      <c r="RA74">
        <f t="shared" si="163"/>
        <v>1</v>
      </c>
      <c r="RB74">
        <f t="shared" si="118"/>
        <v>1</v>
      </c>
      <c r="RC74">
        <v>-3.3872976338699999E-3</v>
      </c>
      <c r="RD74" s="194">
        <v>42548</v>
      </c>
      <c r="RE74">
        <f t="shared" si="119"/>
        <v>1</v>
      </c>
      <c r="RF74" t="str">
        <f t="shared" si="83"/>
        <v>TRUE</v>
      </c>
      <c r="RG74">
        <f>VLOOKUP($A74,'FuturesInfo (3)'!$A$2:$V$80,22)</f>
        <v>1</v>
      </c>
      <c r="RH74" s="241"/>
      <c r="RI74">
        <f t="shared" si="120"/>
        <v>1</v>
      </c>
      <c r="RJ74" s="137">
        <f>VLOOKUP($A74,'FuturesInfo (3)'!$A$2:$O$80,15)*RG74</f>
        <v>100035</v>
      </c>
      <c r="RK74" s="137">
        <f>VLOOKUP($A74,'FuturesInfo (3)'!$A$2:$O$80,15)*RI74</f>
        <v>100035</v>
      </c>
      <c r="RL74" s="188">
        <f t="shared" si="121"/>
        <v>-338.84831880418545</v>
      </c>
      <c r="RM74" s="188">
        <f t="shared" si="172"/>
        <v>338.84831880418545</v>
      </c>
      <c r="RN74" s="188">
        <f t="shared" si="122"/>
        <v>-338.84831880418545</v>
      </c>
      <c r="RO74" s="188">
        <f t="shared" si="123"/>
        <v>338.84831880418545</v>
      </c>
      <c r="RP74" s="188">
        <f t="shared" si="173"/>
        <v>338.84831880418545</v>
      </c>
      <c r="RQ74" s="188">
        <f t="shared" si="125"/>
        <v>-338.84831880418545</v>
      </c>
      <c r="RR74" s="188">
        <f t="shared" si="164"/>
        <v>-338.84831880418545</v>
      </c>
      <c r="RS74" s="188">
        <f t="shared" si="126"/>
        <v>-338.84831880418545</v>
      </c>
      <c r="RT74" s="188">
        <f>IF(IF(sym!$Q63=QX74,1,0)=1,ABS(RJ74*RC74),-ABS(RJ74*RC74))</f>
        <v>338.84831880418545</v>
      </c>
      <c r="RU74" s="188">
        <f>IF(IF(sym!$P63=QX74,1,0)=1,ABS(RJ74*RC74),-ABS(RJ74*RC74))</f>
        <v>-338.84831880418545</v>
      </c>
      <c r="RV74" s="188">
        <f t="shared" si="169"/>
        <v>-338.84831880418545</v>
      </c>
      <c r="RW74" s="188">
        <f t="shared" si="127"/>
        <v>338.84831880418545</v>
      </c>
      <c r="RY74">
        <f t="shared" si="128"/>
        <v>-1</v>
      </c>
      <c r="RZ74" s="228"/>
      <c r="SA74" s="228"/>
      <c r="SB74" s="228"/>
      <c r="SC74" s="203"/>
      <c r="SD74" s="229"/>
      <c r="SE74">
        <f t="shared" si="129"/>
        <v>1</v>
      </c>
      <c r="SF74">
        <f t="shared" si="130"/>
        <v>0</v>
      </c>
      <c r="SG74" s="203"/>
      <c r="SH74">
        <f t="shared" si="131"/>
        <v>1</v>
      </c>
      <c r="SI74">
        <f t="shared" si="85"/>
        <v>1</v>
      </c>
      <c r="SJ74">
        <f t="shared" si="165"/>
        <v>0</v>
      </c>
      <c r="SK74">
        <f t="shared" si="132"/>
        <v>1</v>
      </c>
      <c r="SL74" s="237"/>
      <c r="SM74" s="194"/>
      <c r="SN74">
        <f t="shared" si="133"/>
        <v>-1</v>
      </c>
      <c r="SO74" t="str">
        <f t="shared" si="86"/>
        <v>FALSE</v>
      </c>
      <c r="SP74">
        <f>VLOOKUP($A74,'FuturesInfo (3)'!$A$2:$V$80,22)</f>
        <v>1</v>
      </c>
      <c r="SQ74" s="241"/>
      <c r="SR74">
        <f t="shared" si="134"/>
        <v>1</v>
      </c>
      <c r="SS74" s="137">
        <f>VLOOKUP($A74,'FuturesInfo (3)'!$A$2:$O$80,15)*SP74</f>
        <v>100035</v>
      </c>
      <c r="ST74" s="137">
        <f>VLOOKUP($A74,'FuturesInfo (3)'!$A$2:$O$80,15)*SR74</f>
        <v>100035</v>
      </c>
      <c r="SU74" s="188">
        <f t="shared" si="177"/>
        <v>0</v>
      </c>
      <c r="SV74" s="188">
        <f t="shared" si="87"/>
        <v>0</v>
      </c>
      <c r="SW74" s="188">
        <f t="shared" si="136"/>
        <v>0</v>
      </c>
      <c r="SX74" s="188">
        <f t="shared" si="137"/>
        <v>0</v>
      </c>
      <c r="SY74" s="188">
        <f t="shared" si="174"/>
        <v>0</v>
      </c>
      <c r="SZ74" s="188">
        <f t="shared" si="139"/>
        <v>0</v>
      </c>
      <c r="TA74" s="188">
        <f t="shared" si="166"/>
        <v>0</v>
      </c>
      <c r="TB74" s="188">
        <f t="shared" si="140"/>
        <v>0</v>
      </c>
      <c r="TC74" s="188">
        <f>IF(IF(sym!$Q63=SG74,1,0)=1,ABS(SS74*SL74),-ABS(SS74*SL74))</f>
        <v>0</v>
      </c>
      <c r="TD74" s="188">
        <f>IF(IF(sym!$P63=SG74,1,0)=1,ABS(SS74*SL74),-ABS(SS74*SL74))</f>
        <v>0</v>
      </c>
      <c r="TE74" s="188">
        <f t="shared" si="170"/>
        <v>0</v>
      </c>
      <c r="TF74" s="188">
        <f t="shared" si="141"/>
        <v>0</v>
      </c>
      <c r="TH74">
        <f t="shared" si="142"/>
        <v>0</v>
      </c>
      <c r="TI74" s="228"/>
      <c r="TJ74" s="228"/>
      <c r="TK74" s="228"/>
      <c r="TL74" s="203"/>
      <c r="TM74" s="229"/>
      <c r="TN74">
        <f t="shared" si="143"/>
        <v>1</v>
      </c>
      <c r="TO74">
        <f t="shared" si="144"/>
        <v>0</v>
      </c>
      <c r="TP74" s="203"/>
      <c r="TQ74">
        <f t="shared" si="145"/>
        <v>1</v>
      </c>
      <c r="TR74">
        <f t="shared" si="88"/>
        <v>1</v>
      </c>
      <c r="TS74">
        <f t="shared" si="167"/>
        <v>0</v>
      </c>
      <c r="TT74">
        <f t="shared" si="146"/>
        <v>1</v>
      </c>
      <c r="TU74" s="237"/>
      <c r="TV74" s="194"/>
      <c r="TW74">
        <f t="shared" si="147"/>
        <v>-1</v>
      </c>
      <c r="TX74" t="str">
        <f t="shared" si="89"/>
        <v>FALSE</v>
      </c>
      <c r="TY74">
        <f>VLOOKUP($A74,'FuturesInfo (3)'!$A$2:$V$80,22)</f>
        <v>1</v>
      </c>
      <c r="TZ74" s="241"/>
      <c r="UA74">
        <f t="shared" si="148"/>
        <v>1</v>
      </c>
      <c r="UB74" s="137">
        <f>VLOOKUP($A74,'FuturesInfo (3)'!$A$2:$O$80,15)*TY74</f>
        <v>100035</v>
      </c>
      <c r="UC74" s="137">
        <f>VLOOKUP($A74,'FuturesInfo (3)'!$A$2:$O$80,15)*UA74</f>
        <v>100035</v>
      </c>
      <c r="UD74" s="188">
        <f t="shared" si="178"/>
        <v>0</v>
      </c>
      <c r="UE74" s="188">
        <f t="shared" si="90"/>
        <v>0</v>
      </c>
      <c r="UF74" s="188">
        <f t="shared" si="150"/>
        <v>0</v>
      </c>
      <c r="UG74" s="188">
        <f t="shared" si="151"/>
        <v>0</v>
      </c>
      <c r="UH74" s="188">
        <f t="shared" si="175"/>
        <v>0</v>
      </c>
      <c r="UI74" s="188">
        <f t="shared" si="153"/>
        <v>0</v>
      </c>
      <c r="UJ74" s="188">
        <f t="shared" si="168"/>
        <v>0</v>
      </c>
      <c r="UK74" s="188">
        <f t="shared" si="154"/>
        <v>0</v>
      </c>
      <c r="UL74" s="188">
        <f>IF(IF(sym!$Q63=TP74,1,0)=1,ABS(UB74*TU74),-ABS(UB74*TU74))</f>
        <v>0</v>
      </c>
      <c r="UM74" s="188">
        <f>IF(IF(sym!$P63=TP74,1,0)=1,ABS(UB74*TU74),-ABS(UB74*TU74))</f>
        <v>0</v>
      </c>
      <c r="UN74" s="188">
        <f t="shared" si="171"/>
        <v>0</v>
      </c>
      <c r="UO74" s="188">
        <f t="shared" si="155"/>
        <v>0</v>
      </c>
    </row>
    <row r="75" spans="1:561" x14ac:dyDescent="0.25">
      <c r="A75" s="1" t="s">
        <v>402</v>
      </c>
      <c r="B75" s="149" t="str">
        <f>'FuturesInfo (3)'!M63</f>
        <v>IN</v>
      </c>
      <c r="C75" s="192" t="str">
        <f>VLOOKUP(A75,'FuturesInfo (3)'!$A$2:$K$80,11)</f>
        <v>index</v>
      </c>
      <c r="E75">
        <v>1</v>
      </c>
      <c r="F75" s="228">
        <v>1</v>
      </c>
      <c r="G75" s="228">
        <v>-1</v>
      </c>
      <c r="H75" s="203">
        <v>1</v>
      </c>
      <c r="I75" s="229">
        <v>-4</v>
      </c>
      <c r="J75">
        <v>-1</v>
      </c>
      <c r="K75">
        <v>-1</v>
      </c>
      <c r="L75" s="203">
        <v>1</v>
      </c>
      <c r="M75">
        <v>1</v>
      </c>
      <c r="N75">
        <v>1</v>
      </c>
      <c r="O75">
        <v>0</v>
      </c>
      <c r="P75">
        <v>0</v>
      </c>
      <c r="Q75" s="237">
        <v>9.7465886941399994E-3</v>
      </c>
      <c r="R75" s="194">
        <v>42544</v>
      </c>
      <c r="S75">
        <v>60</v>
      </c>
      <c r="T75" t="s">
        <v>1163</v>
      </c>
      <c r="U75">
        <v>8</v>
      </c>
      <c r="V75" s="241">
        <v>2</v>
      </c>
      <c r="W75">
        <v>6</v>
      </c>
      <c r="X75" s="137">
        <v>133368</v>
      </c>
      <c r="Y75" s="137">
        <v>100026</v>
      </c>
      <c r="Z75" s="188">
        <v>1299.8830409600635</v>
      </c>
      <c r="AA75" s="188">
        <f t="shared" si="81"/>
        <v>1299.8830409600635</v>
      </c>
      <c r="AB75" s="188">
        <v>1299.8830409600635</v>
      </c>
      <c r="AC75" s="188">
        <v>-1299.8830409600635</v>
      </c>
      <c r="AD75" s="188">
        <v>-1299.8830409600635</v>
      </c>
      <c r="AE75" s="188">
        <v>-1299.8830409600635</v>
      </c>
      <c r="AF75" s="188">
        <f t="shared" si="91"/>
        <v>0</v>
      </c>
      <c r="AG75" s="188">
        <v>1299.8830409600635</v>
      </c>
      <c r="AH75" s="188">
        <v>-1299.8830409600635</v>
      </c>
      <c r="AI75" s="188">
        <v>-1299.8830409600635</v>
      </c>
      <c r="AJ75" s="188">
        <v>1299.8830409600635</v>
      </c>
      <c r="AL75">
        <v>1</v>
      </c>
      <c r="AM75" s="228">
        <v>1</v>
      </c>
      <c r="AN75" s="228">
        <v>1</v>
      </c>
      <c r="AO75" s="228">
        <v>1</v>
      </c>
      <c r="AP75" s="203">
        <v>1</v>
      </c>
      <c r="AQ75" s="229">
        <v>4</v>
      </c>
      <c r="AR75">
        <v>-1</v>
      </c>
      <c r="AS75">
        <v>1</v>
      </c>
      <c r="AT75" s="203">
        <v>1</v>
      </c>
      <c r="AU75">
        <v>1</v>
      </c>
      <c r="AV75">
        <v>1</v>
      </c>
      <c r="AW75">
        <v>0</v>
      </c>
      <c r="AX75">
        <v>1</v>
      </c>
      <c r="AY75" s="237">
        <v>2.6393137784199998E-3</v>
      </c>
      <c r="AZ75" s="194">
        <v>42545</v>
      </c>
      <c r="BA75">
        <f t="shared" si="92"/>
        <v>1</v>
      </c>
      <c r="BB75" t="s">
        <v>1163</v>
      </c>
      <c r="BC75">
        <v>8</v>
      </c>
      <c r="BD75" s="241">
        <v>2</v>
      </c>
      <c r="BE75">
        <v>6</v>
      </c>
      <c r="BF75" s="137">
        <v>134272</v>
      </c>
      <c r="BG75" s="137">
        <v>100704</v>
      </c>
      <c r="BH75" s="188">
        <v>354.38593965601024</v>
      </c>
      <c r="BI75" s="188">
        <f t="shared" si="156"/>
        <v>354.38593965601024</v>
      </c>
      <c r="BJ75" s="188">
        <v>354.38593965601024</v>
      </c>
      <c r="BK75" s="188">
        <v>-354.38593965601024</v>
      </c>
      <c r="BL75" s="188">
        <v>354.38593965601024</v>
      </c>
      <c r="BM75" s="188">
        <v>354.38593965601024</v>
      </c>
      <c r="BN75" s="188">
        <v>354.38593965601024</v>
      </c>
      <c r="BO75" s="188">
        <f t="shared" si="93"/>
        <v>354.38593965601024</v>
      </c>
      <c r="BP75" s="188">
        <v>354.38593965601024</v>
      </c>
      <c r="BQ75" s="188">
        <v>-354.38593965601024</v>
      </c>
      <c r="BR75" s="188">
        <v>-354.38593965601024</v>
      </c>
      <c r="BS75" s="188">
        <v>354.38593965601024</v>
      </c>
      <c r="BU75">
        <v>1</v>
      </c>
      <c r="BV75" s="228">
        <v>1</v>
      </c>
      <c r="BW75" s="228">
        <v>-1</v>
      </c>
      <c r="BX75" s="228">
        <v>1</v>
      </c>
      <c r="BY75" s="203">
        <v>1</v>
      </c>
      <c r="BZ75" s="229">
        <v>5</v>
      </c>
      <c r="CA75">
        <v>-1</v>
      </c>
      <c r="CB75">
        <v>1</v>
      </c>
      <c r="CC75" s="203">
        <v>1</v>
      </c>
      <c r="CD75">
        <v>1</v>
      </c>
      <c r="CE75">
        <v>1</v>
      </c>
      <c r="CF75">
        <v>0</v>
      </c>
      <c r="CG75">
        <v>1</v>
      </c>
      <c r="CH75" s="237">
        <v>4.1280287167199999E-3</v>
      </c>
      <c r="CI75" s="194">
        <v>42545</v>
      </c>
      <c r="CJ75">
        <f t="shared" si="94"/>
        <v>1</v>
      </c>
      <c r="CK75" t="s">
        <v>1163</v>
      </c>
      <c r="CL75">
        <v>9</v>
      </c>
      <c r="CM75" s="241">
        <v>2</v>
      </c>
      <c r="CN75">
        <v>7</v>
      </c>
      <c r="CO75" s="137">
        <v>151056</v>
      </c>
      <c r="CP75" s="137">
        <v>117488</v>
      </c>
      <c r="CQ75" s="188">
        <v>623.56350583285632</v>
      </c>
      <c r="CR75" s="188">
        <f t="shared" si="157"/>
        <v>623.56350583285632</v>
      </c>
      <c r="CS75" s="188">
        <v>623.56350583285632</v>
      </c>
      <c r="CT75" s="188">
        <v>-623.56350583285632</v>
      </c>
      <c r="CU75" s="188">
        <v>623.56350583285632</v>
      </c>
      <c r="CV75" s="188">
        <v>-623.56350583285632</v>
      </c>
      <c r="CW75" s="188">
        <v>623.56350583285632</v>
      </c>
      <c r="CX75" s="188">
        <f t="shared" si="95"/>
        <v>623.56350583285632</v>
      </c>
      <c r="CY75" s="188">
        <v>623.56350583285632</v>
      </c>
      <c r="CZ75" s="188">
        <v>-623.56350583285632</v>
      </c>
      <c r="DA75" s="188">
        <v>-623.56350583285632</v>
      </c>
      <c r="DB75" s="188">
        <v>623.56350583285632</v>
      </c>
      <c r="DD75">
        <v>1</v>
      </c>
      <c r="DE75" s="228">
        <v>1</v>
      </c>
      <c r="DF75" s="228">
        <v>-1</v>
      </c>
      <c r="DG75" s="228">
        <v>1</v>
      </c>
      <c r="DH75" s="203">
        <v>-1</v>
      </c>
      <c r="DI75" s="229">
        <v>6</v>
      </c>
      <c r="DJ75">
        <v>1</v>
      </c>
      <c r="DK75">
        <v>-1</v>
      </c>
      <c r="DL75" s="203">
        <v>-1</v>
      </c>
      <c r="DM75">
        <v>0</v>
      </c>
      <c r="DN75">
        <v>1</v>
      </c>
      <c r="DO75">
        <v>0</v>
      </c>
      <c r="DP75">
        <v>1</v>
      </c>
      <c r="DQ75" s="237">
        <v>-4.0514775977099999E-3</v>
      </c>
      <c r="DR75" s="194">
        <v>42545</v>
      </c>
      <c r="DS75">
        <f t="shared" si="96"/>
        <v>-1</v>
      </c>
      <c r="DT75" t="s">
        <v>1163</v>
      </c>
      <c r="DU75">
        <v>9</v>
      </c>
      <c r="DV75" s="241">
        <v>2</v>
      </c>
      <c r="DW75">
        <v>7</v>
      </c>
      <c r="DX75" s="137">
        <v>150444</v>
      </c>
      <c r="DY75" s="137">
        <v>117012</v>
      </c>
      <c r="DZ75" s="188">
        <v>-609.52049570988322</v>
      </c>
      <c r="EA75" s="188">
        <f t="shared" si="158"/>
        <v>-609.52049570988322</v>
      </c>
      <c r="EB75" s="188">
        <v>609.52049570988322</v>
      </c>
      <c r="EC75" s="188">
        <v>-609.52049570988322</v>
      </c>
      <c r="ED75" s="188">
        <v>609.52049570988322</v>
      </c>
      <c r="EE75" s="188">
        <v>609.52049570988322</v>
      </c>
      <c r="EF75" s="188">
        <v>-609.52049570988322</v>
      </c>
      <c r="EG75" s="188">
        <f t="shared" si="97"/>
        <v>609.52049570988322</v>
      </c>
      <c r="EH75" s="188">
        <v>-609.52049570988322</v>
      </c>
      <c r="EI75" s="188">
        <v>609.52049570988322</v>
      </c>
      <c r="EJ75" s="188">
        <v>-609.52049570988322</v>
      </c>
      <c r="EK75" s="188">
        <v>609.52049570988322</v>
      </c>
      <c r="EM75">
        <v>-1</v>
      </c>
      <c r="EN75" s="228">
        <v>1</v>
      </c>
      <c r="EO75" s="228">
        <v>-1</v>
      </c>
      <c r="EP75" s="228">
        <v>1</v>
      </c>
      <c r="EQ75" s="203">
        <v>-1</v>
      </c>
      <c r="ER75" s="229">
        <v>7</v>
      </c>
      <c r="ES75">
        <v>1</v>
      </c>
      <c r="ET75">
        <v>-1</v>
      </c>
      <c r="EU75" s="203">
        <v>-1</v>
      </c>
      <c r="EV75">
        <v>0</v>
      </c>
      <c r="EW75">
        <v>1</v>
      </c>
      <c r="EX75">
        <v>0</v>
      </c>
      <c r="EY75">
        <v>1</v>
      </c>
      <c r="EZ75" s="237">
        <v>-7.4180425939199997E-3</v>
      </c>
      <c r="FA75" s="194">
        <v>42545</v>
      </c>
      <c r="FB75">
        <f t="shared" si="98"/>
        <v>-1</v>
      </c>
      <c r="FC75" t="s">
        <v>1163</v>
      </c>
      <c r="FD75">
        <v>9</v>
      </c>
      <c r="FE75" s="241">
        <v>2</v>
      </c>
      <c r="FF75">
        <v>9</v>
      </c>
      <c r="FG75" s="137">
        <v>149328</v>
      </c>
      <c r="FH75" s="137">
        <v>149328</v>
      </c>
      <c r="FI75" s="188">
        <v>-1107.7214644648857</v>
      </c>
      <c r="FJ75" s="188">
        <f t="shared" si="159"/>
        <v>1107.7214644648857</v>
      </c>
      <c r="FK75" s="188">
        <v>1107.7214644648857</v>
      </c>
      <c r="FL75" s="188">
        <v>-1107.7214644648857</v>
      </c>
      <c r="FM75" s="188">
        <v>1107.7214644648857</v>
      </c>
      <c r="FN75" s="188">
        <v>1107.7214644648857</v>
      </c>
      <c r="FO75" s="188">
        <v>-1107.7214644648857</v>
      </c>
      <c r="FP75" s="188">
        <f t="shared" si="99"/>
        <v>1107.7214644648857</v>
      </c>
      <c r="FQ75" s="188">
        <v>-1107.7214644648857</v>
      </c>
      <c r="FR75" s="188">
        <v>1107.7214644648857</v>
      </c>
      <c r="FS75" s="188">
        <v>-1107.7214644648857</v>
      </c>
      <c r="FT75" s="188">
        <v>1107.7214644648857</v>
      </c>
      <c r="FV75">
        <v>-1</v>
      </c>
      <c r="FW75" s="228">
        <v>1</v>
      </c>
      <c r="FX75" s="228">
        <v>-1</v>
      </c>
      <c r="FY75" s="228">
        <v>1</v>
      </c>
      <c r="FZ75" s="203">
        <v>-1</v>
      </c>
      <c r="GA75" s="229">
        <v>8</v>
      </c>
      <c r="GB75">
        <v>1</v>
      </c>
      <c r="GC75">
        <v>-1</v>
      </c>
      <c r="GD75">
        <v>1</v>
      </c>
      <c r="GE75">
        <v>1</v>
      </c>
      <c r="GF75">
        <v>0</v>
      </c>
      <c r="GG75">
        <v>1</v>
      </c>
      <c r="GH75">
        <v>0</v>
      </c>
      <c r="GI75">
        <v>8.8596914175499992E-3</v>
      </c>
      <c r="GJ75" s="194">
        <v>42545</v>
      </c>
      <c r="GK75">
        <f t="shared" si="100"/>
        <v>-1</v>
      </c>
      <c r="GL75" t="s">
        <v>1163</v>
      </c>
      <c r="GM75">
        <v>9</v>
      </c>
      <c r="GN75" s="241">
        <v>1</v>
      </c>
      <c r="GO75">
        <v>11</v>
      </c>
      <c r="GP75" s="137">
        <v>150651</v>
      </c>
      <c r="GQ75" s="137">
        <v>184129</v>
      </c>
      <c r="GR75" s="188">
        <v>1334.7213717453249</v>
      </c>
      <c r="GS75" s="188">
        <f t="shared" si="160"/>
        <v>-1334.7213717453249</v>
      </c>
      <c r="GT75" s="188">
        <v>-1334.7213717453249</v>
      </c>
      <c r="GU75" s="188">
        <v>1334.7213717453249</v>
      </c>
      <c r="GV75" s="188">
        <v>-1334.7213717453249</v>
      </c>
      <c r="GW75" s="188">
        <v>-1334.7213717453249</v>
      </c>
      <c r="GX75" s="188">
        <v>1334.7213717453249</v>
      </c>
      <c r="GY75" s="188">
        <f t="shared" si="101"/>
        <v>-1334.7213717453249</v>
      </c>
      <c r="GZ75" s="188">
        <v>1334.7213717453249</v>
      </c>
      <c r="HA75" s="188">
        <v>-1334.7213717453249</v>
      </c>
      <c r="HB75" s="188">
        <v>-1334.7213717453249</v>
      </c>
      <c r="HC75" s="188">
        <v>1334.7213717453249</v>
      </c>
      <c r="HE75">
        <v>1</v>
      </c>
      <c r="HF75">
        <v>-1</v>
      </c>
      <c r="HG75">
        <v>-1</v>
      </c>
      <c r="HH75">
        <v>-1</v>
      </c>
      <c r="HI75">
        <v>1</v>
      </c>
      <c r="HJ75">
        <v>9</v>
      </c>
      <c r="HK75">
        <v>-1</v>
      </c>
      <c r="HL75">
        <v>1</v>
      </c>
      <c r="HM75" s="203">
        <v>-1</v>
      </c>
      <c r="HN75">
        <v>1</v>
      </c>
      <c r="HO75">
        <v>0</v>
      </c>
      <c r="HP75">
        <v>1</v>
      </c>
      <c r="HQ75">
        <v>0</v>
      </c>
      <c r="HR75" s="237">
        <v>-4.1221100424199998E-3</v>
      </c>
      <c r="HS75" s="194">
        <v>42545</v>
      </c>
      <c r="HT75">
        <f t="shared" si="102"/>
        <v>-1</v>
      </c>
      <c r="HU75" t="s">
        <v>1163</v>
      </c>
      <c r="HV75">
        <v>9</v>
      </c>
      <c r="HW75">
        <v>1</v>
      </c>
      <c r="HX75">
        <v>11</v>
      </c>
      <c r="HY75" s="137">
        <v>150030</v>
      </c>
      <c r="HZ75" s="137">
        <v>183370</v>
      </c>
      <c r="IA75" s="188">
        <v>618.44016966427262</v>
      </c>
      <c r="IB75" s="188">
        <f t="shared" si="161"/>
        <v>-618.44016966427262</v>
      </c>
      <c r="IC75" s="188">
        <v>-618.44016966427262</v>
      </c>
      <c r="ID75" s="188">
        <v>618.44016966427262</v>
      </c>
      <c r="IE75" s="188">
        <v>-618.44016966427262</v>
      </c>
      <c r="IF75" s="188">
        <v>618.44016966427262</v>
      </c>
      <c r="IG75" s="188">
        <v>618.44016966427262</v>
      </c>
      <c r="IH75" s="188">
        <f t="shared" si="103"/>
        <v>618.44016966427262</v>
      </c>
      <c r="II75" s="188">
        <v>-618.44016966427262</v>
      </c>
      <c r="IJ75" s="188">
        <v>618.44016966427262</v>
      </c>
      <c r="IK75" s="188">
        <v>-618.44016966427262</v>
      </c>
      <c r="IL75" s="188">
        <v>618.44016966427262</v>
      </c>
      <c r="IN75">
        <v>-1</v>
      </c>
      <c r="IO75" s="228">
        <v>1</v>
      </c>
      <c r="IP75" s="228">
        <v>-1</v>
      </c>
      <c r="IQ75" s="228">
        <v>1</v>
      </c>
      <c r="IR75" s="203">
        <v>-1</v>
      </c>
      <c r="IS75" s="229">
        <v>10</v>
      </c>
      <c r="IT75">
        <v>1</v>
      </c>
      <c r="IU75">
        <v>-1</v>
      </c>
      <c r="IV75" s="203">
        <v>1</v>
      </c>
      <c r="IW75">
        <v>1</v>
      </c>
      <c r="IX75">
        <v>0</v>
      </c>
      <c r="IY75">
        <v>1</v>
      </c>
      <c r="IZ75">
        <v>0</v>
      </c>
      <c r="JA75" s="237">
        <v>1.8356328734300001E-2</v>
      </c>
      <c r="JB75" s="194">
        <v>42545</v>
      </c>
      <c r="JC75">
        <f t="shared" si="104"/>
        <v>-1</v>
      </c>
      <c r="JD75" t="s">
        <v>1163</v>
      </c>
      <c r="JE75">
        <v>9</v>
      </c>
      <c r="JF75" s="241">
        <v>2</v>
      </c>
      <c r="JG75">
        <v>7</v>
      </c>
      <c r="JH75" s="137">
        <v>152784</v>
      </c>
      <c r="JI75" s="137">
        <v>118832</v>
      </c>
      <c r="JJ75" s="188">
        <v>2804.5533293412914</v>
      </c>
      <c r="JK75" s="188">
        <f t="shared" si="162"/>
        <v>-2804.5533293412914</v>
      </c>
      <c r="JL75" s="188">
        <v>-2804.5533293412914</v>
      </c>
      <c r="JM75" s="188">
        <v>2804.5533293412914</v>
      </c>
      <c r="JN75" s="188">
        <v>-2804.5533293412914</v>
      </c>
      <c r="JO75" s="188">
        <v>-2804.5533293412914</v>
      </c>
      <c r="JP75" s="188">
        <v>2804.5533293412914</v>
      </c>
      <c r="JQ75" s="188">
        <f t="shared" si="105"/>
        <v>-2804.5533293412914</v>
      </c>
      <c r="JR75" s="188">
        <v>2804.5533293412914</v>
      </c>
      <c r="JS75" s="188">
        <v>-2804.5533293412914</v>
      </c>
      <c r="JT75" s="188">
        <v>-2804.5533293412914</v>
      </c>
      <c r="JU75" s="188">
        <v>2804.5533293412914</v>
      </c>
      <c r="JW75">
        <v>1</v>
      </c>
      <c r="JX75" s="228">
        <v>1</v>
      </c>
      <c r="JY75" s="228">
        <v>-1</v>
      </c>
      <c r="JZ75" s="228">
        <v>1</v>
      </c>
      <c r="KA75" s="203">
        <v>1</v>
      </c>
      <c r="KB75" s="229">
        <v>11</v>
      </c>
      <c r="KC75">
        <v>-1</v>
      </c>
      <c r="KD75">
        <v>1</v>
      </c>
      <c r="KE75" s="203">
        <v>1</v>
      </c>
      <c r="KF75">
        <v>1</v>
      </c>
      <c r="KG75">
        <v>1</v>
      </c>
      <c r="KH75">
        <v>0</v>
      </c>
      <c r="KI75">
        <v>1</v>
      </c>
      <c r="KJ75" s="237">
        <v>4.2412818096100001E-3</v>
      </c>
      <c r="KK75" s="194">
        <v>42545</v>
      </c>
      <c r="KL75">
        <f t="shared" si="106"/>
        <v>1</v>
      </c>
      <c r="KM75" t="s">
        <v>1163</v>
      </c>
      <c r="KN75">
        <v>9</v>
      </c>
      <c r="KO75" s="241">
        <v>2</v>
      </c>
      <c r="KP75">
        <v>7</v>
      </c>
      <c r="KQ75" s="137">
        <v>153432</v>
      </c>
      <c r="KR75" s="137">
        <v>119336</v>
      </c>
      <c r="KS75" s="188">
        <v>650.74835061208148</v>
      </c>
      <c r="KT75" s="188">
        <v>650.74835061208148</v>
      </c>
      <c r="KU75" s="188">
        <v>650.74835061208148</v>
      </c>
      <c r="KV75" s="188">
        <v>-650.74835061208148</v>
      </c>
      <c r="KW75" s="188">
        <v>650.74835061208148</v>
      </c>
      <c r="KX75" s="188">
        <v>-650.74835061208148</v>
      </c>
      <c r="KY75" s="188">
        <v>650.74835061208148</v>
      </c>
      <c r="KZ75" s="188">
        <f t="shared" si="107"/>
        <v>650.74835061208148</v>
      </c>
      <c r="LA75" s="188">
        <v>650.74835061208148</v>
      </c>
      <c r="LB75" s="188">
        <v>-650.74835061208148</v>
      </c>
      <c r="LC75" s="188">
        <v>-650.74835061208148</v>
      </c>
      <c r="LD75" s="188">
        <v>650.74835061208148</v>
      </c>
      <c r="LF75">
        <v>1</v>
      </c>
      <c r="LG75" s="228">
        <v>1</v>
      </c>
      <c r="LH75" s="228">
        <v>-1</v>
      </c>
      <c r="LI75" s="228">
        <v>1</v>
      </c>
      <c r="LJ75" s="203">
        <v>1</v>
      </c>
      <c r="LK75" s="229">
        <v>12</v>
      </c>
      <c r="LL75">
        <v>-1</v>
      </c>
      <c r="LM75">
        <v>1</v>
      </c>
      <c r="LN75" s="203">
        <v>-1</v>
      </c>
      <c r="LO75">
        <v>1</v>
      </c>
      <c r="LP75">
        <v>0</v>
      </c>
      <c r="LQ75">
        <v>1</v>
      </c>
      <c r="LR75">
        <v>0</v>
      </c>
      <c r="LS75" s="237">
        <v>-8.2121069920199996E-4</v>
      </c>
      <c r="LT75" s="194">
        <v>42545</v>
      </c>
      <c r="LU75">
        <f t="shared" si="108"/>
        <v>1</v>
      </c>
      <c r="LV75" t="s">
        <v>1163</v>
      </c>
      <c r="LW75">
        <v>9</v>
      </c>
      <c r="LX75" s="241"/>
      <c r="LY75">
        <v>7</v>
      </c>
      <c r="LZ75" s="137">
        <v>153306</v>
      </c>
      <c r="MA75" s="137">
        <v>119238</v>
      </c>
      <c r="MB75" s="188">
        <v>-125.8965274518618</v>
      </c>
      <c r="MC75" s="188">
        <v>-125.8965274518618</v>
      </c>
      <c r="MD75" s="188">
        <v>-125.8965274518618</v>
      </c>
      <c r="ME75" s="188">
        <v>125.8965274518618</v>
      </c>
      <c r="MF75" s="188">
        <v>-125.8965274518618</v>
      </c>
      <c r="MG75" s="188">
        <v>125.8965274518618</v>
      </c>
      <c r="MH75" s="188">
        <v>-125.8965274518618</v>
      </c>
      <c r="MI75" s="188">
        <f t="shared" si="109"/>
        <v>-125.8965274518618</v>
      </c>
      <c r="MJ75" s="188">
        <v>-125.8965274518618</v>
      </c>
      <c r="MK75" s="188">
        <v>125.8965274518618</v>
      </c>
      <c r="ML75" s="188">
        <v>-125.8965274518618</v>
      </c>
      <c r="MM75" s="188">
        <v>125.8965274518618</v>
      </c>
      <c r="MO75">
        <v>-1</v>
      </c>
      <c r="MP75" s="228">
        <v>1</v>
      </c>
      <c r="MQ75" s="228">
        <v>-1</v>
      </c>
      <c r="MR75" s="203">
        <v>1</v>
      </c>
      <c r="MS75" s="203">
        <v>1</v>
      </c>
      <c r="MT75" s="229">
        <v>13</v>
      </c>
      <c r="MU75">
        <v>-1</v>
      </c>
      <c r="MV75">
        <v>1</v>
      </c>
      <c r="MW75" s="203">
        <v>1</v>
      </c>
      <c r="MX75">
        <v>0</v>
      </c>
      <c r="MY75">
        <v>1</v>
      </c>
      <c r="MZ75">
        <v>0</v>
      </c>
      <c r="NA75">
        <v>1</v>
      </c>
      <c r="NB75" s="237">
        <v>7.4556768815299997E-3</v>
      </c>
      <c r="NC75" s="194">
        <v>42545</v>
      </c>
      <c r="ND75">
        <f t="shared" si="110"/>
        <v>1</v>
      </c>
      <c r="NE75" t="s">
        <v>1163</v>
      </c>
      <c r="NF75">
        <v>9</v>
      </c>
      <c r="NG75" s="241"/>
      <c r="NH75">
        <v>7</v>
      </c>
      <c r="NI75" s="137">
        <v>154449</v>
      </c>
      <c r="NJ75" s="137">
        <v>120127</v>
      </c>
      <c r="NK75" s="188">
        <v>1151.5218386754268</v>
      </c>
      <c r="NL75" s="188">
        <v>-1151.5218386754268</v>
      </c>
      <c r="NM75" s="188">
        <v>1151.5218386754268</v>
      </c>
      <c r="NN75" s="188">
        <v>-1151.5218386754268</v>
      </c>
      <c r="NO75" s="188">
        <v>1151.5218386754268</v>
      </c>
      <c r="NP75" s="188">
        <v>-1151.5218386754268</v>
      </c>
      <c r="NQ75" s="188">
        <v>1151.5218386754268</v>
      </c>
      <c r="NR75" s="188">
        <f t="shared" si="111"/>
        <v>1151.5218386754268</v>
      </c>
      <c r="NS75" s="188">
        <v>1151.5218386754268</v>
      </c>
      <c r="NT75" s="188">
        <v>-1151.5218386754268</v>
      </c>
      <c r="NU75" s="188">
        <v>-1151.5218386754268</v>
      </c>
      <c r="NV75" s="188">
        <v>1151.5218386754268</v>
      </c>
      <c r="NX75">
        <v>1</v>
      </c>
      <c r="NY75" s="228">
        <v>1</v>
      </c>
      <c r="NZ75" s="228">
        <v>-1</v>
      </c>
      <c r="OA75" s="228">
        <v>1</v>
      </c>
      <c r="OB75" s="203">
        <v>1</v>
      </c>
      <c r="OC75" s="229">
        <v>14</v>
      </c>
      <c r="OD75">
        <v>-1</v>
      </c>
      <c r="OE75">
        <v>1</v>
      </c>
      <c r="OF75" s="203">
        <v>-1</v>
      </c>
      <c r="OG75">
        <v>1</v>
      </c>
      <c r="OH75">
        <v>0</v>
      </c>
      <c r="OI75">
        <v>1</v>
      </c>
      <c r="OJ75">
        <v>0</v>
      </c>
      <c r="OK75">
        <v>-2.3308664996199999E-3</v>
      </c>
      <c r="OL75" s="194">
        <v>42545</v>
      </c>
      <c r="OM75">
        <f t="shared" si="112"/>
        <v>1</v>
      </c>
      <c r="ON75" t="s">
        <v>1163</v>
      </c>
      <c r="OO75">
        <v>10</v>
      </c>
      <c r="OP75" s="241"/>
      <c r="OQ75">
        <v>8</v>
      </c>
      <c r="OR75" s="137">
        <v>170390</v>
      </c>
      <c r="OS75" s="137">
        <v>136312</v>
      </c>
      <c r="OT75" s="188">
        <v>-397.15634287025176</v>
      </c>
      <c r="OU75" s="188">
        <v>-397.15634287025176</v>
      </c>
      <c r="OV75" s="188">
        <v>-397.15634287025176</v>
      </c>
      <c r="OW75" s="188">
        <v>397.15634287025176</v>
      </c>
      <c r="OX75" s="188">
        <v>-397.15634287025176</v>
      </c>
      <c r="OY75" s="188">
        <v>397.15634287025176</v>
      </c>
      <c r="OZ75" s="188">
        <v>-397.15634287025176</v>
      </c>
      <c r="PA75" s="188">
        <f t="shared" si="113"/>
        <v>-397.15634287025176</v>
      </c>
      <c r="PB75" s="188">
        <v>-397.15634287025176</v>
      </c>
      <c r="PC75" s="188">
        <v>397.15634287025176</v>
      </c>
      <c r="PD75" s="188">
        <v>-397.15634287025176</v>
      </c>
      <c r="PE75" s="188">
        <v>397.15634287025176</v>
      </c>
      <c r="PG75">
        <v>-1</v>
      </c>
      <c r="PH75" s="228">
        <v>1</v>
      </c>
      <c r="PI75" s="228">
        <v>1</v>
      </c>
      <c r="PJ75" s="228">
        <v>1</v>
      </c>
      <c r="PK75" s="203">
        <v>1</v>
      </c>
      <c r="PL75" s="229">
        <v>-8</v>
      </c>
      <c r="PM75">
        <v>-1</v>
      </c>
      <c r="PN75">
        <v>-1</v>
      </c>
      <c r="PO75" s="203">
        <v>-1</v>
      </c>
      <c r="PP75">
        <v>0</v>
      </c>
      <c r="PQ75">
        <v>0</v>
      </c>
      <c r="PR75">
        <v>1</v>
      </c>
      <c r="PS75">
        <v>1</v>
      </c>
      <c r="PT75" s="237">
        <v>-4.7894398691700002E-3</v>
      </c>
      <c r="PU75" s="194">
        <v>42556</v>
      </c>
      <c r="PV75">
        <v>1</v>
      </c>
      <c r="PW75" t="s">
        <v>1163</v>
      </c>
      <c r="PX75">
        <v>10</v>
      </c>
      <c r="PY75" s="241"/>
      <c r="PZ75">
        <v>8</v>
      </c>
      <c r="QA75" s="137">
        <v>171100</v>
      </c>
      <c r="QB75" s="137">
        <v>136880</v>
      </c>
      <c r="QC75" s="188">
        <v>-819.47316161498702</v>
      </c>
      <c r="QD75" s="188">
        <v>819.47316161498702</v>
      </c>
      <c r="QE75" s="188">
        <v>-819.47316161498702</v>
      </c>
      <c r="QF75" s="188">
        <v>819.47316161498702</v>
      </c>
      <c r="QG75" s="188">
        <v>819.47316161498702</v>
      </c>
      <c r="QH75" s="188">
        <v>-819.47316161498702</v>
      </c>
      <c r="QI75" s="188">
        <v>-819.47316161498702</v>
      </c>
      <c r="QJ75" s="188">
        <v>-819.47316161498702</v>
      </c>
      <c r="QK75" s="188">
        <v>-819.47316161498702</v>
      </c>
      <c r="QL75" s="188">
        <v>819.47316161498702</v>
      </c>
      <c r="QM75" s="188">
        <v>-819.47316161498702</v>
      </c>
      <c r="QN75" s="188">
        <v>819.47316161498702</v>
      </c>
      <c r="QP75">
        <f t="shared" si="114"/>
        <v>-1</v>
      </c>
      <c r="QQ75" s="228">
        <v>1</v>
      </c>
      <c r="QR75" s="228">
        <v>-1</v>
      </c>
      <c r="QS75" s="228">
        <v>1</v>
      </c>
      <c r="QT75" s="203">
        <v>1</v>
      </c>
      <c r="QU75" s="229">
        <v>16</v>
      </c>
      <c r="QV75">
        <f t="shared" si="115"/>
        <v>-1</v>
      </c>
      <c r="QW75">
        <f t="shared" si="116"/>
        <v>1</v>
      </c>
      <c r="QX75">
        <v>1</v>
      </c>
      <c r="QY75">
        <f t="shared" si="117"/>
        <v>0</v>
      </c>
      <c r="QZ75">
        <f t="shared" si="176"/>
        <v>1</v>
      </c>
      <c r="RA75">
        <f t="shared" si="163"/>
        <v>0</v>
      </c>
      <c r="RB75">
        <f t="shared" si="118"/>
        <v>1</v>
      </c>
      <c r="RC75">
        <v>4.16691120371E-3</v>
      </c>
      <c r="RD75" s="194">
        <v>42545</v>
      </c>
      <c r="RE75">
        <f t="shared" si="119"/>
        <v>1</v>
      </c>
      <c r="RF75" t="str">
        <f t="shared" si="83"/>
        <v>TRUE</v>
      </c>
      <c r="RG75">
        <f>VLOOKUP($A75,'FuturesInfo (3)'!$A$2:$V$80,22)</f>
        <v>10</v>
      </c>
      <c r="RH75" s="241"/>
      <c r="RI75">
        <f t="shared" si="120"/>
        <v>8</v>
      </c>
      <c r="RJ75" s="137">
        <f>VLOOKUP($A75,'FuturesInfo (3)'!$A$2:$O$80,15)*RG75</f>
        <v>171100</v>
      </c>
      <c r="RK75" s="137">
        <f>VLOOKUP($A75,'FuturesInfo (3)'!$A$2:$O$80,15)*RI75</f>
        <v>136880</v>
      </c>
      <c r="RL75" s="188">
        <f t="shared" si="121"/>
        <v>712.958506954781</v>
      </c>
      <c r="RM75" s="188">
        <f t="shared" si="172"/>
        <v>-712.958506954781</v>
      </c>
      <c r="RN75" s="188">
        <f t="shared" si="122"/>
        <v>712.958506954781</v>
      </c>
      <c r="RO75" s="188">
        <f t="shared" si="123"/>
        <v>-712.958506954781</v>
      </c>
      <c r="RP75" s="188">
        <f t="shared" si="173"/>
        <v>712.958506954781</v>
      </c>
      <c r="RQ75" s="188">
        <f t="shared" si="125"/>
        <v>-712.958506954781</v>
      </c>
      <c r="RR75" s="188">
        <f t="shared" si="164"/>
        <v>712.958506954781</v>
      </c>
      <c r="RS75" s="188">
        <f t="shared" si="126"/>
        <v>712.958506954781</v>
      </c>
      <c r="RT75" s="188">
        <f>IF(IF(sym!$Q64=QX75,1,0)=1,ABS(RJ75*RC75),-ABS(RJ75*RC75))</f>
        <v>712.958506954781</v>
      </c>
      <c r="RU75" s="188">
        <f>IF(IF(sym!$P64=QX75,1,0)=1,ABS(RJ75*RC75),-ABS(RJ75*RC75))</f>
        <v>-712.958506954781</v>
      </c>
      <c r="RV75" s="188">
        <f t="shared" si="169"/>
        <v>-712.958506954781</v>
      </c>
      <c r="RW75" s="188">
        <f t="shared" si="127"/>
        <v>712.958506954781</v>
      </c>
      <c r="RY75">
        <f t="shared" si="128"/>
        <v>1</v>
      </c>
      <c r="RZ75" s="228"/>
      <c r="SA75" s="228"/>
      <c r="SB75" s="228"/>
      <c r="SC75" s="203"/>
      <c r="SD75" s="229"/>
      <c r="SE75">
        <f t="shared" si="129"/>
        <v>1</v>
      </c>
      <c r="SF75">
        <f t="shared" si="130"/>
        <v>0</v>
      </c>
      <c r="SG75" s="203"/>
      <c r="SH75">
        <f t="shared" si="131"/>
        <v>1</v>
      </c>
      <c r="SI75">
        <f t="shared" si="85"/>
        <v>1</v>
      </c>
      <c r="SJ75">
        <f t="shared" si="165"/>
        <v>0</v>
      </c>
      <c r="SK75">
        <f t="shared" si="132"/>
        <v>1</v>
      </c>
      <c r="SL75" s="237"/>
      <c r="SM75" s="194"/>
      <c r="SN75">
        <f t="shared" si="133"/>
        <v>-1</v>
      </c>
      <c r="SO75" t="str">
        <f t="shared" si="86"/>
        <v>FALSE</v>
      </c>
      <c r="SP75">
        <f>VLOOKUP($A75,'FuturesInfo (3)'!$A$2:$V$80,22)</f>
        <v>10</v>
      </c>
      <c r="SQ75" s="241"/>
      <c r="SR75">
        <f t="shared" si="134"/>
        <v>8</v>
      </c>
      <c r="SS75" s="137">
        <f>VLOOKUP($A75,'FuturesInfo (3)'!$A$2:$O$80,15)*SP75</f>
        <v>171100</v>
      </c>
      <c r="ST75" s="137">
        <f>VLOOKUP($A75,'FuturesInfo (3)'!$A$2:$O$80,15)*SR75</f>
        <v>136880</v>
      </c>
      <c r="SU75" s="188">
        <f t="shared" si="177"/>
        <v>0</v>
      </c>
      <c r="SV75" s="188">
        <f t="shared" si="87"/>
        <v>0</v>
      </c>
      <c r="SW75" s="188">
        <f t="shared" si="136"/>
        <v>0</v>
      </c>
      <c r="SX75" s="188">
        <f t="shared" si="137"/>
        <v>0</v>
      </c>
      <c r="SY75" s="188">
        <f t="shared" si="174"/>
        <v>0</v>
      </c>
      <c r="SZ75" s="188">
        <f t="shared" si="139"/>
        <v>0</v>
      </c>
      <c r="TA75" s="188">
        <f t="shared" si="166"/>
        <v>0</v>
      </c>
      <c r="TB75" s="188">
        <f t="shared" si="140"/>
        <v>0</v>
      </c>
      <c r="TC75" s="188">
        <f>IF(IF(sym!$Q64=SG75,1,0)=1,ABS(SS75*SL75),-ABS(SS75*SL75))</f>
        <v>0</v>
      </c>
      <c r="TD75" s="188">
        <f>IF(IF(sym!$P64=SG75,1,0)=1,ABS(SS75*SL75),-ABS(SS75*SL75))</f>
        <v>0</v>
      </c>
      <c r="TE75" s="188">
        <f t="shared" si="170"/>
        <v>0</v>
      </c>
      <c r="TF75" s="188">
        <f t="shared" si="141"/>
        <v>0</v>
      </c>
      <c r="TH75">
        <f t="shared" si="142"/>
        <v>0</v>
      </c>
      <c r="TI75" s="228"/>
      <c r="TJ75" s="228"/>
      <c r="TK75" s="228"/>
      <c r="TL75" s="203"/>
      <c r="TM75" s="229"/>
      <c r="TN75">
        <f t="shared" si="143"/>
        <v>1</v>
      </c>
      <c r="TO75">
        <f t="shared" si="144"/>
        <v>0</v>
      </c>
      <c r="TP75" s="203"/>
      <c r="TQ75">
        <f t="shared" si="145"/>
        <v>1</v>
      </c>
      <c r="TR75">
        <f t="shared" si="88"/>
        <v>1</v>
      </c>
      <c r="TS75">
        <f t="shared" si="167"/>
        <v>0</v>
      </c>
      <c r="TT75">
        <f t="shared" si="146"/>
        <v>1</v>
      </c>
      <c r="TU75" s="237"/>
      <c r="TV75" s="194"/>
      <c r="TW75">
        <f t="shared" si="147"/>
        <v>-1</v>
      </c>
      <c r="TX75" t="str">
        <f t="shared" si="89"/>
        <v>FALSE</v>
      </c>
      <c r="TY75">
        <f>VLOOKUP($A75,'FuturesInfo (3)'!$A$2:$V$80,22)</f>
        <v>10</v>
      </c>
      <c r="TZ75" s="241"/>
      <c r="UA75">
        <f t="shared" si="148"/>
        <v>8</v>
      </c>
      <c r="UB75" s="137">
        <f>VLOOKUP($A75,'FuturesInfo (3)'!$A$2:$O$80,15)*TY75</f>
        <v>171100</v>
      </c>
      <c r="UC75" s="137">
        <f>VLOOKUP($A75,'FuturesInfo (3)'!$A$2:$O$80,15)*UA75</f>
        <v>136880</v>
      </c>
      <c r="UD75" s="188">
        <f t="shared" si="178"/>
        <v>0</v>
      </c>
      <c r="UE75" s="188">
        <f t="shared" si="90"/>
        <v>0</v>
      </c>
      <c r="UF75" s="188">
        <f t="shared" si="150"/>
        <v>0</v>
      </c>
      <c r="UG75" s="188">
        <f t="shared" si="151"/>
        <v>0</v>
      </c>
      <c r="UH75" s="188">
        <f t="shared" si="175"/>
        <v>0</v>
      </c>
      <c r="UI75" s="188">
        <f t="shared" si="153"/>
        <v>0</v>
      </c>
      <c r="UJ75" s="188">
        <f t="shared" si="168"/>
        <v>0</v>
      </c>
      <c r="UK75" s="188">
        <f t="shared" si="154"/>
        <v>0</v>
      </c>
      <c r="UL75" s="188">
        <f>IF(IF(sym!$Q64=TP75,1,0)=1,ABS(UB75*TU75),-ABS(UB75*TU75))</f>
        <v>0</v>
      </c>
      <c r="UM75" s="188">
        <f>IF(IF(sym!$P64=TP75,1,0)=1,ABS(UB75*TU75),-ABS(UB75*TU75))</f>
        <v>0</v>
      </c>
      <c r="UN75" s="188">
        <f t="shared" si="171"/>
        <v>0</v>
      </c>
      <c r="UO75" s="188">
        <f t="shared" si="155"/>
        <v>0</v>
      </c>
    </row>
    <row r="76" spans="1:561" x14ac:dyDescent="0.25">
      <c r="A76" s="1" t="s">
        <v>994</v>
      </c>
      <c r="B76" s="149" t="str">
        <f>'FuturesInfo (3)'!M64</f>
        <v>BB</v>
      </c>
      <c r="C76" s="192" t="str">
        <f>VLOOKUP(A76,'FuturesInfo (3)'!$A$2:$K$80,11)</f>
        <v>rates</v>
      </c>
      <c r="E76">
        <v>-1</v>
      </c>
      <c r="F76" s="228">
        <v>1</v>
      </c>
      <c r="G76" s="228">
        <v>-1</v>
      </c>
      <c r="H76" s="203">
        <v>-1</v>
      </c>
      <c r="I76" s="229">
        <v>5</v>
      </c>
      <c r="J76">
        <v>1</v>
      </c>
      <c r="K76">
        <v>-1</v>
      </c>
      <c r="L76" s="203">
        <v>-1</v>
      </c>
      <c r="M76">
        <v>0</v>
      </c>
      <c r="N76">
        <v>1</v>
      </c>
      <c r="O76">
        <v>0</v>
      </c>
      <c r="P76">
        <v>1</v>
      </c>
      <c r="Q76" s="237">
        <v>-9.1521213309799995E-4</v>
      </c>
      <c r="R76" s="194">
        <v>42543</v>
      </c>
      <c r="S76">
        <v>60</v>
      </c>
      <c r="T76" t="s">
        <v>1163</v>
      </c>
      <c r="U76">
        <v>7</v>
      </c>
      <c r="V76" s="241">
        <v>2</v>
      </c>
      <c r="W76">
        <v>5</v>
      </c>
      <c r="X76" s="137">
        <v>1036778.2451107709</v>
      </c>
      <c r="Y76" s="137">
        <v>740555.88936483627</v>
      </c>
      <c r="Z76" s="188">
        <v>-948.87202925742974</v>
      </c>
      <c r="AA76" s="188">
        <f t="shared" si="81"/>
        <v>948.87202925742974</v>
      </c>
      <c r="AB76" s="188">
        <v>948.87202925742974</v>
      </c>
      <c r="AC76" s="188">
        <v>-948.87202925742974</v>
      </c>
      <c r="AD76" s="188">
        <v>948.87202925742974</v>
      </c>
      <c r="AE76" s="188">
        <v>948.87202925742974</v>
      </c>
      <c r="AF76" s="188">
        <f t="shared" si="91"/>
        <v>-5</v>
      </c>
      <c r="AG76" s="188">
        <v>948.87202925742974</v>
      </c>
      <c r="AH76" s="188">
        <v>-948.87202925742974</v>
      </c>
      <c r="AI76" s="188">
        <v>-948.87202925742974</v>
      </c>
      <c r="AJ76" s="188">
        <v>948.87202925742974</v>
      </c>
      <c r="AL76">
        <v>-1</v>
      </c>
      <c r="AM76" s="228">
        <v>-1</v>
      </c>
      <c r="AN76" s="228">
        <v>1</v>
      </c>
      <c r="AO76" s="228">
        <v>-1</v>
      </c>
      <c r="AP76" s="203">
        <v>-1</v>
      </c>
      <c r="AQ76" s="229">
        <v>6</v>
      </c>
      <c r="AR76">
        <v>1</v>
      </c>
      <c r="AS76">
        <v>-1</v>
      </c>
      <c r="AT76" s="203">
        <v>1</v>
      </c>
      <c r="AU76">
        <v>0</v>
      </c>
      <c r="AV76">
        <v>0</v>
      </c>
      <c r="AW76">
        <v>1</v>
      </c>
      <c r="AX76">
        <v>0</v>
      </c>
      <c r="AY76" s="237">
        <v>3.7296342341200002E-3</v>
      </c>
      <c r="AZ76" s="194">
        <v>42543</v>
      </c>
      <c r="BA76">
        <f t="shared" si="92"/>
        <v>-1</v>
      </c>
      <c r="BB76" t="s">
        <v>1163</v>
      </c>
      <c r="BC76">
        <v>7</v>
      </c>
      <c r="BD76" s="241">
        <v>2</v>
      </c>
      <c r="BE76">
        <v>5</v>
      </c>
      <c r="BF76" s="137">
        <v>1047152.1395539426</v>
      </c>
      <c r="BG76" s="137">
        <v>747965.81396710186</v>
      </c>
      <c r="BH76" s="188">
        <v>-3905.4944680123881</v>
      </c>
      <c r="BI76" s="188">
        <f t="shared" si="156"/>
        <v>-3905.4944680123881</v>
      </c>
      <c r="BJ76" s="188">
        <v>-3905.4944680123881</v>
      </c>
      <c r="BK76" s="188">
        <v>3905.4944680123881</v>
      </c>
      <c r="BL76" s="188">
        <v>-3905.4944680123881</v>
      </c>
      <c r="BM76" s="188">
        <v>3905.4944680123881</v>
      </c>
      <c r="BN76" s="188">
        <v>-3905.4944680123881</v>
      </c>
      <c r="BO76" s="188">
        <f t="shared" si="93"/>
        <v>-3905.4944680123881</v>
      </c>
      <c r="BP76" s="188">
        <v>-3905.4944680123881</v>
      </c>
      <c r="BQ76" s="188">
        <v>3905.4944680123881</v>
      </c>
      <c r="BR76" s="188">
        <v>-3905.4944680123881</v>
      </c>
      <c r="BS76" s="188">
        <v>3905.4944680123881</v>
      </c>
      <c r="BU76">
        <v>1</v>
      </c>
      <c r="BV76" s="228">
        <v>1</v>
      </c>
      <c r="BW76" s="228">
        <v>-1</v>
      </c>
      <c r="BX76" s="228">
        <v>1</v>
      </c>
      <c r="BY76" s="203">
        <v>1</v>
      </c>
      <c r="BZ76" s="229">
        <v>7</v>
      </c>
      <c r="CA76">
        <v>-1</v>
      </c>
      <c r="CB76">
        <v>1</v>
      </c>
      <c r="CC76" s="203">
        <v>-1</v>
      </c>
      <c r="CD76">
        <v>0</v>
      </c>
      <c r="CE76">
        <v>0</v>
      </c>
      <c r="CF76">
        <v>1</v>
      </c>
      <c r="CG76">
        <v>0</v>
      </c>
      <c r="CH76" s="237">
        <v>-4.5632333767900001E-4</v>
      </c>
      <c r="CI76" s="194">
        <v>42543</v>
      </c>
      <c r="CJ76">
        <f t="shared" si="94"/>
        <v>1</v>
      </c>
      <c r="CK76" t="s">
        <v>1163</v>
      </c>
      <c r="CL76">
        <v>7</v>
      </c>
      <c r="CM76" s="241">
        <v>2</v>
      </c>
      <c r="CN76">
        <v>5</v>
      </c>
      <c r="CO76" s="137">
        <v>1056230.7487920329</v>
      </c>
      <c r="CP76" s="137">
        <v>754450.5348514521</v>
      </c>
      <c r="CQ76" s="188">
        <v>-481.98274064796988</v>
      </c>
      <c r="CR76" s="188">
        <f t="shared" si="157"/>
        <v>-481.98274064796988</v>
      </c>
      <c r="CS76" s="188">
        <v>-481.98274064796988</v>
      </c>
      <c r="CT76" s="188">
        <v>481.98274064796988</v>
      </c>
      <c r="CU76" s="188">
        <v>-481.98274064796988</v>
      </c>
      <c r="CV76" s="188">
        <v>481.98274064796988</v>
      </c>
      <c r="CW76" s="188">
        <v>-481.98274064796988</v>
      </c>
      <c r="CX76" s="188">
        <f t="shared" si="95"/>
        <v>-481.98274064796988</v>
      </c>
      <c r="CY76" s="188">
        <v>481.98274064796988</v>
      </c>
      <c r="CZ76" s="188">
        <v>-481.98274064796988</v>
      </c>
      <c r="DA76" s="188">
        <v>-481.98274064796988</v>
      </c>
      <c r="DB76" s="188">
        <v>481.98274064796988</v>
      </c>
      <c r="DD76">
        <v>-1</v>
      </c>
      <c r="DE76" s="228">
        <v>1</v>
      </c>
      <c r="DF76" s="228">
        <v>-1</v>
      </c>
      <c r="DG76" s="228">
        <v>1</v>
      </c>
      <c r="DH76" s="203">
        <v>1</v>
      </c>
      <c r="DI76" s="229">
        <v>8</v>
      </c>
      <c r="DJ76">
        <v>-1</v>
      </c>
      <c r="DK76">
        <v>1</v>
      </c>
      <c r="DL76" s="203">
        <v>1</v>
      </c>
      <c r="DM76">
        <v>1</v>
      </c>
      <c r="DN76">
        <v>1</v>
      </c>
      <c r="DO76">
        <v>0</v>
      </c>
      <c r="DP76">
        <v>1</v>
      </c>
      <c r="DQ76" s="237">
        <v>1.9565642731399999E-4</v>
      </c>
      <c r="DR76" s="194">
        <v>42543</v>
      </c>
      <c r="DS76">
        <f t="shared" si="96"/>
        <v>1</v>
      </c>
      <c r="DT76" t="s">
        <v>1163</v>
      </c>
      <c r="DU76">
        <v>7</v>
      </c>
      <c r="DV76" s="241">
        <v>1</v>
      </c>
      <c r="DW76">
        <v>9</v>
      </c>
      <c r="DX76" s="137">
        <v>1058447.7046852815</v>
      </c>
      <c r="DY76" s="137">
        <v>1360861.3345953622</v>
      </c>
      <c r="DZ76" s="188">
        <v>207.09209639742591</v>
      </c>
      <c r="EA76" s="188">
        <f t="shared" si="158"/>
        <v>-207.09209639742591</v>
      </c>
      <c r="EB76" s="188">
        <v>207.09209639742591</v>
      </c>
      <c r="EC76" s="188">
        <v>-207.09209639742591</v>
      </c>
      <c r="ED76" s="188">
        <v>207.09209639742591</v>
      </c>
      <c r="EE76" s="188">
        <v>-207.09209639742591</v>
      </c>
      <c r="EF76" s="188">
        <v>207.09209639742591</v>
      </c>
      <c r="EG76" s="188">
        <f t="shared" si="97"/>
        <v>207.09209639742591</v>
      </c>
      <c r="EH76" s="188">
        <v>-207.09209639742591</v>
      </c>
      <c r="EI76" s="188">
        <v>207.09209639742591</v>
      </c>
      <c r="EJ76" s="188">
        <v>-207.09209639742591</v>
      </c>
      <c r="EK76" s="188">
        <v>207.09209639742591</v>
      </c>
      <c r="EM76">
        <v>1</v>
      </c>
      <c r="EN76" s="228">
        <v>-1</v>
      </c>
      <c r="EO76" s="228">
        <v>-1</v>
      </c>
      <c r="EP76" s="228">
        <v>1</v>
      </c>
      <c r="EQ76" s="203">
        <v>1</v>
      </c>
      <c r="ER76" s="229">
        <v>9</v>
      </c>
      <c r="ES76">
        <v>-1</v>
      </c>
      <c r="ET76">
        <v>1</v>
      </c>
      <c r="EU76" s="203">
        <v>1</v>
      </c>
      <c r="EV76">
        <v>0</v>
      </c>
      <c r="EW76">
        <v>1</v>
      </c>
      <c r="EX76">
        <v>0</v>
      </c>
      <c r="EY76">
        <v>1</v>
      </c>
      <c r="EZ76" s="237">
        <v>9.1288471570200003E-4</v>
      </c>
      <c r="FA76" s="194">
        <v>42543</v>
      </c>
      <c r="FB76">
        <f t="shared" si="98"/>
        <v>1</v>
      </c>
      <c r="FC76" t="s">
        <v>1163</v>
      </c>
      <c r="FD76">
        <v>7</v>
      </c>
      <c r="FE76" s="241">
        <v>1</v>
      </c>
      <c r="FF76">
        <v>7</v>
      </c>
      <c r="FG76" s="137">
        <v>1066395.3949980149</v>
      </c>
      <c r="FH76" s="137">
        <v>1066395.3949980149</v>
      </c>
      <c r="FI76" s="188">
        <v>-973.49605698868481</v>
      </c>
      <c r="FJ76" s="188">
        <f t="shared" si="159"/>
        <v>973.49605698868481</v>
      </c>
      <c r="FK76" s="188">
        <v>973.49605698868481</v>
      </c>
      <c r="FL76" s="188">
        <v>-973.49605698868481</v>
      </c>
      <c r="FM76" s="188">
        <v>973.49605698868481</v>
      </c>
      <c r="FN76" s="188">
        <v>-973.49605698868481</v>
      </c>
      <c r="FO76" s="188">
        <v>973.49605698868481</v>
      </c>
      <c r="FP76" s="188">
        <f t="shared" si="99"/>
        <v>973.49605698868481</v>
      </c>
      <c r="FQ76" s="188">
        <v>-973.49605698868481</v>
      </c>
      <c r="FR76" s="188">
        <v>973.49605698868481</v>
      </c>
      <c r="FS76" s="188">
        <v>-973.49605698868481</v>
      </c>
      <c r="FT76" s="188">
        <v>973.49605698868481</v>
      </c>
      <c r="FV76">
        <v>1</v>
      </c>
      <c r="FW76" s="228">
        <v>-1</v>
      </c>
      <c r="FX76" s="228">
        <v>-1</v>
      </c>
      <c r="FY76" s="228">
        <v>1</v>
      </c>
      <c r="FZ76" s="203">
        <v>1</v>
      </c>
      <c r="GA76" s="229">
        <v>10</v>
      </c>
      <c r="GB76">
        <v>-1</v>
      </c>
      <c r="GC76">
        <v>1</v>
      </c>
      <c r="GD76">
        <v>1</v>
      </c>
      <c r="GE76">
        <v>0</v>
      </c>
      <c r="GF76">
        <v>1</v>
      </c>
      <c r="GG76">
        <v>0</v>
      </c>
      <c r="GH76">
        <v>1</v>
      </c>
      <c r="GI76">
        <v>4.5602605863200003E-4</v>
      </c>
      <c r="GJ76" s="194">
        <v>42543</v>
      </c>
      <c r="GK76">
        <f t="shared" si="100"/>
        <v>1</v>
      </c>
      <c r="GL76" t="s">
        <v>1163</v>
      </c>
      <c r="GM76">
        <v>7</v>
      </c>
      <c r="GN76" s="241">
        <v>1</v>
      </c>
      <c r="GO76">
        <v>9</v>
      </c>
      <c r="GP76" s="137">
        <v>1066881.6990869392</v>
      </c>
      <c r="GQ76" s="137">
        <v>1371705.0416832075</v>
      </c>
      <c r="GR76" s="188">
        <v>-486.52585626122834</v>
      </c>
      <c r="GS76" s="188">
        <f t="shared" si="160"/>
        <v>486.52585626122834</v>
      </c>
      <c r="GT76" s="188">
        <v>486.52585626122834</v>
      </c>
      <c r="GU76" s="188">
        <v>-486.52585626122834</v>
      </c>
      <c r="GV76" s="188">
        <v>486.52585626122834</v>
      </c>
      <c r="GW76" s="188">
        <v>-486.52585626122834</v>
      </c>
      <c r="GX76" s="188">
        <v>486.52585626122834</v>
      </c>
      <c r="GY76" s="188">
        <f t="shared" si="101"/>
        <v>486.52585626122834</v>
      </c>
      <c r="GZ76" s="188">
        <v>-486.52585626122834</v>
      </c>
      <c r="HA76" s="188">
        <v>486.52585626122834</v>
      </c>
      <c r="HB76" s="188">
        <v>-486.52585626122834</v>
      </c>
      <c r="HC76" s="188">
        <v>486.52585626122834</v>
      </c>
      <c r="HE76">
        <v>1</v>
      </c>
      <c r="HF76">
        <v>-1</v>
      </c>
      <c r="HG76">
        <v>-1</v>
      </c>
      <c r="HH76">
        <v>1</v>
      </c>
      <c r="HI76">
        <v>1</v>
      </c>
      <c r="HJ76">
        <v>11</v>
      </c>
      <c r="HK76">
        <v>-1</v>
      </c>
      <c r="HL76">
        <v>1</v>
      </c>
      <c r="HM76" s="203">
        <v>1</v>
      </c>
      <c r="HN76">
        <v>0</v>
      </c>
      <c r="HO76">
        <v>1</v>
      </c>
      <c r="HP76">
        <v>0</v>
      </c>
      <c r="HQ76">
        <v>1</v>
      </c>
      <c r="HR76" s="237">
        <v>7.1628573289100005E-4</v>
      </c>
      <c r="HS76" s="194">
        <v>42543</v>
      </c>
      <c r="HT76">
        <f t="shared" si="102"/>
        <v>1</v>
      </c>
      <c r="HU76" t="s">
        <v>1163</v>
      </c>
      <c r="HV76">
        <v>7</v>
      </c>
      <c r="HW76">
        <v>1</v>
      </c>
      <c r="HX76">
        <v>9</v>
      </c>
      <c r="HY76" s="137">
        <v>1070834.1628508861</v>
      </c>
      <c r="HZ76" s="137">
        <v>1376786.7808082821</v>
      </c>
      <c r="IA76" s="188">
        <v>-767.02323314236742</v>
      </c>
      <c r="IB76" s="188">
        <f t="shared" si="161"/>
        <v>767.02323314236742</v>
      </c>
      <c r="IC76" s="188">
        <v>767.02323314236742</v>
      </c>
      <c r="ID76" s="188">
        <v>-767.02323314236742</v>
      </c>
      <c r="IE76" s="188">
        <v>767.02323314236742</v>
      </c>
      <c r="IF76" s="188">
        <v>-767.02323314236742</v>
      </c>
      <c r="IG76" s="188">
        <v>767.02323314236742</v>
      </c>
      <c r="IH76" s="188">
        <f t="shared" si="103"/>
        <v>767.02323314236742</v>
      </c>
      <c r="II76" s="188">
        <v>-767.02323314236742</v>
      </c>
      <c r="IJ76" s="188">
        <v>767.02323314236742</v>
      </c>
      <c r="IK76" s="188">
        <v>-767.02323314236742</v>
      </c>
      <c r="IL76" s="188">
        <v>767.02323314236742</v>
      </c>
      <c r="IN76">
        <v>1</v>
      </c>
      <c r="IO76" s="228">
        <v>1</v>
      </c>
      <c r="IP76" s="228">
        <v>-1</v>
      </c>
      <c r="IQ76" s="228">
        <v>1</v>
      </c>
      <c r="IR76" s="203">
        <v>1</v>
      </c>
      <c r="IS76" s="229">
        <v>12</v>
      </c>
      <c r="IT76">
        <v>-1</v>
      </c>
      <c r="IU76">
        <v>1</v>
      </c>
      <c r="IV76" s="203">
        <v>-1</v>
      </c>
      <c r="IW76">
        <v>0</v>
      </c>
      <c r="IX76">
        <v>0</v>
      </c>
      <c r="IY76">
        <v>1</v>
      </c>
      <c r="IZ76">
        <v>0</v>
      </c>
      <c r="JA76" s="237">
        <v>-7.8084331077600002E-4</v>
      </c>
      <c r="JB76" s="194">
        <v>42543</v>
      </c>
      <c r="JC76">
        <f t="shared" si="104"/>
        <v>1</v>
      </c>
      <c r="JD76" t="s">
        <v>1163</v>
      </c>
      <c r="JE76">
        <v>7</v>
      </c>
      <c r="JF76" s="241">
        <v>2</v>
      </c>
      <c r="JG76">
        <v>5</v>
      </c>
      <c r="JH76" s="137">
        <v>1045336.9639210347</v>
      </c>
      <c r="JI76" s="137">
        <v>746669.25994359632</v>
      </c>
      <c r="JJ76" s="188">
        <v>-816.24437578463278</v>
      </c>
      <c r="JK76" s="188">
        <f t="shared" si="162"/>
        <v>-816.24437578463278</v>
      </c>
      <c r="JL76" s="188">
        <v>-816.24437578463278</v>
      </c>
      <c r="JM76" s="188">
        <v>816.24437578463278</v>
      </c>
      <c r="JN76" s="188">
        <v>-816.24437578463278</v>
      </c>
      <c r="JO76" s="188">
        <v>816.24437578463278</v>
      </c>
      <c r="JP76" s="188">
        <v>-816.24437578463278</v>
      </c>
      <c r="JQ76" s="188">
        <f t="shared" si="105"/>
        <v>-816.24437578463278</v>
      </c>
      <c r="JR76" s="188">
        <v>816.24437578463278</v>
      </c>
      <c r="JS76" s="188">
        <v>-816.24437578463278</v>
      </c>
      <c r="JT76" s="188">
        <v>-816.24437578463278</v>
      </c>
      <c r="JU76" s="188">
        <v>816.24437578463278</v>
      </c>
      <c r="JW76">
        <v>-1</v>
      </c>
      <c r="JX76" s="228">
        <v>1</v>
      </c>
      <c r="JY76" s="228">
        <v>-1</v>
      </c>
      <c r="JZ76" s="228">
        <v>1</v>
      </c>
      <c r="KA76" s="203">
        <v>1</v>
      </c>
      <c r="KB76" s="229">
        <v>13</v>
      </c>
      <c r="KC76">
        <v>-1</v>
      </c>
      <c r="KD76">
        <v>1</v>
      </c>
      <c r="KE76" s="203">
        <v>1</v>
      </c>
      <c r="KF76">
        <v>1</v>
      </c>
      <c r="KG76">
        <v>1</v>
      </c>
      <c r="KH76">
        <v>0</v>
      </c>
      <c r="KI76">
        <v>1</v>
      </c>
      <c r="KJ76" s="237">
        <v>5.2096900234400003E-4</v>
      </c>
      <c r="KK76" s="194">
        <v>42543</v>
      </c>
      <c r="KL76">
        <f t="shared" si="106"/>
        <v>1</v>
      </c>
      <c r="KM76" t="s">
        <v>1163</v>
      </c>
      <c r="KN76">
        <v>7</v>
      </c>
      <c r="KO76" s="241">
        <v>1</v>
      </c>
      <c r="KP76">
        <v>9</v>
      </c>
      <c r="KQ76" s="137">
        <v>1036607.2289156626</v>
      </c>
      <c r="KR76" s="137">
        <v>1332780.7228915663</v>
      </c>
      <c r="KS76" s="188">
        <v>540.0402338707712</v>
      </c>
      <c r="KT76" s="188">
        <v>-540.0402338707712</v>
      </c>
      <c r="KU76" s="188">
        <v>540.0402338707712</v>
      </c>
      <c r="KV76" s="188">
        <v>-540.0402338707712</v>
      </c>
      <c r="KW76" s="188">
        <v>540.0402338707712</v>
      </c>
      <c r="KX76" s="188">
        <v>-540.0402338707712</v>
      </c>
      <c r="KY76" s="188">
        <v>540.0402338707712</v>
      </c>
      <c r="KZ76" s="188">
        <f t="shared" si="107"/>
        <v>540.0402338707712</v>
      </c>
      <c r="LA76" s="188">
        <v>-540.0402338707712</v>
      </c>
      <c r="LB76" s="188">
        <v>540.0402338707712</v>
      </c>
      <c r="LC76" s="188">
        <v>-540.0402338707712</v>
      </c>
      <c r="LD76" s="188">
        <v>540.0402338707712</v>
      </c>
      <c r="LF76">
        <v>1</v>
      </c>
      <c r="LG76" s="228">
        <v>1</v>
      </c>
      <c r="LH76" s="228">
        <v>-1</v>
      </c>
      <c r="LI76" s="228">
        <v>1</v>
      </c>
      <c r="LJ76" s="203">
        <v>1</v>
      </c>
      <c r="LK76" s="229">
        <v>14</v>
      </c>
      <c r="LL76">
        <v>-1</v>
      </c>
      <c r="LM76">
        <v>1</v>
      </c>
      <c r="LN76" s="203">
        <v>-1</v>
      </c>
      <c r="LO76">
        <v>1</v>
      </c>
      <c r="LP76">
        <v>0</v>
      </c>
      <c r="LQ76">
        <v>1</v>
      </c>
      <c r="LR76">
        <v>0</v>
      </c>
      <c r="LS76" s="237">
        <v>-1.30174433741E-4</v>
      </c>
      <c r="LT76" s="194">
        <v>42543</v>
      </c>
      <c r="LU76">
        <f t="shared" si="108"/>
        <v>1</v>
      </c>
      <c r="LV76" t="s">
        <v>1163</v>
      </c>
      <c r="LW76">
        <v>7</v>
      </c>
      <c r="LX76" s="241"/>
      <c r="LY76">
        <v>5</v>
      </c>
      <c r="LZ76" s="137">
        <v>1029723.2595997319</v>
      </c>
      <c r="MA76" s="137">
        <v>735516.61399980844</v>
      </c>
      <c r="MB76" s="188">
        <v>-134.04364222833183</v>
      </c>
      <c r="MC76" s="188">
        <v>-134.04364222833183</v>
      </c>
      <c r="MD76" s="188">
        <v>-134.04364222833183</v>
      </c>
      <c r="ME76" s="188">
        <v>134.04364222833183</v>
      </c>
      <c r="MF76" s="188">
        <v>-134.04364222833183</v>
      </c>
      <c r="MG76" s="188">
        <v>134.04364222833183</v>
      </c>
      <c r="MH76" s="188">
        <v>-134.04364222833183</v>
      </c>
      <c r="MI76" s="188">
        <f t="shared" si="109"/>
        <v>-134.04364222833183</v>
      </c>
      <c r="MJ76" s="188">
        <v>134.04364222833183</v>
      </c>
      <c r="MK76" s="188">
        <v>-134.04364222833183</v>
      </c>
      <c r="ML76" s="188">
        <v>-134.04364222833183</v>
      </c>
      <c r="MM76" s="188">
        <v>134.04364222833183</v>
      </c>
      <c r="MO76">
        <v>-1</v>
      </c>
      <c r="MP76" s="228">
        <v>1</v>
      </c>
      <c r="MQ76" s="228">
        <v>-1</v>
      </c>
      <c r="MR76" s="203">
        <v>1</v>
      </c>
      <c r="MS76" s="203">
        <v>1</v>
      </c>
      <c r="MT76" s="229">
        <v>15</v>
      </c>
      <c r="MU76">
        <v>-1</v>
      </c>
      <c r="MV76">
        <v>1</v>
      </c>
      <c r="MW76" s="203">
        <v>-1</v>
      </c>
      <c r="MX76">
        <v>1</v>
      </c>
      <c r="MY76">
        <v>0</v>
      </c>
      <c r="MZ76">
        <v>1</v>
      </c>
      <c r="NA76">
        <v>0</v>
      </c>
      <c r="NB76" s="237">
        <v>-9.7643535997899995E-4</v>
      </c>
      <c r="NC76" s="194">
        <v>42543</v>
      </c>
      <c r="ND76">
        <f t="shared" si="110"/>
        <v>1</v>
      </c>
      <c r="NE76" t="s">
        <v>1163</v>
      </c>
      <c r="NF76">
        <v>7</v>
      </c>
      <c r="NG76" s="241"/>
      <c r="NH76">
        <v>5</v>
      </c>
      <c r="NI76" s="137">
        <v>1018863.808801214</v>
      </c>
      <c r="NJ76" s="137">
        <v>727759.86342943856</v>
      </c>
      <c r="NK76" s="188">
        <v>-994.85464991638833</v>
      </c>
      <c r="NL76" s="188">
        <v>994.85464991638833</v>
      </c>
      <c r="NM76" s="188">
        <v>-994.85464991638833</v>
      </c>
      <c r="NN76" s="188">
        <v>994.85464991638833</v>
      </c>
      <c r="NO76" s="188">
        <v>-994.85464991638833</v>
      </c>
      <c r="NP76" s="188">
        <v>994.85464991638833</v>
      </c>
      <c r="NQ76" s="188">
        <v>-994.85464991638833</v>
      </c>
      <c r="NR76" s="188">
        <f t="shared" si="111"/>
        <v>-994.85464991638833</v>
      </c>
      <c r="NS76" s="188">
        <v>994.85464991638833</v>
      </c>
      <c r="NT76" s="188">
        <v>-994.85464991638833</v>
      </c>
      <c r="NU76" s="188">
        <v>-994.85464991638833</v>
      </c>
      <c r="NV76" s="188">
        <v>994.85464991638833</v>
      </c>
      <c r="NX76">
        <v>-1</v>
      </c>
      <c r="NY76" s="228">
        <v>-1</v>
      </c>
      <c r="NZ76" s="228">
        <v>-1</v>
      </c>
      <c r="OA76" s="228">
        <v>-1</v>
      </c>
      <c r="OB76" s="203">
        <v>1</v>
      </c>
      <c r="OC76" s="229">
        <v>16</v>
      </c>
      <c r="OD76">
        <v>-1</v>
      </c>
      <c r="OE76">
        <v>1</v>
      </c>
      <c r="OF76" s="203">
        <v>-1</v>
      </c>
      <c r="OG76">
        <v>1</v>
      </c>
      <c r="OH76">
        <v>0</v>
      </c>
      <c r="OI76">
        <v>1</v>
      </c>
      <c r="OJ76">
        <v>0</v>
      </c>
      <c r="OK76">
        <v>-2.7366912100100001E-3</v>
      </c>
      <c r="OL76" s="194">
        <v>42543</v>
      </c>
      <c r="OM76">
        <f t="shared" si="112"/>
        <v>-1</v>
      </c>
      <c r="ON76" t="s">
        <v>1163</v>
      </c>
      <c r="OO76">
        <v>7</v>
      </c>
      <c r="OP76" s="241"/>
      <c r="OQ76">
        <v>5</v>
      </c>
      <c r="OR76" s="137">
        <v>1019273.6631398341</v>
      </c>
      <c r="OS76" s="137">
        <v>728052.61652845296</v>
      </c>
      <c r="OT76" s="188">
        <v>2789.4372745094779</v>
      </c>
      <c r="OU76" s="188">
        <v>2789.4372745094779</v>
      </c>
      <c r="OV76" s="188">
        <v>-2789.4372745094779</v>
      </c>
      <c r="OW76" s="188">
        <v>2789.4372745094779</v>
      </c>
      <c r="OX76" s="188">
        <v>-2789.4372745094779</v>
      </c>
      <c r="OY76" s="188">
        <v>2789.4372745094779</v>
      </c>
      <c r="OZ76" s="188">
        <v>2789.4372745094779</v>
      </c>
      <c r="PA76" s="188">
        <f t="shared" si="113"/>
        <v>2789.4372745094779</v>
      </c>
      <c r="PB76" s="188">
        <v>2789.4372745094779</v>
      </c>
      <c r="PC76" s="188">
        <v>-2789.4372745094779</v>
      </c>
      <c r="PD76" s="188">
        <v>-2789.4372745094779</v>
      </c>
      <c r="PE76" s="188">
        <v>2789.4372745094779</v>
      </c>
      <c r="PG76">
        <v>-1</v>
      </c>
      <c r="PH76" s="228">
        <v>-1</v>
      </c>
      <c r="PI76" s="228">
        <v>-1</v>
      </c>
      <c r="PJ76" s="228">
        <v>-1</v>
      </c>
      <c r="PK76" s="203">
        <v>1</v>
      </c>
      <c r="PL76" s="229">
        <v>-5</v>
      </c>
      <c r="PM76">
        <v>-1</v>
      </c>
      <c r="PN76">
        <v>-1</v>
      </c>
      <c r="PO76" s="203">
        <v>-1</v>
      </c>
      <c r="PP76">
        <v>1</v>
      </c>
      <c r="PQ76">
        <v>0</v>
      </c>
      <c r="PR76">
        <v>1</v>
      </c>
      <c r="PS76">
        <v>1</v>
      </c>
      <c r="PT76" s="237">
        <v>-1.89480561908E-3</v>
      </c>
      <c r="PU76" s="194">
        <v>42559</v>
      </c>
      <c r="PV76">
        <v>-1</v>
      </c>
      <c r="PW76" t="s">
        <v>1163</v>
      </c>
      <c r="PX76">
        <v>7</v>
      </c>
      <c r="PY76" s="241"/>
      <c r="PZ76">
        <v>5</v>
      </c>
      <c r="QA76" s="137">
        <v>1010275.2639517345</v>
      </c>
      <c r="QB76" s="137">
        <v>721625.18853695318</v>
      </c>
      <c r="QC76" s="188">
        <v>1914.2752469532768</v>
      </c>
      <c r="QD76" s="188">
        <v>1914.2752469532768</v>
      </c>
      <c r="QE76" s="188">
        <v>-1914.2752469532768</v>
      </c>
      <c r="QF76" s="188">
        <v>1914.2752469532768</v>
      </c>
      <c r="QG76" s="188">
        <v>1914.2752469532768</v>
      </c>
      <c r="QH76" s="188">
        <v>1914.2752469532768</v>
      </c>
      <c r="QI76" s="188">
        <v>1914.2752469532768</v>
      </c>
      <c r="QJ76" s="188">
        <v>1914.2752469532768</v>
      </c>
      <c r="QK76" s="188">
        <v>1914.2752469532768</v>
      </c>
      <c r="QL76" s="188">
        <v>-1914.2752469532768</v>
      </c>
      <c r="QM76" s="188">
        <v>-1914.2752469532768</v>
      </c>
      <c r="QN76" s="188">
        <v>1914.2752469532768</v>
      </c>
      <c r="QP76">
        <f t="shared" si="114"/>
        <v>-1</v>
      </c>
      <c r="QQ76" s="228">
        <v>-1</v>
      </c>
      <c r="QR76" s="228">
        <v>1</v>
      </c>
      <c r="QS76" s="228">
        <v>-1</v>
      </c>
      <c r="QT76" s="203">
        <v>1</v>
      </c>
      <c r="QU76" s="229">
        <v>-6</v>
      </c>
      <c r="QV76">
        <f t="shared" si="115"/>
        <v>-1</v>
      </c>
      <c r="QW76">
        <f t="shared" si="116"/>
        <v>-1</v>
      </c>
      <c r="QX76">
        <v>1</v>
      </c>
      <c r="QY76">
        <f t="shared" si="117"/>
        <v>1</v>
      </c>
      <c r="QZ76">
        <f t="shared" si="176"/>
        <v>1</v>
      </c>
      <c r="RA76">
        <f t="shared" si="163"/>
        <v>0</v>
      </c>
      <c r="RB76">
        <f t="shared" si="118"/>
        <v>0</v>
      </c>
      <c r="RC76">
        <v>2.2257135375799999E-3</v>
      </c>
      <c r="RD76" s="194">
        <v>42559</v>
      </c>
      <c r="RE76">
        <f t="shared" si="119"/>
        <v>-1</v>
      </c>
      <c r="RF76" t="str">
        <f t="shared" si="83"/>
        <v>TRUE</v>
      </c>
      <c r="RG76">
        <f>VLOOKUP($A76,'FuturesInfo (3)'!$A$2:$V$80,22)</f>
        <v>7</v>
      </c>
      <c r="RH76" s="241"/>
      <c r="RI76">
        <f t="shared" si="120"/>
        <v>5</v>
      </c>
      <c r="RJ76" s="137">
        <f>VLOOKUP($A76,'FuturesInfo (3)'!$A$2:$O$80,15)*RG76</f>
        <v>1010275.2639517345</v>
      </c>
      <c r="RK76" s="137">
        <f>VLOOKUP($A76,'FuturesInfo (3)'!$A$2:$O$80,15)*RI76</f>
        <v>721625.18853695318</v>
      </c>
      <c r="RL76" s="188">
        <f t="shared" si="121"/>
        <v>-2248.5833316595831</v>
      </c>
      <c r="RM76" s="188">
        <f t="shared" si="172"/>
        <v>-2248.5833316595831</v>
      </c>
      <c r="RN76" s="188">
        <f t="shared" si="122"/>
        <v>2248.5833316595831</v>
      </c>
      <c r="RO76" s="188">
        <f t="shared" si="123"/>
        <v>-2248.5833316595831</v>
      </c>
      <c r="RP76" s="188">
        <f t="shared" si="173"/>
        <v>-2248.5833316595831</v>
      </c>
      <c r="RQ76" s="188">
        <f t="shared" si="125"/>
        <v>2248.5833316595831</v>
      </c>
      <c r="RR76" s="188">
        <f t="shared" si="164"/>
        <v>-2248.5833316595831</v>
      </c>
      <c r="RS76" s="188">
        <f t="shared" si="126"/>
        <v>-2248.5833316595831</v>
      </c>
      <c r="RT76" s="188">
        <f>IF(IF(sym!$Q65=QX76,1,0)=1,ABS(RJ76*RC76),-ABS(RJ76*RC76))</f>
        <v>-2248.5833316595831</v>
      </c>
      <c r="RU76" s="188">
        <f>IF(IF(sym!$P65=QX76,1,0)=1,ABS(RJ76*RC76),-ABS(RJ76*RC76))</f>
        <v>2248.5833316595831</v>
      </c>
      <c r="RV76" s="188">
        <f t="shared" si="169"/>
        <v>-2248.5833316595831</v>
      </c>
      <c r="RW76" s="188">
        <f t="shared" si="127"/>
        <v>2248.5833316595831</v>
      </c>
      <c r="RY76">
        <f t="shared" si="128"/>
        <v>1</v>
      </c>
      <c r="RZ76" s="228"/>
      <c r="SA76" s="228"/>
      <c r="SB76" s="228"/>
      <c r="SC76" s="203"/>
      <c r="SD76" s="229"/>
      <c r="SE76">
        <f t="shared" si="129"/>
        <v>1</v>
      </c>
      <c r="SF76">
        <f t="shared" si="130"/>
        <v>0</v>
      </c>
      <c r="SG76" s="203"/>
      <c r="SH76">
        <f t="shared" si="131"/>
        <v>1</v>
      </c>
      <c r="SI76">
        <f t="shared" si="85"/>
        <v>1</v>
      </c>
      <c r="SJ76">
        <f t="shared" si="165"/>
        <v>0</v>
      </c>
      <c r="SK76">
        <f t="shared" si="132"/>
        <v>1</v>
      </c>
      <c r="SL76" s="237"/>
      <c r="SM76" s="194"/>
      <c r="SN76">
        <f t="shared" si="133"/>
        <v>-1</v>
      </c>
      <c r="SO76" t="str">
        <f t="shared" si="86"/>
        <v>FALSE</v>
      </c>
      <c r="SP76">
        <f>VLOOKUP($A76,'FuturesInfo (3)'!$A$2:$V$80,22)</f>
        <v>7</v>
      </c>
      <c r="SQ76" s="241"/>
      <c r="SR76">
        <f t="shared" si="134"/>
        <v>5</v>
      </c>
      <c r="SS76" s="137">
        <f>VLOOKUP($A76,'FuturesInfo (3)'!$A$2:$O$80,15)*SP76</f>
        <v>1010275.2639517345</v>
      </c>
      <c r="ST76" s="137">
        <f>VLOOKUP($A76,'FuturesInfo (3)'!$A$2:$O$80,15)*SR76</f>
        <v>721625.18853695318</v>
      </c>
      <c r="SU76" s="188">
        <f t="shared" si="177"/>
        <v>0</v>
      </c>
      <c r="SV76" s="188">
        <f t="shared" si="87"/>
        <v>0</v>
      </c>
      <c r="SW76" s="188">
        <f t="shared" si="136"/>
        <v>0</v>
      </c>
      <c r="SX76" s="188">
        <f t="shared" si="137"/>
        <v>0</v>
      </c>
      <c r="SY76" s="188">
        <f t="shared" si="174"/>
        <v>0</v>
      </c>
      <c r="SZ76" s="188">
        <f t="shared" si="139"/>
        <v>0</v>
      </c>
      <c r="TA76" s="188">
        <f t="shared" si="166"/>
        <v>0</v>
      </c>
      <c r="TB76" s="188">
        <f t="shared" si="140"/>
        <v>0</v>
      </c>
      <c r="TC76" s="188">
        <f>IF(IF(sym!$Q65=SG76,1,0)=1,ABS(SS76*SL76),-ABS(SS76*SL76))</f>
        <v>0</v>
      </c>
      <c r="TD76" s="188">
        <f>IF(IF(sym!$P65=SG76,1,0)=1,ABS(SS76*SL76),-ABS(SS76*SL76))</f>
        <v>0</v>
      </c>
      <c r="TE76" s="188">
        <f t="shared" si="170"/>
        <v>0</v>
      </c>
      <c r="TF76" s="188">
        <f t="shared" si="141"/>
        <v>0</v>
      </c>
      <c r="TH76">
        <f t="shared" si="142"/>
        <v>0</v>
      </c>
      <c r="TI76" s="228"/>
      <c r="TJ76" s="228"/>
      <c r="TK76" s="228"/>
      <c r="TL76" s="203"/>
      <c r="TM76" s="229"/>
      <c r="TN76">
        <f t="shared" si="143"/>
        <v>1</v>
      </c>
      <c r="TO76">
        <f t="shared" si="144"/>
        <v>0</v>
      </c>
      <c r="TP76" s="203"/>
      <c r="TQ76">
        <f t="shared" si="145"/>
        <v>1</v>
      </c>
      <c r="TR76">
        <f t="shared" si="88"/>
        <v>1</v>
      </c>
      <c r="TS76">
        <f t="shared" si="167"/>
        <v>0</v>
      </c>
      <c r="TT76">
        <f t="shared" si="146"/>
        <v>1</v>
      </c>
      <c r="TU76" s="237"/>
      <c r="TV76" s="194"/>
      <c r="TW76">
        <f t="shared" si="147"/>
        <v>-1</v>
      </c>
      <c r="TX76" t="str">
        <f t="shared" si="89"/>
        <v>FALSE</v>
      </c>
      <c r="TY76">
        <f>VLOOKUP($A76,'FuturesInfo (3)'!$A$2:$V$80,22)</f>
        <v>7</v>
      </c>
      <c r="TZ76" s="241"/>
      <c r="UA76">
        <f t="shared" si="148"/>
        <v>5</v>
      </c>
      <c r="UB76" s="137">
        <f>VLOOKUP($A76,'FuturesInfo (3)'!$A$2:$O$80,15)*TY76</f>
        <v>1010275.2639517345</v>
      </c>
      <c r="UC76" s="137">
        <f>VLOOKUP($A76,'FuturesInfo (3)'!$A$2:$O$80,15)*UA76</f>
        <v>721625.18853695318</v>
      </c>
      <c r="UD76" s="188">
        <f t="shared" si="178"/>
        <v>0</v>
      </c>
      <c r="UE76" s="188">
        <f t="shared" si="90"/>
        <v>0</v>
      </c>
      <c r="UF76" s="188">
        <f t="shared" si="150"/>
        <v>0</v>
      </c>
      <c r="UG76" s="188">
        <f t="shared" si="151"/>
        <v>0</v>
      </c>
      <c r="UH76" s="188">
        <f t="shared" si="175"/>
        <v>0</v>
      </c>
      <c r="UI76" s="188">
        <f t="shared" si="153"/>
        <v>0</v>
      </c>
      <c r="UJ76" s="188">
        <f t="shared" si="168"/>
        <v>0</v>
      </c>
      <c r="UK76" s="188">
        <f t="shared" si="154"/>
        <v>0</v>
      </c>
      <c r="UL76" s="188">
        <f>IF(IF(sym!$Q65=TP76,1,0)=1,ABS(UB76*TU76),-ABS(UB76*TU76))</f>
        <v>0</v>
      </c>
      <c r="UM76" s="188">
        <f>IF(IF(sym!$P65=TP76,1,0)=1,ABS(UB76*TU76),-ABS(UB76*TU76))</f>
        <v>0</v>
      </c>
      <c r="UN76" s="188">
        <f t="shared" si="171"/>
        <v>0</v>
      </c>
      <c r="UO76" s="188">
        <f t="shared" si="155"/>
        <v>0</v>
      </c>
    </row>
    <row r="77" spans="1:561" x14ac:dyDescent="0.25">
      <c r="A77" s="1" t="s">
        <v>403</v>
      </c>
      <c r="B77" s="149" t="str">
        <f>'FuturesInfo (3)'!M65</f>
        <v>@SM</v>
      </c>
      <c r="C77" s="192" t="str">
        <f>VLOOKUP(A77,'FuturesInfo (3)'!$A$2:$K$80,11)</f>
        <v>grain</v>
      </c>
      <c r="E77">
        <v>-1</v>
      </c>
      <c r="F77" s="228">
        <v>-1</v>
      </c>
      <c r="G77" s="228">
        <v>1</v>
      </c>
      <c r="H77" s="203">
        <v>-1</v>
      </c>
      <c r="I77" s="229">
        <v>-3</v>
      </c>
      <c r="J77">
        <v>1</v>
      </c>
      <c r="K77">
        <v>1</v>
      </c>
      <c r="L77" s="203">
        <v>1</v>
      </c>
      <c r="M77">
        <v>0</v>
      </c>
      <c r="N77">
        <v>0</v>
      </c>
      <c r="O77">
        <v>1</v>
      </c>
      <c r="P77">
        <v>1</v>
      </c>
      <c r="Q77" s="237">
        <v>2.7941553447799999E-2</v>
      </c>
      <c r="R77" s="194">
        <v>42523</v>
      </c>
      <c r="S77">
        <v>60</v>
      </c>
      <c r="T77" t="s">
        <v>1163</v>
      </c>
      <c r="U77">
        <v>2</v>
      </c>
      <c r="V77" s="241">
        <v>1</v>
      </c>
      <c r="W77">
        <v>3</v>
      </c>
      <c r="X77" s="137">
        <v>80200</v>
      </c>
      <c r="Y77" s="137">
        <v>120300</v>
      </c>
      <c r="Z77" s="188">
        <v>-2240.9125865135597</v>
      </c>
      <c r="AA77" s="188">
        <f t="shared" si="81"/>
        <v>-2240.9125865135597</v>
      </c>
      <c r="AB77" s="188">
        <v>-2240.9125865135597</v>
      </c>
      <c r="AC77" s="188">
        <v>2240.9125865135597</v>
      </c>
      <c r="AD77" s="188">
        <v>2240.9125865135597</v>
      </c>
      <c r="AE77" s="188">
        <v>2240.9125865135597</v>
      </c>
      <c r="AF77" s="188">
        <f t="shared" si="91"/>
        <v>-3</v>
      </c>
      <c r="AG77" s="188">
        <v>2240.9125865135597</v>
      </c>
      <c r="AH77" s="188">
        <v>-2240.9125865135597</v>
      </c>
      <c r="AI77" s="188">
        <v>-2240.9125865135597</v>
      </c>
      <c r="AJ77" s="188">
        <v>2240.9125865135597</v>
      </c>
      <c r="AL77">
        <v>1</v>
      </c>
      <c r="AM77" s="228">
        <v>1</v>
      </c>
      <c r="AN77" s="228">
        <v>1</v>
      </c>
      <c r="AO77" s="228">
        <v>1</v>
      </c>
      <c r="AP77" s="203">
        <v>-1</v>
      </c>
      <c r="AQ77" s="229">
        <v>-4</v>
      </c>
      <c r="AR77">
        <v>1</v>
      </c>
      <c r="AS77">
        <v>1</v>
      </c>
      <c r="AT77" s="203">
        <v>-1</v>
      </c>
      <c r="AU77">
        <v>0</v>
      </c>
      <c r="AV77">
        <v>1</v>
      </c>
      <c r="AW77">
        <v>0</v>
      </c>
      <c r="AX77">
        <v>0</v>
      </c>
      <c r="AY77" s="237">
        <v>-7.4812967580999996E-3</v>
      </c>
      <c r="AZ77" s="194">
        <v>42545</v>
      </c>
      <c r="BA77">
        <f t="shared" si="92"/>
        <v>1</v>
      </c>
      <c r="BB77" t="s">
        <v>1163</v>
      </c>
      <c r="BC77">
        <v>2</v>
      </c>
      <c r="BD77" s="241">
        <v>2</v>
      </c>
      <c r="BE77">
        <v>2</v>
      </c>
      <c r="BF77" s="137">
        <v>79600</v>
      </c>
      <c r="BG77" s="137">
        <v>79600</v>
      </c>
      <c r="BH77" s="188">
        <v>-595.51122194476</v>
      </c>
      <c r="BI77" s="188">
        <f t="shared" si="156"/>
        <v>-595.51122194476</v>
      </c>
      <c r="BJ77" s="188">
        <v>595.51122194476</v>
      </c>
      <c r="BK77" s="188">
        <v>-595.51122194476</v>
      </c>
      <c r="BL77" s="188">
        <v>-595.51122194476</v>
      </c>
      <c r="BM77" s="188">
        <v>-595.51122194476</v>
      </c>
      <c r="BN77" s="188">
        <v>-595.51122194476</v>
      </c>
      <c r="BO77" s="188">
        <f t="shared" si="93"/>
        <v>-595.51122194476</v>
      </c>
      <c r="BP77" s="188">
        <v>-595.51122194476</v>
      </c>
      <c r="BQ77" s="188">
        <v>595.51122194476</v>
      </c>
      <c r="BR77" s="188">
        <v>-595.51122194476</v>
      </c>
      <c r="BS77" s="188">
        <v>595.51122194476</v>
      </c>
      <c r="BU77">
        <v>-1</v>
      </c>
      <c r="BV77" s="228">
        <v>-1</v>
      </c>
      <c r="BW77" s="228">
        <v>-1</v>
      </c>
      <c r="BX77" s="228">
        <v>-1</v>
      </c>
      <c r="BY77" s="203">
        <v>-1</v>
      </c>
      <c r="BZ77" s="229">
        <v>-5</v>
      </c>
      <c r="CA77">
        <v>1</v>
      </c>
      <c r="CB77">
        <v>1</v>
      </c>
      <c r="CC77" s="203">
        <v>-1</v>
      </c>
      <c r="CD77">
        <v>1</v>
      </c>
      <c r="CE77">
        <v>1</v>
      </c>
      <c r="CF77">
        <v>0</v>
      </c>
      <c r="CG77">
        <v>0</v>
      </c>
      <c r="CH77" s="237"/>
      <c r="CI77" s="194">
        <v>42545</v>
      </c>
      <c r="CJ77">
        <f t="shared" si="94"/>
        <v>-1</v>
      </c>
      <c r="CK77" t="s">
        <v>1163</v>
      </c>
      <c r="CL77">
        <v>2</v>
      </c>
      <c r="CM77" s="241">
        <v>2</v>
      </c>
      <c r="CN77">
        <v>2</v>
      </c>
      <c r="CO77" s="137">
        <v>79600</v>
      </c>
      <c r="CP77" s="137">
        <v>79600</v>
      </c>
      <c r="CQ77" s="188">
        <v>0</v>
      </c>
      <c r="CR77" s="188">
        <f t="shared" si="157"/>
        <v>0</v>
      </c>
      <c r="CS77" s="188">
        <v>0</v>
      </c>
      <c r="CT77" s="188">
        <v>0</v>
      </c>
      <c r="CU77" s="188">
        <v>0</v>
      </c>
      <c r="CV77" s="188">
        <v>0</v>
      </c>
      <c r="CW77" s="188">
        <v>0</v>
      </c>
      <c r="CX77" s="188">
        <f t="shared" si="95"/>
        <v>0</v>
      </c>
      <c r="CY77" s="188">
        <v>0</v>
      </c>
      <c r="CZ77" s="188">
        <v>0</v>
      </c>
      <c r="DA77" s="188">
        <v>0</v>
      </c>
      <c r="DB77" s="188">
        <v>0</v>
      </c>
      <c r="DD77">
        <v>-1</v>
      </c>
      <c r="DE77" s="228">
        <v>-1</v>
      </c>
      <c r="DF77" s="228">
        <v>-1</v>
      </c>
      <c r="DG77" s="228">
        <v>-1</v>
      </c>
      <c r="DH77" s="203">
        <v>-1</v>
      </c>
      <c r="DI77" s="229">
        <v>-5</v>
      </c>
      <c r="DJ77">
        <v>1</v>
      </c>
      <c r="DK77">
        <v>1</v>
      </c>
      <c r="DL77" s="203">
        <v>-1</v>
      </c>
      <c r="DM77">
        <v>1</v>
      </c>
      <c r="DN77">
        <v>1</v>
      </c>
      <c r="DO77">
        <v>0</v>
      </c>
      <c r="DP77">
        <v>0</v>
      </c>
      <c r="DQ77" s="237">
        <v>-5.0251256281400002E-2</v>
      </c>
      <c r="DR77" s="194">
        <v>42545</v>
      </c>
      <c r="DS77">
        <f t="shared" si="96"/>
        <v>-1</v>
      </c>
      <c r="DT77" t="s">
        <v>1163</v>
      </c>
      <c r="DU77">
        <v>2</v>
      </c>
      <c r="DV77" s="241">
        <v>2</v>
      </c>
      <c r="DW77">
        <v>2</v>
      </c>
      <c r="DX77" s="137">
        <v>75600</v>
      </c>
      <c r="DY77" s="137">
        <v>75600</v>
      </c>
      <c r="DZ77" s="188">
        <v>3798.99497487384</v>
      </c>
      <c r="EA77" s="188">
        <f t="shared" si="158"/>
        <v>3798.99497487384</v>
      </c>
      <c r="EB77" s="188">
        <v>3798.99497487384</v>
      </c>
      <c r="EC77" s="188">
        <v>-3798.99497487384</v>
      </c>
      <c r="ED77" s="188">
        <v>-3798.99497487384</v>
      </c>
      <c r="EE77" s="188">
        <v>3798.99497487384</v>
      </c>
      <c r="EF77" s="188">
        <v>3798.99497487384</v>
      </c>
      <c r="EG77" s="188">
        <f t="shared" si="97"/>
        <v>3798.99497487384</v>
      </c>
      <c r="EH77" s="188">
        <v>-3798.99497487384</v>
      </c>
      <c r="EI77" s="188">
        <v>3798.99497487384</v>
      </c>
      <c r="EJ77" s="188">
        <v>-3798.99497487384</v>
      </c>
      <c r="EK77" s="188">
        <v>3798.99497487384</v>
      </c>
      <c r="EM77">
        <v>-1</v>
      </c>
      <c r="EN77" s="228">
        <v>-1</v>
      </c>
      <c r="EO77" s="228">
        <v>1</v>
      </c>
      <c r="EP77" s="228">
        <v>-1</v>
      </c>
      <c r="EQ77" s="203">
        <v>-1</v>
      </c>
      <c r="ER77" s="229">
        <v>2</v>
      </c>
      <c r="ES77">
        <v>1</v>
      </c>
      <c r="ET77">
        <v>-1</v>
      </c>
      <c r="EU77" s="203">
        <v>1</v>
      </c>
      <c r="EV77">
        <v>0</v>
      </c>
      <c r="EW77">
        <v>0</v>
      </c>
      <c r="EX77">
        <v>1</v>
      </c>
      <c r="EY77">
        <v>0</v>
      </c>
      <c r="EZ77" s="237">
        <v>2.6455026455000002E-4</v>
      </c>
      <c r="FA77" s="194">
        <v>42545</v>
      </c>
      <c r="FB77">
        <f t="shared" si="98"/>
        <v>-1</v>
      </c>
      <c r="FC77" t="s">
        <v>1163</v>
      </c>
      <c r="FD77">
        <v>2</v>
      </c>
      <c r="FE77" s="241">
        <v>2</v>
      </c>
      <c r="FF77">
        <v>2</v>
      </c>
      <c r="FG77" s="137">
        <v>75620</v>
      </c>
      <c r="FH77" s="137">
        <v>75620</v>
      </c>
      <c r="FI77" s="188">
        <v>-20.005291005271001</v>
      </c>
      <c r="FJ77" s="188">
        <f t="shared" si="159"/>
        <v>-20.005291005271001</v>
      </c>
      <c r="FK77" s="188">
        <v>-20.005291005271001</v>
      </c>
      <c r="FL77" s="188">
        <v>20.005291005271001</v>
      </c>
      <c r="FM77" s="188">
        <v>-20.005291005271001</v>
      </c>
      <c r="FN77" s="188">
        <v>20.005291005271001</v>
      </c>
      <c r="FO77" s="188">
        <v>-20.005291005271001</v>
      </c>
      <c r="FP77" s="188">
        <f t="shared" si="99"/>
        <v>-20.005291005271001</v>
      </c>
      <c r="FQ77" s="188">
        <v>20.005291005271001</v>
      </c>
      <c r="FR77" s="188">
        <v>-20.005291005271001</v>
      </c>
      <c r="FS77" s="188">
        <v>-20.005291005271001</v>
      </c>
      <c r="FT77" s="188">
        <v>20.005291005271001</v>
      </c>
      <c r="FV77">
        <v>1</v>
      </c>
      <c r="FW77" s="228">
        <v>-1</v>
      </c>
      <c r="FX77" s="228">
        <v>1</v>
      </c>
      <c r="FY77" s="228">
        <v>-1</v>
      </c>
      <c r="FZ77" s="203">
        <v>-1</v>
      </c>
      <c r="GA77" s="229">
        <v>3</v>
      </c>
      <c r="GB77">
        <v>1</v>
      </c>
      <c r="GC77">
        <v>-1</v>
      </c>
      <c r="GD77">
        <v>-1</v>
      </c>
      <c r="GE77">
        <v>1</v>
      </c>
      <c r="GF77">
        <v>1</v>
      </c>
      <c r="GG77">
        <v>0</v>
      </c>
      <c r="GH77">
        <v>1</v>
      </c>
      <c r="GI77">
        <v>-4.6019571541899999E-2</v>
      </c>
      <c r="GJ77" s="194">
        <v>42545</v>
      </c>
      <c r="GK77">
        <f t="shared" si="100"/>
        <v>-1</v>
      </c>
      <c r="GL77" t="s">
        <v>1163</v>
      </c>
      <c r="GM77">
        <v>2</v>
      </c>
      <c r="GN77" s="241">
        <v>1</v>
      </c>
      <c r="GO77">
        <v>3</v>
      </c>
      <c r="GP77" s="137">
        <v>72140</v>
      </c>
      <c r="GQ77" s="137">
        <v>108210</v>
      </c>
      <c r="GR77" s="188">
        <v>3319.8518910326661</v>
      </c>
      <c r="GS77" s="188">
        <f t="shared" si="160"/>
        <v>-3319.8518910326661</v>
      </c>
      <c r="GT77" s="188">
        <v>3319.8518910326661</v>
      </c>
      <c r="GU77" s="188">
        <v>-3319.8518910326661</v>
      </c>
      <c r="GV77" s="188">
        <v>3319.8518910326661</v>
      </c>
      <c r="GW77" s="188">
        <v>-3319.8518910326661</v>
      </c>
      <c r="GX77" s="188">
        <v>3319.8518910326661</v>
      </c>
      <c r="GY77" s="188">
        <f t="shared" si="101"/>
        <v>3319.8518910326661</v>
      </c>
      <c r="GZ77" s="188">
        <v>-3319.8518910326661</v>
      </c>
      <c r="HA77" s="188">
        <v>3319.8518910326661</v>
      </c>
      <c r="HB77" s="188">
        <v>-3319.8518910326661</v>
      </c>
      <c r="HC77" s="188">
        <v>3319.8518910326661</v>
      </c>
      <c r="HE77">
        <v>-1</v>
      </c>
      <c r="HF77">
        <v>-1</v>
      </c>
      <c r="HG77">
        <v>-1</v>
      </c>
      <c r="HH77">
        <v>-1</v>
      </c>
      <c r="HI77">
        <v>-1</v>
      </c>
      <c r="HJ77">
        <v>4</v>
      </c>
      <c r="HK77">
        <v>1</v>
      </c>
      <c r="HL77">
        <v>-1</v>
      </c>
      <c r="HM77" s="203">
        <v>1</v>
      </c>
      <c r="HN77">
        <v>0</v>
      </c>
      <c r="HO77">
        <v>0</v>
      </c>
      <c r="HP77">
        <v>1</v>
      </c>
      <c r="HQ77">
        <v>0</v>
      </c>
      <c r="HR77" s="237">
        <v>2.6614915442200002E-2</v>
      </c>
      <c r="HS77" s="194">
        <v>42551</v>
      </c>
      <c r="HT77">
        <f t="shared" si="102"/>
        <v>-1</v>
      </c>
      <c r="HU77" t="s">
        <v>1163</v>
      </c>
      <c r="HV77">
        <v>2</v>
      </c>
      <c r="HW77">
        <v>1</v>
      </c>
      <c r="HX77">
        <v>3</v>
      </c>
      <c r="HY77" s="137">
        <v>74060</v>
      </c>
      <c r="HZ77" s="137">
        <v>111090</v>
      </c>
      <c r="IA77" s="188">
        <v>-1971.1006376493322</v>
      </c>
      <c r="IB77" s="188">
        <f t="shared" si="161"/>
        <v>-1971.1006376493322</v>
      </c>
      <c r="IC77" s="188">
        <v>-1971.1006376493322</v>
      </c>
      <c r="ID77" s="188">
        <v>1971.1006376493322</v>
      </c>
      <c r="IE77" s="188">
        <v>-1971.1006376493322</v>
      </c>
      <c r="IF77" s="188">
        <v>-1971.1006376493322</v>
      </c>
      <c r="IG77" s="188">
        <v>-1971.1006376493322</v>
      </c>
      <c r="IH77" s="188">
        <f t="shared" si="103"/>
        <v>-1971.1006376493322</v>
      </c>
      <c r="II77" s="188">
        <v>1971.1006376493322</v>
      </c>
      <c r="IJ77" s="188">
        <v>-1971.1006376493322</v>
      </c>
      <c r="IK77" s="188">
        <v>-1971.1006376493322</v>
      </c>
      <c r="IL77" s="188">
        <v>1971.1006376493322</v>
      </c>
      <c r="IN77">
        <v>1</v>
      </c>
      <c r="IO77" s="228">
        <v>1</v>
      </c>
      <c r="IP77" s="228">
        <v>1</v>
      </c>
      <c r="IQ77" s="228">
        <v>1</v>
      </c>
      <c r="IR77" s="203">
        <v>-1</v>
      </c>
      <c r="IS77" s="229">
        <v>5</v>
      </c>
      <c r="IT77">
        <v>1</v>
      </c>
      <c r="IU77">
        <v>-1</v>
      </c>
      <c r="IV77" s="203">
        <v>-1</v>
      </c>
      <c r="IW77">
        <v>0</v>
      </c>
      <c r="IX77">
        <v>1</v>
      </c>
      <c r="IY77">
        <v>0</v>
      </c>
      <c r="IZ77">
        <v>1</v>
      </c>
      <c r="JA77" s="237">
        <v>-7.8314879827200007E-3</v>
      </c>
      <c r="JB77" s="194">
        <v>42551</v>
      </c>
      <c r="JC77">
        <f t="shared" si="104"/>
        <v>1</v>
      </c>
      <c r="JD77" t="s">
        <v>1163</v>
      </c>
      <c r="JE77">
        <v>2</v>
      </c>
      <c r="JF77" s="241">
        <v>2</v>
      </c>
      <c r="JG77">
        <v>2</v>
      </c>
      <c r="JH77" s="137">
        <v>73480</v>
      </c>
      <c r="JI77" s="137">
        <v>73480</v>
      </c>
      <c r="JJ77" s="188">
        <v>-575.45773697026561</v>
      </c>
      <c r="JK77" s="188">
        <f t="shared" si="162"/>
        <v>-575.45773697026561</v>
      </c>
      <c r="JL77" s="188">
        <v>575.45773697026561</v>
      </c>
      <c r="JM77" s="188">
        <v>-575.45773697026561</v>
      </c>
      <c r="JN77" s="188">
        <v>575.45773697026561</v>
      </c>
      <c r="JO77" s="188">
        <v>-575.45773697026561</v>
      </c>
      <c r="JP77" s="188">
        <v>-575.45773697026561</v>
      </c>
      <c r="JQ77" s="188">
        <f t="shared" si="105"/>
        <v>-575.45773697026561</v>
      </c>
      <c r="JR77" s="188">
        <v>-575.45773697026561</v>
      </c>
      <c r="JS77" s="188">
        <v>575.45773697026561</v>
      </c>
      <c r="JT77" s="188">
        <v>-575.45773697026561</v>
      </c>
      <c r="JU77" s="188">
        <v>575.45773697026561</v>
      </c>
      <c r="JW77">
        <v>-1</v>
      </c>
      <c r="JX77" s="228">
        <v>1</v>
      </c>
      <c r="JY77" s="228">
        <v>-1</v>
      </c>
      <c r="JZ77" s="228">
        <v>1</v>
      </c>
      <c r="KA77" s="203">
        <v>-1</v>
      </c>
      <c r="KB77" s="229">
        <v>6</v>
      </c>
      <c r="KC77">
        <v>1</v>
      </c>
      <c r="KD77">
        <v>-1</v>
      </c>
      <c r="KE77" s="203">
        <v>1</v>
      </c>
      <c r="KF77">
        <v>1</v>
      </c>
      <c r="KG77">
        <v>0</v>
      </c>
      <c r="KH77">
        <v>1</v>
      </c>
      <c r="KI77">
        <v>0</v>
      </c>
      <c r="KJ77" s="237">
        <v>2.3407729994600002E-2</v>
      </c>
      <c r="KK77" s="194">
        <v>42551</v>
      </c>
      <c r="KL77">
        <f t="shared" si="106"/>
        <v>-1</v>
      </c>
      <c r="KM77" t="s">
        <v>1163</v>
      </c>
      <c r="KN77">
        <v>2</v>
      </c>
      <c r="KO77" s="241">
        <v>2</v>
      </c>
      <c r="KP77">
        <v>2</v>
      </c>
      <c r="KQ77" s="137">
        <v>75200</v>
      </c>
      <c r="KR77" s="137">
        <v>75200</v>
      </c>
      <c r="KS77" s="188">
        <v>1760.2612955939201</v>
      </c>
      <c r="KT77" s="188">
        <v>-1760.2612955939201</v>
      </c>
      <c r="KU77" s="188">
        <v>-1760.2612955939201</v>
      </c>
      <c r="KV77" s="188">
        <v>1760.2612955939201</v>
      </c>
      <c r="KW77" s="188">
        <v>-1760.2612955939201</v>
      </c>
      <c r="KX77" s="188">
        <v>-1760.2612955939201</v>
      </c>
      <c r="KY77" s="188">
        <v>1760.2612955939201</v>
      </c>
      <c r="KZ77" s="188">
        <f t="shared" si="107"/>
        <v>-1760.2612955939201</v>
      </c>
      <c r="LA77" s="188">
        <v>1760.2612955939201</v>
      </c>
      <c r="LB77" s="188">
        <v>-1760.2612955939201</v>
      </c>
      <c r="LC77" s="188">
        <v>-1760.2612955939201</v>
      </c>
      <c r="LD77" s="188">
        <v>1760.2612955939201</v>
      </c>
      <c r="LF77">
        <v>1</v>
      </c>
      <c r="LG77" s="228">
        <v>-1</v>
      </c>
      <c r="LH77" s="228">
        <v>1</v>
      </c>
      <c r="LI77" s="228">
        <v>-1</v>
      </c>
      <c r="LJ77" s="203">
        <v>-1</v>
      </c>
      <c r="LK77" s="229">
        <v>-3</v>
      </c>
      <c r="LL77">
        <v>1</v>
      </c>
      <c r="LM77">
        <v>1</v>
      </c>
      <c r="LN77" s="203">
        <v>1</v>
      </c>
      <c r="LO77">
        <v>1</v>
      </c>
      <c r="LP77">
        <v>0</v>
      </c>
      <c r="LQ77">
        <v>1</v>
      </c>
      <c r="LR77">
        <v>1</v>
      </c>
      <c r="LS77" s="237">
        <v>2.2606382978700001E-2</v>
      </c>
      <c r="LT77" s="194">
        <v>42551</v>
      </c>
      <c r="LU77">
        <f t="shared" si="108"/>
        <v>1</v>
      </c>
      <c r="LV77" t="s">
        <v>1163</v>
      </c>
      <c r="LW77">
        <v>2</v>
      </c>
      <c r="LX77" s="241"/>
      <c r="LY77">
        <v>2</v>
      </c>
      <c r="LZ77" s="137">
        <v>76900</v>
      </c>
      <c r="MA77" s="137">
        <v>76900</v>
      </c>
      <c r="MB77" s="188">
        <v>-1738.4308510620301</v>
      </c>
      <c r="MC77" s="188">
        <v>1738.4308510620301</v>
      </c>
      <c r="MD77" s="188">
        <v>-1738.4308510620301</v>
      </c>
      <c r="ME77" s="188">
        <v>1738.4308510620301</v>
      </c>
      <c r="MF77" s="188">
        <v>1738.4308510620301</v>
      </c>
      <c r="MG77" s="188">
        <v>1738.4308510620301</v>
      </c>
      <c r="MH77" s="188">
        <v>-1738.4308510620301</v>
      </c>
      <c r="MI77" s="188">
        <f t="shared" si="109"/>
        <v>1738.4308510620301</v>
      </c>
      <c r="MJ77" s="188">
        <v>1738.4308510620301</v>
      </c>
      <c r="MK77" s="188">
        <v>-1738.4308510620301</v>
      </c>
      <c r="ML77" s="188">
        <v>-1738.4308510620301</v>
      </c>
      <c r="MM77" s="188">
        <v>1738.4308510620301</v>
      </c>
      <c r="MO77">
        <v>1</v>
      </c>
      <c r="MP77" s="228">
        <v>-1</v>
      </c>
      <c r="MQ77" s="228">
        <v>-1</v>
      </c>
      <c r="MR77" s="203">
        <v>1</v>
      </c>
      <c r="MS77" s="203">
        <v>-1</v>
      </c>
      <c r="MT77" s="229">
        <v>-4</v>
      </c>
      <c r="MU77">
        <v>1</v>
      </c>
      <c r="MV77">
        <v>1</v>
      </c>
      <c r="MW77" s="203">
        <v>-1</v>
      </c>
      <c r="MX77">
        <v>1</v>
      </c>
      <c r="MY77">
        <v>1</v>
      </c>
      <c r="MZ77">
        <v>0</v>
      </c>
      <c r="NA77">
        <v>0</v>
      </c>
      <c r="NB77" s="237">
        <v>-4.2392717815299998E-2</v>
      </c>
      <c r="NC77" s="194">
        <v>42558</v>
      </c>
      <c r="ND77">
        <f t="shared" si="110"/>
        <v>1</v>
      </c>
      <c r="NE77" t="s">
        <v>1163</v>
      </c>
      <c r="NF77">
        <v>2</v>
      </c>
      <c r="NG77" s="241"/>
      <c r="NH77">
        <v>2</v>
      </c>
      <c r="NI77" s="137">
        <v>73640</v>
      </c>
      <c r="NJ77" s="137">
        <v>73640</v>
      </c>
      <c r="NK77" s="188">
        <v>3121.799739918692</v>
      </c>
      <c r="NL77" s="188">
        <v>-3121.799739918692</v>
      </c>
      <c r="NM77" s="188">
        <v>3121.799739918692</v>
      </c>
      <c r="NN77" s="188">
        <v>-3121.799739918692</v>
      </c>
      <c r="NO77" s="188">
        <v>-3121.799739918692</v>
      </c>
      <c r="NP77" s="188">
        <v>3121.799739918692</v>
      </c>
      <c r="NQ77" s="188">
        <v>-3121.799739918692</v>
      </c>
      <c r="NR77" s="188">
        <f t="shared" si="111"/>
        <v>-3121.799739918692</v>
      </c>
      <c r="NS77" s="188">
        <v>-3121.799739918692</v>
      </c>
      <c r="NT77" s="188">
        <v>3121.799739918692</v>
      </c>
      <c r="NU77" s="188">
        <v>-3121.799739918692</v>
      </c>
      <c r="NV77" s="188">
        <v>3121.799739918692</v>
      </c>
      <c r="NX77">
        <v>-1</v>
      </c>
      <c r="NY77" s="228">
        <v>-1</v>
      </c>
      <c r="NZ77" s="228">
        <v>-1</v>
      </c>
      <c r="OA77" s="228">
        <v>-1</v>
      </c>
      <c r="OB77" s="203">
        <v>-1</v>
      </c>
      <c r="OC77" s="229">
        <v>1</v>
      </c>
      <c r="OD77">
        <v>1</v>
      </c>
      <c r="OE77">
        <v>-1</v>
      </c>
      <c r="OF77" s="203">
        <v>-1</v>
      </c>
      <c r="OG77">
        <v>1</v>
      </c>
      <c r="OH77">
        <v>1</v>
      </c>
      <c r="OI77">
        <v>0</v>
      </c>
      <c r="OJ77">
        <v>1</v>
      </c>
      <c r="OK77">
        <v>-5.16023900054E-3</v>
      </c>
      <c r="OL77" s="194">
        <v>42558</v>
      </c>
      <c r="OM77">
        <f t="shared" si="112"/>
        <v>-1</v>
      </c>
      <c r="ON77" t="s">
        <v>1163</v>
      </c>
      <c r="OO77">
        <v>2</v>
      </c>
      <c r="OP77" s="241"/>
      <c r="OQ77">
        <v>2</v>
      </c>
      <c r="OR77" s="137">
        <v>74140</v>
      </c>
      <c r="OS77" s="137">
        <v>74140</v>
      </c>
      <c r="OT77" s="188">
        <v>382.58011950003561</v>
      </c>
      <c r="OU77" s="188">
        <v>382.58011950003561</v>
      </c>
      <c r="OV77" s="188">
        <v>382.58011950003561</v>
      </c>
      <c r="OW77" s="188">
        <v>-382.58011950003561</v>
      </c>
      <c r="OX77" s="188">
        <v>382.58011950003561</v>
      </c>
      <c r="OY77" s="188">
        <v>382.58011950003561</v>
      </c>
      <c r="OZ77" s="188">
        <v>382.58011950003561</v>
      </c>
      <c r="PA77" s="188">
        <f t="shared" si="113"/>
        <v>382.58011950003561</v>
      </c>
      <c r="PB77" s="188">
        <v>-382.58011950003561</v>
      </c>
      <c r="PC77" s="188">
        <v>382.58011950003561</v>
      </c>
      <c r="PD77" s="188">
        <v>-382.58011950003561</v>
      </c>
      <c r="PE77" s="188">
        <v>382.58011950003561</v>
      </c>
      <c r="PG77">
        <v>-1</v>
      </c>
      <c r="PH77" s="228">
        <v>-1</v>
      </c>
      <c r="PI77" s="228">
        <v>-1</v>
      </c>
      <c r="PJ77" s="228">
        <v>1</v>
      </c>
      <c r="PK77" s="203">
        <v>-1</v>
      </c>
      <c r="PL77" s="229">
        <v>2</v>
      </c>
      <c r="PM77">
        <v>1</v>
      </c>
      <c r="PN77">
        <v>-1</v>
      </c>
      <c r="PO77" s="203">
        <v>1</v>
      </c>
      <c r="PP77">
        <v>0</v>
      </c>
      <c r="PQ77">
        <v>0</v>
      </c>
      <c r="PR77">
        <v>1</v>
      </c>
      <c r="PS77">
        <v>0</v>
      </c>
      <c r="PT77" s="237">
        <v>1.2012012012000001E-2</v>
      </c>
      <c r="PU77" s="194">
        <v>42558</v>
      </c>
      <c r="PV77">
        <v>-1</v>
      </c>
      <c r="PW77" t="s">
        <v>1163</v>
      </c>
      <c r="PX77">
        <v>2</v>
      </c>
      <c r="PY77" s="241"/>
      <c r="PZ77">
        <v>2</v>
      </c>
      <c r="QA77" s="137">
        <v>71160</v>
      </c>
      <c r="QB77" s="137">
        <v>71160</v>
      </c>
      <c r="QC77" s="188">
        <v>-854.77477477392006</v>
      </c>
      <c r="QD77" s="188">
        <v>-854.77477477392006</v>
      </c>
      <c r="QE77" s="188">
        <v>-854.77477477392006</v>
      </c>
      <c r="QF77" s="188">
        <v>854.77477477392006</v>
      </c>
      <c r="QG77" s="188">
        <v>-854.77477477392006</v>
      </c>
      <c r="QH77" s="188">
        <v>-854.77477477392006</v>
      </c>
      <c r="QI77" s="188">
        <v>854.77477477392006</v>
      </c>
      <c r="QJ77" s="188">
        <v>-854.77477477392006</v>
      </c>
      <c r="QK77" s="188">
        <v>854.77477477392006</v>
      </c>
      <c r="QL77" s="188">
        <v>-854.77477477392006</v>
      </c>
      <c r="QM77" s="188">
        <v>-854.77477477392006</v>
      </c>
      <c r="QN77" s="188">
        <v>854.77477477392006</v>
      </c>
      <c r="QP77">
        <f t="shared" si="114"/>
        <v>1</v>
      </c>
      <c r="QQ77" s="228">
        <v>1</v>
      </c>
      <c r="QR77" s="228">
        <v>1</v>
      </c>
      <c r="QS77" s="228">
        <v>1</v>
      </c>
      <c r="QT77" s="203">
        <v>-1</v>
      </c>
      <c r="QU77" s="229">
        <v>3</v>
      </c>
      <c r="QV77">
        <f t="shared" si="115"/>
        <v>1</v>
      </c>
      <c r="QW77">
        <f t="shared" si="116"/>
        <v>-1</v>
      </c>
      <c r="QX77">
        <v>-1</v>
      </c>
      <c r="QY77">
        <f t="shared" si="117"/>
        <v>0</v>
      </c>
      <c r="QZ77">
        <f t="shared" si="176"/>
        <v>1</v>
      </c>
      <c r="RA77">
        <f t="shared" si="163"/>
        <v>0</v>
      </c>
      <c r="RB77">
        <f t="shared" si="118"/>
        <v>1</v>
      </c>
      <c r="RC77">
        <v>-4.01942271378E-2</v>
      </c>
      <c r="RD77" s="194">
        <v>42558</v>
      </c>
      <c r="RE77">
        <f t="shared" si="119"/>
        <v>1</v>
      </c>
      <c r="RF77" t="str">
        <f t="shared" si="83"/>
        <v>TRUE</v>
      </c>
      <c r="RG77">
        <f>VLOOKUP($A77,'FuturesInfo (3)'!$A$2:$V$80,22)</f>
        <v>2</v>
      </c>
      <c r="RH77" s="241"/>
      <c r="RI77">
        <f t="shared" si="120"/>
        <v>2</v>
      </c>
      <c r="RJ77" s="137">
        <f>VLOOKUP($A77,'FuturesInfo (3)'!$A$2:$O$80,15)*RG77</f>
        <v>71160</v>
      </c>
      <c r="RK77" s="137">
        <f>VLOOKUP($A77,'FuturesInfo (3)'!$A$2:$O$80,15)*RI77</f>
        <v>71160</v>
      </c>
      <c r="RL77" s="188">
        <f t="shared" si="121"/>
        <v>-2860.2212031258478</v>
      </c>
      <c r="RM77" s="188">
        <f t="shared" si="172"/>
        <v>-2860.2212031258478</v>
      </c>
      <c r="RN77" s="188">
        <f t="shared" si="122"/>
        <v>2860.2212031258478</v>
      </c>
      <c r="RO77" s="188">
        <f t="shared" si="123"/>
        <v>-2860.2212031258478</v>
      </c>
      <c r="RP77" s="188">
        <f t="shared" si="173"/>
        <v>2860.2212031258478</v>
      </c>
      <c r="RQ77" s="188">
        <f t="shared" si="125"/>
        <v>-2860.2212031258478</v>
      </c>
      <c r="RR77" s="188">
        <f t="shared" si="164"/>
        <v>-2860.2212031258478</v>
      </c>
      <c r="RS77" s="188">
        <f t="shared" si="126"/>
        <v>-2860.2212031258478</v>
      </c>
      <c r="RT77" s="188">
        <f>IF(IF(sym!$Q66=QX77,1,0)=1,ABS(RJ77*RC77),-ABS(RJ77*RC77))</f>
        <v>-2860.2212031258478</v>
      </c>
      <c r="RU77" s="188">
        <f>IF(IF(sym!$P66=QX77,1,0)=1,ABS(RJ77*RC77),-ABS(RJ77*RC77))</f>
        <v>2860.2212031258478</v>
      </c>
      <c r="RV77" s="188">
        <f t="shared" si="169"/>
        <v>-2860.2212031258478</v>
      </c>
      <c r="RW77" s="188">
        <f t="shared" si="127"/>
        <v>2860.2212031258478</v>
      </c>
      <c r="RY77">
        <f t="shared" si="128"/>
        <v>-1</v>
      </c>
      <c r="RZ77" s="228"/>
      <c r="SA77" s="228"/>
      <c r="SB77" s="228"/>
      <c r="SC77" s="203"/>
      <c r="SD77" s="229"/>
      <c r="SE77">
        <f t="shared" si="129"/>
        <v>1</v>
      </c>
      <c r="SF77">
        <f t="shared" si="130"/>
        <v>0</v>
      </c>
      <c r="SG77" s="203"/>
      <c r="SH77">
        <f t="shared" si="131"/>
        <v>1</v>
      </c>
      <c r="SI77">
        <f t="shared" si="85"/>
        <v>1</v>
      </c>
      <c r="SJ77">
        <f t="shared" si="165"/>
        <v>0</v>
      </c>
      <c r="SK77">
        <f t="shared" si="132"/>
        <v>1</v>
      </c>
      <c r="SL77" s="237"/>
      <c r="SM77" s="194"/>
      <c r="SN77">
        <f t="shared" si="133"/>
        <v>-1</v>
      </c>
      <c r="SO77" t="str">
        <f t="shared" si="86"/>
        <v>FALSE</v>
      </c>
      <c r="SP77">
        <f>VLOOKUP($A77,'FuturesInfo (3)'!$A$2:$V$80,22)</f>
        <v>2</v>
      </c>
      <c r="SQ77" s="241"/>
      <c r="SR77">
        <f t="shared" si="134"/>
        <v>2</v>
      </c>
      <c r="SS77" s="137">
        <f>VLOOKUP($A77,'FuturesInfo (3)'!$A$2:$O$80,15)*SP77</f>
        <v>71160</v>
      </c>
      <c r="ST77" s="137">
        <f>VLOOKUP($A77,'FuturesInfo (3)'!$A$2:$O$80,15)*SR77</f>
        <v>71160</v>
      </c>
      <c r="SU77" s="188">
        <f t="shared" si="177"/>
        <v>0</v>
      </c>
      <c r="SV77" s="188">
        <f t="shared" si="87"/>
        <v>0</v>
      </c>
      <c r="SW77" s="188">
        <f t="shared" si="136"/>
        <v>0</v>
      </c>
      <c r="SX77" s="188">
        <f t="shared" si="137"/>
        <v>0</v>
      </c>
      <c r="SY77" s="188">
        <f t="shared" si="174"/>
        <v>0</v>
      </c>
      <c r="SZ77" s="188">
        <f t="shared" si="139"/>
        <v>0</v>
      </c>
      <c r="TA77" s="188">
        <f t="shared" si="166"/>
        <v>0</v>
      </c>
      <c r="TB77" s="188">
        <f t="shared" si="140"/>
        <v>0</v>
      </c>
      <c r="TC77" s="188">
        <f>IF(IF(sym!$Q66=SG77,1,0)=1,ABS(SS77*SL77),-ABS(SS77*SL77))</f>
        <v>0</v>
      </c>
      <c r="TD77" s="188">
        <f>IF(IF(sym!$P66=SG77,1,0)=1,ABS(SS77*SL77),-ABS(SS77*SL77))</f>
        <v>0</v>
      </c>
      <c r="TE77" s="188">
        <f t="shared" si="170"/>
        <v>0</v>
      </c>
      <c r="TF77" s="188">
        <f t="shared" si="141"/>
        <v>0</v>
      </c>
      <c r="TH77">
        <f t="shared" si="142"/>
        <v>0</v>
      </c>
      <c r="TI77" s="228"/>
      <c r="TJ77" s="228"/>
      <c r="TK77" s="228"/>
      <c r="TL77" s="203"/>
      <c r="TM77" s="229"/>
      <c r="TN77">
        <f t="shared" si="143"/>
        <v>1</v>
      </c>
      <c r="TO77">
        <f t="shared" si="144"/>
        <v>0</v>
      </c>
      <c r="TP77" s="203"/>
      <c r="TQ77">
        <f t="shared" si="145"/>
        <v>1</v>
      </c>
      <c r="TR77">
        <f t="shared" si="88"/>
        <v>1</v>
      </c>
      <c r="TS77">
        <f t="shared" si="167"/>
        <v>0</v>
      </c>
      <c r="TT77">
        <f t="shared" si="146"/>
        <v>1</v>
      </c>
      <c r="TU77" s="237"/>
      <c r="TV77" s="194"/>
      <c r="TW77">
        <f t="shared" si="147"/>
        <v>-1</v>
      </c>
      <c r="TX77" t="str">
        <f t="shared" si="89"/>
        <v>FALSE</v>
      </c>
      <c r="TY77">
        <f>VLOOKUP($A77,'FuturesInfo (3)'!$A$2:$V$80,22)</f>
        <v>2</v>
      </c>
      <c r="TZ77" s="241"/>
      <c r="UA77">
        <f t="shared" si="148"/>
        <v>2</v>
      </c>
      <c r="UB77" s="137">
        <f>VLOOKUP($A77,'FuturesInfo (3)'!$A$2:$O$80,15)*TY77</f>
        <v>71160</v>
      </c>
      <c r="UC77" s="137">
        <f>VLOOKUP($A77,'FuturesInfo (3)'!$A$2:$O$80,15)*UA77</f>
        <v>71160</v>
      </c>
      <c r="UD77" s="188">
        <f t="shared" si="178"/>
        <v>0</v>
      </c>
      <c r="UE77" s="188">
        <f t="shared" si="90"/>
        <v>0</v>
      </c>
      <c r="UF77" s="188">
        <f t="shared" si="150"/>
        <v>0</v>
      </c>
      <c r="UG77" s="188">
        <f t="shared" si="151"/>
        <v>0</v>
      </c>
      <c r="UH77" s="188">
        <f t="shared" si="175"/>
        <v>0</v>
      </c>
      <c r="UI77" s="188">
        <f t="shared" si="153"/>
        <v>0</v>
      </c>
      <c r="UJ77" s="188">
        <f t="shared" si="168"/>
        <v>0</v>
      </c>
      <c r="UK77" s="188">
        <f t="shared" si="154"/>
        <v>0</v>
      </c>
      <c r="UL77" s="188">
        <f>IF(IF(sym!$Q66=TP77,1,0)=1,ABS(UB77*TU77),-ABS(UB77*TU77))</f>
        <v>0</v>
      </c>
      <c r="UM77" s="188">
        <f>IF(IF(sym!$P66=TP77,1,0)=1,ABS(UB77*TU77),-ABS(UB77*TU77))</f>
        <v>0</v>
      </c>
      <c r="UN77" s="188">
        <f t="shared" si="171"/>
        <v>0</v>
      </c>
      <c r="UO77" s="188">
        <f t="shared" si="155"/>
        <v>0</v>
      </c>
    </row>
    <row r="78" spans="1:561" x14ac:dyDescent="0.25">
      <c r="A78" s="1" t="s">
        <v>870</v>
      </c>
      <c r="B78" s="149" t="str">
        <f>'FuturesInfo (3)'!M66</f>
        <v>SW</v>
      </c>
      <c r="C78" s="192" t="str">
        <f>VLOOKUP(A78,'FuturesInfo (3)'!$A$2:$K$80,11)</f>
        <v>index</v>
      </c>
      <c r="E78">
        <v>1</v>
      </c>
      <c r="F78" s="228">
        <v>1</v>
      </c>
      <c r="G78" s="228">
        <v>1</v>
      </c>
      <c r="H78" s="203">
        <v>1</v>
      </c>
      <c r="I78" s="229">
        <v>-2</v>
      </c>
      <c r="J78">
        <v>-1</v>
      </c>
      <c r="K78">
        <v>-1</v>
      </c>
      <c r="L78" s="203">
        <v>1</v>
      </c>
      <c r="M78">
        <v>1</v>
      </c>
      <c r="N78">
        <v>1</v>
      </c>
      <c r="O78">
        <v>0</v>
      </c>
      <c r="P78">
        <v>0</v>
      </c>
      <c r="Q78" s="237">
        <v>7.5757575757600002E-3</v>
      </c>
      <c r="R78" s="194">
        <v>42544</v>
      </c>
      <c r="S78">
        <v>60</v>
      </c>
      <c r="T78" t="s">
        <v>1163</v>
      </c>
      <c r="U78">
        <v>1</v>
      </c>
      <c r="V78" s="241">
        <v>2</v>
      </c>
      <c r="W78">
        <v>1</v>
      </c>
      <c r="X78" s="137">
        <v>81663.562496162427</v>
      </c>
      <c r="Y78" s="137">
        <v>81663.562496162427</v>
      </c>
      <c r="Z78" s="188">
        <v>618.66335224385273</v>
      </c>
      <c r="AA78" s="188">
        <f t="shared" ref="AA78:AA92" si="179">IF(IF(E78=L78,1,0)=1,ABS(X78*Q78),-ABS(X78*Q78))</f>
        <v>618.66335224385273</v>
      </c>
      <c r="AB78" s="188">
        <v>618.66335224385273</v>
      </c>
      <c r="AC78" s="188">
        <v>-618.66335224385273</v>
      </c>
      <c r="AD78" s="188">
        <v>-618.66335224385273</v>
      </c>
      <c r="AE78" s="188">
        <v>618.66335224385273</v>
      </c>
      <c r="AF78" s="188">
        <f t="shared" si="91"/>
        <v>0</v>
      </c>
      <c r="AG78" s="188">
        <v>618.66335224385273</v>
      </c>
      <c r="AH78" s="188">
        <v>-618.66335224385273</v>
      </c>
      <c r="AI78" s="188">
        <v>-618.66335224385273</v>
      </c>
      <c r="AJ78" s="188">
        <v>618.66335224385273</v>
      </c>
      <c r="AL78">
        <v>1</v>
      </c>
      <c r="AM78" s="228">
        <v>-1</v>
      </c>
      <c r="AN78" s="228">
        <v>-1</v>
      </c>
      <c r="AO78" s="228">
        <v>-1</v>
      </c>
      <c r="AP78" s="203">
        <v>1</v>
      </c>
      <c r="AQ78" s="229">
        <v>3</v>
      </c>
      <c r="AR78">
        <v>-1</v>
      </c>
      <c r="AS78">
        <v>1</v>
      </c>
      <c r="AT78" s="203">
        <v>1</v>
      </c>
      <c r="AU78">
        <v>0</v>
      </c>
      <c r="AV78">
        <v>1</v>
      </c>
      <c r="AW78">
        <v>0</v>
      </c>
      <c r="AX78">
        <v>1</v>
      </c>
      <c r="AY78" s="237">
        <v>8.2706766917300008E-3</v>
      </c>
      <c r="AZ78" s="194">
        <v>42545</v>
      </c>
      <c r="BA78">
        <f t="shared" si="92"/>
        <v>-1</v>
      </c>
      <c r="BB78" t="s">
        <v>1163</v>
      </c>
      <c r="BC78">
        <v>1</v>
      </c>
      <c r="BD78" s="241">
        <v>1</v>
      </c>
      <c r="BE78">
        <v>1</v>
      </c>
      <c r="BF78" s="137">
        <v>82565.216943531865</v>
      </c>
      <c r="BG78" s="137">
        <v>82565.216943531865</v>
      </c>
      <c r="BH78" s="188">
        <v>-682.87021532249992</v>
      </c>
      <c r="BI78" s="188">
        <f t="shared" si="156"/>
        <v>682.87021532249992</v>
      </c>
      <c r="BJ78" s="188">
        <v>682.87021532249992</v>
      </c>
      <c r="BK78" s="188">
        <v>-682.87021532249992</v>
      </c>
      <c r="BL78" s="188">
        <v>682.87021532249992</v>
      </c>
      <c r="BM78" s="188">
        <v>-682.87021532249992</v>
      </c>
      <c r="BN78" s="188">
        <v>-682.87021532249992</v>
      </c>
      <c r="BO78" s="188">
        <f t="shared" si="93"/>
        <v>-682.87021532249992</v>
      </c>
      <c r="BP78" s="188">
        <v>682.87021532249992</v>
      </c>
      <c r="BQ78" s="188">
        <v>-682.87021532249992</v>
      </c>
      <c r="BR78" s="188">
        <v>-682.87021532249992</v>
      </c>
      <c r="BS78" s="188">
        <v>682.87021532249992</v>
      </c>
      <c r="BU78">
        <v>1</v>
      </c>
      <c r="BV78" s="228">
        <v>1</v>
      </c>
      <c r="BW78" s="228">
        <v>-1</v>
      </c>
      <c r="BX78" s="228">
        <v>1</v>
      </c>
      <c r="BY78" s="203">
        <v>-1</v>
      </c>
      <c r="BZ78" s="229">
        <v>4</v>
      </c>
      <c r="CA78">
        <v>1</v>
      </c>
      <c r="CB78">
        <v>-1</v>
      </c>
      <c r="CC78" s="203">
        <v>-1</v>
      </c>
      <c r="CD78">
        <v>0</v>
      </c>
      <c r="CE78">
        <v>1</v>
      </c>
      <c r="CF78">
        <v>0</v>
      </c>
      <c r="CG78">
        <v>1</v>
      </c>
      <c r="CH78" s="237">
        <v>-3.60427541636E-3</v>
      </c>
      <c r="CI78" s="194">
        <v>42548</v>
      </c>
      <c r="CJ78">
        <f t="shared" si="94"/>
        <v>-1</v>
      </c>
      <c r="CK78" t="s">
        <v>1163</v>
      </c>
      <c r="CL78">
        <v>2</v>
      </c>
      <c r="CM78" s="241">
        <v>2</v>
      </c>
      <c r="CN78">
        <v>2</v>
      </c>
      <c r="CO78" s="137">
        <v>164923.2161775748</v>
      </c>
      <c r="CP78" s="137">
        <v>164923.2161775748</v>
      </c>
      <c r="CQ78" s="188">
        <v>-594.42869365585864</v>
      </c>
      <c r="CR78" s="188">
        <f t="shared" si="157"/>
        <v>-594.42869365585864</v>
      </c>
      <c r="CS78" s="188">
        <v>594.42869365585864</v>
      </c>
      <c r="CT78" s="188">
        <v>-594.42869365585864</v>
      </c>
      <c r="CU78" s="188">
        <v>594.42869365585864</v>
      </c>
      <c r="CV78" s="188">
        <v>594.42869365585864</v>
      </c>
      <c r="CW78" s="188">
        <v>-594.42869365585864</v>
      </c>
      <c r="CX78" s="188">
        <f t="shared" si="95"/>
        <v>594.42869365585864</v>
      </c>
      <c r="CY78" s="188">
        <v>-594.42869365585864</v>
      </c>
      <c r="CZ78" s="188">
        <v>594.42869365585864</v>
      </c>
      <c r="DA78" s="188">
        <v>-594.42869365585864</v>
      </c>
      <c r="DB78" s="188">
        <v>594.42869365585864</v>
      </c>
      <c r="DD78">
        <v>-1</v>
      </c>
      <c r="DE78" s="228">
        <v>1</v>
      </c>
      <c r="DF78" s="228">
        <v>-1</v>
      </c>
      <c r="DG78" s="228">
        <v>1</v>
      </c>
      <c r="DH78" s="203">
        <v>-1</v>
      </c>
      <c r="DI78" s="229">
        <v>5</v>
      </c>
      <c r="DJ78">
        <v>1</v>
      </c>
      <c r="DK78">
        <v>-1</v>
      </c>
      <c r="DL78" s="203">
        <v>-1</v>
      </c>
      <c r="DM78">
        <v>0</v>
      </c>
      <c r="DN78">
        <v>1</v>
      </c>
      <c r="DO78">
        <v>0</v>
      </c>
      <c r="DP78">
        <v>1</v>
      </c>
      <c r="DQ78" s="237">
        <v>-1.4843457652499999E-2</v>
      </c>
      <c r="DR78" s="194">
        <v>42548</v>
      </c>
      <c r="DS78">
        <f t="shared" si="96"/>
        <v>-1</v>
      </c>
      <c r="DT78" t="s">
        <v>1163</v>
      </c>
      <c r="DU78">
        <v>2</v>
      </c>
      <c r="DV78" s="241">
        <v>1</v>
      </c>
      <c r="DW78">
        <v>3</v>
      </c>
      <c r="DX78" s="137">
        <v>161772.98935919625</v>
      </c>
      <c r="DY78" s="137">
        <v>242659.48403879436</v>
      </c>
      <c r="DZ78" s="188">
        <v>-2401.2705168715624</v>
      </c>
      <c r="EA78" s="188">
        <f t="shared" si="158"/>
        <v>2401.2705168715624</v>
      </c>
      <c r="EB78" s="188">
        <v>2401.2705168715624</v>
      </c>
      <c r="EC78" s="188">
        <v>-2401.2705168715624</v>
      </c>
      <c r="ED78" s="188">
        <v>2401.2705168715624</v>
      </c>
      <c r="EE78" s="188">
        <v>2401.2705168715624</v>
      </c>
      <c r="EF78" s="188">
        <v>-2401.2705168715624</v>
      </c>
      <c r="EG78" s="188">
        <f t="shared" si="97"/>
        <v>2401.2705168715624</v>
      </c>
      <c r="EH78" s="188">
        <v>-2401.2705168715624</v>
      </c>
      <c r="EI78" s="188">
        <v>2401.2705168715624</v>
      </c>
      <c r="EJ78" s="188">
        <v>-2401.2705168715624</v>
      </c>
      <c r="EK78" s="188">
        <v>2401.2705168715624</v>
      </c>
      <c r="EM78">
        <v>-1</v>
      </c>
      <c r="EN78" s="228">
        <v>-1</v>
      </c>
      <c r="EO78" s="228">
        <v>-1</v>
      </c>
      <c r="EP78" s="228">
        <v>-1</v>
      </c>
      <c r="EQ78" s="203">
        <v>-1</v>
      </c>
      <c r="ER78" s="229">
        <v>6</v>
      </c>
      <c r="ES78">
        <v>1</v>
      </c>
      <c r="ET78">
        <v>-1</v>
      </c>
      <c r="EU78" s="203">
        <v>-1</v>
      </c>
      <c r="EV78">
        <v>1</v>
      </c>
      <c r="EW78">
        <v>1</v>
      </c>
      <c r="EX78">
        <v>0</v>
      </c>
      <c r="EY78">
        <v>1</v>
      </c>
      <c r="EZ78" s="237">
        <v>-1.8992149911399999E-3</v>
      </c>
      <c r="FA78" s="194">
        <v>42548</v>
      </c>
      <c r="FB78">
        <f t="shared" si="98"/>
        <v>-1</v>
      </c>
      <c r="FC78" t="s">
        <v>1163</v>
      </c>
      <c r="FD78">
        <v>2</v>
      </c>
      <c r="FE78" s="241">
        <v>2</v>
      </c>
      <c r="FF78">
        <v>2</v>
      </c>
      <c r="FG78" s="137">
        <v>161074.78545157335</v>
      </c>
      <c r="FH78" s="137">
        <v>161074.78545157335</v>
      </c>
      <c r="FI78" s="188">
        <v>305.91564722428728</v>
      </c>
      <c r="FJ78" s="188">
        <f t="shared" si="159"/>
        <v>305.91564722428728</v>
      </c>
      <c r="FK78" s="188">
        <v>305.91564722428728</v>
      </c>
      <c r="FL78" s="188">
        <v>-305.91564722428728</v>
      </c>
      <c r="FM78" s="188">
        <v>305.91564722428728</v>
      </c>
      <c r="FN78" s="188">
        <v>305.91564722428728</v>
      </c>
      <c r="FO78" s="188">
        <v>305.91564722428728</v>
      </c>
      <c r="FP78" s="188">
        <f t="shared" si="99"/>
        <v>305.91564722428728</v>
      </c>
      <c r="FQ78" s="188">
        <v>-305.91564722428728</v>
      </c>
      <c r="FR78" s="188">
        <v>305.91564722428728</v>
      </c>
      <c r="FS78" s="188">
        <v>-305.91564722428728</v>
      </c>
      <c r="FT78" s="188">
        <v>305.91564722428728</v>
      </c>
      <c r="FV78">
        <v>-1</v>
      </c>
      <c r="FW78" s="228">
        <v>-1</v>
      </c>
      <c r="FX78" s="228">
        <v>-1</v>
      </c>
      <c r="FY78" s="228">
        <v>-1</v>
      </c>
      <c r="FZ78" s="203">
        <v>-1</v>
      </c>
      <c r="GA78" s="229">
        <v>7</v>
      </c>
      <c r="GB78">
        <v>1</v>
      </c>
      <c r="GC78">
        <v>-1</v>
      </c>
      <c r="GD78">
        <v>1</v>
      </c>
      <c r="GE78">
        <v>0</v>
      </c>
      <c r="GF78">
        <v>0</v>
      </c>
      <c r="GG78">
        <v>1</v>
      </c>
      <c r="GH78">
        <v>0</v>
      </c>
      <c r="GI78">
        <v>6.9770391982700002E-3</v>
      </c>
      <c r="GJ78" s="194">
        <v>42548</v>
      </c>
      <c r="GK78">
        <f t="shared" si="100"/>
        <v>-1</v>
      </c>
      <c r="GL78" t="s">
        <v>1163</v>
      </c>
      <c r="GM78">
        <v>2</v>
      </c>
      <c r="GN78" s="241">
        <v>2</v>
      </c>
      <c r="GO78">
        <v>2</v>
      </c>
      <c r="GP78" s="137">
        <v>162198.61054352269</v>
      </c>
      <c r="GQ78" s="137">
        <v>162198.61054352269</v>
      </c>
      <c r="GR78" s="188">
        <v>-1131.6660636670877</v>
      </c>
      <c r="GS78" s="188">
        <f t="shared" si="160"/>
        <v>-1131.6660636670877</v>
      </c>
      <c r="GT78" s="188">
        <v>-1131.6660636670877</v>
      </c>
      <c r="GU78" s="188">
        <v>1131.6660636670877</v>
      </c>
      <c r="GV78" s="188">
        <v>-1131.6660636670877</v>
      </c>
      <c r="GW78" s="188">
        <v>-1131.6660636670877</v>
      </c>
      <c r="GX78" s="188">
        <v>-1131.6660636670877</v>
      </c>
      <c r="GY78" s="188">
        <f t="shared" si="101"/>
        <v>-1131.6660636670877</v>
      </c>
      <c r="GZ78" s="188">
        <v>1131.6660636670877</v>
      </c>
      <c r="HA78" s="188">
        <v>-1131.6660636670877</v>
      </c>
      <c r="HB78" s="188">
        <v>-1131.6660636670877</v>
      </c>
      <c r="HC78" s="188">
        <v>1131.6660636670877</v>
      </c>
      <c r="HE78">
        <v>1</v>
      </c>
      <c r="HF78">
        <v>1</v>
      </c>
      <c r="HG78">
        <v>-1</v>
      </c>
      <c r="HH78">
        <v>1</v>
      </c>
      <c r="HI78">
        <v>-1</v>
      </c>
      <c r="HJ78">
        <v>8</v>
      </c>
      <c r="HK78">
        <v>1</v>
      </c>
      <c r="HL78">
        <v>-1</v>
      </c>
      <c r="HM78" s="203">
        <v>1</v>
      </c>
      <c r="HN78">
        <v>1</v>
      </c>
      <c r="HO78">
        <v>0</v>
      </c>
      <c r="HP78">
        <v>1</v>
      </c>
      <c r="HQ78">
        <v>0</v>
      </c>
      <c r="HR78" s="237">
        <v>8.3144368858700003E-3</v>
      </c>
      <c r="HS78" s="194">
        <v>42548</v>
      </c>
      <c r="HT78">
        <f t="shared" si="102"/>
        <v>-1</v>
      </c>
      <c r="HU78" t="s">
        <v>1163</v>
      </c>
      <c r="HV78">
        <v>2</v>
      </c>
      <c r="HW78">
        <v>1</v>
      </c>
      <c r="HX78">
        <v>3</v>
      </c>
      <c r="HY78" s="137">
        <v>162765.63294356887</v>
      </c>
      <c r="HZ78" s="137">
        <v>244148.4494153533</v>
      </c>
      <c r="IA78" s="188">
        <v>1353.3045822979864</v>
      </c>
      <c r="IB78" s="188">
        <f t="shared" si="161"/>
        <v>1353.3045822979864</v>
      </c>
      <c r="IC78" s="188">
        <v>-1353.3045822979864</v>
      </c>
      <c r="ID78" s="188">
        <v>1353.3045822979864</v>
      </c>
      <c r="IE78" s="188">
        <v>-1353.3045822979864</v>
      </c>
      <c r="IF78" s="188">
        <v>-1353.3045822979864</v>
      </c>
      <c r="IG78" s="188">
        <v>1353.3045822979864</v>
      </c>
      <c r="IH78" s="188">
        <f t="shared" si="103"/>
        <v>-1353.3045822979864</v>
      </c>
      <c r="II78" s="188">
        <v>1353.3045822979864</v>
      </c>
      <c r="IJ78" s="188">
        <v>-1353.3045822979864</v>
      </c>
      <c r="IK78" s="188">
        <v>-1353.3045822979864</v>
      </c>
      <c r="IL78" s="188">
        <v>1353.3045822979864</v>
      </c>
      <c r="IN78">
        <v>1</v>
      </c>
      <c r="IO78" s="228">
        <v>1</v>
      </c>
      <c r="IP78" s="228">
        <v>-1</v>
      </c>
      <c r="IQ78" s="228">
        <v>1</v>
      </c>
      <c r="IR78" s="203">
        <v>-1</v>
      </c>
      <c r="IS78" s="229">
        <v>9</v>
      </c>
      <c r="IT78">
        <v>1</v>
      </c>
      <c r="IU78">
        <v>-1</v>
      </c>
      <c r="IV78" s="203">
        <v>1</v>
      </c>
      <c r="IW78">
        <v>1</v>
      </c>
      <c r="IX78">
        <v>0</v>
      </c>
      <c r="IY78">
        <v>1</v>
      </c>
      <c r="IZ78">
        <v>0</v>
      </c>
      <c r="JA78" s="237">
        <v>1.27436281859E-2</v>
      </c>
      <c r="JB78" s="194">
        <v>42548</v>
      </c>
      <c r="JC78">
        <f t="shared" si="104"/>
        <v>-1</v>
      </c>
      <c r="JD78" t="s">
        <v>1163</v>
      </c>
      <c r="JE78">
        <v>2</v>
      </c>
      <c r="JF78" s="241">
        <v>2</v>
      </c>
      <c r="JG78">
        <v>2</v>
      </c>
      <c r="JH78" s="137">
        <v>164957.26495726497</v>
      </c>
      <c r="JI78" s="137">
        <v>164957.26495726497</v>
      </c>
      <c r="JJ78" s="188">
        <v>2102.1540511783764</v>
      </c>
      <c r="JK78" s="188">
        <f t="shared" si="162"/>
        <v>2102.1540511783764</v>
      </c>
      <c r="JL78" s="188">
        <v>-2102.1540511783764</v>
      </c>
      <c r="JM78" s="188">
        <v>2102.1540511783764</v>
      </c>
      <c r="JN78" s="188">
        <v>-2102.1540511783764</v>
      </c>
      <c r="JO78" s="188">
        <v>-2102.1540511783764</v>
      </c>
      <c r="JP78" s="188">
        <v>2102.1540511783764</v>
      </c>
      <c r="JQ78" s="188">
        <f t="shared" si="105"/>
        <v>-2102.1540511783764</v>
      </c>
      <c r="JR78" s="188">
        <v>2102.1540511783764</v>
      </c>
      <c r="JS78" s="188">
        <v>-2102.1540511783764</v>
      </c>
      <c r="JT78" s="188">
        <v>-2102.1540511783764</v>
      </c>
      <c r="JU78" s="188">
        <v>2102.1540511783764</v>
      </c>
      <c r="JW78">
        <v>1</v>
      </c>
      <c r="JX78" s="228">
        <v>1</v>
      </c>
      <c r="JY78" s="228">
        <v>-1</v>
      </c>
      <c r="JZ78" s="228">
        <v>1</v>
      </c>
      <c r="KA78" s="203">
        <v>-1</v>
      </c>
      <c r="KB78" s="229">
        <v>10</v>
      </c>
      <c r="KC78">
        <v>1</v>
      </c>
      <c r="KD78">
        <v>-1</v>
      </c>
      <c r="KE78" s="203">
        <v>1</v>
      </c>
      <c r="KF78">
        <v>1</v>
      </c>
      <c r="KG78">
        <v>0</v>
      </c>
      <c r="KH78">
        <v>1</v>
      </c>
      <c r="KI78">
        <v>0</v>
      </c>
      <c r="KJ78" s="237">
        <v>2.09721194177E-3</v>
      </c>
      <c r="KK78" s="194">
        <v>42548</v>
      </c>
      <c r="KL78">
        <f t="shared" si="106"/>
        <v>-1</v>
      </c>
      <c r="KM78" t="s">
        <v>1163</v>
      </c>
      <c r="KN78">
        <v>2</v>
      </c>
      <c r="KO78" s="241">
        <v>2</v>
      </c>
      <c r="KP78">
        <v>2</v>
      </c>
      <c r="KQ78" s="137">
        <v>165336.86138815386</v>
      </c>
      <c r="KR78" s="137">
        <v>165336.86138815386</v>
      </c>
      <c r="KS78" s="188">
        <v>346.74644011800751</v>
      </c>
      <c r="KT78" s="188">
        <v>346.74644011800751</v>
      </c>
      <c r="KU78" s="188">
        <v>-346.74644011800751</v>
      </c>
      <c r="KV78" s="188">
        <v>346.74644011800751</v>
      </c>
      <c r="KW78" s="188">
        <v>-346.74644011800751</v>
      </c>
      <c r="KX78" s="188">
        <v>-346.74644011800751</v>
      </c>
      <c r="KY78" s="188">
        <v>346.74644011800751</v>
      </c>
      <c r="KZ78" s="188">
        <f t="shared" si="107"/>
        <v>-346.74644011800751</v>
      </c>
      <c r="LA78" s="188">
        <v>346.74644011800751</v>
      </c>
      <c r="LB78" s="188">
        <v>-346.74644011800751</v>
      </c>
      <c r="LC78" s="188">
        <v>-346.74644011800751</v>
      </c>
      <c r="LD78" s="188">
        <v>346.74644011800751</v>
      </c>
      <c r="LF78">
        <v>1</v>
      </c>
      <c r="LG78" s="228">
        <v>1</v>
      </c>
      <c r="LH78" s="228">
        <v>-1</v>
      </c>
      <c r="LI78" s="228">
        <v>1</v>
      </c>
      <c r="LJ78" s="203">
        <v>-1</v>
      </c>
      <c r="LK78" s="229">
        <v>11</v>
      </c>
      <c r="LL78">
        <v>1</v>
      </c>
      <c r="LM78">
        <v>-1</v>
      </c>
      <c r="LN78" s="203">
        <v>-1</v>
      </c>
      <c r="LO78">
        <v>1</v>
      </c>
      <c r="LP78">
        <v>1</v>
      </c>
      <c r="LQ78">
        <v>0</v>
      </c>
      <c r="LR78">
        <v>1</v>
      </c>
      <c r="LS78" s="237">
        <v>-7.3864335836499998E-4</v>
      </c>
      <c r="LT78" s="194">
        <v>42548</v>
      </c>
      <c r="LU78">
        <f t="shared" si="108"/>
        <v>-1</v>
      </c>
      <c r="LV78" t="s">
        <v>1163</v>
      </c>
      <c r="LW78">
        <v>2</v>
      </c>
      <c r="LX78" s="241"/>
      <c r="LY78">
        <v>2</v>
      </c>
      <c r="LZ78" s="137">
        <v>164745.28110412013</v>
      </c>
      <c r="MA78" s="137">
        <v>164745.28110412013</v>
      </c>
      <c r="MB78" s="188">
        <v>-121.68800770953327</v>
      </c>
      <c r="MC78" s="188">
        <v>-121.68800770953327</v>
      </c>
      <c r="MD78" s="188">
        <v>121.68800770953327</v>
      </c>
      <c r="ME78" s="188">
        <v>-121.68800770953327</v>
      </c>
      <c r="MF78" s="188">
        <v>121.68800770953327</v>
      </c>
      <c r="MG78" s="188">
        <v>121.68800770953327</v>
      </c>
      <c r="MH78" s="188">
        <v>-121.68800770953327</v>
      </c>
      <c r="MI78" s="188">
        <f t="shared" si="109"/>
        <v>121.68800770953327</v>
      </c>
      <c r="MJ78" s="188">
        <v>-121.68800770953327</v>
      </c>
      <c r="MK78" s="188">
        <v>121.68800770953327</v>
      </c>
      <c r="ML78" s="188">
        <v>-121.68800770953327</v>
      </c>
      <c r="MM78" s="188">
        <v>121.68800770953327</v>
      </c>
      <c r="MO78">
        <v>-1</v>
      </c>
      <c r="MP78" s="228">
        <v>1</v>
      </c>
      <c r="MQ78" s="228">
        <v>-1</v>
      </c>
      <c r="MR78" s="203">
        <v>1</v>
      </c>
      <c r="MS78" s="203">
        <v>-1</v>
      </c>
      <c r="MT78" s="229">
        <v>-8</v>
      </c>
      <c r="MU78">
        <v>1</v>
      </c>
      <c r="MV78">
        <v>1</v>
      </c>
      <c r="MW78" s="203">
        <v>1</v>
      </c>
      <c r="MX78">
        <v>0</v>
      </c>
      <c r="MY78">
        <v>0</v>
      </c>
      <c r="MZ78">
        <v>1</v>
      </c>
      <c r="NA78">
        <v>1</v>
      </c>
      <c r="NB78" s="237">
        <v>5.6671183934999996E-3</v>
      </c>
      <c r="NC78" s="194">
        <v>42552</v>
      </c>
      <c r="ND78">
        <f t="shared" si="110"/>
        <v>1</v>
      </c>
      <c r="NE78" t="s">
        <v>1163</v>
      </c>
      <c r="NF78">
        <v>2</v>
      </c>
      <c r="NG78" s="241"/>
      <c r="NH78">
        <v>2</v>
      </c>
      <c r="NI78" s="137">
        <v>166472.92750076475</v>
      </c>
      <c r="NJ78" s="137">
        <v>166472.92750076475</v>
      </c>
      <c r="NK78" s="188">
        <v>943.42178945937587</v>
      </c>
      <c r="NL78" s="188">
        <v>-943.42178945937587</v>
      </c>
      <c r="NM78" s="188">
        <v>-943.42178945937587</v>
      </c>
      <c r="NN78" s="188">
        <v>943.42178945937587</v>
      </c>
      <c r="NO78" s="188">
        <v>943.42178945937587</v>
      </c>
      <c r="NP78" s="188">
        <v>-943.42178945937587</v>
      </c>
      <c r="NQ78" s="188">
        <v>943.42178945937587</v>
      </c>
      <c r="NR78" s="188">
        <f t="shared" si="111"/>
        <v>943.42178945937587</v>
      </c>
      <c r="NS78" s="188">
        <v>943.42178945937587</v>
      </c>
      <c r="NT78" s="188">
        <v>-943.42178945937587</v>
      </c>
      <c r="NU78" s="188">
        <v>-943.42178945937587</v>
      </c>
      <c r="NV78" s="188">
        <v>943.42178945937587</v>
      </c>
      <c r="NX78">
        <v>1</v>
      </c>
      <c r="NY78" s="228">
        <v>1</v>
      </c>
      <c r="NZ78" s="228">
        <v>-1</v>
      </c>
      <c r="OA78" s="228">
        <v>1</v>
      </c>
      <c r="OB78" s="203">
        <v>-1</v>
      </c>
      <c r="OC78" s="229">
        <v>-9</v>
      </c>
      <c r="OD78">
        <v>1</v>
      </c>
      <c r="OE78">
        <v>1</v>
      </c>
      <c r="OF78" s="203">
        <v>-1</v>
      </c>
      <c r="OG78">
        <v>1</v>
      </c>
      <c r="OH78">
        <v>1</v>
      </c>
      <c r="OI78">
        <v>0</v>
      </c>
      <c r="OJ78">
        <v>0</v>
      </c>
      <c r="OK78">
        <v>-3.9201274041399999E-3</v>
      </c>
      <c r="OL78" s="194">
        <v>42552</v>
      </c>
      <c r="OM78">
        <f t="shared" si="112"/>
        <v>1</v>
      </c>
      <c r="ON78" t="s">
        <v>1163</v>
      </c>
      <c r="OO78">
        <v>2</v>
      </c>
      <c r="OP78" s="241"/>
      <c r="OQ78">
        <v>2</v>
      </c>
      <c r="OR78" s="137">
        <v>166107.55311578733</v>
      </c>
      <c r="OS78" s="137">
        <v>166107.55311578733</v>
      </c>
      <c r="OT78" s="188">
        <v>-651.16277100383854</v>
      </c>
      <c r="OU78" s="188">
        <v>-651.16277100383854</v>
      </c>
      <c r="OV78" s="188">
        <v>651.16277100383854</v>
      </c>
      <c r="OW78" s="188">
        <v>-651.16277100383854</v>
      </c>
      <c r="OX78" s="188">
        <v>-651.16277100383854</v>
      </c>
      <c r="OY78" s="188">
        <v>651.16277100383854</v>
      </c>
      <c r="OZ78" s="188">
        <v>-651.16277100383854</v>
      </c>
      <c r="PA78" s="188">
        <f t="shared" si="113"/>
        <v>-651.16277100383854</v>
      </c>
      <c r="PB78" s="188">
        <v>-651.16277100383854</v>
      </c>
      <c r="PC78" s="188">
        <v>651.16277100383854</v>
      </c>
      <c r="PD78" s="188">
        <v>-651.16277100383854</v>
      </c>
      <c r="PE78" s="188">
        <v>651.16277100383854</v>
      </c>
      <c r="PG78">
        <v>-1</v>
      </c>
      <c r="PH78" s="228">
        <v>1</v>
      </c>
      <c r="PI78" s="228">
        <v>-1</v>
      </c>
      <c r="PJ78" s="228">
        <v>1</v>
      </c>
      <c r="PK78" s="203">
        <v>-1</v>
      </c>
      <c r="PL78" s="229">
        <v>-10</v>
      </c>
      <c r="PM78">
        <v>1</v>
      </c>
      <c r="PN78">
        <v>1</v>
      </c>
      <c r="PO78" s="203">
        <v>1</v>
      </c>
      <c r="PP78">
        <v>0</v>
      </c>
      <c r="PQ78">
        <v>0</v>
      </c>
      <c r="PR78">
        <v>1</v>
      </c>
      <c r="PS78">
        <v>1</v>
      </c>
      <c r="PT78" s="237">
        <v>4.7964580002499996E-3</v>
      </c>
      <c r="PU78" s="194">
        <v>42552</v>
      </c>
      <c r="PV78">
        <v>1</v>
      </c>
      <c r="PW78" t="s">
        <v>1163</v>
      </c>
      <c r="PX78">
        <v>2</v>
      </c>
      <c r="PY78" s="241"/>
      <c r="PZ78">
        <v>2</v>
      </c>
      <c r="QA78" s="137">
        <v>164339.35457682158</v>
      </c>
      <c r="QB78" s="137">
        <v>164339.35457682158</v>
      </c>
      <c r="QC78" s="188">
        <v>788.24681201591727</v>
      </c>
      <c r="QD78" s="188">
        <v>-788.24681201591727</v>
      </c>
      <c r="QE78" s="188">
        <v>-788.24681201591727</v>
      </c>
      <c r="QF78" s="188">
        <v>788.24681201591727</v>
      </c>
      <c r="QG78" s="188">
        <v>788.24681201591727</v>
      </c>
      <c r="QH78" s="188">
        <v>-788.24681201591727</v>
      </c>
      <c r="QI78" s="188">
        <v>788.24681201591727</v>
      </c>
      <c r="QJ78" s="188">
        <v>788.24681201591727</v>
      </c>
      <c r="QK78" s="188">
        <v>788.24681201591727</v>
      </c>
      <c r="QL78" s="188">
        <v>-788.24681201591727</v>
      </c>
      <c r="QM78" s="188">
        <v>-788.24681201591727</v>
      </c>
      <c r="QN78" s="188">
        <v>788.24681201591727</v>
      </c>
      <c r="QP78">
        <f t="shared" si="114"/>
        <v>1</v>
      </c>
      <c r="QQ78" s="228">
        <v>1</v>
      </c>
      <c r="QR78" s="228">
        <v>-1</v>
      </c>
      <c r="QS78" s="228">
        <v>1</v>
      </c>
      <c r="QT78" s="203">
        <v>-1</v>
      </c>
      <c r="QU78" s="229">
        <v>-11</v>
      </c>
      <c r="QV78">
        <f t="shared" si="115"/>
        <v>1</v>
      </c>
      <c r="QW78">
        <f t="shared" si="116"/>
        <v>1</v>
      </c>
      <c r="QX78">
        <v>-1</v>
      </c>
      <c r="QY78">
        <f t="shared" si="117"/>
        <v>1</v>
      </c>
      <c r="QZ78">
        <f t="shared" si="176"/>
        <v>1</v>
      </c>
      <c r="RA78">
        <f t="shared" si="163"/>
        <v>0</v>
      </c>
      <c r="RB78">
        <f t="shared" si="118"/>
        <v>0</v>
      </c>
      <c r="RC78">
        <v>-8.9351285189699994E-3</v>
      </c>
      <c r="RD78" s="194">
        <v>42552</v>
      </c>
      <c r="RE78">
        <f t="shared" si="119"/>
        <v>1</v>
      </c>
      <c r="RF78" t="str">
        <f t="shared" ref="RF78:RF92" si="180">IF(QQ78="","FALSE","TRUE")</f>
        <v>TRUE</v>
      </c>
      <c r="RG78">
        <f>VLOOKUP($A78,'FuturesInfo (3)'!$A$2:$V$80,22)</f>
        <v>2</v>
      </c>
      <c r="RH78" s="241"/>
      <c r="RI78">
        <f t="shared" si="120"/>
        <v>2</v>
      </c>
      <c r="RJ78" s="137">
        <f>VLOOKUP($A78,'FuturesInfo (3)'!$A$2:$O$80,15)*RG78</f>
        <v>164339.35457682158</v>
      </c>
      <c r="RK78" s="137">
        <f>VLOOKUP($A78,'FuturesInfo (3)'!$A$2:$O$80,15)*RI78</f>
        <v>164339.35457682158</v>
      </c>
      <c r="RL78" s="188">
        <f t="shared" si="121"/>
        <v>-1468.3932538684815</v>
      </c>
      <c r="RM78" s="188">
        <f t="shared" si="172"/>
        <v>-1468.3932538684815</v>
      </c>
      <c r="RN78" s="188">
        <f t="shared" si="122"/>
        <v>1468.3932538684815</v>
      </c>
      <c r="RO78" s="188">
        <f t="shared" si="123"/>
        <v>-1468.3932538684815</v>
      </c>
      <c r="RP78" s="188">
        <f t="shared" si="173"/>
        <v>-1468.3932538684815</v>
      </c>
      <c r="RQ78" s="188">
        <f t="shared" si="125"/>
        <v>1468.3932538684815</v>
      </c>
      <c r="RR78" s="188">
        <f t="shared" si="164"/>
        <v>-1468.3932538684815</v>
      </c>
      <c r="RS78" s="188">
        <f t="shared" si="126"/>
        <v>-1468.3932538684815</v>
      </c>
      <c r="RT78" s="188">
        <f>IF(IF(sym!$Q67=QX78,1,0)=1,ABS(RJ78*RC78),-ABS(RJ78*RC78))</f>
        <v>-1468.3932538684815</v>
      </c>
      <c r="RU78" s="188">
        <f>IF(IF(sym!$P67=QX78,1,0)=1,ABS(RJ78*RC78),-ABS(RJ78*RC78))</f>
        <v>1468.3932538684815</v>
      </c>
      <c r="RV78" s="188">
        <f t="shared" si="169"/>
        <v>-1468.3932538684815</v>
      </c>
      <c r="RW78" s="188">
        <f t="shared" si="127"/>
        <v>1468.3932538684815</v>
      </c>
      <c r="RY78">
        <f t="shared" si="128"/>
        <v>-1</v>
      </c>
      <c r="RZ78" s="228"/>
      <c r="SA78" s="228"/>
      <c r="SB78" s="228"/>
      <c r="SC78" s="203"/>
      <c r="SD78" s="229"/>
      <c r="SE78">
        <f t="shared" si="129"/>
        <v>1</v>
      </c>
      <c r="SF78">
        <f t="shared" si="130"/>
        <v>0</v>
      </c>
      <c r="SG78" s="203"/>
      <c r="SH78">
        <f t="shared" si="131"/>
        <v>1</v>
      </c>
      <c r="SI78">
        <f t="shared" ref="SI78:SI92" si="181">IF(SG78=SC78,1,0)</f>
        <v>1</v>
      </c>
      <c r="SJ78">
        <f t="shared" si="165"/>
        <v>0</v>
      </c>
      <c r="SK78">
        <f t="shared" si="132"/>
        <v>1</v>
      </c>
      <c r="SL78" s="237"/>
      <c r="SM78" s="194"/>
      <c r="SN78">
        <f t="shared" si="133"/>
        <v>-1</v>
      </c>
      <c r="SO78" t="str">
        <f t="shared" ref="SO78:SO92" si="182">IF(RZ78="","FALSE","TRUE")</f>
        <v>FALSE</v>
      </c>
      <c r="SP78">
        <f>VLOOKUP($A78,'FuturesInfo (3)'!$A$2:$V$80,22)</f>
        <v>2</v>
      </c>
      <c r="SQ78" s="241"/>
      <c r="SR78">
        <f t="shared" si="134"/>
        <v>2</v>
      </c>
      <c r="SS78" s="137">
        <f>VLOOKUP($A78,'FuturesInfo (3)'!$A$2:$O$80,15)*SP78</f>
        <v>164339.35457682158</v>
      </c>
      <c r="ST78" s="137">
        <f>VLOOKUP($A78,'FuturesInfo (3)'!$A$2:$O$80,15)*SR78</f>
        <v>164339.35457682158</v>
      </c>
      <c r="SU78" s="188">
        <f t="shared" si="177"/>
        <v>0</v>
      </c>
      <c r="SV78" s="188">
        <f t="shared" ref="SV78:SV92" si="183">IF(IF(RY78=SG78,1,0)=1,ABS(SS78*SL78),-ABS(SS78*SL78))</f>
        <v>0</v>
      </c>
      <c r="SW78" s="188">
        <f t="shared" si="136"/>
        <v>0</v>
      </c>
      <c r="SX78" s="188">
        <f t="shared" si="137"/>
        <v>0</v>
      </c>
      <c r="SY78" s="188">
        <f t="shared" si="174"/>
        <v>0</v>
      </c>
      <c r="SZ78" s="188">
        <f t="shared" si="139"/>
        <v>0</v>
      </c>
      <c r="TA78" s="188">
        <f t="shared" si="166"/>
        <v>0</v>
      </c>
      <c r="TB78" s="188">
        <f t="shared" si="140"/>
        <v>0</v>
      </c>
      <c r="TC78" s="188">
        <f>IF(IF(sym!$Q67=SG78,1,0)=1,ABS(SS78*SL78),-ABS(SS78*SL78))</f>
        <v>0</v>
      </c>
      <c r="TD78" s="188">
        <f>IF(IF(sym!$P67=SG78,1,0)=1,ABS(SS78*SL78),-ABS(SS78*SL78))</f>
        <v>0</v>
      </c>
      <c r="TE78" s="188">
        <f t="shared" si="170"/>
        <v>0</v>
      </c>
      <c r="TF78" s="188">
        <f t="shared" si="141"/>
        <v>0</v>
      </c>
      <c r="TH78">
        <f t="shared" si="142"/>
        <v>0</v>
      </c>
      <c r="TI78" s="228"/>
      <c r="TJ78" s="228"/>
      <c r="TK78" s="228"/>
      <c r="TL78" s="203"/>
      <c r="TM78" s="229"/>
      <c r="TN78">
        <f t="shared" si="143"/>
        <v>1</v>
      </c>
      <c r="TO78">
        <f t="shared" si="144"/>
        <v>0</v>
      </c>
      <c r="TP78" s="203"/>
      <c r="TQ78">
        <f t="shared" si="145"/>
        <v>1</v>
      </c>
      <c r="TR78">
        <f t="shared" ref="TR78:TR92" si="184">IF(TP78=TL78,1,0)</f>
        <v>1</v>
      </c>
      <c r="TS78">
        <f t="shared" si="167"/>
        <v>0</v>
      </c>
      <c r="TT78">
        <f t="shared" si="146"/>
        <v>1</v>
      </c>
      <c r="TU78" s="237"/>
      <c r="TV78" s="194"/>
      <c r="TW78">
        <f t="shared" si="147"/>
        <v>-1</v>
      </c>
      <c r="TX78" t="str">
        <f t="shared" ref="TX78:TX92" si="185">IF(TI78="","FALSE","TRUE")</f>
        <v>FALSE</v>
      </c>
      <c r="TY78">
        <f>VLOOKUP($A78,'FuturesInfo (3)'!$A$2:$V$80,22)</f>
        <v>2</v>
      </c>
      <c r="TZ78" s="241"/>
      <c r="UA78">
        <f t="shared" si="148"/>
        <v>2</v>
      </c>
      <c r="UB78" s="137">
        <f>VLOOKUP($A78,'FuturesInfo (3)'!$A$2:$O$80,15)*TY78</f>
        <v>164339.35457682158</v>
      </c>
      <c r="UC78" s="137">
        <f>VLOOKUP($A78,'FuturesInfo (3)'!$A$2:$O$80,15)*UA78</f>
        <v>164339.35457682158</v>
      </c>
      <c r="UD78" s="188">
        <f t="shared" si="178"/>
        <v>0</v>
      </c>
      <c r="UE78" s="188">
        <f t="shared" ref="UE78:UE92" si="186">IF(IF(TH78=TP78,1,0)=1,ABS(UB78*TU78),-ABS(UB78*TU78))</f>
        <v>0</v>
      </c>
      <c r="UF78" s="188">
        <f t="shared" si="150"/>
        <v>0</v>
      </c>
      <c r="UG78" s="188">
        <f t="shared" si="151"/>
        <v>0</v>
      </c>
      <c r="UH78" s="188">
        <f t="shared" si="175"/>
        <v>0</v>
      </c>
      <c r="UI78" s="188">
        <f t="shared" si="153"/>
        <v>0</v>
      </c>
      <c r="UJ78" s="188">
        <f t="shared" si="168"/>
        <v>0</v>
      </c>
      <c r="UK78" s="188">
        <f t="shared" si="154"/>
        <v>0</v>
      </c>
      <c r="UL78" s="188">
        <f>IF(IF(sym!$Q67=TP78,1,0)=1,ABS(UB78*TU78),-ABS(UB78*TU78))</f>
        <v>0</v>
      </c>
      <c r="UM78" s="188">
        <f>IF(IF(sym!$P67=TP78,1,0)=1,ABS(UB78*TU78),-ABS(UB78*TU78))</f>
        <v>0</v>
      </c>
      <c r="UN78" s="188">
        <f t="shared" si="171"/>
        <v>0</v>
      </c>
      <c r="UO78" s="188">
        <f t="shared" si="155"/>
        <v>0</v>
      </c>
    </row>
    <row r="79" spans="1:561" x14ac:dyDescent="0.25">
      <c r="A79" s="1" t="s">
        <v>405</v>
      </c>
      <c r="B79" s="149" t="str">
        <f>'FuturesInfo (3)'!M67</f>
        <v>SS</v>
      </c>
      <c r="C79" s="192" t="str">
        <f>VLOOKUP(A79,'FuturesInfo (3)'!$A$2:$K$80,11)</f>
        <v>index</v>
      </c>
      <c r="E79">
        <v>1</v>
      </c>
      <c r="F79" s="228">
        <v>-1</v>
      </c>
      <c r="G79" s="228">
        <v>1</v>
      </c>
      <c r="H79" s="203">
        <v>1</v>
      </c>
      <c r="I79" s="229">
        <v>2</v>
      </c>
      <c r="J79">
        <v>-1</v>
      </c>
      <c r="K79">
        <v>1</v>
      </c>
      <c r="L79" s="203">
        <v>1</v>
      </c>
      <c r="M79">
        <v>0</v>
      </c>
      <c r="N79">
        <v>1</v>
      </c>
      <c r="O79">
        <v>0</v>
      </c>
      <c r="P79">
        <v>1</v>
      </c>
      <c r="Q79" s="237">
        <v>2.0257234726700001E-2</v>
      </c>
      <c r="R79" s="194">
        <v>42544</v>
      </c>
      <c r="S79">
        <v>60</v>
      </c>
      <c r="T79" t="s">
        <v>1163</v>
      </c>
      <c r="U79">
        <v>2</v>
      </c>
      <c r="V79" s="241">
        <v>2</v>
      </c>
      <c r="W79">
        <v>2</v>
      </c>
      <c r="X79" s="137">
        <v>93323.529411764699</v>
      </c>
      <c r="Y79" s="137">
        <v>93323.529411764699</v>
      </c>
      <c r="Z79" s="188">
        <v>-1890.4766408182088</v>
      </c>
      <c r="AA79" s="188">
        <f t="shared" si="179"/>
        <v>1890.4766408182088</v>
      </c>
      <c r="AB79" s="188">
        <v>1890.4766408182088</v>
      </c>
      <c r="AC79" s="188">
        <v>-1890.4766408182088</v>
      </c>
      <c r="AD79" s="188">
        <v>1890.4766408182088</v>
      </c>
      <c r="AE79" s="188">
        <v>1890.4766408182088</v>
      </c>
      <c r="AF79" s="188">
        <f t="shared" ref="AF79:AF92" si="187">IF(IF(R79=K79,1,0)=1,ABS(W79*P79),-ABS(W79*P79))</f>
        <v>-2</v>
      </c>
      <c r="AG79" s="188">
        <v>1890.4766408182088</v>
      </c>
      <c r="AH79" s="188">
        <v>-1890.4766408182088</v>
      </c>
      <c r="AI79" s="188">
        <v>-1890.4766408182088</v>
      </c>
      <c r="AJ79" s="188">
        <v>1890.4766408182088</v>
      </c>
      <c r="AL79">
        <v>1</v>
      </c>
      <c r="AM79" s="228">
        <v>-1</v>
      </c>
      <c r="AN79" s="228">
        <v>1</v>
      </c>
      <c r="AO79" s="228">
        <v>-1</v>
      </c>
      <c r="AP79" s="203">
        <v>1</v>
      </c>
      <c r="AQ79" s="229">
        <v>3</v>
      </c>
      <c r="AR79">
        <v>-1</v>
      </c>
      <c r="AS79">
        <v>1</v>
      </c>
      <c r="AT79" s="203">
        <v>-1</v>
      </c>
      <c r="AU79">
        <v>1</v>
      </c>
      <c r="AV79">
        <v>0</v>
      </c>
      <c r="AW79">
        <v>1</v>
      </c>
      <c r="AX79">
        <v>0</v>
      </c>
      <c r="AY79" s="237">
        <v>-2.8364323983600002E-3</v>
      </c>
      <c r="AZ79" s="194">
        <v>42544</v>
      </c>
      <c r="BA79">
        <f t="shared" ref="BA79:BA92" si="188">IF(AN79+AO79+AS79&gt;0,1,-1)</f>
        <v>1</v>
      </c>
      <c r="BB79" t="s">
        <v>1163</v>
      </c>
      <c r="BC79">
        <v>2</v>
      </c>
      <c r="BD79" s="241">
        <v>2</v>
      </c>
      <c r="BE79">
        <v>2</v>
      </c>
      <c r="BF79" s="137">
        <v>94029.411764705874</v>
      </c>
      <c r="BG79" s="137">
        <v>94029.411764705874</v>
      </c>
      <c r="BH79" s="188">
        <v>266.70806992814471</v>
      </c>
      <c r="BI79" s="188">
        <f t="shared" ref="BI79:BI92" si="189">IF(IF(AL79=AT79,1,0)=1,ABS(BF79*AY79),-ABS(BF79*AY79))</f>
        <v>-266.70806992814471</v>
      </c>
      <c r="BJ79" s="188">
        <v>-266.70806992814471</v>
      </c>
      <c r="BK79" s="188">
        <v>266.70806992814471</v>
      </c>
      <c r="BL79" s="188">
        <v>-266.70806992814471</v>
      </c>
      <c r="BM79" s="188">
        <v>-266.70806992814471</v>
      </c>
      <c r="BN79" s="188">
        <v>266.70806992814471</v>
      </c>
      <c r="BO79" s="188">
        <f t="shared" ref="BO79:BO92" si="190">IF(IF(BA79=AT79,1,0)=1,ABS(BF79*AY79),-ABS(BF79*AY79))</f>
        <v>-266.70806992814471</v>
      </c>
      <c r="BP79" s="188">
        <v>-266.70806992814471</v>
      </c>
      <c r="BQ79" s="188">
        <v>266.70806992814471</v>
      </c>
      <c r="BR79" s="188">
        <v>-266.70806992814471</v>
      </c>
      <c r="BS79" s="188">
        <v>266.70806992814471</v>
      </c>
      <c r="BU79">
        <v>-1</v>
      </c>
      <c r="BV79" s="228">
        <v>-1</v>
      </c>
      <c r="BW79" s="228">
        <v>1</v>
      </c>
      <c r="BX79" s="228">
        <v>-1</v>
      </c>
      <c r="BY79" s="203">
        <v>1</v>
      </c>
      <c r="BZ79" s="229">
        <v>4</v>
      </c>
      <c r="CA79">
        <v>-1</v>
      </c>
      <c r="CB79">
        <v>1</v>
      </c>
      <c r="CC79" s="203">
        <v>1</v>
      </c>
      <c r="CD79">
        <v>0</v>
      </c>
      <c r="CE79">
        <v>1</v>
      </c>
      <c r="CF79">
        <v>0</v>
      </c>
      <c r="CG79">
        <v>1</v>
      </c>
      <c r="CH79" s="237">
        <v>1.04298356511E-2</v>
      </c>
      <c r="CI79" s="194">
        <v>42548</v>
      </c>
      <c r="CJ79">
        <f t="shared" ref="CJ79:CJ92" si="191">IF(BW79+BX79+CB79&gt;0,1,-1)</f>
        <v>1</v>
      </c>
      <c r="CK79" t="s">
        <v>1163</v>
      </c>
      <c r="CL79">
        <v>3</v>
      </c>
      <c r="CM79" s="241">
        <v>2</v>
      </c>
      <c r="CN79">
        <v>2</v>
      </c>
      <c r="CO79" s="137">
        <v>143149.25373134328</v>
      </c>
      <c r="CP79" s="137">
        <v>95432.835820895518</v>
      </c>
      <c r="CQ79" s="188">
        <v>-1493.023189995524</v>
      </c>
      <c r="CR79" s="188">
        <f t="shared" si="157"/>
        <v>-1493.023189995524</v>
      </c>
      <c r="CS79" s="188">
        <v>1493.023189995524</v>
      </c>
      <c r="CT79" s="188">
        <v>-1493.023189995524</v>
      </c>
      <c r="CU79" s="188">
        <v>1493.023189995524</v>
      </c>
      <c r="CV79" s="188">
        <v>1493.023189995524</v>
      </c>
      <c r="CW79" s="188">
        <v>-1493.023189995524</v>
      </c>
      <c r="CX79" s="188">
        <f t="shared" ref="CX79:CX92" si="192">IF(IF(CJ79=CC79,1,0)=1,ABS(CO79*CH79),-ABS(CO79*CH79))</f>
        <v>1493.023189995524</v>
      </c>
      <c r="CY79" s="188">
        <v>1493.023189995524</v>
      </c>
      <c r="CZ79" s="188">
        <v>-1493.023189995524</v>
      </c>
      <c r="DA79" s="188">
        <v>-1493.023189995524</v>
      </c>
      <c r="DB79" s="188">
        <v>1493.023189995524</v>
      </c>
      <c r="DD79">
        <v>1</v>
      </c>
      <c r="DE79" s="228">
        <v>1</v>
      </c>
      <c r="DF79" s="228">
        <v>-1</v>
      </c>
      <c r="DG79" s="228">
        <v>1</v>
      </c>
      <c r="DH79" s="203">
        <v>1</v>
      </c>
      <c r="DI79" s="229">
        <v>5</v>
      </c>
      <c r="DJ79">
        <v>-1</v>
      </c>
      <c r="DK79">
        <v>1</v>
      </c>
      <c r="DL79" s="203">
        <v>-1</v>
      </c>
      <c r="DM79">
        <v>0</v>
      </c>
      <c r="DN79">
        <v>0</v>
      </c>
      <c r="DO79">
        <v>1</v>
      </c>
      <c r="DP79">
        <v>0</v>
      </c>
      <c r="DQ79" s="237">
        <v>-5.0046918986500002E-3</v>
      </c>
      <c r="DR79" s="194">
        <v>42548</v>
      </c>
      <c r="DS79">
        <f t="shared" ref="DS79:DS92" si="193">IF(DF79+DG79+DK79&gt;0,1,-1)</f>
        <v>1</v>
      </c>
      <c r="DT79" t="s">
        <v>1163</v>
      </c>
      <c r="DU79">
        <v>3</v>
      </c>
      <c r="DV79" s="241">
        <v>2</v>
      </c>
      <c r="DW79">
        <v>2</v>
      </c>
      <c r="DX79" s="137">
        <v>142432.83582089553</v>
      </c>
      <c r="DY79" s="137">
        <v>94955.223880597026</v>
      </c>
      <c r="DZ79" s="188">
        <v>-712.8324595345814</v>
      </c>
      <c r="EA79" s="188">
        <f t="shared" si="158"/>
        <v>-712.8324595345814</v>
      </c>
      <c r="EB79" s="188">
        <v>-712.8324595345814</v>
      </c>
      <c r="EC79" s="188">
        <v>712.8324595345814</v>
      </c>
      <c r="ED79" s="188">
        <v>-712.8324595345814</v>
      </c>
      <c r="EE79" s="188">
        <v>712.8324595345814</v>
      </c>
      <c r="EF79" s="188">
        <v>-712.8324595345814</v>
      </c>
      <c r="EG79" s="188">
        <f t="shared" ref="EG79:EG92" si="194">IF(IF(DS79=DL79,1,0)=1,ABS(DX79*DQ79),-ABS(DX79*DQ79))</f>
        <v>-712.8324595345814</v>
      </c>
      <c r="EH79" s="188">
        <v>-712.8324595345814</v>
      </c>
      <c r="EI79" s="188">
        <v>712.8324595345814</v>
      </c>
      <c r="EJ79" s="188">
        <v>-712.8324595345814</v>
      </c>
      <c r="EK79" s="188">
        <v>712.8324595345814</v>
      </c>
      <c r="EM79">
        <v>-1</v>
      </c>
      <c r="EN79" s="228">
        <v>1</v>
      </c>
      <c r="EO79" s="228">
        <v>-1</v>
      </c>
      <c r="EP79" s="228">
        <v>1</v>
      </c>
      <c r="EQ79" s="203">
        <v>1</v>
      </c>
      <c r="ER79" s="229">
        <v>6</v>
      </c>
      <c r="ES79">
        <v>-1</v>
      </c>
      <c r="ET79">
        <v>1</v>
      </c>
      <c r="EU79" s="203">
        <v>-1</v>
      </c>
      <c r="EV79">
        <v>0</v>
      </c>
      <c r="EW79">
        <v>0</v>
      </c>
      <c r="EX79">
        <v>1</v>
      </c>
      <c r="EY79">
        <v>0</v>
      </c>
      <c r="EZ79" s="237"/>
      <c r="FA79" s="194">
        <v>42548</v>
      </c>
      <c r="FB79">
        <f t="shared" ref="FB79:FB92" si="195">IF(EO79+EP79+ET79&gt;0,1,-1)</f>
        <v>1</v>
      </c>
      <c r="FC79" t="s">
        <v>1163</v>
      </c>
      <c r="FD79">
        <v>3</v>
      </c>
      <c r="FE79" s="241">
        <v>1</v>
      </c>
      <c r="FF79">
        <v>3</v>
      </c>
      <c r="FG79" s="137">
        <v>142432.83582089553</v>
      </c>
      <c r="FH79" s="137">
        <v>142432.83582089553</v>
      </c>
      <c r="FI79" s="188">
        <v>0</v>
      </c>
      <c r="FJ79" s="188">
        <f t="shared" si="159"/>
        <v>0</v>
      </c>
      <c r="FK79" s="188">
        <v>0</v>
      </c>
      <c r="FL79" s="188">
        <v>0</v>
      </c>
      <c r="FM79" s="188">
        <v>0</v>
      </c>
      <c r="FN79" s="188">
        <v>0</v>
      </c>
      <c r="FO79" s="188">
        <v>0</v>
      </c>
      <c r="FP79" s="188">
        <f t="shared" ref="FP79:FP92" si="196">IF(IF(FB79=EU79,1,0)=1,ABS(FG79*EZ79),-ABS(FG79*EZ79))</f>
        <v>0</v>
      </c>
      <c r="FQ79" s="188">
        <v>0</v>
      </c>
      <c r="FR79" s="188">
        <v>0</v>
      </c>
      <c r="FS79" s="188">
        <v>0</v>
      </c>
      <c r="FT79" s="188">
        <v>0</v>
      </c>
      <c r="FV79">
        <v>-1</v>
      </c>
      <c r="FW79" s="228">
        <v>1</v>
      </c>
      <c r="FX79" s="228">
        <v>-1</v>
      </c>
      <c r="FY79" s="228">
        <v>1</v>
      </c>
      <c r="FZ79" s="203">
        <v>1</v>
      </c>
      <c r="GA79" s="229">
        <v>6</v>
      </c>
      <c r="GB79">
        <v>-1</v>
      </c>
      <c r="GC79">
        <v>1</v>
      </c>
      <c r="GD79">
        <v>-1</v>
      </c>
      <c r="GE79">
        <v>0</v>
      </c>
      <c r="GF79">
        <v>0</v>
      </c>
      <c r="GG79">
        <v>1</v>
      </c>
      <c r="GH79">
        <v>0</v>
      </c>
      <c r="GI79">
        <v>-6.2873310279799996E-4</v>
      </c>
      <c r="GJ79" s="194">
        <v>42548</v>
      </c>
      <c r="GK79">
        <f t="shared" ref="GK79:GK92" si="197">IF(FX79+FY79+GC79&gt;0,1,-1)</f>
        <v>1</v>
      </c>
      <c r="GL79" t="s">
        <v>1163</v>
      </c>
      <c r="GM79">
        <v>3</v>
      </c>
      <c r="GN79" s="241">
        <v>1</v>
      </c>
      <c r="GO79">
        <v>4</v>
      </c>
      <c r="GP79" s="137">
        <v>142343.28358208953</v>
      </c>
      <c r="GQ79" s="137">
        <v>189791.04477611938</v>
      </c>
      <c r="GR79" s="188">
        <v>-89.495934349022761</v>
      </c>
      <c r="GS79" s="188">
        <f t="shared" si="160"/>
        <v>89.495934349022761</v>
      </c>
      <c r="GT79" s="188">
        <v>-89.495934349022761</v>
      </c>
      <c r="GU79" s="188">
        <v>89.495934349022761</v>
      </c>
      <c r="GV79" s="188">
        <v>-89.495934349022761</v>
      </c>
      <c r="GW79" s="188">
        <v>89.495934349022761</v>
      </c>
      <c r="GX79" s="188">
        <v>-89.495934349022761</v>
      </c>
      <c r="GY79" s="188">
        <f t="shared" ref="GY79:GY92" si="198">IF(GK79=0,0,IF(IF(GK79=GD79,1,0)=1,ABS(GP79*GI79),-ABS(GP79*GI79)))</f>
        <v>-89.495934349022761</v>
      </c>
      <c r="GZ79" s="188">
        <v>-89.495934349022761</v>
      </c>
      <c r="HA79" s="188">
        <v>89.495934349022761</v>
      </c>
      <c r="HB79" s="188">
        <v>-89.495934349022761</v>
      </c>
      <c r="HC79" s="188">
        <v>89.495934349022761</v>
      </c>
      <c r="HE79">
        <v>-1</v>
      </c>
      <c r="HF79">
        <v>1</v>
      </c>
      <c r="HG79">
        <v>-1</v>
      </c>
      <c r="HH79">
        <v>1</v>
      </c>
      <c r="HI79">
        <v>1</v>
      </c>
      <c r="HJ79">
        <v>7</v>
      </c>
      <c r="HK79">
        <v>-1</v>
      </c>
      <c r="HL79">
        <v>1</v>
      </c>
      <c r="HM79" s="203">
        <v>-1</v>
      </c>
      <c r="HN79">
        <v>0</v>
      </c>
      <c r="HO79">
        <v>0</v>
      </c>
      <c r="HP79">
        <v>1</v>
      </c>
      <c r="HQ79">
        <v>0</v>
      </c>
      <c r="HR79" s="237">
        <v>-5.6621579112900002E-3</v>
      </c>
      <c r="HS79" s="194">
        <v>42548</v>
      </c>
      <c r="HT79">
        <f t="shared" ref="HT79:HT92" si="199">IF(HG79+HH79+HL79&gt;0,1,-1)</f>
        <v>1</v>
      </c>
      <c r="HU79" t="s">
        <v>1163</v>
      </c>
      <c r="HV79">
        <v>3</v>
      </c>
      <c r="HW79">
        <v>1</v>
      </c>
      <c r="HX79">
        <v>4</v>
      </c>
      <c r="HY79" s="137">
        <v>141537.31343283583</v>
      </c>
      <c r="HZ79" s="137">
        <v>188716.41791044778</v>
      </c>
      <c r="IA79" s="188">
        <v>-801.40661899646375</v>
      </c>
      <c r="IB79" s="188">
        <f t="shared" si="161"/>
        <v>801.40661899646375</v>
      </c>
      <c r="IC79" s="188">
        <v>-801.40661899646375</v>
      </c>
      <c r="ID79" s="188">
        <v>801.40661899646375</v>
      </c>
      <c r="IE79" s="188">
        <v>-801.40661899646375</v>
      </c>
      <c r="IF79" s="188">
        <v>801.40661899646375</v>
      </c>
      <c r="IG79" s="188">
        <v>-801.40661899646375</v>
      </c>
      <c r="IH79" s="188">
        <f t="shared" ref="IH79:IH92" si="200">IF(IF(HT79=HM79,1,0)=1,ABS(HY79*HR79),-ABS(HY79*HR79))</f>
        <v>-801.40661899646375</v>
      </c>
      <c r="II79" s="188">
        <v>-801.40661899646375</v>
      </c>
      <c r="IJ79" s="188">
        <v>801.40661899646375</v>
      </c>
      <c r="IK79" s="188">
        <v>-801.40661899646375</v>
      </c>
      <c r="IL79" s="188">
        <v>801.40661899646375</v>
      </c>
      <c r="IN79">
        <v>-1</v>
      </c>
      <c r="IO79" s="228">
        <v>-1</v>
      </c>
      <c r="IP79" s="228">
        <v>1</v>
      </c>
      <c r="IQ79" s="228">
        <v>-1</v>
      </c>
      <c r="IR79" s="203">
        <v>1</v>
      </c>
      <c r="IS79" s="229">
        <v>8</v>
      </c>
      <c r="IT79">
        <v>-1</v>
      </c>
      <c r="IU79">
        <v>1</v>
      </c>
      <c r="IV79" s="203">
        <v>1</v>
      </c>
      <c r="IW79">
        <v>0</v>
      </c>
      <c r="IX79">
        <v>1</v>
      </c>
      <c r="IY79">
        <v>0</v>
      </c>
      <c r="IZ79">
        <v>1</v>
      </c>
      <c r="JA79" s="237">
        <v>1.18633343879E-2</v>
      </c>
      <c r="JB79" s="194">
        <v>42548</v>
      </c>
      <c r="JC79">
        <f t="shared" ref="JC79:JC92" si="201">IF(IP79+IQ79+IU79&gt;0,1,-1)</f>
        <v>1</v>
      </c>
      <c r="JD79" t="s">
        <v>1163</v>
      </c>
      <c r="JE79">
        <v>3</v>
      </c>
      <c r="JF79" s="241">
        <v>2</v>
      </c>
      <c r="JG79">
        <v>2</v>
      </c>
      <c r="JH79" s="137">
        <v>143216.41791044775</v>
      </c>
      <c r="JI79" s="137">
        <v>95477.611940298506</v>
      </c>
      <c r="JJ79" s="188">
        <v>-1699.0242555088723</v>
      </c>
      <c r="JK79" s="188">
        <f t="shared" si="162"/>
        <v>-1699.0242555088723</v>
      </c>
      <c r="JL79" s="188">
        <v>1699.0242555088723</v>
      </c>
      <c r="JM79" s="188">
        <v>-1699.0242555088723</v>
      </c>
      <c r="JN79" s="188">
        <v>1699.0242555088723</v>
      </c>
      <c r="JO79" s="188">
        <v>1699.0242555088723</v>
      </c>
      <c r="JP79" s="188">
        <v>-1699.0242555088723</v>
      </c>
      <c r="JQ79" s="188">
        <f t="shared" ref="JQ79:JQ92" si="202">IF(IF(JC79=IV79,1,0)=1,ABS(JH79*JA79),-ABS(JH79*JA79))</f>
        <v>1699.0242555088723</v>
      </c>
      <c r="JR79" s="188">
        <v>1699.0242555088723</v>
      </c>
      <c r="JS79" s="188">
        <v>-1699.0242555088723</v>
      </c>
      <c r="JT79" s="188">
        <v>-1699.0242555088723</v>
      </c>
      <c r="JU79" s="188">
        <v>1699.0242555088723</v>
      </c>
      <c r="JW79">
        <v>1</v>
      </c>
      <c r="JX79" s="228">
        <v>1</v>
      </c>
      <c r="JY79" s="228">
        <v>-1</v>
      </c>
      <c r="JZ79" s="228">
        <v>1</v>
      </c>
      <c r="KA79" s="203">
        <v>1</v>
      </c>
      <c r="KB79" s="229">
        <v>9</v>
      </c>
      <c r="KC79">
        <v>-1</v>
      </c>
      <c r="KD79">
        <v>1</v>
      </c>
      <c r="KE79" s="203">
        <v>1</v>
      </c>
      <c r="KF79">
        <v>1</v>
      </c>
      <c r="KG79">
        <v>1</v>
      </c>
      <c r="KH79">
        <v>0</v>
      </c>
      <c r="KI79">
        <v>1</v>
      </c>
      <c r="KJ79" s="237">
        <v>9.2230733156200007E-3</v>
      </c>
      <c r="KK79" s="194">
        <v>42548</v>
      </c>
      <c r="KL79">
        <f t="shared" ref="KL79:KL92" si="203">IF(JY79+JZ79+KD79&gt;0,1,-1)</f>
        <v>1</v>
      </c>
      <c r="KM79" t="s">
        <v>1163</v>
      </c>
      <c r="KN79">
        <v>3</v>
      </c>
      <c r="KO79" s="241">
        <v>2</v>
      </c>
      <c r="KP79">
        <v>2</v>
      </c>
      <c r="KQ79" s="137">
        <v>144537.3134328358</v>
      </c>
      <c r="KR79" s="137">
        <v>96358.208955223876</v>
      </c>
      <c r="KS79" s="188">
        <v>1333.0782386337921</v>
      </c>
      <c r="KT79" s="188">
        <v>1333.0782386337921</v>
      </c>
      <c r="KU79" s="188">
        <v>1333.0782386337921</v>
      </c>
      <c r="KV79" s="188">
        <v>-1333.0782386337921</v>
      </c>
      <c r="KW79" s="188">
        <v>1333.0782386337921</v>
      </c>
      <c r="KX79" s="188">
        <v>-1333.0782386337921</v>
      </c>
      <c r="KY79" s="188">
        <v>1333.0782386337921</v>
      </c>
      <c r="KZ79" s="188">
        <f t="shared" ref="KZ79:KZ92" si="204">IF(IF(KL79=KE79,1,0)=1,ABS(KQ79*KJ79),-ABS(KQ79*KJ79))</f>
        <v>1333.0782386337921</v>
      </c>
      <c r="LA79" s="188">
        <v>1333.0782386337921</v>
      </c>
      <c r="LB79" s="188">
        <v>-1333.0782386337921</v>
      </c>
      <c r="LC79" s="188">
        <v>-1333.0782386337921</v>
      </c>
      <c r="LD79" s="188">
        <v>1333.0782386337921</v>
      </c>
      <c r="LF79">
        <v>1</v>
      </c>
      <c r="LG79" s="228">
        <v>1</v>
      </c>
      <c r="LH79" s="228">
        <v>-1</v>
      </c>
      <c r="LI79" s="228">
        <v>1</v>
      </c>
      <c r="LJ79" s="203">
        <v>1</v>
      </c>
      <c r="LK79" s="229">
        <v>10</v>
      </c>
      <c r="LL79">
        <v>-1</v>
      </c>
      <c r="LM79">
        <v>1</v>
      </c>
      <c r="LN79" s="203">
        <v>1</v>
      </c>
      <c r="LO79">
        <v>0</v>
      </c>
      <c r="LP79">
        <v>1</v>
      </c>
      <c r="LQ79">
        <v>0</v>
      </c>
      <c r="LR79">
        <v>1</v>
      </c>
      <c r="LS79" s="237">
        <v>2.4783147459699999E-3</v>
      </c>
      <c r="LT79" s="194">
        <v>42548</v>
      </c>
      <c r="LU79">
        <f t="shared" ref="LU79:LU92" si="205">IF(LH79+LI79+LM79&gt;0,1,-1)</f>
        <v>1</v>
      </c>
      <c r="LV79" t="s">
        <v>1163</v>
      </c>
      <c r="LW79">
        <v>3</v>
      </c>
      <c r="LX79" s="241"/>
      <c r="LY79">
        <v>2</v>
      </c>
      <c r="LZ79" s="137">
        <v>144895.5223880597</v>
      </c>
      <c r="MA79" s="137">
        <v>96597.014925373136</v>
      </c>
      <c r="MB79" s="188">
        <v>359.09670975935461</v>
      </c>
      <c r="MC79" s="188">
        <v>359.09670975935461</v>
      </c>
      <c r="MD79" s="188">
        <v>359.09670975935461</v>
      </c>
      <c r="ME79" s="188">
        <v>-359.09670975935461</v>
      </c>
      <c r="MF79" s="188">
        <v>359.09670975935461</v>
      </c>
      <c r="MG79" s="188">
        <v>-359.09670975935461</v>
      </c>
      <c r="MH79" s="188">
        <v>359.09670975935461</v>
      </c>
      <c r="MI79" s="188">
        <f t="shared" ref="MI79:MI92" si="206">IF(IF(LU79=LN79,1,0)=1,ABS(LZ79*LS79),-ABS(LZ79*LS79))</f>
        <v>359.09670975935461</v>
      </c>
      <c r="MJ79" s="188">
        <v>359.09670975935461</v>
      </c>
      <c r="MK79" s="188">
        <v>-359.09670975935461</v>
      </c>
      <c r="ML79" s="188">
        <v>-359.09670975935461</v>
      </c>
      <c r="MM79" s="188">
        <v>359.09670975935461</v>
      </c>
      <c r="MO79">
        <v>1</v>
      </c>
      <c r="MP79" s="228">
        <v>1</v>
      </c>
      <c r="MQ79" s="228">
        <v>-1</v>
      </c>
      <c r="MR79" s="203">
        <v>1</v>
      </c>
      <c r="MS79" s="203">
        <v>1</v>
      </c>
      <c r="MT79" s="229">
        <v>11</v>
      </c>
      <c r="MU79">
        <v>-1</v>
      </c>
      <c r="MV79">
        <v>1</v>
      </c>
      <c r="MW79" s="203">
        <v>1</v>
      </c>
      <c r="MX79">
        <v>0</v>
      </c>
      <c r="MY79">
        <v>1</v>
      </c>
      <c r="MZ79">
        <v>0</v>
      </c>
      <c r="NA79">
        <v>1</v>
      </c>
      <c r="NB79" s="237">
        <v>9.2707045735500003E-3</v>
      </c>
      <c r="NC79" s="194">
        <v>42548</v>
      </c>
      <c r="ND79">
        <f t="shared" ref="ND79:ND92" si="207">IF(MQ79+MR79+MV79&gt;0,1,-1)</f>
        <v>1</v>
      </c>
      <c r="NE79" t="s">
        <v>1163</v>
      </c>
      <c r="NF79">
        <v>3</v>
      </c>
      <c r="NG79" s="241"/>
      <c r="NH79">
        <v>2</v>
      </c>
      <c r="NI79" s="137">
        <v>146238.80597014926</v>
      </c>
      <c r="NJ79" s="137">
        <v>97492.53731343284</v>
      </c>
      <c r="NK79" s="188">
        <v>1355.7367673379538</v>
      </c>
      <c r="NL79" s="188">
        <v>1355.7367673379538</v>
      </c>
      <c r="NM79" s="188">
        <v>1355.7367673379538</v>
      </c>
      <c r="NN79" s="188">
        <v>-1355.7367673379538</v>
      </c>
      <c r="NO79" s="188">
        <v>1355.7367673379538</v>
      </c>
      <c r="NP79" s="188">
        <v>-1355.7367673379538</v>
      </c>
      <c r="NQ79" s="188">
        <v>1355.7367673379538</v>
      </c>
      <c r="NR79" s="188">
        <f t="shared" ref="NR79:NR92" si="208">IF(IF(ND79=MW79,1,0)=1,ABS(NI79*NB79),-ABS(NI79*NB79))</f>
        <v>1355.7367673379538</v>
      </c>
      <c r="NS79" s="188">
        <v>1355.7367673379538</v>
      </c>
      <c r="NT79" s="188">
        <v>-1355.7367673379538</v>
      </c>
      <c r="NU79" s="188">
        <v>-1355.7367673379538</v>
      </c>
      <c r="NV79" s="188">
        <v>1355.7367673379538</v>
      </c>
      <c r="NX79">
        <v>1</v>
      </c>
      <c r="NY79" s="228">
        <v>1</v>
      </c>
      <c r="NZ79" s="228">
        <v>-1</v>
      </c>
      <c r="OA79" s="228">
        <v>1</v>
      </c>
      <c r="OB79" s="203">
        <v>1</v>
      </c>
      <c r="OC79" s="229">
        <v>12</v>
      </c>
      <c r="OD79">
        <v>-1</v>
      </c>
      <c r="OE79">
        <v>1</v>
      </c>
      <c r="OF79" s="203">
        <v>-1</v>
      </c>
      <c r="OG79">
        <v>1</v>
      </c>
      <c r="OH79">
        <v>0</v>
      </c>
      <c r="OI79">
        <v>1</v>
      </c>
      <c r="OJ79">
        <v>0</v>
      </c>
      <c r="OK79">
        <v>-4.5927740355200001E-3</v>
      </c>
      <c r="OL79" s="194">
        <v>42548</v>
      </c>
      <c r="OM79">
        <f t="shared" ref="OM79:OM92" si="209">IF(NZ79+OA79+OE79&gt;0,1,-1)</f>
        <v>1</v>
      </c>
      <c r="ON79" t="s">
        <v>1163</v>
      </c>
      <c r="OO79">
        <v>3</v>
      </c>
      <c r="OP79" s="241"/>
      <c r="OQ79">
        <v>2</v>
      </c>
      <c r="OR79" s="137">
        <v>145947.76119402985</v>
      </c>
      <c r="OS79" s="137">
        <v>97298.507462686568</v>
      </c>
      <c r="OT79" s="188">
        <v>-670.30508815421376</v>
      </c>
      <c r="OU79" s="188">
        <v>-670.30508815421376</v>
      </c>
      <c r="OV79" s="188">
        <v>-670.30508815421376</v>
      </c>
      <c r="OW79" s="188">
        <v>670.30508815421376</v>
      </c>
      <c r="OX79" s="188">
        <v>-670.30508815421376</v>
      </c>
      <c r="OY79" s="188">
        <v>670.30508815421376</v>
      </c>
      <c r="OZ79" s="188">
        <v>-670.30508815421376</v>
      </c>
      <c r="PA79" s="188">
        <f t="shared" ref="PA79:PA92" si="210">IF(IF(OM79=OF79,1,0)=1,ABS(OR79*OK79),-ABS(OR79*OK79))</f>
        <v>-670.30508815421376</v>
      </c>
      <c r="PB79" s="188">
        <v>-670.30508815421376</v>
      </c>
      <c r="PC79" s="188">
        <v>670.30508815421376</v>
      </c>
      <c r="PD79" s="188">
        <v>-670.30508815421376</v>
      </c>
      <c r="PE79" s="188">
        <v>670.30508815421376</v>
      </c>
      <c r="PG79">
        <v>-1</v>
      </c>
      <c r="PH79" s="228">
        <v>1</v>
      </c>
      <c r="PI79" s="228">
        <v>-1</v>
      </c>
      <c r="PJ79" s="228">
        <v>1</v>
      </c>
      <c r="PK79" s="203">
        <v>1</v>
      </c>
      <c r="PL79" s="229">
        <v>13</v>
      </c>
      <c r="PM79">
        <v>-1</v>
      </c>
      <c r="PN79">
        <v>1</v>
      </c>
      <c r="PO79" s="203">
        <v>1</v>
      </c>
      <c r="PP79">
        <v>0</v>
      </c>
      <c r="PQ79">
        <v>1</v>
      </c>
      <c r="PR79">
        <v>0</v>
      </c>
      <c r="PS79">
        <v>1</v>
      </c>
      <c r="PT79" s="237">
        <v>2.6145801291899999E-3</v>
      </c>
      <c r="PU79" s="194">
        <v>42548</v>
      </c>
      <c r="PV79">
        <v>1</v>
      </c>
      <c r="PW79" t="s">
        <v>1163</v>
      </c>
      <c r="PX79">
        <v>3</v>
      </c>
      <c r="PY79" s="241"/>
      <c r="PZ79">
        <v>2</v>
      </c>
      <c r="QA79" s="137">
        <v>145253.73134328355</v>
      </c>
      <c r="QB79" s="137">
        <v>96835.820895522367</v>
      </c>
      <c r="QC79" s="188">
        <v>379.77751966085185</v>
      </c>
      <c r="QD79" s="188">
        <v>-379.77751966085185</v>
      </c>
      <c r="QE79" s="188">
        <v>379.77751966085185</v>
      </c>
      <c r="QF79" s="188">
        <v>-379.77751966085185</v>
      </c>
      <c r="QG79" s="188">
        <v>379.77751966085185</v>
      </c>
      <c r="QH79" s="188">
        <v>-379.77751966085185</v>
      </c>
      <c r="QI79" s="188">
        <v>379.77751966085185</v>
      </c>
      <c r="QJ79" s="188">
        <v>379.77751966085185</v>
      </c>
      <c r="QK79" s="188">
        <v>379.77751966085185</v>
      </c>
      <c r="QL79" s="188">
        <v>-379.77751966085185</v>
      </c>
      <c r="QM79" s="188">
        <v>-379.77751966085185</v>
      </c>
      <c r="QN79" s="188">
        <v>379.77751966085185</v>
      </c>
      <c r="QP79">
        <f t="shared" ref="QP79:QP92" si="211">PO79</f>
        <v>1</v>
      </c>
      <c r="QQ79" s="228">
        <v>1</v>
      </c>
      <c r="QR79" s="228">
        <v>-1</v>
      </c>
      <c r="QS79" s="228">
        <v>1</v>
      </c>
      <c r="QT79" s="203">
        <v>1</v>
      </c>
      <c r="QU79" s="229">
        <v>14</v>
      </c>
      <c r="QV79">
        <f t="shared" ref="QV79:QV92" si="212">IF(QT79=1,-1,1)</f>
        <v>-1</v>
      </c>
      <c r="QW79">
        <f t="shared" ref="QW79:QW92" si="213">IF(QU79&lt;0,QT79*-1,QT79)</f>
        <v>1</v>
      </c>
      <c r="QX79">
        <v>-1</v>
      </c>
      <c r="QY79">
        <f t="shared" ref="QY79:QY92" si="214">IF(QR79=QX79,1,0)</f>
        <v>1</v>
      </c>
      <c r="QZ79">
        <f t="shared" si="176"/>
        <v>0</v>
      </c>
      <c r="RA79">
        <f t="shared" si="163"/>
        <v>1</v>
      </c>
      <c r="RB79">
        <f t="shared" ref="RB79:RB92" si="215">IF(QX79=QW79,1,0)</f>
        <v>0</v>
      </c>
      <c r="RC79">
        <v>-4.7553305721700001E-3</v>
      </c>
      <c r="RD79" s="194">
        <v>42548</v>
      </c>
      <c r="RE79">
        <f t="shared" ref="RE79:RE92" si="216">IF(QR79+QS79+QW79&gt;0,1,-1)</f>
        <v>1</v>
      </c>
      <c r="RF79" t="str">
        <f t="shared" si="180"/>
        <v>TRUE</v>
      </c>
      <c r="RG79">
        <f>VLOOKUP($A79,'FuturesInfo (3)'!$A$2:$V$80,22)</f>
        <v>3</v>
      </c>
      <c r="RH79" s="241"/>
      <c r="RI79">
        <f t="shared" ref="RI79:RI92" si="217">IF(RH79=1,ROUND(RG79*(1+RI$13),0),ROUND(RG79*(1-RI$13),0))</f>
        <v>2</v>
      </c>
      <c r="RJ79" s="137">
        <f>VLOOKUP($A79,'FuturesInfo (3)'!$A$2:$O$80,15)*RG79</f>
        <v>145253.73134328355</v>
      </c>
      <c r="RK79" s="137">
        <f>VLOOKUP($A79,'FuturesInfo (3)'!$A$2:$O$80,15)*RI79</f>
        <v>96835.820895522367</v>
      </c>
      <c r="RL79" s="188">
        <f t="shared" ref="RL79:RL92" si="218">IF(IF(QQ79=QX79,1,0)=1,ABS(RJ79*RC79),-ABS(RJ79*RC79))</f>
        <v>-690.72950937848407</v>
      </c>
      <c r="RM79" s="188">
        <f t="shared" si="172"/>
        <v>-690.72950937848407</v>
      </c>
      <c r="RN79" s="188">
        <f t="shared" ref="RN79:RN92" si="219">IF(QZ79=1,ABS(RJ79*RC79),-ABS(RJ79*RC79))</f>
        <v>-690.72950937848407</v>
      </c>
      <c r="RO79" s="188">
        <f t="shared" ref="RO79:RO92" si="220">IF(RA79=1,ABS(RJ79*RC79),-ABS(RJ79*RC79))</f>
        <v>690.72950937848407</v>
      </c>
      <c r="RP79" s="188">
        <f t="shared" si="173"/>
        <v>-690.72950937848407</v>
      </c>
      <c r="RQ79" s="188">
        <f t="shared" ref="RQ79:RQ92" si="221">IF(IF(QR79=QX79,1,0)=1,ABS(RJ79*RC79),-ABS(RJ79*RC79))</f>
        <v>690.72950937848407</v>
      </c>
      <c r="RR79" s="188">
        <f t="shared" si="164"/>
        <v>-690.72950937848407</v>
      </c>
      <c r="RS79" s="188">
        <f t="shared" ref="RS79:RS92" si="222">IF(IF(RE79=QX79,1,0)=1,ABS(RJ79*RC79),-ABS(RJ79*RC79))</f>
        <v>-690.72950937848407</v>
      </c>
      <c r="RT79" s="188">
        <f>IF(IF(sym!$Q68=QX79,1,0)=1,ABS(RJ79*RC79),-ABS(RJ79*RC79))</f>
        <v>-690.72950937848407</v>
      </c>
      <c r="RU79" s="188">
        <f>IF(IF(sym!$P68=QX79,1,0)=1,ABS(RJ79*RC79),-ABS(RJ79*RC79))</f>
        <v>690.72950937848407</v>
      </c>
      <c r="RV79" s="188">
        <f t="shared" si="169"/>
        <v>-690.72950937848407</v>
      </c>
      <c r="RW79" s="188">
        <f t="shared" ref="RW79:RW92" si="223">ABS(RJ79*RC79)</f>
        <v>690.72950937848407</v>
      </c>
      <c r="RY79">
        <f t="shared" ref="RY79:RY92" si="224">QX79</f>
        <v>-1</v>
      </c>
      <c r="RZ79" s="228"/>
      <c r="SA79" s="228"/>
      <c r="SB79" s="228"/>
      <c r="SC79" s="203"/>
      <c r="SD79" s="229"/>
      <c r="SE79">
        <f t="shared" ref="SE79:SE92" si="225">IF(SC79=1,-1,1)</f>
        <v>1</v>
      </c>
      <c r="SF79">
        <f t="shared" ref="SF79:SF92" si="226">IF(SD79&lt;0,SC79*-1,SC79)</f>
        <v>0</v>
      </c>
      <c r="SG79" s="203"/>
      <c r="SH79">
        <f t="shared" ref="SH79:SH92" si="227">IF(SA79=SG79,1,0)</f>
        <v>1</v>
      </c>
      <c r="SI79">
        <f t="shared" si="181"/>
        <v>1</v>
      </c>
      <c r="SJ79">
        <f t="shared" si="165"/>
        <v>0</v>
      </c>
      <c r="SK79">
        <f t="shared" ref="SK79:SK92" si="228">IF(SG79=SF79,1,0)</f>
        <v>1</v>
      </c>
      <c r="SL79" s="237"/>
      <c r="SM79" s="194"/>
      <c r="SN79">
        <f t="shared" ref="SN79:SN92" si="229">IF(SA79+SB79+SF79&gt;0,1,-1)</f>
        <v>-1</v>
      </c>
      <c r="SO79" t="str">
        <f t="shared" si="182"/>
        <v>FALSE</v>
      </c>
      <c r="SP79">
        <f>VLOOKUP($A79,'FuturesInfo (3)'!$A$2:$V$80,22)</f>
        <v>3</v>
      </c>
      <c r="SQ79" s="241"/>
      <c r="SR79">
        <f t="shared" ref="SR79:SR92" si="230">IF(SQ79=1,ROUND(SP79*(1+SR$13),0),ROUND(SP79*(1-SR$13),0))</f>
        <v>2</v>
      </c>
      <c r="SS79" s="137">
        <f>VLOOKUP($A79,'FuturesInfo (3)'!$A$2:$O$80,15)*SP79</f>
        <v>145253.73134328355</v>
      </c>
      <c r="ST79" s="137">
        <f>VLOOKUP($A79,'FuturesInfo (3)'!$A$2:$O$80,15)*SR79</f>
        <v>96835.820895522367</v>
      </c>
      <c r="SU79" s="188">
        <f t="shared" si="177"/>
        <v>0</v>
      </c>
      <c r="SV79" s="188">
        <f t="shared" si="183"/>
        <v>0</v>
      </c>
      <c r="SW79" s="188">
        <f t="shared" ref="SW79:SW92" si="231">IF(SI79=1,ABS(SS79*SL79),-ABS(SS79*SL79))</f>
        <v>0</v>
      </c>
      <c r="SX79" s="188">
        <f t="shared" ref="SX79:SX92" si="232">IF(SJ79=1,ABS(SS79*SL79),-ABS(SS79*SL79))</f>
        <v>0</v>
      </c>
      <c r="SY79" s="188">
        <f t="shared" si="174"/>
        <v>0</v>
      </c>
      <c r="SZ79" s="188">
        <f t="shared" ref="SZ79:SZ92" si="233">IF(IF(SA79=SG79,1,0)=1,ABS(SS79*SL79),-ABS(SS79*SL79))</f>
        <v>0</v>
      </c>
      <c r="TA79" s="188">
        <f t="shared" si="166"/>
        <v>0</v>
      </c>
      <c r="TB79" s="188">
        <f t="shared" ref="TB79:TB92" si="234">IF(IF(SN79=SG79,1,0)=1,ABS(SS79*SL79),-ABS(SS79*SL79))</f>
        <v>0</v>
      </c>
      <c r="TC79" s="188">
        <f>IF(IF(sym!$Q68=SG79,1,0)=1,ABS(SS79*SL79),-ABS(SS79*SL79))</f>
        <v>0</v>
      </c>
      <c r="TD79" s="188">
        <f>IF(IF(sym!$P68=SG79,1,0)=1,ABS(SS79*SL79),-ABS(SS79*SL79))</f>
        <v>0</v>
      </c>
      <c r="TE79" s="188">
        <f t="shared" si="170"/>
        <v>0</v>
      </c>
      <c r="TF79" s="188">
        <f t="shared" ref="TF79:TF92" si="235">ABS(SS79*SL79)</f>
        <v>0</v>
      </c>
      <c r="TH79">
        <f t="shared" ref="TH79:TH92" si="236">SG79</f>
        <v>0</v>
      </c>
      <c r="TI79" s="228"/>
      <c r="TJ79" s="228"/>
      <c r="TK79" s="228"/>
      <c r="TL79" s="203"/>
      <c r="TM79" s="229"/>
      <c r="TN79">
        <f t="shared" ref="TN79:TN92" si="237">IF(TL79=1,-1,1)</f>
        <v>1</v>
      </c>
      <c r="TO79">
        <f t="shared" ref="TO79:TO92" si="238">IF(TM79&lt;0,TL79*-1,TL79)</f>
        <v>0</v>
      </c>
      <c r="TP79" s="203"/>
      <c r="TQ79">
        <f t="shared" ref="TQ79:TQ92" si="239">IF(TJ79=TP79,1,0)</f>
        <v>1</v>
      </c>
      <c r="TR79">
        <f t="shared" si="184"/>
        <v>1</v>
      </c>
      <c r="TS79">
        <f t="shared" si="167"/>
        <v>0</v>
      </c>
      <c r="TT79">
        <f t="shared" ref="TT79:TT92" si="240">IF(TP79=TO79,1,0)</f>
        <v>1</v>
      </c>
      <c r="TU79" s="237"/>
      <c r="TV79" s="194"/>
      <c r="TW79">
        <f t="shared" ref="TW79:TW92" si="241">IF(TJ79+TK79+TO79&gt;0,1,-1)</f>
        <v>-1</v>
      </c>
      <c r="TX79" t="str">
        <f t="shared" si="185"/>
        <v>FALSE</v>
      </c>
      <c r="TY79">
        <f>VLOOKUP($A79,'FuturesInfo (3)'!$A$2:$V$80,22)</f>
        <v>3</v>
      </c>
      <c r="TZ79" s="241"/>
      <c r="UA79">
        <f t="shared" ref="UA79:UA92" si="242">IF(TZ79=1,ROUND(TY79*(1+UA$13),0),ROUND(TY79*(1-UA$13),0))</f>
        <v>2</v>
      </c>
      <c r="UB79" s="137">
        <f>VLOOKUP($A79,'FuturesInfo (3)'!$A$2:$O$80,15)*TY79</f>
        <v>145253.73134328355</v>
      </c>
      <c r="UC79" s="137">
        <f>VLOOKUP($A79,'FuturesInfo (3)'!$A$2:$O$80,15)*UA79</f>
        <v>96835.820895522367</v>
      </c>
      <c r="UD79" s="188">
        <f t="shared" si="178"/>
        <v>0</v>
      </c>
      <c r="UE79" s="188">
        <f t="shared" si="186"/>
        <v>0</v>
      </c>
      <c r="UF79" s="188">
        <f t="shared" ref="UF79:UF92" si="243">IF(TR79=1,ABS(UB79*TU79),-ABS(UB79*TU79))</f>
        <v>0</v>
      </c>
      <c r="UG79" s="188">
        <f t="shared" ref="UG79:UG92" si="244">IF(TS79=1,ABS(UB79*TU79),-ABS(UB79*TU79))</f>
        <v>0</v>
      </c>
      <c r="UH79" s="188">
        <f t="shared" si="175"/>
        <v>0</v>
      </c>
      <c r="UI79" s="188">
        <f t="shared" ref="UI79:UI92" si="245">IF(IF(TJ79=TP79,1,0)=1,ABS(UB79*TU79),-ABS(UB79*TU79))</f>
        <v>0</v>
      </c>
      <c r="UJ79" s="188">
        <f t="shared" si="168"/>
        <v>0</v>
      </c>
      <c r="UK79" s="188">
        <f t="shared" ref="UK79:UK92" si="246">IF(IF(TW79=TP79,1,0)=1,ABS(UB79*TU79),-ABS(UB79*TU79))</f>
        <v>0</v>
      </c>
      <c r="UL79" s="188">
        <f>IF(IF(sym!$Q68=TP79,1,0)=1,ABS(UB79*TU79),-ABS(UB79*TU79))</f>
        <v>0</v>
      </c>
      <c r="UM79" s="188">
        <f>IF(IF(sym!$P68=TP79,1,0)=1,ABS(UB79*TU79),-ABS(UB79*TU79))</f>
        <v>0</v>
      </c>
      <c r="UN79" s="188">
        <f t="shared" si="171"/>
        <v>0</v>
      </c>
      <c r="UO79" s="188">
        <f t="shared" ref="UO79:UO92" si="247">ABS(UB79*TU79)</f>
        <v>0</v>
      </c>
    </row>
    <row r="80" spans="1:561" x14ac:dyDescent="0.25">
      <c r="A80" s="1" t="s">
        <v>407</v>
      </c>
      <c r="B80" s="149" t="str">
        <f>'FuturesInfo (3)'!M68</f>
        <v>TW</v>
      </c>
      <c r="C80" s="192" t="str">
        <f>VLOOKUP(A80,'FuturesInfo (3)'!$A$2:$K$80,11)</f>
        <v>index</v>
      </c>
      <c r="E80">
        <v>1</v>
      </c>
      <c r="F80" s="228">
        <v>1</v>
      </c>
      <c r="G80" s="228">
        <v>1</v>
      </c>
      <c r="H80" s="203">
        <v>1</v>
      </c>
      <c r="I80" s="229">
        <v>-3</v>
      </c>
      <c r="J80">
        <v>-1</v>
      </c>
      <c r="K80">
        <v>-1</v>
      </c>
      <c r="L80" s="203">
        <v>1</v>
      </c>
      <c r="M80">
        <v>1</v>
      </c>
      <c r="N80">
        <v>1</v>
      </c>
      <c r="O80">
        <v>0</v>
      </c>
      <c r="P80">
        <v>0</v>
      </c>
      <c r="Q80" s="237">
        <v>1.4053018205E-2</v>
      </c>
      <c r="R80" s="194">
        <v>42544</v>
      </c>
      <c r="S80">
        <v>60</v>
      </c>
      <c r="T80" t="s">
        <v>1163</v>
      </c>
      <c r="U80">
        <v>4</v>
      </c>
      <c r="V80" s="241">
        <v>2</v>
      </c>
      <c r="W80">
        <v>3</v>
      </c>
      <c r="X80" s="137">
        <v>127000</v>
      </c>
      <c r="Y80" s="137">
        <v>95250</v>
      </c>
      <c r="Z80" s="188">
        <v>1784.7333120349999</v>
      </c>
      <c r="AA80" s="188">
        <f t="shared" si="179"/>
        <v>1784.7333120349999</v>
      </c>
      <c r="AB80" s="188">
        <v>1784.7333120349999</v>
      </c>
      <c r="AC80" s="188">
        <v>-1784.7333120349999</v>
      </c>
      <c r="AD80" s="188">
        <v>-1784.7333120349999</v>
      </c>
      <c r="AE80" s="188">
        <v>1784.7333120349999</v>
      </c>
      <c r="AF80" s="188">
        <f t="shared" si="187"/>
        <v>0</v>
      </c>
      <c r="AG80" s="188">
        <v>1784.7333120349999</v>
      </c>
      <c r="AH80" s="188">
        <v>-1784.7333120349999</v>
      </c>
      <c r="AI80" s="188">
        <v>-1784.7333120349999</v>
      </c>
      <c r="AJ80" s="188">
        <v>1784.7333120349999</v>
      </c>
      <c r="AL80">
        <v>1</v>
      </c>
      <c r="AM80" s="228">
        <v>1</v>
      </c>
      <c r="AN80" s="228">
        <v>1</v>
      </c>
      <c r="AO80" s="228">
        <v>1</v>
      </c>
      <c r="AP80" s="203">
        <v>1</v>
      </c>
      <c r="AQ80" s="229">
        <v>-4</v>
      </c>
      <c r="AR80">
        <v>-1</v>
      </c>
      <c r="AS80">
        <v>-1</v>
      </c>
      <c r="AT80" s="203">
        <v>1</v>
      </c>
      <c r="AU80">
        <v>1</v>
      </c>
      <c r="AV80">
        <v>1</v>
      </c>
      <c r="AW80">
        <v>0</v>
      </c>
      <c r="AX80">
        <v>0</v>
      </c>
      <c r="AY80" s="237">
        <v>1.25984251969E-2</v>
      </c>
      <c r="AZ80" s="194">
        <v>42545</v>
      </c>
      <c r="BA80">
        <f t="shared" si="188"/>
        <v>1</v>
      </c>
      <c r="BB80" t="s">
        <v>1163</v>
      </c>
      <c r="BC80">
        <v>4</v>
      </c>
      <c r="BD80" s="241">
        <v>2</v>
      </c>
      <c r="BE80">
        <v>3</v>
      </c>
      <c r="BF80" s="137">
        <v>128680</v>
      </c>
      <c r="BG80" s="137">
        <v>96510</v>
      </c>
      <c r="BH80" s="188">
        <v>1621.1653543370919</v>
      </c>
      <c r="BI80" s="188">
        <f t="shared" si="189"/>
        <v>1621.1653543370919</v>
      </c>
      <c r="BJ80" s="188">
        <v>1621.1653543370919</v>
      </c>
      <c r="BK80" s="188">
        <v>-1621.1653543370919</v>
      </c>
      <c r="BL80" s="188">
        <v>-1621.1653543370919</v>
      </c>
      <c r="BM80" s="188">
        <v>1621.1653543370919</v>
      </c>
      <c r="BN80" s="188">
        <v>1621.1653543370919</v>
      </c>
      <c r="BO80" s="188">
        <f t="shared" si="190"/>
        <v>1621.1653543370919</v>
      </c>
      <c r="BP80" s="188">
        <v>1621.1653543370919</v>
      </c>
      <c r="BQ80" s="188">
        <v>-1621.1653543370919</v>
      </c>
      <c r="BR80" s="188">
        <v>-1621.1653543370919</v>
      </c>
      <c r="BS80" s="188">
        <v>1621.1653543370919</v>
      </c>
      <c r="BU80">
        <v>1</v>
      </c>
      <c r="BV80" s="228">
        <v>1</v>
      </c>
      <c r="BW80" s="228">
        <v>-1</v>
      </c>
      <c r="BX80" s="228">
        <v>1</v>
      </c>
      <c r="BY80" s="203">
        <v>1</v>
      </c>
      <c r="BZ80" s="229">
        <v>5</v>
      </c>
      <c r="CA80">
        <v>-1</v>
      </c>
      <c r="CB80">
        <v>1</v>
      </c>
      <c r="CC80" s="203">
        <v>1</v>
      </c>
      <c r="CD80">
        <v>1</v>
      </c>
      <c r="CE80">
        <v>1</v>
      </c>
      <c r="CF80">
        <v>0</v>
      </c>
      <c r="CG80">
        <v>1</v>
      </c>
      <c r="CH80" s="237">
        <v>6.22083981337E-4</v>
      </c>
      <c r="CI80" s="194">
        <v>42545</v>
      </c>
      <c r="CJ80">
        <f t="shared" si="191"/>
        <v>1</v>
      </c>
      <c r="CK80" t="s">
        <v>1163</v>
      </c>
      <c r="CL80">
        <v>4</v>
      </c>
      <c r="CM80" s="241">
        <v>2</v>
      </c>
      <c r="CN80">
        <v>3</v>
      </c>
      <c r="CO80" s="137">
        <v>128680</v>
      </c>
      <c r="CP80" s="137">
        <v>96510</v>
      </c>
      <c r="CQ80" s="188">
        <v>80.049766718445156</v>
      </c>
      <c r="CR80" s="188">
        <f t="shared" ref="CR80:CR92" si="248">IF(IF(BU80=CC80,1,0)=1,ABS(CO80*CH80),-ABS(CO80*CH80))</f>
        <v>80.049766718445156</v>
      </c>
      <c r="CS80" s="188">
        <v>80.049766718445156</v>
      </c>
      <c r="CT80" s="188">
        <v>-80.049766718445156</v>
      </c>
      <c r="CU80" s="188">
        <v>80.049766718445156</v>
      </c>
      <c r="CV80" s="188">
        <v>-80.049766718445156</v>
      </c>
      <c r="CW80" s="188">
        <v>80.049766718445156</v>
      </c>
      <c r="CX80" s="188">
        <f t="shared" si="192"/>
        <v>80.049766718445156</v>
      </c>
      <c r="CY80" s="188">
        <v>80.049766718445156</v>
      </c>
      <c r="CZ80" s="188">
        <v>-80.049766718445156</v>
      </c>
      <c r="DA80" s="188">
        <v>-80.049766718445156</v>
      </c>
      <c r="DB80" s="188">
        <v>80.049766718445156</v>
      </c>
      <c r="DD80">
        <v>1</v>
      </c>
      <c r="DE80" s="228">
        <v>1</v>
      </c>
      <c r="DF80" s="228">
        <v>-1</v>
      </c>
      <c r="DG80" s="228">
        <v>1</v>
      </c>
      <c r="DH80" s="203">
        <v>1</v>
      </c>
      <c r="DI80" s="229">
        <v>6</v>
      </c>
      <c r="DJ80">
        <v>-1</v>
      </c>
      <c r="DK80">
        <v>1</v>
      </c>
      <c r="DL80" s="203">
        <v>-1</v>
      </c>
      <c r="DM80">
        <v>0</v>
      </c>
      <c r="DN80">
        <v>0</v>
      </c>
      <c r="DO80">
        <v>1</v>
      </c>
      <c r="DP80">
        <v>0</v>
      </c>
      <c r="DQ80" s="237">
        <v>-5.9061237177500002E-3</v>
      </c>
      <c r="DR80" s="194">
        <v>42545</v>
      </c>
      <c r="DS80">
        <f t="shared" si="193"/>
        <v>1</v>
      </c>
      <c r="DT80" t="s">
        <v>1163</v>
      </c>
      <c r="DU80">
        <v>4</v>
      </c>
      <c r="DV80" s="241">
        <v>2</v>
      </c>
      <c r="DW80">
        <v>3</v>
      </c>
      <c r="DX80" s="137">
        <v>127920</v>
      </c>
      <c r="DY80" s="137">
        <v>95940</v>
      </c>
      <c r="DZ80" s="188">
        <v>-755.51134597457997</v>
      </c>
      <c r="EA80" s="188">
        <f t="shared" ref="EA80:EA92" si="249">IF(IF(DD80=DL80,1,0)=1,ABS(DX80*DQ80),-ABS(DX80*DQ80))</f>
        <v>-755.51134597457997</v>
      </c>
      <c r="EB80" s="188">
        <v>-755.51134597457997</v>
      </c>
      <c r="EC80" s="188">
        <v>755.51134597457997</v>
      </c>
      <c r="ED80" s="188">
        <v>-755.51134597457997</v>
      </c>
      <c r="EE80" s="188">
        <v>755.51134597457997</v>
      </c>
      <c r="EF80" s="188">
        <v>-755.51134597457997</v>
      </c>
      <c r="EG80" s="188">
        <f t="shared" si="194"/>
        <v>-755.51134597457997</v>
      </c>
      <c r="EH80" s="188">
        <v>-755.51134597457997</v>
      </c>
      <c r="EI80" s="188">
        <v>755.51134597457997</v>
      </c>
      <c r="EJ80" s="188">
        <v>-755.51134597457997</v>
      </c>
      <c r="EK80" s="188">
        <v>755.51134597457997</v>
      </c>
      <c r="EM80">
        <v>-1</v>
      </c>
      <c r="EN80" s="228">
        <v>1</v>
      </c>
      <c r="EO80" s="228">
        <v>-1</v>
      </c>
      <c r="EP80" s="228">
        <v>1</v>
      </c>
      <c r="EQ80" s="203">
        <v>1</v>
      </c>
      <c r="ER80" s="229">
        <v>7</v>
      </c>
      <c r="ES80">
        <v>-1</v>
      </c>
      <c r="ET80">
        <v>1</v>
      </c>
      <c r="EU80" s="203">
        <v>-1</v>
      </c>
      <c r="EV80">
        <v>0</v>
      </c>
      <c r="EW80">
        <v>0</v>
      </c>
      <c r="EX80">
        <v>1</v>
      </c>
      <c r="EY80">
        <v>0</v>
      </c>
      <c r="EZ80" s="237">
        <v>-1.6572858036300001E-2</v>
      </c>
      <c r="FA80" s="194">
        <v>42545</v>
      </c>
      <c r="FB80">
        <f t="shared" si="195"/>
        <v>1</v>
      </c>
      <c r="FC80" t="s">
        <v>1163</v>
      </c>
      <c r="FD80">
        <v>4</v>
      </c>
      <c r="FE80" s="241">
        <v>2</v>
      </c>
      <c r="FF80">
        <v>4</v>
      </c>
      <c r="FG80" s="137">
        <v>125800</v>
      </c>
      <c r="FH80" s="137">
        <v>125800</v>
      </c>
      <c r="FI80" s="188">
        <v>-2084.8655409665403</v>
      </c>
      <c r="FJ80" s="188">
        <f t="shared" ref="FJ80:FJ92" si="250">IF(IF(EM80=EU80,1,0)=1,ABS(FG80*EZ80),-ABS(FG80*EZ80))</f>
        <v>2084.8655409665403</v>
      </c>
      <c r="FK80" s="188">
        <v>-2084.8655409665403</v>
      </c>
      <c r="FL80" s="188">
        <v>2084.8655409665403</v>
      </c>
      <c r="FM80" s="188">
        <v>-2084.8655409665403</v>
      </c>
      <c r="FN80" s="188">
        <v>2084.8655409665403</v>
      </c>
      <c r="FO80" s="188">
        <v>-2084.8655409665403</v>
      </c>
      <c r="FP80" s="188">
        <f t="shared" si="196"/>
        <v>-2084.8655409665403</v>
      </c>
      <c r="FQ80" s="188">
        <v>-2084.8655409665403</v>
      </c>
      <c r="FR80" s="188">
        <v>2084.8655409665403</v>
      </c>
      <c r="FS80" s="188">
        <v>-2084.8655409665403</v>
      </c>
      <c r="FT80" s="188">
        <v>2084.8655409665403</v>
      </c>
      <c r="FV80">
        <v>-1</v>
      </c>
      <c r="FW80" s="228">
        <v>1</v>
      </c>
      <c r="FX80" s="228">
        <v>-1</v>
      </c>
      <c r="FY80" s="228">
        <v>1</v>
      </c>
      <c r="FZ80" s="203">
        <v>1</v>
      </c>
      <c r="GA80" s="229">
        <v>8</v>
      </c>
      <c r="GB80">
        <v>-1</v>
      </c>
      <c r="GC80">
        <v>1</v>
      </c>
      <c r="GD80">
        <v>1</v>
      </c>
      <c r="GE80">
        <v>1</v>
      </c>
      <c r="GF80">
        <v>1</v>
      </c>
      <c r="GG80">
        <v>0</v>
      </c>
      <c r="GH80">
        <v>1</v>
      </c>
      <c r="GI80">
        <v>1.1446740858500001E-2</v>
      </c>
      <c r="GJ80" s="194">
        <v>42545</v>
      </c>
      <c r="GK80">
        <f t="shared" si="197"/>
        <v>1</v>
      </c>
      <c r="GL80" t="s">
        <v>1163</v>
      </c>
      <c r="GM80">
        <v>4</v>
      </c>
      <c r="GN80" s="241">
        <v>1</v>
      </c>
      <c r="GO80">
        <v>5</v>
      </c>
      <c r="GP80" s="137">
        <v>127240.00000000001</v>
      </c>
      <c r="GQ80" s="137">
        <v>159050.00000000003</v>
      </c>
      <c r="GR80" s="188">
        <v>1456.4833068355404</v>
      </c>
      <c r="GS80" s="188">
        <f t="shared" ref="GS80:GS92" si="251">IF(IF(FV80=GD80,1,0)=1,ABS(GP80*GI80),-ABS(GP80*GI80))</f>
        <v>-1456.4833068355404</v>
      </c>
      <c r="GT80" s="188">
        <v>1456.4833068355404</v>
      </c>
      <c r="GU80" s="188">
        <v>-1456.4833068355404</v>
      </c>
      <c r="GV80" s="188">
        <v>1456.4833068355404</v>
      </c>
      <c r="GW80" s="188">
        <v>-1456.4833068355404</v>
      </c>
      <c r="GX80" s="188">
        <v>1456.4833068355404</v>
      </c>
      <c r="GY80" s="188">
        <f t="shared" si="198"/>
        <v>1456.4833068355404</v>
      </c>
      <c r="GZ80" s="188">
        <v>1456.4833068355404</v>
      </c>
      <c r="HA80" s="188">
        <v>-1456.4833068355404</v>
      </c>
      <c r="HB80" s="188">
        <v>-1456.4833068355404</v>
      </c>
      <c r="HC80" s="188">
        <v>1456.4833068355404</v>
      </c>
      <c r="HE80">
        <v>1</v>
      </c>
      <c r="HF80">
        <v>1</v>
      </c>
      <c r="HG80">
        <v>-1</v>
      </c>
      <c r="HH80">
        <v>1</v>
      </c>
      <c r="HI80">
        <v>1</v>
      </c>
      <c r="HJ80">
        <v>-1</v>
      </c>
      <c r="HK80">
        <v>-1</v>
      </c>
      <c r="HL80">
        <v>-1</v>
      </c>
      <c r="HM80" s="203">
        <v>1</v>
      </c>
      <c r="HN80">
        <v>1</v>
      </c>
      <c r="HO80">
        <v>1</v>
      </c>
      <c r="HP80">
        <v>0</v>
      </c>
      <c r="HQ80">
        <v>0</v>
      </c>
      <c r="HR80" s="237"/>
      <c r="HS80" s="194">
        <v>42545</v>
      </c>
      <c r="HT80">
        <f t="shared" si="199"/>
        <v>-1</v>
      </c>
      <c r="HU80" t="s">
        <v>1163</v>
      </c>
      <c r="HV80">
        <v>4</v>
      </c>
      <c r="HW80">
        <v>1</v>
      </c>
      <c r="HX80">
        <v>5</v>
      </c>
      <c r="HY80" s="137">
        <v>127240.00000000001</v>
      </c>
      <c r="HZ80" s="137">
        <v>159050.00000000003</v>
      </c>
      <c r="IA80" s="188">
        <v>0</v>
      </c>
      <c r="IB80" s="188">
        <f t="shared" ref="IB80:IB92" si="252">IF(IF(HE80=HM80,1,0)=1,ABS(HY80*HR80),-ABS(HY80*HR80))</f>
        <v>0</v>
      </c>
      <c r="IC80" s="188">
        <v>0</v>
      </c>
      <c r="ID80" s="188">
        <v>0</v>
      </c>
      <c r="IE80" s="188">
        <v>0</v>
      </c>
      <c r="IF80" s="188">
        <v>0</v>
      </c>
      <c r="IG80" s="188">
        <v>0</v>
      </c>
      <c r="IH80" s="188">
        <f t="shared" si="200"/>
        <v>0</v>
      </c>
      <c r="II80" s="188">
        <v>0</v>
      </c>
      <c r="IJ80" s="188">
        <v>0</v>
      </c>
      <c r="IK80" s="188">
        <v>0</v>
      </c>
      <c r="IL80" s="188">
        <v>0</v>
      </c>
      <c r="IN80">
        <v>1</v>
      </c>
      <c r="IO80" s="228">
        <v>1</v>
      </c>
      <c r="IP80" s="228">
        <v>-1</v>
      </c>
      <c r="IQ80" s="228">
        <v>1</v>
      </c>
      <c r="IR80" s="203">
        <v>1</v>
      </c>
      <c r="IS80" s="229">
        <v>-1</v>
      </c>
      <c r="IT80">
        <v>-1</v>
      </c>
      <c r="IU80">
        <v>-1</v>
      </c>
      <c r="IV80" s="203">
        <v>1</v>
      </c>
      <c r="IW80">
        <v>1</v>
      </c>
      <c r="IX80">
        <v>1</v>
      </c>
      <c r="IY80">
        <v>0</v>
      </c>
      <c r="IZ80">
        <v>0</v>
      </c>
      <c r="JA80" s="237">
        <v>2.2634391700700002E-2</v>
      </c>
      <c r="JB80" s="194">
        <v>42545</v>
      </c>
      <c r="JC80">
        <f t="shared" si="201"/>
        <v>-1</v>
      </c>
      <c r="JD80" t="s">
        <v>1163</v>
      </c>
      <c r="JE80">
        <v>4</v>
      </c>
      <c r="JF80" s="241">
        <v>1</v>
      </c>
      <c r="JG80">
        <v>5</v>
      </c>
      <c r="JH80" s="137">
        <v>130120</v>
      </c>
      <c r="JI80" s="137">
        <v>162650</v>
      </c>
      <c r="JJ80" s="188">
        <v>2945.1870480950843</v>
      </c>
      <c r="JK80" s="188">
        <f t="shared" ref="JK80:JK92" si="253">IF(IF(IN80=IV80,1,0)=1,ABS(JH80*JA80),-ABS(JH80*JA80))</f>
        <v>2945.1870480950843</v>
      </c>
      <c r="JL80" s="188">
        <v>2945.1870480950843</v>
      </c>
      <c r="JM80" s="188">
        <v>-2945.1870480950843</v>
      </c>
      <c r="JN80" s="188">
        <v>-2945.1870480950843</v>
      </c>
      <c r="JO80" s="188">
        <v>-2945.1870480950843</v>
      </c>
      <c r="JP80" s="188">
        <v>2945.1870480950843</v>
      </c>
      <c r="JQ80" s="188">
        <f t="shared" si="202"/>
        <v>-2945.1870480950843</v>
      </c>
      <c r="JR80" s="188">
        <v>2945.1870480950843</v>
      </c>
      <c r="JS80" s="188">
        <v>-2945.1870480950843</v>
      </c>
      <c r="JT80" s="188">
        <v>-2945.1870480950843</v>
      </c>
      <c r="JU80" s="188">
        <v>2945.1870480950843</v>
      </c>
      <c r="JW80">
        <v>1</v>
      </c>
      <c r="JX80" s="228">
        <v>-1</v>
      </c>
      <c r="JY80" s="228">
        <v>-1</v>
      </c>
      <c r="JZ80" s="228">
        <v>-1</v>
      </c>
      <c r="KA80" s="203">
        <v>-1</v>
      </c>
      <c r="KB80" s="229">
        <v>-1</v>
      </c>
      <c r="KC80">
        <v>1</v>
      </c>
      <c r="KD80">
        <v>1</v>
      </c>
      <c r="KE80" s="203">
        <v>1</v>
      </c>
      <c r="KF80">
        <v>0</v>
      </c>
      <c r="KG80">
        <v>0</v>
      </c>
      <c r="KH80">
        <v>1</v>
      </c>
      <c r="KI80">
        <v>1</v>
      </c>
      <c r="KJ80" s="237">
        <v>7.6852136489399996E-3</v>
      </c>
      <c r="KK80" s="194">
        <v>42545</v>
      </c>
      <c r="KL80">
        <f t="shared" si="203"/>
        <v>-1</v>
      </c>
      <c r="KM80" t="s">
        <v>1163</v>
      </c>
      <c r="KN80">
        <v>4</v>
      </c>
      <c r="KO80" s="241">
        <v>2</v>
      </c>
      <c r="KP80">
        <v>3</v>
      </c>
      <c r="KQ80" s="137">
        <v>131120</v>
      </c>
      <c r="KR80" s="137">
        <v>98340</v>
      </c>
      <c r="KS80" s="188">
        <v>-1007.6852136490128</v>
      </c>
      <c r="KT80" s="188">
        <v>1007.6852136490128</v>
      </c>
      <c r="KU80" s="188">
        <v>-1007.6852136490128</v>
      </c>
      <c r="KV80" s="188">
        <v>1007.6852136490128</v>
      </c>
      <c r="KW80" s="188">
        <v>1007.6852136490128</v>
      </c>
      <c r="KX80" s="188">
        <v>-1007.6852136490128</v>
      </c>
      <c r="KY80" s="188">
        <v>-1007.6852136490128</v>
      </c>
      <c r="KZ80" s="188">
        <f t="shared" si="204"/>
        <v>-1007.6852136490128</v>
      </c>
      <c r="LA80" s="188">
        <v>1007.6852136490128</v>
      </c>
      <c r="LB80" s="188">
        <v>-1007.6852136490128</v>
      </c>
      <c r="LC80" s="188">
        <v>-1007.6852136490128</v>
      </c>
      <c r="LD80" s="188">
        <v>1007.6852136490128</v>
      </c>
      <c r="LF80">
        <v>1</v>
      </c>
      <c r="LG80" s="228">
        <v>1</v>
      </c>
      <c r="LH80" s="228">
        <v>-1</v>
      </c>
      <c r="LI80" s="228">
        <v>1</v>
      </c>
      <c r="LJ80" s="203">
        <v>-1</v>
      </c>
      <c r="LK80" s="229">
        <v>-1</v>
      </c>
      <c r="LL80">
        <v>1</v>
      </c>
      <c r="LM80">
        <v>1</v>
      </c>
      <c r="LN80" s="203">
        <v>-1</v>
      </c>
      <c r="LO80">
        <v>1</v>
      </c>
      <c r="LP80">
        <v>1</v>
      </c>
      <c r="LQ80">
        <v>0</v>
      </c>
      <c r="LR80">
        <v>0</v>
      </c>
      <c r="LS80" s="237">
        <v>-3.0506406345299998E-4</v>
      </c>
      <c r="LT80" s="194">
        <v>42545</v>
      </c>
      <c r="LU80">
        <f t="shared" si="205"/>
        <v>1</v>
      </c>
      <c r="LV80" t="s">
        <v>1163</v>
      </c>
      <c r="LW80">
        <v>4</v>
      </c>
      <c r="LX80" s="241"/>
      <c r="LY80">
        <v>3</v>
      </c>
      <c r="LZ80" s="137">
        <v>131080</v>
      </c>
      <c r="MA80" s="137">
        <v>98310</v>
      </c>
      <c r="MB80" s="188">
        <v>-39.987797437419239</v>
      </c>
      <c r="MC80" s="188">
        <v>-39.987797437419239</v>
      </c>
      <c r="MD80" s="188">
        <v>39.987797437419239</v>
      </c>
      <c r="ME80" s="188">
        <v>-39.987797437419239</v>
      </c>
      <c r="MF80" s="188">
        <v>-39.987797437419239</v>
      </c>
      <c r="MG80" s="188">
        <v>39.987797437419239</v>
      </c>
      <c r="MH80" s="188">
        <v>-39.987797437419239</v>
      </c>
      <c r="MI80" s="188">
        <f t="shared" si="206"/>
        <v>-39.987797437419239</v>
      </c>
      <c r="MJ80" s="188">
        <v>-39.987797437419239</v>
      </c>
      <c r="MK80" s="188">
        <v>39.987797437419239</v>
      </c>
      <c r="ML80" s="188">
        <v>-39.987797437419239</v>
      </c>
      <c r="MM80" s="188">
        <v>39.987797437419239</v>
      </c>
      <c r="MO80">
        <v>-1</v>
      </c>
      <c r="MP80" s="228">
        <v>1</v>
      </c>
      <c r="MQ80" s="228">
        <v>-1</v>
      </c>
      <c r="MR80" s="203">
        <v>1</v>
      </c>
      <c r="MS80" s="203">
        <v>-1</v>
      </c>
      <c r="MT80" s="229">
        <v>-2</v>
      </c>
      <c r="MU80">
        <v>1</v>
      </c>
      <c r="MV80">
        <v>1</v>
      </c>
      <c r="MW80" s="203">
        <v>1</v>
      </c>
      <c r="MX80">
        <v>0</v>
      </c>
      <c r="MY80">
        <v>0</v>
      </c>
      <c r="MZ80">
        <v>1</v>
      </c>
      <c r="NA80">
        <v>1</v>
      </c>
      <c r="NB80" s="237">
        <v>6.1031431187099998E-4</v>
      </c>
      <c r="NC80" s="194">
        <v>42545</v>
      </c>
      <c r="ND80">
        <f t="shared" si="207"/>
        <v>1</v>
      </c>
      <c r="NE80" t="s">
        <v>1163</v>
      </c>
      <c r="NF80">
        <v>4</v>
      </c>
      <c r="NG80" s="241"/>
      <c r="NH80">
        <v>3</v>
      </c>
      <c r="NI80" s="137">
        <v>131160</v>
      </c>
      <c r="NJ80" s="137">
        <v>98370</v>
      </c>
      <c r="NK80" s="188">
        <v>80.048825145000365</v>
      </c>
      <c r="NL80" s="188">
        <v>-80.048825145000365</v>
      </c>
      <c r="NM80" s="188">
        <v>-80.048825145000365</v>
      </c>
      <c r="NN80" s="188">
        <v>80.048825145000365</v>
      </c>
      <c r="NO80" s="188">
        <v>80.048825145000365</v>
      </c>
      <c r="NP80" s="188">
        <v>-80.048825145000365</v>
      </c>
      <c r="NQ80" s="188">
        <v>80.048825145000365</v>
      </c>
      <c r="NR80" s="188">
        <f t="shared" si="208"/>
        <v>80.048825145000365</v>
      </c>
      <c r="NS80" s="188">
        <v>80.048825145000365</v>
      </c>
      <c r="NT80" s="188">
        <v>-80.048825145000365</v>
      </c>
      <c r="NU80" s="188">
        <v>-80.048825145000365</v>
      </c>
      <c r="NV80" s="188">
        <v>80.048825145000365</v>
      </c>
      <c r="NX80">
        <v>1</v>
      </c>
      <c r="NY80" s="228">
        <v>1</v>
      </c>
      <c r="NZ80" s="228">
        <v>-1</v>
      </c>
      <c r="OA80" s="228">
        <v>1</v>
      </c>
      <c r="OB80" s="203">
        <v>-1</v>
      </c>
      <c r="OC80" s="229">
        <v>-3</v>
      </c>
      <c r="OD80">
        <v>1</v>
      </c>
      <c r="OE80">
        <v>1</v>
      </c>
      <c r="OF80" s="203">
        <v>1</v>
      </c>
      <c r="OG80">
        <v>0</v>
      </c>
      <c r="OH80">
        <v>0</v>
      </c>
      <c r="OI80">
        <v>1</v>
      </c>
      <c r="OJ80">
        <v>1</v>
      </c>
      <c r="OK80">
        <v>1.1893870082299999E-2</v>
      </c>
      <c r="OL80" s="194">
        <v>42545</v>
      </c>
      <c r="OM80">
        <f t="shared" si="209"/>
        <v>1</v>
      </c>
      <c r="ON80" t="s">
        <v>1163</v>
      </c>
      <c r="OO80">
        <v>4</v>
      </c>
      <c r="OP80" s="241"/>
      <c r="OQ80">
        <v>3</v>
      </c>
      <c r="OR80" s="137">
        <v>134040</v>
      </c>
      <c r="OS80" s="137">
        <v>100530</v>
      </c>
      <c r="OT80" s="188">
        <v>1594.2543458314919</v>
      </c>
      <c r="OU80" s="188">
        <v>1594.2543458314919</v>
      </c>
      <c r="OV80" s="188">
        <v>-1594.2543458314919</v>
      </c>
      <c r="OW80" s="188">
        <v>1594.2543458314919</v>
      </c>
      <c r="OX80" s="188">
        <v>1594.2543458314919</v>
      </c>
      <c r="OY80" s="188">
        <v>-1594.2543458314919</v>
      </c>
      <c r="OZ80" s="188">
        <v>1594.2543458314919</v>
      </c>
      <c r="PA80" s="188">
        <f t="shared" si="210"/>
        <v>1594.2543458314919</v>
      </c>
      <c r="PB80" s="188">
        <v>1594.2543458314919</v>
      </c>
      <c r="PC80" s="188">
        <v>-1594.2543458314919</v>
      </c>
      <c r="PD80" s="188">
        <v>-1594.2543458314919</v>
      </c>
      <c r="PE80" s="188">
        <v>1594.2543458314919</v>
      </c>
      <c r="PG80">
        <v>1</v>
      </c>
      <c r="PH80" s="228">
        <v>1</v>
      </c>
      <c r="PI80" s="228">
        <v>-1</v>
      </c>
      <c r="PJ80" s="228">
        <v>1</v>
      </c>
      <c r="PK80" s="203">
        <v>-1</v>
      </c>
      <c r="PL80" s="229">
        <v>-1</v>
      </c>
      <c r="PM80">
        <v>1</v>
      </c>
      <c r="PN80">
        <v>1</v>
      </c>
      <c r="PO80" s="203">
        <v>1</v>
      </c>
      <c r="PP80">
        <v>0</v>
      </c>
      <c r="PQ80">
        <v>0</v>
      </c>
      <c r="PR80">
        <v>1</v>
      </c>
      <c r="PS80">
        <v>1</v>
      </c>
      <c r="PT80" s="237">
        <v>9.9457504520799999E-3</v>
      </c>
      <c r="PU80" s="194">
        <v>42545</v>
      </c>
      <c r="PV80">
        <v>1</v>
      </c>
      <c r="PW80" t="s">
        <v>1163</v>
      </c>
      <c r="PX80">
        <v>4</v>
      </c>
      <c r="PY80" s="241"/>
      <c r="PZ80">
        <v>3</v>
      </c>
      <c r="QA80" s="137">
        <v>134720</v>
      </c>
      <c r="QB80" s="137">
        <v>101040</v>
      </c>
      <c r="QC80" s="188">
        <v>1339.8915009042175</v>
      </c>
      <c r="QD80" s="188">
        <v>1339.8915009042175</v>
      </c>
      <c r="QE80" s="188">
        <v>-1339.8915009042175</v>
      </c>
      <c r="QF80" s="188">
        <v>1339.8915009042175</v>
      </c>
      <c r="QG80" s="188">
        <v>1339.8915009042175</v>
      </c>
      <c r="QH80" s="188">
        <v>-1339.8915009042175</v>
      </c>
      <c r="QI80" s="188">
        <v>1339.8915009042175</v>
      </c>
      <c r="QJ80" s="188">
        <v>1339.8915009042175</v>
      </c>
      <c r="QK80" s="188">
        <v>1339.8915009042175</v>
      </c>
      <c r="QL80" s="188">
        <v>-1339.8915009042175</v>
      </c>
      <c r="QM80" s="188">
        <v>-1339.8915009042175</v>
      </c>
      <c r="QN80" s="188">
        <v>1339.8915009042175</v>
      </c>
      <c r="QP80">
        <f t="shared" si="211"/>
        <v>1</v>
      </c>
      <c r="QQ80" s="228">
        <v>1</v>
      </c>
      <c r="QR80" s="228">
        <v>-1</v>
      </c>
      <c r="QS80" s="228">
        <v>1</v>
      </c>
      <c r="QT80" s="203">
        <v>-1</v>
      </c>
      <c r="QU80" s="229">
        <v>15</v>
      </c>
      <c r="QV80">
        <f t="shared" si="212"/>
        <v>1</v>
      </c>
      <c r="QW80">
        <f t="shared" si="213"/>
        <v>-1</v>
      </c>
      <c r="QX80">
        <v>1</v>
      </c>
      <c r="QY80">
        <f t="shared" si="214"/>
        <v>0</v>
      </c>
      <c r="QZ80">
        <f t="shared" si="176"/>
        <v>0</v>
      </c>
      <c r="RA80">
        <f t="shared" ref="RA80:RA92" si="254">IF(QX80=QV80,1,0)</f>
        <v>1</v>
      </c>
      <c r="RB80">
        <f t="shared" si="215"/>
        <v>0</v>
      </c>
      <c r="RC80">
        <v>5.0731125037299998E-3</v>
      </c>
      <c r="RD80" s="194">
        <v>42545</v>
      </c>
      <c r="RE80">
        <f t="shared" si="216"/>
        <v>-1</v>
      </c>
      <c r="RF80" t="str">
        <f t="shared" si="180"/>
        <v>TRUE</v>
      </c>
      <c r="RG80">
        <f>VLOOKUP($A80,'FuturesInfo (3)'!$A$2:$V$80,22)</f>
        <v>4</v>
      </c>
      <c r="RH80" s="241"/>
      <c r="RI80">
        <f t="shared" si="217"/>
        <v>3</v>
      </c>
      <c r="RJ80" s="137">
        <f>VLOOKUP($A80,'FuturesInfo (3)'!$A$2:$O$80,15)*RG80</f>
        <v>134720</v>
      </c>
      <c r="RK80" s="137">
        <f>VLOOKUP($A80,'FuturesInfo (3)'!$A$2:$O$80,15)*RI80</f>
        <v>101040</v>
      </c>
      <c r="RL80" s="188">
        <f t="shared" si="218"/>
        <v>683.44971650250557</v>
      </c>
      <c r="RM80" s="188">
        <f t="shared" si="172"/>
        <v>683.44971650250557</v>
      </c>
      <c r="RN80" s="188">
        <f t="shared" si="219"/>
        <v>-683.44971650250557</v>
      </c>
      <c r="RO80" s="188">
        <f t="shared" si="220"/>
        <v>683.44971650250557</v>
      </c>
      <c r="RP80" s="188">
        <f t="shared" si="173"/>
        <v>-683.44971650250557</v>
      </c>
      <c r="RQ80" s="188">
        <f t="shared" si="221"/>
        <v>-683.44971650250557</v>
      </c>
      <c r="RR80" s="188">
        <f t="shared" ref="RR80:RR92" si="255">IF(IF(QS80=QX80,1,0)=1,ABS(RJ80*RC80),-ABS(RJ80*RC80))</f>
        <v>683.44971650250557</v>
      </c>
      <c r="RS80" s="188">
        <f t="shared" si="222"/>
        <v>-683.44971650250557</v>
      </c>
      <c r="RT80" s="188">
        <f>IF(IF(sym!$Q69=QX80,1,0)=1,ABS(RJ80*RC80),-ABS(RJ80*RC80))</f>
        <v>683.44971650250557</v>
      </c>
      <c r="RU80" s="188">
        <f>IF(IF(sym!$P69=QX80,1,0)=1,ABS(RJ80*RC80),-ABS(RJ80*RC80))</f>
        <v>-683.44971650250557</v>
      </c>
      <c r="RV80" s="188">
        <f t="shared" si="169"/>
        <v>-683.44971650250557</v>
      </c>
      <c r="RW80" s="188">
        <f t="shared" si="223"/>
        <v>683.44971650250557</v>
      </c>
      <c r="RY80">
        <f t="shared" si="224"/>
        <v>1</v>
      </c>
      <c r="RZ80" s="228"/>
      <c r="SA80" s="228"/>
      <c r="SB80" s="228"/>
      <c r="SC80" s="203"/>
      <c r="SD80" s="229"/>
      <c r="SE80">
        <f t="shared" si="225"/>
        <v>1</v>
      </c>
      <c r="SF80">
        <f t="shared" si="226"/>
        <v>0</v>
      </c>
      <c r="SG80" s="203"/>
      <c r="SH80">
        <f t="shared" si="227"/>
        <v>1</v>
      </c>
      <c r="SI80">
        <f t="shared" si="181"/>
        <v>1</v>
      </c>
      <c r="SJ80">
        <f t="shared" ref="SJ80:SJ92" si="256">IF(SG80=SE80,1,0)</f>
        <v>0</v>
      </c>
      <c r="SK80">
        <f t="shared" si="228"/>
        <v>1</v>
      </c>
      <c r="SL80" s="237"/>
      <c r="SM80" s="194"/>
      <c r="SN80">
        <f t="shared" si="229"/>
        <v>-1</v>
      </c>
      <c r="SO80" t="str">
        <f t="shared" si="182"/>
        <v>FALSE</v>
      </c>
      <c r="SP80">
        <f>VLOOKUP($A80,'FuturesInfo (3)'!$A$2:$V$80,22)</f>
        <v>4</v>
      </c>
      <c r="SQ80" s="241"/>
      <c r="SR80">
        <f t="shared" si="230"/>
        <v>3</v>
      </c>
      <c r="SS80" s="137">
        <f>VLOOKUP($A80,'FuturesInfo (3)'!$A$2:$O$80,15)*SP80</f>
        <v>134720</v>
      </c>
      <c r="ST80" s="137">
        <f>VLOOKUP($A80,'FuturesInfo (3)'!$A$2:$O$80,15)*SR80</f>
        <v>101040</v>
      </c>
      <c r="SU80" s="188">
        <f t="shared" si="177"/>
        <v>0</v>
      </c>
      <c r="SV80" s="188">
        <f t="shared" si="183"/>
        <v>0</v>
      </c>
      <c r="SW80" s="188">
        <f t="shared" si="231"/>
        <v>0</v>
      </c>
      <c r="SX80" s="188">
        <f t="shared" si="232"/>
        <v>0</v>
      </c>
      <c r="SY80" s="188">
        <f t="shared" si="174"/>
        <v>0</v>
      </c>
      <c r="SZ80" s="188">
        <f t="shared" si="233"/>
        <v>0</v>
      </c>
      <c r="TA80" s="188">
        <f t="shared" ref="TA80:TA92" si="257">IF(IF(SB80=SG80,1,0)=1,ABS(SS80*SL80),-ABS(SS80*SL80))</f>
        <v>0</v>
      </c>
      <c r="TB80" s="188">
        <f t="shared" si="234"/>
        <v>0</v>
      </c>
      <c r="TC80" s="188">
        <f>IF(IF(sym!$Q69=SG80,1,0)=1,ABS(SS80*SL80),-ABS(SS80*SL80))</f>
        <v>0</v>
      </c>
      <c r="TD80" s="188">
        <f>IF(IF(sym!$P69=SG80,1,0)=1,ABS(SS80*SL80),-ABS(SS80*SL80))</f>
        <v>0</v>
      </c>
      <c r="TE80" s="188">
        <f t="shared" si="170"/>
        <v>0</v>
      </c>
      <c r="TF80" s="188">
        <f t="shared" si="235"/>
        <v>0</v>
      </c>
      <c r="TH80">
        <f t="shared" si="236"/>
        <v>0</v>
      </c>
      <c r="TI80" s="228"/>
      <c r="TJ80" s="228"/>
      <c r="TK80" s="228"/>
      <c r="TL80" s="203"/>
      <c r="TM80" s="229"/>
      <c r="TN80">
        <f t="shared" si="237"/>
        <v>1</v>
      </c>
      <c r="TO80">
        <f t="shared" si="238"/>
        <v>0</v>
      </c>
      <c r="TP80" s="203"/>
      <c r="TQ80">
        <f t="shared" si="239"/>
        <v>1</v>
      </c>
      <c r="TR80">
        <f t="shared" si="184"/>
        <v>1</v>
      </c>
      <c r="TS80">
        <f t="shared" ref="TS80:TS92" si="258">IF(TP80=TN80,1,0)</f>
        <v>0</v>
      </c>
      <c r="TT80">
        <f t="shared" si="240"/>
        <v>1</v>
      </c>
      <c r="TU80" s="237"/>
      <c r="TV80" s="194"/>
      <c r="TW80">
        <f t="shared" si="241"/>
        <v>-1</v>
      </c>
      <c r="TX80" t="str">
        <f t="shared" si="185"/>
        <v>FALSE</v>
      </c>
      <c r="TY80">
        <f>VLOOKUP($A80,'FuturesInfo (3)'!$A$2:$V$80,22)</f>
        <v>4</v>
      </c>
      <c r="TZ80" s="241"/>
      <c r="UA80">
        <f t="shared" si="242"/>
        <v>3</v>
      </c>
      <c r="UB80" s="137">
        <f>VLOOKUP($A80,'FuturesInfo (3)'!$A$2:$O$80,15)*TY80</f>
        <v>134720</v>
      </c>
      <c r="UC80" s="137">
        <f>VLOOKUP($A80,'FuturesInfo (3)'!$A$2:$O$80,15)*UA80</f>
        <v>101040</v>
      </c>
      <c r="UD80" s="188">
        <f t="shared" si="178"/>
        <v>0</v>
      </c>
      <c r="UE80" s="188">
        <f t="shared" si="186"/>
        <v>0</v>
      </c>
      <c r="UF80" s="188">
        <f t="shared" si="243"/>
        <v>0</v>
      </c>
      <c r="UG80" s="188">
        <f t="shared" si="244"/>
        <v>0</v>
      </c>
      <c r="UH80" s="188">
        <f t="shared" si="175"/>
        <v>0</v>
      </c>
      <c r="UI80" s="188">
        <f t="shared" si="245"/>
        <v>0</v>
      </c>
      <c r="UJ80" s="188">
        <f t="shared" ref="UJ80:UJ92" si="259">IF(IF(TK80=TP80,1,0)=1,ABS(UB80*TU80),-ABS(UB80*TU80))</f>
        <v>0</v>
      </c>
      <c r="UK80" s="188">
        <f t="shared" si="246"/>
        <v>0</v>
      </c>
      <c r="UL80" s="188">
        <f>IF(IF(sym!$Q69=TP80,1,0)=1,ABS(UB80*TU80),-ABS(UB80*TU80))</f>
        <v>0</v>
      </c>
      <c r="UM80" s="188">
        <f>IF(IF(sym!$P69=TP80,1,0)=1,ABS(UB80*TU80),-ABS(UB80*TU80))</f>
        <v>0</v>
      </c>
      <c r="UN80" s="188">
        <f t="shared" si="171"/>
        <v>0</v>
      </c>
      <c r="UO80" s="188">
        <f t="shared" si="247"/>
        <v>0</v>
      </c>
    </row>
    <row r="81" spans="1:561" x14ac:dyDescent="0.25">
      <c r="A81" s="1" t="s">
        <v>410</v>
      </c>
      <c r="B81" s="149" t="str">
        <f>'FuturesInfo (3)'!M69</f>
        <v>EX</v>
      </c>
      <c r="C81" s="192" t="str">
        <f>VLOOKUP(A81,'FuturesInfo (3)'!$A$2:$K$80,11)</f>
        <v>index</v>
      </c>
      <c r="D81" s="2"/>
      <c r="E81">
        <v>1</v>
      </c>
      <c r="F81" s="228">
        <v>1</v>
      </c>
      <c r="G81" s="228">
        <v>-1</v>
      </c>
      <c r="H81" s="203">
        <v>1</v>
      </c>
      <c r="I81" s="229">
        <v>4</v>
      </c>
      <c r="J81">
        <v>-1</v>
      </c>
      <c r="K81">
        <v>1</v>
      </c>
      <c r="L81" s="203">
        <v>1</v>
      </c>
      <c r="M81">
        <v>1</v>
      </c>
      <c r="N81">
        <v>1</v>
      </c>
      <c r="O81">
        <v>0</v>
      </c>
      <c r="P81">
        <v>1</v>
      </c>
      <c r="Q81" s="237">
        <v>1.2770485987899999E-2</v>
      </c>
      <c r="R81" s="194">
        <v>42544</v>
      </c>
      <c r="S81">
        <v>60</v>
      </c>
      <c r="T81" t="s">
        <v>1163</v>
      </c>
      <c r="U81">
        <v>2</v>
      </c>
      <c r="V81" s="241">
        <v>2</v>
      </c>
      <c r="W81">
        <v>2</v>
      </c>
      <c r="X81" s="137">
        <v>63223.403999999995</v>
      </c>
      <c r="Y81" s="137">
        <v>63223.403999999995</v>
      </c>
      <c r="Z81" s="188">
        <v>807.39359488934076</v>
      </c>
      <c r="AA81" s="188">
        <f t="shared" si="179"/>
        <v>807.39359488934076</v>
      </c>
      <c r="AB81" s="188">
        <v>807.39359488934076</v>
      </c>
      <c r="AC81" s="188">
        <v>-807.39359488934076</v>
      </c>
      <c r="AD81" s="188">
        <v>807.39359488934076</v>
      </c>
      <c r="AE81" s="188">
        <v>-807.39359488934076</v>
      </c>
      <c r="AF81" s="188">
        <f t="shared" si="187"/>
        <v>-2</v>
      </c>
      <c r="AG81" s="188">
        <v>807.39359488934076</v>
      </c>
      <c r="AH81" s="188">
        <v>-807.39359488934076</v>
      </c>
      <c r="AI81" s="188">
        <v>-807.39359488934076</v>
      </c>
      <c r="AJ81" s="188">
        <v>807.39359488934076</v>
      </c>
      <c r="AL81">
        <v>1</v>
      </c>
      <c r="AM81" s="228">
        <v>-1</v>
      </c>
      <c r="AN81" s="228">
        <v>-1</v>
      </c>
      <c r="AO81" s="228">
        <v>-1</v>
      </c>
      <c r="AP81" s="203">
        <v>1</v>
      </c>
      <c r="AQ81" s="229">
        <v>5</v>
      </c>
      <c r="AR81">
        <v>-1</v>
      </c>
      <c r="AS81">
        <v>1</v>
      </c>
      <c r="AT81" s="203">
        <v>1</v>
      </c>
      <c r="AU81">
        <v>0</v>
      </c>
      <c r="AV81">
        <v>1</v>
      </c>
      <c r="AW81">
        <v>0</v>
      </c>
      <c r="AX81">
        <v>1</v>
      </c>
      <c r="AY81" s="237">
        <v>5.9544658493900001E-3</v>
      </c>
      <c r="AZ81" s="194">
        <v>42544</v>
      </c>
      <c r="BA81">
        <f t="shared" si="188"/>
        <v>-1</v>
      </c>
      <c r="BB81" t="s">
        <v>1163</v>
      </c>
      <c r="BC81">
        <v>2</v>
      </c>
      <c r="BD81" s="241">
        <v>2</v>
      </c>
      <c r="BE81">
        <v>2</v>
      </c>
      <c r="BF81" s="137">
        <v>63692.81519999999</v>
      </c>
      <c r="BG81" s="137">
        <v>63692.81519999999</v>
      </c>
      <c r="BH81" s="188">
        <v>-379.25669295990826</v>
      </c>
      <c r="BI81" s="188">
        <f t="shared" si="189"/>
        <v>379.25669295990826</v>
      </c>
      <c r="BJ81" s="188">
        <v>379.25669295990826</v>
      </c>
      <c r="BK81" s="188">
        <v>-379.25669295990826</v>
      </c>
      <c r="BL81" s="188">
        <v>379.25669295990826</v>
      </c>
      <c r="BM81" s="188">
        <v>-379.25669295990826</v>
      </c>
      <c r="BN81" s="188">
        <v>-379.25669295990826</v>
      </c>
      <c r="BO81" s="188">
        <f t="shared" si="190"/>
        <v>-379.25669295990826</v>
      </c>
      <c r="BP81" s="188">
        <v>379.25669295990826</v>
      </c>
      <c r="BQ81" s="188">
        <v>-379.25669295990826</v>
      </c>
      <c r="BR81" s="188">
        <v>-379.25669295990826</v>
      </c>
      <c r="BS81" s="188">
        <v>379.25669295990826</v>
      </c>
      <c r="BU81">
        <v>1</v>
      </c>
      <c r="BV81" s="228">
        <v>1</v>
      </c>
      <c r="BW81" s="228">
        <v>-1</v>
      </c>
      <c r="BX81" s="228">
        <v>1</v>
      </c>
      <c r="BY81" s="203">
        <v>-1</v>
      </c>
      <c r="BZ81" s="229">
        <v>6</v>
      </c>
      <c r="CA81">
        <v>1</v>
      </c>
      <c r="CB81">
        <v>-1</v>
      </c>
      <c r="CC81" s="203">
        <v>-1</v>
      </c>
      <c r="CD81">
        <v>0</v>
      </c>
      <c r="CE81">
        <v>1</v>
      </c>
      <c r="CF81">
        <v>0</v>
      </c>
      <c r="CG81">
        <v>1</v>
      </c>
      <c r="CH81" s="237">
        <v>-5.2228412256299997E-3</v>
      </c>
      <c r="CI81" s="194">
        <v>42548</v>
      </c>
      <c r="CJ81">
        <f t="shared" si="191"/>
        <v>-1</v>
      </c>
      <c r="CK81" t="s">
        <v>1163</v>
      </c>
      <c r="CL81">
        <v>3</v>
      </c>
      <c r="CM81" s="241">
        <v>2</v>
      </c>
      <c r="CN81">
        <v>2</v>
      </c>
      <c r="CO81" s="137">
        <v>95596.64850000001</v>
      </c>
      <c r="CP81" s="137">
        <v>63731.099000000009</v>
      </c>
      <c r="CQ81" s="188">
        <v>-499.28611681786032</v>
      </c>
      <c r="CR81" s="188">
        <f t="shared" si="248"/>
        <v>-499.28611681786032</v>
      </c>
      <c r="CS81" s="188">
        <v>499.28611681786032</v>
      </c>
      <c r="CT81" s="188">
        <v>-499.28611681786032</v>
      </c>
      <c r="CU81" s="188">
        <v>499.28611681786032</v>
      </c>
      <c r="CV81" s="188">
        <v>499.28611681786032</v>
      </c>
      <c r="CW81" s="188">
        <v>-499.28611681786032</v>
      </c>
      <c r="CX81" s="188">
        <f t="shared" si="192"/>
        <v>499.28611681786032</v>
      </c>
      <c r="CY81" s="188">
        <v>-499.28611681786032</v>
      </c>
      <c r="CZ81" s="188">
        <v>499.28611681786032</v>
      </c>
      <c r="DA81" s="188">
        <v>-499.28611681786032</v>
      </c>
      <c r="DB81" s="188">
        <v>499.28611681786032</v>
      </c>
      <c r="DD81">
        <v>-1</v>
      </c>
      <c r="DE81" s="228">
        <v>1</v>
      </c>
      <c r="DF81" s="228">
        <v>-1</v>
      </c>
      <c r="DG81" s="228">
        <v>1</v>
      </c>
      <c r="DH81" s="203">
        <v>-1</v>
      </c>
      <c r="DI81" s="229">
        <v>7</v>
      </c>
      <c r="DJ81">
        <v>1</v>
      </c>
      <c r="DK81">
        <v>-1</v>
      </c>
      <c r="DL81" s="203">
        <v>-1</v>
      </c>
      <c r="DM81">
        <v>0</v>
      </c>
      <c r="DN81">
        <v>1</v>
      </c>
      <c r="DO81">
        <v>0</v>
      </c>
      <c r="DP81">
        <v>1</v>
      </c>
      <c r="DQ81" s="237">
        <v>-1.7500875043800001E-2</v>
      </c>
      <c r="DR81" s="194">
        <v>42548</v>
      </c>
      <c r="DS81">
        <f t="shared" si="193"/>
        <v>-1</v>
      </c>
      <c r="DT81" t="s">
        <v>1163</v>
      </c>
      <c r="DU81">
        <v>3</v>
      </c>
      <c r="DV81" s="241">
        <v>1</v>
      </c>
      <c r="DW81">
        <v>4</v>
      </c>
      <c r="DX81" s="137">
        <v>93377.942700000014</v>
      </c>
      <c r="DY81" s="137">
        <v>124503.92360000001</v>
      </c>
      <c r="DZ81" s="188">
        <v>-1634.1957070398166</v>
      </c>
      <c r="EA81" s="188">
        <f t="shared" si="249"/>
        <v>1634.1957070398166</v>
      </c>
      <c r="EB81" s="188">
        <v>1634.1957070398166</v>
      </c>
      <c r="EC81" s="188">
        <v>-1634.1957070398166</v>
      </c>
      <c r="ED81" s="188">
        <v>1634.1957070398166</v>
      </c>
      <c r="EE81" s="188">
        <v>1634.1957070398166</v>
      </c>
      <c r="EF81" s="188">
        <v>-1634.1957070398166</v>
      </c>
      <c r="EG81" s="188">
        <f t="shared" si="194"/>
        <v>1634.1957070398166</v>
      </c>
      <c r="EH81" s="188">
        <v>-1634.1957070398166</v>
      </c>
      <c r="EI81" s="188">
        <v>1634.1957070398166</v>
      </c>
      <c r="EJ81" s="188">
        <v>-1634.1957070398166</v>
      </c>
      <c r="EK81" s="188">
        <v>1634.1957070398166</v>
      </c>
      <c r="EM81">
        <v>-1</v>
      </c>
      <c r="EN81" s="228">
        <v>-1</v>
      </c>
      <c r="EO81" s="228">
        <v>1</v>
      </c>
      <c r="EP81" s="228">
        <v>-1</v>
      </c>
      <c r="EQ81" s="203">
        <v>-1</v>
      </c>
      <c r="ER81" s="229">
        <v>8</v>
      </c>
      <c r="ES81">
        <v>1</v>
      </c>
      <c r="ET81">
        <v>-1</v>
      </c>
      <c r="EU81" s="203">
        <v>-1</v>
      </c>
      <c r="EV81">
        <v>1</v>
      </c>
      <c r="EW81">
        <v>1</v>
      </c>
      <c r="EX81">
        <v>0</v>
      </c>
      <c r="EY81">
        <v>1</v>
      </c>
      <c r="EZ81" s="237">
        <v>-1.8881368008600002E-2</v>
      </c>
      <c r="FA81" s="194">
        <v>42548</v>
      </c>
      <c r="FB81">
        <f t="shared" si="195"/>
        <v>-1</v>
      </c>
      <c r="FC81" t="s">
        <v>1163</v>
      </c>
      <c r="FD81">
        <v>3</v>
      </c>
      <c r="FE81" s="241">
        <v>2</v>
      </c>
      <c r="FF81">
        <v>3</v>
      </c>
      <c r="FG81" s="137">
        <v>91410.768000000011</v>
      </c>
      <c r="FH81" s="137">
        <v>91410.768000000011</v>
      </c>
      <c r="FI81" s="188">
        <v>1725.960350556757</v>
      </c>
      <c r="FJ81" s="188">
        <f t="shared" si="250"/>
        <v>1725.960350556757</v>
      </c>
      <c r="FK81" s="188">
        <v>1725.960350556757</v>
      </c>
      <c r="FL81" s="188">
        <v>-1725.960350556757</v>
      </c>
      <c r="FM81" s="188">
        <v>1725.960350556757</v>
      </c>
      <c r="FN81" s="188">
        <v>-1725.960350556757</v>
      </c>
      <c r="FO81" s="188">
        <v>1725.960350556757</v>
      </c>
      <c r="FP81" s="188">
        <f t="shared" si="196"/>
        <v>1725.960350556757</v>
      </c>
      <c r="FQ81" s="188">
        <v>-1725.960350556757</v>
      </c>
      <c r="FR81" s="188">
        <v>1725.960350556757</v>
      </c>
      <c r="FS81" s="188">
        <v>-1725.960350556757</v>
      </c>
      <c r="FT81" s="188">
        <v>1725.960350556757</v>
      </c>
      <c r="FV81">
        <v>-1</v>
      </c>
      <c r="FW81" s="228">
        <v>-1</v>
      </c>
      <c r="FX81" s="228">
        <v>1</v>
      </c>
      <c r="FY81" s="228">
        <v>-1</v>
      </c>
      <c r="FZ81" s="203">
        <v>-1</v>
      </c>
      <c r="GA81" s="229">
        <v>-3</v>
      </c>
      <c r="GB81">
        <v>1</v>
      </c>
      <c r="GC81">
        <v>1</v>
      </c>
      <c r="GD81">
        <v>1</v>
      </c>
      <c r="GE81">
        <v>0</v>
      </c>
      <c r="GF81">
        <v>0</v>
      </c>
      <c r="GG81">
        <v>1</v>
      </c>
      <c r="GH81">
        <v>1</v>
      </c>
      <c r="GI81">
        <v>7.2621641249099997E-3</v>
      </c>
      <c r="GJ81" s="194">
        <v>42548</v>
      </c>
      <c r="GK81">
        <f t="shared" si="197"/>
        <v>1</v>
      </c>
      <c r="GL81" t="s">
        <v>1163</v>
      </c>
      <c r="GM81">
        <v>3</v>
      </c>
      <c r="GN81" s="241">
        <v>1</v>
      </c>
      <c r="GO81">
        <v>4</v>
      </c>
      <c r="GP81" s="137">
        <v>92074.608000000007</v>
      </c>
      <c r="GQ81" s="137">
        <v>122766.144</v>
      </c>
      <c r="GR81" s="188">
        <v>-668.66091503275129</v>
      </c>
      <c r="GS81" s="188">
        <f t="shared" si="251"/>
        <v>-668.66091503275129</v>
      </c>
      <c r="GT81" s="188">
        <v>-668.66091503275129</v>
      </c>
      <c r="GU81" s="188">
        <v>668.66091503275129</v>
      </c>
      <c r="GV81" s="188">
        <v>668.66091503275129</v>
      </c>
      <c r="GW81" s="188">
        <v>668.66091503275129</v>
      </c>
      <c r="GX81" s="188">
        <v>-668.66091503275129</v>
      </c>
      <c r="GY81" s="188">
        <f t="shared" si="198"/>
        <v>668.66091503275129</v>
      </c>
      <c r="GZ81" s="188">
        <v>668.66091503275129</v>
      </c>
      <c r="HA81" s="188">
        <v>-668.66091503275129</v>
      </c>
      <c r="HB81" s="188">
        <v>-668.66091503275129</v>
      </c>
      <c r="HC81" s="188">
        <v>668.66091503275129</v>
      </c>
      <c r="HE81">
        <v>1</v>
      </c>
      <c r="HF81">
        <v>1</v>
      </c>
      <c r="HG81">
        <v>1</v>
      </c>
      <c r="HH81">
        <v>1</v>
      </c>
      <c r="HI81">
        <v>-1</v>
      </c>
      <c r="HJ81">
        <v>4</v>
      </c>
      <c r="HK81">
        <v>1</v>
      </c>
      <c r="HL81">
        <v>-1</v>
      </c>
      <c r="HM81" s="203">
        <v>1</v>
      </c>
      <c r="HN81">
        <v>1</v>
      </c>
      <c r="HO81">
        <v>0</v>
      </c>
      <c r="HP81">
        <v>1</v>
      </c>
      <c r="HQ81">
        <v>0</v>
      </c>
      <c r="HR81" s="237">
        <v>2.0908435472200001E-2</v>
      </c>
      <c r="HS81" s="194">
        <v>42552</v>
      </c>
      <c r="HT81">
        <f t="shared" si="199"/>
        <v>1</v>
      </c>
      <c r="HU81" t="s">
        <v>1163</v>
      </c>
      <c r="HV81">
        <v>3</v>
      </c>
      <c r="HW81">
        <v>1</v>
      </c>
      <c r="HX81">
        <v>4</v>
      </c>
      <c r="HY81" s="137">
        <v>93914.783999999985</v>
      </c>
      <c r="HZ81" s="137">
        <v>125219.71199999998</v>
      </c>
      <c r="IA81" s="188">
        <v>1963.6112011496007</v>
      </c>
      <c r="IB81" s="188">
        <f t="shared" si="252"/>
        <v>1963.6112011496007</v>
      </c>
      <c r="IC81" s="188">
        <v>-1963.6112011496007</v>
      </c>
      <c r="ID81" s="188">
        <v>1963.6112011496007</v>
      </c>
      <c r="IE81" s="188">
        <v>-1963.6112011496007</v>
      </c>
      <c r="IF81" s="188">
        <v>1963.6112011496007</v>
      </c>
      <c r="IG81" s="188">
        <v>1963.6112011496007</v>
      </c>
      <c r="IH81" s="188">
        <f t="shared" si="200"/>
        <v>1963.6112011496007</v>
      </c>
      <c r="II81" s="188">
        <v>1963.6112011496007</v>
      </c>
      <c r="IJ81" s="188">
        <v>-1963.6112011496007</v>
      </c>
      <c r="IK81" s="188">
        <v>-1963.6112011496007</v>
      </c>
      <c r="IL81" s="188">
        <v>1963.6112011496007</v>
      </c>
      <c r="IN81">
        <v>1</v>
      </c>
      <c r="IO81" s="228">
        <v>-1</v>
      </c>
      <c r="IP81" s="228">
        <v>-1</v>
      </c>
      <c r="IQ81" s="228">
        <v>-1</v>
      </c>
      <c r="IR81" s="203">
        <v>-1</v>
      </c>
      <c r="IS81" s="229">
        <v>-5</v>
      </c>
      <c r="IT81">
        <v>1</v>
      </c>
      <c r="IU81">
        <v>1</v>
      </c>
      <c r="IV81" s="203">
        <v>1</v>
      </c>
      <c r="IW81">
        <v>0</v>
      </c>
      <c r="IX81">
        <v>0</v>
      </c>
      <c r="IY81">
        <v>1</v>
      </c>
      <c r="IZ81">
        <v>1</v>
      </c>
      <c r="JA81" s="237">
        <v>1.6242937853099999E-2</v>
      </c>
      <c r="JB81" s="194">
        <v>42552</v>
      </c>
      <c r="JC81">
        <f t="shared" si="201"/>
        <v>-1</v>
      </c>
      <c r="JD81" t="s">
        <v>1163</v>
      </c>
      <c r="JE81">
        <v>3</v>
      </c>
      <c r="JF81" s="241">
        <v>2</v>
      </c>
      <c r="JG81">
        <v>2</v>
      </c>
      <c r="JH81" s="137">
        <v>95474.771999999997</v>
      </c>
      <c r="JI81" s="137">
        <v>63649.847999999998</v>
      </c>
      <c r="JJ81" s="188">
        <v>-1550.790788134892</v>
      </c>
      <c r="JK81" s="188">
        <f t="shared" si="253"/>
        <v>1550.790788134892</v>
      </c>
      <c r="JL81" s="188">
        <v>-1550.790788134892</v>
      </c>
      <c r="JM81" s="188">
        <v>1550.790788134892</v>
      </c>
      <c r="JN81" s="188">
        <v>1550.790788134892</v>
      </c>
      <c r="JO81" s="188">
        <v>-1550.790788134892</v>
      </c>
      <c r="JP81" s="188">
        <v>-1550.790788134892</v>
      </c>
      <c r="JQ81" s="188">
        <f t="shared" si="202"/>
        <v>-1550.790788134892</v>
      </c>
      <c r="JR81" s="188">
        <v>1550.790788134892</v>
      </c>
      <c r="JS81" s="188">
        <v>-1550.790788134892</v>
      </c>
      <c r="JT81" s="188">
        <v>-1550.790788134892</v>
      </c>
      <c r="JU81" s="188">
        <v>1550.790788134892</v>
      </c>
      <c r="JW81">
        <v>1</v>
      </c>
      <c r="JX81" s="228">
        <v>-1</v>
      </c>
      <c r="JY81" s="228">
        <v>-1</v>
      </c>
      <c r="JZ81" s="228">
        <v>-1</v>
      </c>
      <c r="KA81" s="203">
        <v>-1</v>
      </c>
      <c r="KB81" s="229">
        <v>3</v>
      </c>
      <c r="KC81">
        <v>1</v>
      </c>
      <c r="KD81">
        <v>-1</v>
      </c>
      <c r="KE81" s="203">
        <v>1</v>
      </c>
      <c r="KF81">
        <v>0</v>
      </c>
      <c r="KG81">
        <v>0</v>
      </c>
      <c r="KH81">
        <v>1</v>
      </c>
      <c r="KI81">
        <v>0</v>
      </c>
      <c r="KJ81" s="237">
        <v>1.7720639332899999E-2</v>
      </c>
      <c r="KK81" s="194">
        <v>42552</v>
      </c>
      <c r="KL81">
        <f t="shared" si="203"/>
        <v>-1</v>
      </c>
      <c r="KM81" t="s">
        <v>1163</v>
      </c>
      <c r="KN81">
        <v>3</v>
      </c>
      <c r="KO81" s="241">
        <v>1</v>
      </c>
      <c r="KP81">
        <v>4</v>
      </c>
      <c r="KQ81" s="137">
        <v>97439.043000000005</v>
      </c>
      <c r="KR81" s="137">
        <v>129918.724</v>
      </c>
      <c r="KS81" s="188">
        <v>-1726.6821379459345</v>
      </c>
      <c r="KT81" s="188">
        <v>1726.6821379459345</v>
      </c>
      <c r="KU81" s="188">
        <v>-1726.6821379459345</v>
      </c>
      <c r="KV81" s="188">
        <v>1726.6821379459345</v>
      </c>
      <c r="KW81" s="188">
        <v>-1726.6821379459345</v>
      </c>
      <c r="KX81" s="188">
        <v>-1726.6821379459345</v>
      </c>
      <c r="KY81" s="188">
        <v>-1726.6821379459345</v>
      </c>
      <c r="KZ81" s="188">
        <f t="shared" si="204"/>
        <v>-1726.6821379459345</v>
      </c>
      <c r="LA81" s="188">
        <v>1726.6821379459345</v>
      </c>
      <c r="LB81" s="188">
        <v>-1726.6821379459345</v>
      </c>
      <c r="LC81" s="188">
        <v>-1726.6821379459345</v>
      </c>
      <c r="LD81" s="188">
        <v>1726.6821379459345</v>
      </c>
      <c r="LF81">
        <v>1</v>
      </c>
      <c r="LG81" s="228">
        <v>1</v>
      </c>
      <c r="LH81" s="228">
        <v>1</v>
      </c>
      <c r="LI81" s="228">
        <v>1</v>
      </c>
      <c r="LJ81" s="203">
        <v>-1</v>
      </c>
      <c r="LK81" s="229">
        <v>-4</v>
      </c>
      <c r="LL81">
        <v>1</v>
      </c>
      <c r="LM81">
        <v>1</v>
      </c>
      <c r="LN81" s="203">
        <v>-1</v>
      </c>
      <c r="LO81">
        <v>0</v>
      </c>
      <c r="LP81">
        <v>1</v>
      </c>
      <c r="LQ81">
        <v>0</v>
      </c>
      <c r="LR81">
        <v>0</v>
      </c>
      <c r="LS81" s="237">
        <v>-3.4141345169000001E-4</v>
      </c>
      <c r="LT81" s="194">
        <v>42557</v>
      </c>
      <c r="LU81">
        <f t="shared" si="205"/>
        <v>1</v>
      </c>
      <c r="LV81" t="s">
        <v>1163</v>
      </c>
      <c r="LW81">
        <v>3</v>
      </c>
      <c r="LX81" s="241"/>
      <c r="LY81">
        <v>2</v>
      </c>
      <c r="LZ81" s="137">
        <v>97414.56</v>
      </c>
      <c r="MA81" s="137">
        <v>64943.040000000001</v>
      </c>
      <c r="MB81" s="188">
        <v>-33.258641174462603</v>
      </c>
      <c r="MC81" s="188">
        <v>-33.258641174462603</v>
      </c>
      <c r="MD81" s="188">
        <v>33.258641174462603</v>
      </c>
      <c r="ME81" s="188">
        <v>-33.258641174462603</v>
      </c>
      <c r="MF81" s="188">
        <v>-33.258641174462603</v>
      </c>
      <c r="MG81" s="188">
        <v>-33.258641174462603</v>
      </c>
      <c r="MH81" s="188">
        <v>-33.258641174462603</v>
      </c>
      <c r="MI81" s="188">
        <f t="shared" si="206"/>
        <v>-33.258641174462603</v>
      </c>
      <c r="MJ81" s="188">
        <v>-33.258641174462603</v>
      </c>
      <c r="MK81" s="188">
        <v>33.258641174462603</v>
      </c>
      <c r="ML81" s="188">
        <v>-33.258641174462603</v>
      </c>
      <c r="MM81" s="188">
        <v>33.258641174462603</v>
      </c>
      <c r="MO81">
        <v>-1</v>
      </c>
      <c r="MP81" s="228">
        <v>1</v>
      </c>
      <c r="MQ81" s="228">
        <v>1</v>
      </c>
      <c r="MR81" s="203">
        <v>1</v>
      </c>
      <c r="MS81" s="203">
        <v>-1</v>
      </c>
      <c r="MT81" s="229">
        <v>-5</v>
      </c>
      <c r="MU81">
        <v>1</v>
      </c>
      <c r="MV81">
        <v>1</v>
      </c>
      <c r="MW81" s="203">
        <v>1</v>
      </c>
      <c r="MX81">
        <v>1</v>
      </c>
      <c r="MY81">
        <v>0</v>
      </c>
      <c r="MZ81">
        <v>1</v>
      </c>
      <c r="NA81">
        <v>1</v>
      </c>
      <c r="NB81" s="237">
        <v>1.1953551912600001E-2</v>
      </c>
      <c r="NC81" s="194">
        <v>42557</v>
      </c>
      <c r="ND81">
        <f t="shared" si="207"/>
        <v>1</v>
      </c>
      <c r="NE81" t="s">
        <v>1163</v>
      </c>
      <c r="NF81">
        <v>3</v>
      </c>
      <c r="NG81" s="241"/>
      <c r="NH81">
        <v>2</v>
      </c>
      <c r="NI81" s="137">
        <v>98819.012999999977</v>
      </c>
      <c r="NJ81" s="137">
        <v>65879.34199999999</v>
      </c>
      <c r="NK81" s="188">
        <v>1181.2382018473941</v>
      </c>
      <c r="NL81" s="188">
        <v>-1181.2382018473941</v>
      </c>
      <c r="NM81" s="188">
        <v>-1181.2382018473941</v>
      </c>
      <c r="NN81" s="188">
        <v>1181.2382018473941</v>
      </c>
      <c r="NO81" s="188">
        <v>1181.2382018473941</v>
      </c>
      <c r="NP81" s="188">
        <v>1181.2382018473941</v>
      </c>
      <c r="NQ81" s="188">
        <v>1181.2382018473941</v>
      </c>
      <c r="NR81" s="188">
        <f t="shared" si="208"/>
        <v>1181.2382018473941</v>
      </c>
      <c r="NS81" s="188">
        <v>1181.2382018473941</v>
      </c>
      <c r="NT81" s="188">
        <v>-1181.2382018473941</v>
      </c>
      <c r="NU81" s="188">
        <v>-1181.2382018473941</v>
      </c>
      <c r="NV81" s="188">
        <v>1181.2382018473941</v>
      </c>
      <c r="NX81">
        <v>1</v>
      </c>
      <c r="NY81" s="228">
        <v>1</v>
      </c>
      <c r="NZ81" s="228">
        <v>-1</v>
      </c>
      <c r="OA81" s="228">
        <v>1</v>
      </c>
      <c r="OB81" s="203">
        <v>-1</v>
      </c>
      <c r="OC81" s="229">
        <v>-6</v>
      </c>
      <c r="OD81">
        <v>1</v>
      </c>
      <c r="OE81">
        <v>1</v>
      </c>
      <c r="OF81" s="203">
        <v>-1</v>
      </c>
      <c r="OG81">
        <v>1</v>
      </c>
      <c r="OH81">
        <v>1</v>
      </c>
      <c r="OI81">
        <v>0</v>
      </c>
      <c r="OJ81">
        <v>0</v>
      </c>
      <c r="OK81">
        <v>-4.72494093824E-3</v>
      </c>
      <c r="OL81" s="194">
        <v>42557</v>
      </c>
      <c r="OM81">
        <f t="shared" si="209"/>
        <v>1</v>
      </c>
      <c r="ON81" t="s">
        <v>1163</v>
      </c>
      <c r="OO81">
        <v>3</v>
      </c>
      <c r="OP81" s="241"/>
      <c r="OQ81">
        <v>2</v>
      </c>
      <c r="OR81" s="137">
        <v>97540.475999999995</v>
      </c>
      <c r="OS81" s="137">
        <v>65026.983999999997</v>
      </c>
      <c r="OT81" s="188">
        <v>-460.87298818781619</v>
      </c>
      <c r="OU81" s="188">
        <v>-460.87298818781619</v>
      </c>
      <c r="OV81" s="188">
        <v>460.87298818781619</v>
      </c>
      <c r="OW81" s="188">
        <v>-460.87298818781619</v>
      </c>
      <c r="OX81" s="188">
        <v>-460.87298818781619</v>
      </c>
      <c r="OY81" s="188">
        <v>460.87298818781619</v>
      </c>
      <c r="OZ81" s="188">
        <v>-460.87298818781619</v>
      </c>
      <c r="PA81" s="188">
        <f t="shared" si="210"/>
        <v>-460.87298818781619</v>
      </c>
      <c r="PB81" s="188">
        <v>-460.87298818781619</v>
      </c>
      <c r="PC81" s="188">
        <v>460.87298818781619</v>
      </c>
      <c r="PD81" s="188">
        <v>-460.87298818781619</v>
      </c>
      <c r="PE81" s="188">
        <v>460.87298818781619</v>
      </c>
      <c r="PG81">
        <v>-1</v>
      </c>
      <c r="PH81" s="228">
        <v>1</v>
      </c>
      <c r="PI81" s="228">
        <v>1</v>
      </c>
      <c r="PJ81" s="228">
        <v>1</v>
      </c>
      <c r="PK81" s="203">
        <v>-1</v>
      </c>
      <c r="PL81" s="229">
        <v>-7</v>
      </c>
      <c r="PM81">
        <v>1</v>
      </c>
      <c r="PN81">
        <v>1</v>
      </c>
      <c r="PO81" s="203">
        <v>-1</v>
      </c>
      <c r="PP81">
        <v>0</v>
      </c>
      <c r="PQ81">
        <v>1</v>
      </c>
      <c r="PR81">
        <v>0</v>
      </c>
      <c r="PS81">
        <v>0</v>
      </c>
      <c r="PT81" s="237">
        <v>-3.39097999322E-4</v>
      </c>
      <c r="PU81" s="194">
        <v>42557</v>
      </c>
      <c r="PV81">
        <v>1</v>
      </c>
      <c r="PW81" t="s">
        <v>1163</v>
      </c>
      <c r="PX81">
        <v>3</v>
      </c>
      <c r="PY81" s="241"/>
      <c r="PZ81">
        <v>2</v>
      </c>
      <c r="QA81" s="137">
        <v>96792.963000000003</v>
      </c>
      <c r="QB81" s="137">
        <v>64528.642</v>
      </c>
      <c r="QC81" s="188">
        <v>-32.822300101748375</v>
      </c>
      <c r="QD81" s="188">
        <v>32.822300101748375</v>
      </c>
      <c r="QE81" s="188">
        <v>32.822300101748375</v>
      </c>
      <c r="QF81" s="188">
        <v>-32.822300101748375</v>
      </c>
      <c r="QG81" s="188">
        <v>-32.822300101748375</v>
      </c>
      <c r="QH81" s="188">
        <v>-32.822300101748375</v>
      </c>
      <c r="QI81" s="188">
        <v>-32.822300101748375</v>
      </c>
      <c r="QJ81" s="188">
        <v>-32.822300101748375</v>
      </c>
      <c r="QK81" s="188">
        <v>-32.822300101748375</v>
      </c>
      <c r="QL81" s="188">
        <v>32.822300101748375</v>
      </c>
      <c r="QM81" s="188">
        <v>-32.822300101748375</v>
      </c>
      <c r="QN81" s="188">
        <v>32.822300101748375</v>
      </c>
      <c r="QP81">
        <f t="shared" si="211"/>
        <v>-1</v>
      </c>
      <c r="QQ81" s="228">
        <v>1</v>
      </c>
      <c r="QR81" s="228">
        <v>1</v>
      </c>
      <c r="QS81" s="228">
        <v>1</v>
      </c>
      <c r="QT81" s="203">
        <v>-1</v>
      </c>
      <c r="QU81" s="229">
        <v>-8</v>
      </c>
      <c r="QV81">
        <f t="shared" si="212"/>
        <v>1</v>
      </c>
      <c r="QW81">
        <f t="shared" si="213"/>
        <v>1</v>
      </c>
      <c r="QX81">
        <v>-1</v>
      </c>
      <c r="QY81">
        <f t="shared" si="214"/>
        <v>0</v>
      </c>
      <c r="QZ81">
        <f t="shared" si="176"/>
        <v>1</v>
      </c>
      <c r="RA81">
        <f t="shared" si="254"/>
        <v>0</v>
      </c>
      <c r="RB81">
        <f t="shared" si="215"/>
        <v>0</v>
      </c>
      <c r="RC81">
        <v>-7.1234735413799998E-3</v>
      </c>
      <c r="RD81" s="194">
        <v>42557</v>
      </c>
      <c r="RE81">
        <f t="shared" si="216"/>
        <v>1</v>
      </c>
      <c r="RF81" t="str">
        <f t="shared" si="180"/>
        <v>TRUE</v>
      </c>
      <c r="RG81">
        <f>VLOOKUP($A81,'FuturesInfo (3)'!$A$2:$V$80,22)</f>
        <v>3</v>
      </c>
      <c r="RH81" s="241"/>
      <c r="RI81">
        <f t="shared" si="217"/>
        <v>2</v>
      </c>
      <c r="RJ81" s="137">
        <f>VLOOKUP($A81,'FuturesInfo (3)'!$A$2:$O$80,15)*RG81</f>
        <v>96792.963000000003</v>
      </c>
      <c r="RK81" s="137">
        <f>VLOOKUP($A81,'FuturesInfo (3)'!$A$2:$O$80,15)*RI81</f>
        <v>64528.642</v>
      </c>
      <c r="RL81" s="188">
        <f t="shared" si="218"/>
        <v>-689.50211092227335</v>
      </c>
      <c r="RM81" s="188">
        <f t="shared" si="172"/>
        <v>689.50211092227335</v>
      </c>
      <c r="RN81" s="188">
        <f t="shared" si="219"/>
        <v>689.50211092227335</v>
      </c>
      <c r="RO81" s="188">
        <f t="shared" si="220"/>
        <v>-689.50211092227335</v>
      </c>
      <c r="RP81" s="188">
        <f t="shared" si="173"/>
        <v>-689.50211092227335</v>
      </c>
      <c r="RQ81" s="188">
        <f t="shared" si="221"/>
        <v>-689.50211092227335</v>
      </c>
      <c r="RR81" s="188">
        <f t="shared" si="255"/>
        <v>-689.50211092227335</v>
      </c>
      <c r="RS81" s="188">
        <f t="shared" si="222"/>
        <v>-689.50211092227335</v>
      </c>
      <c r="RT81" s="188">
        <f>IF(IF(sym!$Q70=QX81,1,0)=1,ABS(RJ81*RC81),-ABS(RJ81*RC81))</f>
        <v>-689.50211092227335</v>
      </c>
      <c r="RU81" s="188">
        <f>IF(IF(sym!$P70=QX81,1,0)=1,ABS(RJ81*RC81),-ABS(RJ81*RC81))</f>
        <v>689.50211092227335</v>
      </c>
      <c r="RV81" s="188">
        <f t="shared" ref="RV81:RV92" si="260">IF(IF(QX81=QX81,0,1)=1,ABS(RJ81*RC81),-ABS(RJ81*RC81))</f>
        <v>-689.50211092227335</v>
      </c>
      <c r="RW81" s="188">
        <f t="shared" si="223"/>
        <v>689.50211092227335</v>
      </c>
      <c r="RY81">
        <f t="shared" si="224"/>
        <v>-1</v>
      </c>
      <c r="RZ81" s="228"/>
      <c r="SA81" s="228"/>
      <c r="SB81" s="228"/>
      <c r="SC81" s="203"/>
      <c r="SD81" s="229"/>
      <c r="SE81">
        <f t="shared" si="225"/>
        <v>1</v>
      </c>
      <c r="SF81">
        <f t="shared" si="226"/>
        <v>0</v>
      </c>
      <c r="SG81" s="203"/>
      <c r="SH81">
        <f t="shared" si="227"/>
        <v>1</v>
      </c>
      <c r="SI81">
        <f t="shared" si="181"/>
        <v>1</v>
      </c>
      <c r="SJ81">
        <f t="shared" si="256"/>
        <v>0</v>
      </c>
      <c r="SK81">
        <f t="shared" si="228"/>
        <v>1</v>
      </c>
      <c r="SL81" s="237"/>
      <c r="SM81" s="194"/>
      <c r="SN81">
        <f t="shared" si="229"/>
        <v>-1</v>
      </c>
      <c r="SO81" t="str">
        <f t="shared" si="182"/>
        <v>FALSE</v>
      </c>
      <c r="SP81">
        <f>VLOOKUP($A81,'FuturesInfo (3)'!$A$2:$V$80,22)</f>
        <v>3</v>
      </c>
      <c r="SQ81" s="241"/>
      <c r="SR81">
        <f t="shared" si="230"/>
        <v>2</v>
      </c>
      <c r="SS81" s="137">
        <f>VLOOKUP($A81,'FuturesInfo (3)'!$A$2:$O$80,15)*SP81</f>
        <v>96792.963000000003</v>
      </c>
      <c r="ST81" s="137">
        <f>VLOOKUP($A81,'FuturesInfo (3)'!$A$2:$O$80,15)*SR81</f>
        <v>64528.642</v>
      </c>
      <c r="SU81" s="188">
        <f t="shared" si="177"/>
        <v>0</v>
      </c>
      <c r="SV81" s="188">
        <f t="shared" si="183"/>
        <v>0</v>
      </c>
      <c r="SW81" s="188">
        <f t="shared" si="231"/>
        <v>0</v>
      </c>
      <c r="SX81" s="188">
        <f t="shared" si="232"/>
        <v>0</v>
      </c>
      <c r="SY81" s="188">
        <f t="shared" si="174"/>
        <v>0</v>
      </c>
      <c r="SZ81" s="188">
        <f t="shared" si="233"/>
        <v>0</v>
      </c>
      <c r="TA81" s="188">
        <f t="shared" si="257"/>
        <v>0</v>
      </c>
      <c r="TB81" s="188">
        <f t="shared" si="234"/>
        <v>0</v>
      </c>
      <c r="TC81" s="188">
        <f>IF(IF(sym!$Q70=SG81,1,0)=1,ABS(SS81*SL81),-ABS(SS81*SL81))</f>
        <v>0</v>
      </c>
      <c r="TD81" s="188">
        <f>IF(IF(sym!$P70=SG81,1,0)=1,ABS(SS81*SL81),-ABS(SS81*SL81))</f>
        <v>0</v>
      </c>
      <c r="TE81" s="188">
        <f t="shared" ref="TE81:TE92" si="261">IF(IF(SG81=SG81,0,1)=1,ABS(SS81*SL81),-ABS(SS81*SL81))</f>
        <v>0</v>
      </c>
      <c r="TF81" s="188">
        <f t="shared" si="235"/>
        <v>0</v>
      </c>
      <c r="TH81">
        <f t="shared" si="236"/>
        <v>0</v>
      </c>
      <c r="TI81" s="228"/>
      <c r="TJ81" s="228"/>
      <c r="TK81" s="228"/>
      <c r="TL81" s="203"/>
      <c r="TM81" s="229"/>
      <c r="TN81">
        <f t="shared" si="237"/>
        <v>1</v>
      </c>
      <c r="TO81">
        <f t="shared" si="238"/>
        <v>0</v>
      </c>
      <c r="TP81" s="203"/>
      <c r="TQ81">
        <f t="shared" si="239"/>
        <v>1</v>
      </c>
      <c r="TR81">
        <f t="shared" si="184"/>
        <v>1</v>
      </c>
      <c r="TS81">
        <f t="shared" si="258"/>
        <v>0</v>
      </c>
      <c r="TT81">
        <f t="shared" si="240"/>
        <v>1</v>
      </c>
      <c r="TU81" s="237"/>
      <c r="TV81" s="194"/>
      <c r="TW81">
        <f t="shared" si="241"/>
        <v>-1</v>
      </c>
      <c r="TX81" t="str">
        <f t="shared" si="185"/>
        <v>FALSE</v>
      </c>
      <c r="TY81">
        <f>VLOOKUP($A81,'FuturesInfo (3)'!$A$2:$V$80,22)</f>
        <v>3</v>
      </c>
      <c r="TZ81" s="241"/>
      <c r="UA81">
        <f t="shared" si="242"/>
        <v>2</v>
      </c>
      <c r="UB81" s="137">
        <f>VLOOKUP($A81,'FuturesInfo (3)'!$A$2:$O$80,15)*TY81</f>
        <v>96792.963000000003</v>
      </c>
      <c r="UC81" s="137">
        <f>VLOOKUP($A81,'FuturesInfo (3)'!$A$2:$O$80,15)*UA81</f>
        <v>64528.642</v>
      </c>
      <c r="UD81" s="188">
        <f t="shared" si="178"/>
        <v>0</v>
      </c>
      <c r="UE81" s="188">
        <f t="shared" si="186"/>
        <v>0</v>
      </c>
      <c r="UF81" s="188">
        <f t="shared" si="243"/>
        <v>0</v>
      </c>
      <c r="UG81" s="188">
        <f t="shared" si="244"/>
        <v>0</v>
      </c>
      <c r="UH81" s="188">
        <f t="shared" si="175"/>
        <v>0</v>
      </c>
      <c r="UI81" s="188">
        <f t="shared" si="245"/>
        <v>0</v>
      </c>
      <c r="UJ81" s="188">
        <f t="shared" si="259"/>
        <v>0</v>
      </c>
      <c r="UK81" s="188">
        <f t="shared" si="246"/>
        <v>0</v>
      </c>
      <c r="UL81" s="188">
        <f>IF(IF(sym!$Q70=TP81,1,0)=1,ABS(UB81*TU81),-ABS(UB81*TU81))</f>
        <v>0</v>
      </c>
      <c r="UM81" s="188">
        <f>IF(IF(sym!$P70=TP81,1,0)=1,ABS(UB81*TU81),-ABS(UB81*TU81))</f>
        <v>0</v>
      </c>
      <c r="UN81" s="188">
        <f t="shared" ref="UN81:UN92" si="262">IF(IF(TP81=TP81,0,1)=1,ABS(UB81*TU81),-ABS(UB81*TU81))</f>
        <v>0</v>
      </c>
      <c r="UO81" s="188">
        <f t="shared" si="247"/>
        <v>0</v>
      </c>
    </row>
    <row r="82" spans="1:561" x14ac:dyDescent="0.25">
      <c r="A82" s="1" t="s">
        <v>412</v>
      </c>
      <c r="B82" s="149" t="str">
        <f>'FuturesInfo (3)'!M70</f>
        <v>@TFS</v>
      </c>
      <c r="C82" s="192" t="str">
        <f>VLOOKUP(A82,'FuturesInfo (3)'!$A$2:$K$80,11)</f>
        <v>index</v>
      </c>
      <c r="E82">
        <v>1</v>
      </c>
      <c r="F82" s="228">
        <v>1</v>
      </c>
      <c r="G82" s="228">
        <v>-1</v>
      </c>
      <c r="H82" s="203">
        <v>1</v>
      </c>
      <c r="I82" s="229">
        <v>-2</v>
      </c>
      <c r="J82">
        <v>-1</v>
      </c>
      <c r="K82">
        <v>-1</v>
      </c>
      <c r="L82" s="203">
        <v>1</v>
      </c>
      <c r="M82">
        <v>1</v>
      </c>
      <c r="N82">
        <v>1</v>
      </c>
      <c r="O82">
        <v>0</v>
      </c>
      <c r="P82">
        <v>0</v>
      </c>
      <c r="Q82" s="237">
        <v>1.6207598972600001E-2</v>
      </c>
      <c r="R82" s="194">
        <v>42544</v>
      </c>
      <c r="S82">
        <v>60</v>
      </c>
      <c r="T82" t="s">
        <v>1163</v>
      </c>
      <c r="U82">
        <v>1</v>
      </c>
      <c r="V82" s="241">
        <v>1</v>
      </c>
      <c r="W82">
        <v>1</v>
      </c>
      <c r="X82" s="137">
        <v>114740.00000000001</v>
      </c>
      <c r="Y82" s="137">
        <v>114740.00000000001</v>
      </c>
      <c r="Z82" s="188">
        <v>1859.6599061161244</v>
      </c>
      <c r="AA82" s="188">
        <f t="shared" si="179"/>
        <v>1859.6599061161244</v>
      </c>
      <c r="AB82" s="188">
        <v>1859.6599061161244</v>
      </c>
      <c r="AC82" s="188">
        <v>-1859.6599061161244</v>
      </c>
      <c r="AD82" s="188">
        <v>-1859.6599061161244</v>
      </c>
      <c r="AE82" s="188">
        <v>-1859.6599061161244</v>
      </c>
      <c r="AF82" s="188">
        <f t="shared" si="187"/>
        <v>0</v>
      </c>
      <c r="AG82" s="188">
        <v>1859.6599061161244</v>
      </c>
      <c r="AH82" s="188">
        <v>-1859.6599061161244</v>
      </c>
      <c r="AI82" s="188">
        <v>-1859.6599061161244</v>
      </c>
      <c r="AJ82" s="188">
        <v>1859.6599061161244</v>
      </c>
      <c r="AL82">
        <v>1</v>
      </c>
      <c r="AM82" s="228">
        <v>1</v>
      </c>
      <c r="AN82" s="228">
        <v>-1</v>
      </c>
      <c r="AO82" s="228">
        <v>1</v>
      </c>
      <c r="AP82" s="203">
        <v>1</v>
      </c>
      <c r="AQ82" s="229">
        <v>-3</v>
      </c>
      <c r="AR82">
        <v>-1</v>
      </c>
      <c r="AS82">
        <v>-1</v>
      </c>
      <c r="AT82" s="203">
        <v>1</v>
      </c>
      <c r="AU82">
        <v>1</v>
      </c>
      <c r="AV82">
        <v>1</v>
      </c>
      <c r="AW82">
        <v>0</v>
      </c>
      <c r="AX82">
        <v>0</v>
      </c>
      <c r="AY82" s="237">
        <v>5.9264423914899998E-3</v>
      </c>
      <c r="AZ82" s="194">
        <v>42544</v>
      </c>
      <c r="BA82">
        <f t="shared" si="188"/>
        <v>-1</v>
      </c>
      <c r="BB82" t="s">
        <v>1163</v>
      </c>
      <c r="BC82">
        <v>1</v>
      </c>
      <c r="BD82" s="241">
        <v>2</v>
      </c>
      <c r="BE82">
        <v>1</v>
      </c>
      <c r="BF82" s="137">
        <v>115420</v>
      </c>
      <c r="BG82" s="137">
        <v>115420</v>
      </c>
      <c r="BH82" s="188">
        <v>684.02998082577574</v>
      </c>
      <c r="BI82" s="188">
        <f t="shared" si="189"/>
        <v>684.02998082577574</v>
      </c>
      <c r="BJ82" s="188">
        <v>684.02998082577574</v>
      </c>
      <c r="BK82" s="188">
        <v>-684.02998082577574</v>
      </c>
      <c r="BL82" s="188">
        <v>-684.02998082577574</v>
      </c>
      <c r="BM82" s="188">
        <v>-684.02998082577574</v>
      </c>
      <c r="BN82" s="188">
        <v>684.02998082577574</v>
      </c>
      <c r="BO82" s="188">
        <f t="shared" si="190"/>
        <v>-684.02998082577574</v>
      </c>
      <c r="BP82" s="188">
        <v>684.02998082577574</v>
      </c>
      <c r="BQ82" s="188">
        <v>-684.02998082577574</v>
      </c>
      <c r="BR82" s="188">
        <v>-684.02998082577574</v>
      </c>
      <c r="BS82" s="188">
        <v>684.02998082577574</v>
      </c>
      <c r="BU82">
        <v>1</v>
      </c>
      <c r="BV82" s="228">
        <v>1</v>
      </c>
      <c r="BW82" s="228">
        <v>-1</v>
      </c>
      <c r="BX82" s="228">
        <v>1</v>
      </c>
      <c r="BY82" s="203">
        <v>1</v>
      </c>
      <c r="BZ82" s="229">
        <v>-4</v>
      </c>
      <c r="CA82">
        <v>-1</v>
      </c>
      <c r="CB82">
        <v>-1</v>
      </c>
      <c r="CC82" s="203">
        <v>1</v>
      </c>
      <c r="CD82">
        <v>1</v>
      </c>
      <c r="CE82">
        <v>1</v>
      </c>
      <c r="CF82">
        <v>0</v>
      </c>
      <c r="CG82">
        <v>0</v>
      </c>
      <c r="CH82" s="237">
        <v>0</v>
      </c>
      <c r="CI82" s="194">
        <v>42548</v>
      </c>
      <c r="CJ82">
        <f t="shared" si="191"/>
        <v>-1</v>
      </c>
      <c r="CK82" t="s">
        <v>1163</v>
      </c>
      <c r="CL82">
        <v>1</v>
      </c>
      <c r="CM82" s="241">
        <v>2</v>
      </c>
      <c r="CN82">
        <v>1</v>
      </c>
      <c r="CO82" s="137">
        <v>115420</v>
      </c>
      <c r="CP82" s="137">
        <v>115420</v>
      </c>
      <c r="CQ82" s="188">
        <v>0</v>
      </c>
      <c r="CR82" s="188">
        <f t="shared" si="248"/>
        <v>0</v>
      </c>
      <c r="CS82" s="188">
        <v>0</v>
      </c>
      <c r="CT82" s="188">
        <v>0</v>
      </c>
      <c r="CU82" s="188">
        <v>0</v>
      </c>
      <c r="CV82" s="188">
        <v>0</v>
      </c>
      <c r="CW82" s="188">
        <v>0</v>
      </c>
      <c r="CX82" s="188">
        <f t="shared" si="192"/>
        <v>0</v>
      </c>
      <c r="CY82" s="188">
        <v>0</v>
      </c>
      <c r="CZ82" s="188">
        <v>0</v>
      </c>
      <c r="DA82" s="188">
        <v>0</v>
      </c>
      <c r="DB82" s="188">
        <v>0</v>
      </c>
      <c r="DD82">
        <v>1</v>
      </c>
      <c r="DE82" s="228">
        <v>1</v>
      </c>
      <c r="DF82" s="228">
        <v>1</v>
      </c>
      <c r="DG82" s="228">
        <v>1</v>
      </c>
      <c r="DH82" s="203">
        <v>-1</v>
      </c>
      <c r="DI82" s="229">
        <v>-5</v>
      </c>
      <c r="DJ82">
        <v>1</v>
      </c>
      <c r="DK82">
        <v>1</v>
      </c>
      <c r="DL82" s="203">
        <v>-1</v>
      </c>
      <c r="DM82">
        <v>0</v>
      </c>
      <c r="DN82">
        <v>1</v>
      </c>
      <c r="DO82">
        <v>0</v>
      </c>
      <c r="DP82">
        <v>0</v>
      </c>
      <c r="DQ82" s="237">
        <v>-1.6288338242900002E-2</v>
      </c>
      <c r="DR82" s="194">
        <v>42548</v>
      </c>
      <c r="DS82">
        <f t="shared" si="193"/>
        <v>1</v>
      </c>
      <c r="DT82" t="s">
        <v>1163</v>
      </c>
      <c r="DU82">
        <v>1</v>
      </c>
      <c r="DV82" s="241">
        <v>1</v>
      </c>
      <c r="DW82">
        <v>1</v>
      </c>
      <c r="DX82" s="137">
        <v>113540.00000000001</v>
      </c>
      <c r="DY82" s="137">
        <v>113540.00000000001</v>
      </c>
      <c r="DZ82" s="188">
        <v>-1849.3779240988665</v>
      </c>
      <c r="EA82" s="188">
        <f t="shared" si="249"/>
        <v>-1849.3779240988665</v>
      </c>
      <c r="EB82" s="188">
        <v>1849.3779240988665</v>
      </c>
      <c r="EC82" s="188">
        <v>-1849.3779240988665</v>
      </c>
      <c r="ED82" s="188">
        <v>-1849.3779240988665</v>
      </c>
      <c r="EE82" s="188">
        <v>-1849.3779240988665</v>
      </c>
      <c r="EF82" s="188">
        <v>-1849.3779240988665</v>
      </c>
      <c r="EG82" s="188">
        <f t="shared" si="194"/>
        <v>-1849.3779240988665</v>
      </c>
      <c r="EH82" s="188">
        <v>-1849.3779240988665</v>
      </c>
      <c r="EI82" s="188">
        <v>1849.3779240988665</v>
      </c>
      <c r="EJ82" s="188">
        <v>-1849.3779240988665</v>
      </c>
      <c r="EK82" s="188">
        <v>1849.3779240988665</v>
      </c>
      <c r="EM82">
        <v>-1</v>
      </c>
      <c r="EN82" s="228">
        <v>1</v>
      </c>
      <c r="EO82" s="228">
        <v>1</v>
      </c>
      <c r="EP82" s="228">
        <v>1</v>
      </c>
      <c r="EQ82" s="203">
        <v>-1</v>
      </c>
      <c r="ER82" s="229">
        <v>-6</v>
      </c>
      <c r="ES82">
        <v>1</v>
      </c>
      <c r="ET82">
        <v>1</v>
      </c>
      <c r="EU82" s="203">
        <v>1</v>
      </c>
      <c r="EV82">
        <v>1</v>
      </c>
      <c r="EW82">
        <v>0</v>
      </c>
      <c r="EX82">
        <v>1</v>
      </c>
      <c r="EY82">
        <v>1</v>
      </c>
      <c r="EZ82" s="237">
        <v>7.8386471728000007E-3</v>
      </c>
      <c r="FA82" s="194">
        <v>42548</v>
      </c>
      <c r="FB82">
        <f t="shared" si="195"/>
        <v>1</v>
      </c>
      <c r="FC82" t="s">
        <v>1163</v>
      </c>
      <c r="FD82">
        <v>1</v>
      </c>
      <c r="FE82" s="241">
        <v>1</v>
      </c>
      <c r="FF82">
        <v>1</v>
      </c>
      <c r="FG82" s="137">
        <v>114430</v>
      </c>
      <c r="FH82" s="137">
        <v>114430</v>
      </c>
      <c r="FI82" s="188">
        <v>896.97639598350406</v>
      </c>
      <c r="FJ82" s="188">
        <f t="shared" si="250"/>
        <v>-896.97639598350406</v>
      </c>
      <c r="FK82" s="188">
        <v>-896.97639598350406</v>
      </c>
      <c r="FL82" s="188">
        <v>896.97639598350406</v>
      </c>
      <c r="FM82" s="188">
        <v>896.97639598350406</v>
      </c>
      <c r="FN82" s="188">
        <v>896.97639598350406</v>
      </c>
      <c r="FO82" s="188">
        <v>896.97639598350406</v>
      </c>
      <c r="FP82" s="188">
        <f t="shared" si="196"/>
        <v>896.97639598350406</v>
      </c>
      <c r="FQ82" s="188">
        <v>896.97639598350406</v>
      </c>
      <c r="FR82" s="188">
        <v>-896.97639598350406</v>
      </c>
      <c r="FS82" s="188">
        <v>-896.97639598350406</v>
      </c>
      <c r="FT82" s="188">
        <v>896.97639598350406</v>
      </c>
      <c r="FV82">
        <v>1</v>
      </c>
      <c r="FW82" s="228">
        <v>1</v>
      </c>
      <c r="FX82" s="228">
        <v>1</v>
      </c>
      <c r="FY82" s="228">
        <v>1</v>
      </c>
      <c r="FZ82" s="203">
        <v>-1</v>
      </c>
      <c r="GA82" s="229">
        <v>-7</v>
      </c>
      <c r="GB82">
        <v>1</v>
      </c>
      <c r="GC82">
        <v>1</v>
      </c>
      <c r="GD82">
        <v>1</v>
      </c>
      <c r="GE82">
        <v>1</v>
      </c>
      <c r="GF82">
        <v>0</v>
      </c>
      <c r="GG82">
        <v>1</v>
      </c>
      <c r="GH82">
        <v>1</v>
      </c>
      <c r="GI82">
        <v>1.57301406974E-3</v>
      </c>
      <c r="GJ82" s="194">
        <v>42548</v>
      </c>
      <c r="GK82">
        <f t="shared" si="197"/>
        <v>1</v>
      </c>
      <c r="GL82" t="s">
        <v>1163</v>
      </c>
      <c r="GM82">
        <v>1</v>
      </c>
      <c r="GN82" s="241">
        <v>1</v>
      </c>
      <c r="GO82">
        <v>1</v>
      </c>
      <c r="GP82" s="137">
        <v>114609.99999999999</v>
      </c>
      <c r="GQ82" s="137">
        <v>114609.99999999999</v>
      </c>
      <c r="GR82" s="188">
        <v>180.28314253290137</v>
      </c>
      <c r="GS82" s="188">
        <f t="shared" si="251"/>
        <v>180.28314253290137</v>
      </c>
      <c r="GT82" s="188">
        <v>-180.28314253290137</v>
      </c>
      <c r="GU82" s="188">
        <v>180.28314253290137</v>
      </c>
      <c r="GV82" s="188">
        <v>180.28314253290137</v>
      </c>
      <c r="GW82" s="188">
        <v>180.28314253290137</v>
      </c>
      <c r="GX82" s="188">
        <v>180.28314253290137</v>
      </c>
      <c r="GY82" s="188">
        <f t="shared" si="198"/>
        <v>180.28314253290137</v>
      </c>
      <c r="GZ82" s="188">
        <v>180.28314253290137</v>
      </c>
      <c r="HA82" s="188">
        <v>-180.28314253290137</v>
      </c>
      <c r="HB82" s="188">
        <v>-180.28314253290137</v>
      </c>
      <c r="HC82" s="188">
        <v>180.28314253290137</v>
      </c>
      <c r="HE82">
        <v>1</v>
      </c>
      <c r="HF82">
        <v>1</v>
      </c>
      <c r="HG82">
        <v>1</v>
      </c>
      <c r="HH82">
        <v>1</v>
      </c>
      <c r="HI82">
        <v>1</v>
      </c>
      <c r="HJ82">
        <v>8</v>
      </c>
      <c r="HK82">
        <v>-1</v>
      </c>
      <c r="HL82">
        <v>1</v>
      </c>
      <c r="HM82" s="203">
        <v>1</v>
      </c>
      <c r="HN82">
        <v>1</v>
      </c>
      <c r="HO82">
        <v>1</v>
      </c>
      <c r="HP82">
        <v>0</v>
      </c>
      <c r="HQ82">
        <v>1</v>
      </c>
      <c r="HR82" s="237">
        <v>2.3907163423800001E-2</v>
      </c>
      <c r="HS82" s="194">
        <v>42548</v>
      </c>
      <c r="HT82">
        <f t="shared" si="199"/>
        <v>1</v>
      </c>
      <c r="HU82" t="s">
        <v>1163</v>
      </c>
      <c r="HV82">
        <v>1</v>
      </c>
      <c r="HW82">
        <v>1</v>
      </c>
      <c r="HX82">
        <v>1</v>
      </c>
      <c r="HY82" s="137">
        <v>117350</v>
      </c>
      <c r="HZ82" s="137">
        <v>117350</v>
      </c>
      <c r="IA82" s="188">
        <v>2805.5056277829299</v>
      </c>
      <c r="IB82" s="188">
        <f t="shared" si="252"/>
        <v>2805.5056277829299</v>
      </c>
      <c r="IC82" s="188">
        <v>2805.5056277829299</v>
      </c>
      <c r="ID82" s="188">
        <v>-2805.5056277829299</v>
      </c>
      <c r="IE82" s="188">
        <v>2805.5056277829299</v>
      </c>
      <c r="IF82" s="188">
        <v>2805.5056277829299</v>
      </c>
      <c r="IG82" s="188">
        <v>2805.5056277829299</v>
      </c>
      <c r="IH82" s="188">
        <f t="shared" si="200"/>
        <v>2805.5056277829299</v>
      </c>
      <c r="II82" s="188">
        <v>2805.5056277829299</v>
      </c>
      <c r="IJ82" s="188">
        <v>-2805.5056277829299</v>
      </c>
      <c r="IK82" s="188">
        <v>-2805.5056277829299</v>
      </c>
      <c r="IL82" s="188">
        <v>2805.5056277829299</v>
      </c>
      <c r="IN82">
        <v>1</v>
      </c>
      <c r="IO82" s="228">
        <v>1</v>
      </c>
      <c r="IP82" s="228">
        <v>-1</v>
      </c>
      <c r="IQ82" s="228">
        <v>1</v>
      </c>
      <c r="IR82" s="203">
        <v>1</v>
      </c>
      <c r="IS82" s="229">
        <v>9</v>
      </c>
      <c r="IT82">
        <v>-1</v>
      </c>
      <c r="IU82">
        <v>1</v>
      </c>
      <c r="IV82" s="203">
        <v>1</v>
      </c>
      <c r="IW82">
        <v>1</v>
      </c>
      <c r="IX82">
        <v>1</v>
      </c>
      <c r="IY82">
        <v>0</v>
      </c>
      <c r="IZ82">
        <v>1</v>
      </c>
      <c r="JA82" s="237">
        <v>1.1930123561999999E-2</v>
      </c>
      <c r="JB82" s="194">
        <v>42548</v>
      </c>
      <c r="JC82">
        <f t="shared" si="201"/>
        <v>1</v>
      </c>
      <c r="JD82" t="s">
        <v>1163</v>
      </c>
      <c r="JE82">
        <v>1</v>
      </c>
      <c r="JF82" s="241">
        <v>2</v>
      </c>
      <c r="JG82">
        <v>1</v>
      </c>
      <c r="JH82" s="137">
        <v>118750</v>
      </c>
      <c r="JI82" s="137">
        <v>118750</v>
      </c>
      <c r="JJ82" s="188">
        <v>1416.7021729875</v>
      </c>
      <c r="JK82" s="188">
        <f t="shared" si="253"/>
        <v>1416.7021729875</v>
      </c>
      <c r="JL82" s="188">
        <v>1416.7021729875</v>
      </c>
      <c r="JM82" s="188">
        <v>-1416.7021729875</v>
      </c>
      <c r="JN82" s="188">
        <v>1416.7021729875</v>
      </c>
      <c r="JO82" s="188">
        <v>-1416.7021729875</v>
      </c>
      <c r="JP82" s="188">
        <v>1416.7021729875</v>
      </c>
      <c r="JQ82" s="188">
        <f t="shared" si="202"/>
        <v>1416.7021729875</v>
      </c>
      <c r="JR82" s="188">
        <v>1416.7021729875</v>
      </c>
      <c r="JS82" s="188">
        <v>-1416.7021729875</v>
      </c>
      <c r="JT82" s="188">
        <v>-1416.7021729875</v>
      </c>
      <c r="JU82" s="188">
        <v>1416.7021729875</v>
      </c>
      <c r="JW82">
        <v>1</v>
      </c>
      <c r="JX82" s="228">
        <v>1</v>
      </c>
      <c r="JY82" s="228">
        <v>-1</v>
      </c>
      <c r="JZ82" s="228">
        <v>1</v>
      </c>
      <c r="KA82" s="203">
        <v>-1</v>
      </c>
      <c r="KB82" s="229">
        <v>-3</v>
      </c>
      <c r="KC82">
        <v>1</v>
      </c>
      <c r="KD82">
        <v>1</v>
      </c>
      <c r="KE82" s="203">
        <v>1</v>
      </c>
      <c r="KF82">
        <v>1</v>
      </c>
      <c r="KG82">
        <v>0</v>
      </c>
      <c r="KH82">
        <v>1</v>
      </c>
      <c r="KI82">
        <v>1</v>
      </c>
      <c r="KJ82" s="237">
        <v>1.19578947368E-2</v>
      </c>
      <c r="KK82" s="194">
        <v>42548</v>
      </c>
      <c r="KL82">
        <f t="shared" si="203"/>
        <v>1</v>
      </c>
      <c r="KM82" t="s">
        <v>1163</v>
      </c>
      <c r="KN82">
        <v>1</v>
      </c>
      <c r="KO82" s="241">
        <v>2</v>
      </c>
      <c r="KP82">
        <v>1</v>
      </c>
      <c r="KQ82" s="137">
        <v>120170</v>
      </c>
      <c r="KR82" s="137">
        <v>120170</v>
      </c>
      <c r="KS82" s="188">
        <v>1436.9802105212559</v>
      </c>
      <c r="KT82" s="188">
        <v>1436.9802105212559</v>
      </c>
      <c r="KU82" s="188">
        <v>-1436.9802105212559</v>
      </c>
      <c r="KV82" s="188">
        <v>1436.9802105212559</v>
      </c>
      <c r="KW82" s="188">
        <v>1436.9802105212559</v>
      </c>
      <c r="KX82" s="188">
        <v>-1436.9802105212559</v>
      </c>
      <c r="KY82" s="188">
        <v>1436.9802105212559</v>
      </c>
      <c r="KZ82" s="188">
        <f t="shared" si="204"/>
        <v>1436.9802105212559</v>
      </c>
      <c r="LA82" s="188">
        <v>1436.9802105212559</v>
      </c>
      <c r="LB82" s="188">
        <v>-1436.9802105212559</v>
      </c>
      <c r="LC82" s="188">
        <v>-1436.9802105212559</v>
      </c>
      <c r="LD82" s="188">
        <v>1436.9802105212559</v>
      </c>
      <c r="LF82">
        <v>1</v>
      </c>
      <c r="LG82" s="228">
        <v>1</v>
      </c>
      <c r="LH82" s="228">
        <v>-1</v>
      </c>
      <c r="LI82" s="228">
        <v>1</v>
      </c>
      <c r="LJ82" s="203">
        <v>-1</v>
      </c>
      <c r="LK82" s="229">
        <v>11</v>
      </c>
      <c r="LL82">
        <v>1</v>
      </c>
      <c r="LM82">
        <v>-1</v>
      </c>
      <c r="LN82" s="203">
        <v>-1</v>
      </c>
      <c r="LO82">
        <v>1</v>
      </c>
      <c r="LP82">
        <v>1</v>
      </c>
      <c r="LQ82">
        <v>0</v>
      </c>
      <c r="LR82">
        <v>1</v>
      </c>
      <c r="LS82" s="237">
        <v>-2.2468170092400002E-3</v>
      </c>
      <c r="LT82" s="194">
        <v>42548</v>
      </c>
      <c r="LU82">
        <f t="shared" si="205"/>
        <v>-1</v>
      </c>
      <c r="LV82" t="s">
        <v>1163</v>
      </c>
      <c r="LW82">
        <v>1</v>
      </c>
      <c r="LX82" s="241"/>
      <c r="LY82">
        <v>1</v>
      </c>
      <c r="LZ82" s="137">
        <v>119900</v>
      </c>
      <c r="MA82" s="137">
        <v>119900</v>
      </c>
      <c r="MB82" s="188">
        <v>-269.39335940787601</v>
      </c>
      <c r="MC82" s="188">
        <v>-269.39335940787601</v>
      </c>
      <c r="MD82" s="188">
        <v>269.39335940787601</v>
      </c>
      <c r="ME82" s="188">
        <v>-269.39335940787601</v>
      </c>
      <c r="MF82" s="188">
        <v>269.39335940787601</v>
      </c>
      <c r="MG82" s="188">
        <v>269.39335940787601</v>
      </c>
      <c r="MH82" s="188">
        <v>-269.39335940787601</v>
      </c>
      <c r="MI82" s="188">
        <f t="shared" si="206"/>
        <v>269.39335940787601</v>
      </c>
      <c r="MJ82" s="188">
        <v>-269.39335940787601</v>
      </c>
      <c r="MK82" s="188">
        <v>269.39335940787601</v>
      </c>
      <c r="ML82" s="188">
        <v>-269.39335940787601</v>
      </c>
      <c r="MM82" s="188">
        <v>269.39335940787601</v>
      </c>
      <c r="MO82">
        <v>-1</v>
      </c>
      <c r="MP82" s="228">
        <v>-1</v>
      </c>
      <c r="MQ82" s="228">
        <v>1</v>
      </c>
      <c r="MR82" s="203">
        <v>-1</v>
      </c>
      <c r="MS82" s="203">
        <v>-1</v>
      </c>
      <c r="MT82" s="229">
        <v>-5</v>
      </c>
      <c r="MU82">
        <v>1</v>
      </c>
      <c r="MV82">
        <v>1</v>
      </c>
      <c r="MW82" s="203">
        <v>1</v>
      </c>
      <c r="MX82">
        <v>1</v>
      </c>
      <c r="MY82">
        <v>0</v>
      </c>
      <c r="MZ82">
        <v>1</v>
      </c>
      <c r="NA82">
        <v>1</v>
      </c>
      <c r="NB82" s="237">
        <v>5.0041701417799999E-4</v>
      </c>
      <c r="NC82" s="194">
        <v>42557</v>
      </c>
      <c r="ND82">
        <f t="shared" si="207"/>
        <v>1</v>
      </c>
      <c r="NE82" t="s">
        <v>1163</v>
      </c>
      <c r="NF82">
        <v>1</v>
      </c>
      <c r="NG82" s="241"/>
      <c r="NH82">
        <v>1</v>
      </c>
      <c r="NI82" s="137">
        <v>119959.99999999999</v>
      </c>
      <c r="NJ82" s="137">
        <v>119959.99999999999</v>
      </c>
      <c r="NK82" s="188">
        <v>-60.03002502079287</v>
      </c>
      <c r="NL82" s="188">
        <v>-60.03002502079287</v>
      </c>
      <c r="NM82" s="188">
        <v>-60.03002502079287</v>
      </c>
      <c r="NN82" s="188">
        <v>60.03002502079287</v>
      </c>
      <c r="NO82" s="188">
        <v>60.03002502079287</v>
      </c>
      <c r="NP82" s="188">
        <v>60.03002502079287</v>
      </c>
      <c r="NQ82" s="188">
        <v>-60.03002502079287</v>
      </c>
      <c r="NR82" s="188">
        <f t="shared" si="208"/>
        <v>60.03002502079287</v>
      </c>
      <c r="NS82" s="188">
        <v>60.03002502079287</v>
      </c>
      <c r="NT82" s="188">
        <v>-60.03002502079287</v>
      </c>
      <c r="NU82" s="188">
        <v>-60.03002502079287</v>
      </c>
      <c r="NV82" s="188">
        <v>60.03002502079287</v>
      </c>
      <c r="NX82">
        <v>1</v>
      </c>
      <c r="NY82" s="228">
        <v>-1</v>
      </c>
      <c r="NZ82" s="228">
        <v>-1</v>
      </c>
      <c r="OA82" s="228">
        <v>1</v>
      </c>
      <c r="OB82" s="203">
        <v>-1</v>
      </c>
      <c r="OC82" s="229">
        <v>-6</v>
      </c>
      <c r="OD82">
        <v>1</v>
      </c>
      <c r="OE82">
        <v>1</v>
      </c>
      <c r="OF82" s="203">
        <v>1</v>
      </c>
      <c r="OG82">
        <v>0</v>
      </c>
      <c r="OH82">
        <v>0</v>
      </c>
      <c r="OI82">
        <v>1</v>
      </c>
      <c r="OJ82">
        <v>1</v>
      </c>
      <c r="OK82">
        <v>2.0006668889600001E-3</v>
      </c>
      <c r="OL82" s="194">
        <v>42557</v>
      </c>
      <c r="OM82">
        <f t="shared" si="209"/>
        <v>1</v>
      </c>
      <c r="ON82" t="s">
        <v>1163</v>
      </c>
      <c r="OO82">
        <v>1</v>
      </c>
      <c r="OP82" s="241"/>
      <c r="OQ82">
        <v>1</v>
      </c>
      <c r="OR82" s="137">
        <v>120420</v>
      </c>
      <c r="OS82" s="137">
        <v>120420</v>
      </c>
      <c r="OT82" s="188">
        <v>-240.92030676856322</v>
      </c>
      <c r="OU82" s="188">
        <v>240.92030676856322</v>
      </c>
      <c r="OV82" s="188">
        <v>-240.92030676856322</v>
      </c>
      <c r="OW82" s="188">
        <v>240.92030676856322</v>
      </c>
      <c r="OX82" s="188">
        <v>240.92030676856322</v>
      </c>
      <c r="OY82" s="188">
        <v>-240.92030676856322</v>
      </c>
      <c r="OZ82" s="188">
        <v>240.92030676856322</v>
      </c>
      <c r="PA82" s="188">
        <f t="shared" si="210"/>
        <v>240.92030676856322</v>
      </c>
      <c r="PB82" s="188">
        <v>240.92030676856322</v>
      </c>
      <c r="PC82" s="188">
        <v>-240.92030676856322</v>
      </c>
      <c r="PD82" s="188">
        <v>-240.92030676856322</v>
      </c>
      <c r="PE82" s="188">
        <v>240.92030676856322</v>
      </c>
      <c r="PG82">
        <v>1</v>
      </c>
      <c r="PH82" s="228">
        <v>-1</v>
      </c>
      <c r="PI82" s="228">
        <v>-1</v>
      </c>
      <c r="PJ82" s="228">
        <v>1</v>
      </c>
      <c r="PK82" s="203">
        <v>-1</v>
      </c>
      <c r="PL82" s="229">
        <v>-7</v>
      </c>
      <c r="PM82">
        <v>1</v>
      </c>
      <c r="PN82">
        <v>1</v>
      </c>
      <c r="PO82" s="203">
        <v>1</v>
      </c>
      <c r="PP82">
        <v>0</v>
      </c>
      <c r="PQ82">
        <v>0</v>
      </c>
      <c r="PR82">
        <v>1</v>
      </c>
      <c r="PS82">
        <v>1</v>
      </c>
      <c r="PT82" s="237">
        <v>1.8302828619000001E-3</v>
      </c>
      <c r="PU82" s="194">
        <v>42557</v>
      </c>
      <c r="PV82">
        <v>1</v>
      </c>
      <c r="PW82" t="s">
        <v>1163</v>
      </c>
      <c r="PX82">
        <v>1</v>
      </c>
      <c r="PY82" s="241"/>
      <c r="PZ82">
        <v>1</v>
      </c>
      <c r="QA82" s="137">
        <v>119900</v>
      </c>
      <c r="QB82" s="137">
        <v>119900</v>
      </c>
      <c r="QC82" s="188">
        <v>-219.45091514181001</v>
      </c>
      <c r="QD82" s="188">
        <v>219.45091514181001</v>
      </c>
      <c r="QE82" s="188">
        <v>-219.45091514181001</v>
      </c>
      <c r="QF82" s="188">
        <v>219.45091514181001</v>
      </c>
      <c r="QG82" s="188">
        <v>219.45091514181001</v>
      </c>
      <c r="QH82" s="188">
        <v>-219.45091514181001</v>
      </c>
      <c r="QI82" s="188">
        <v>219.45091514181001</v>
      </c>
      <c r="QJ82" s="188">
        <v>219.45091514181001</v>
      </c>
      <c r="QK82" s="188">
        <v>219.45091514181001</v>
      </c>
      <c r="QL82" s="188">
        <v>-219.45091514181001</v>
      </c>
      <c r="QM82" s="188">
        <v>-219.45091514181001</v>
      </c>
      <c r="QN82" s="188">
        <v>219.45091514181001</v>
      </c>
      <c r="QP82">
        <f t="shared" si="211"/>
        <v>1</v>
      </c>
      <c r="QQ82" s="228">
        <v>-1</v>
      </c>
      <c r="QR82" s="228">
        <v>-1</v>
      </c>
      <c r="QS82" s="228">
        <v>1</v>
      </c>
      <c r="QT82" s="203">
        <v>-1</v>
      </c>
      <c r="QU82" s="229">
        <v>-8</v>
      </c>
      <c r="QV82">
        <f t="shared" si="212"/>
        <v>1</v>
      </c>
      <c r="QW82">
        <f t="shared" si="213"/>
        <v>1</v>
      </c>
      <c r="QX82">
        <v>-1</v>
      </c>
      <c r="QY82">
        <f t="shared" si="214"/>
        <v>1</v>
      </c>
      <c r="QZ82">
        <f t="shared" si="176"/>
        <v>1</v>
      </c>
      <c r="RA82">
        <f t="shared" si="254"/>
        <v>0</v>
      </c>
      <c r="RB82">
        <f t="shared" si="215"/>
        <v>0</v>
      </c>
      <c r="RC82">
        <v>-4.3182195648599998E-3</v>
      </c>
      <c r="RD82" s="194">
        <v>42557</v>
      </c>
      <c r="RE82">
        <f t="shared" si="216"/>
        <v>1</v>
      </c>
      <c r="RF82" t="str">
        <f t="shared" si="180"/>
        <v>TRUE</v>
      </c>
      <c r="RG82">
        <f>VLOOKUP($A82,'FuturesInfo (3)'!$A$2:$V$80,22)</f>
        <v>1</v>
      </c>
      <c r="RH82" s="241"/>
      <c r="RI82">
        <f t="shared" si="217"/>
        <v>1</v>
      </c>
      <c r="RJ82" s="137">
        <f>VLOOKUP($A82,'FuturesInfo (3)'!$A$2:$O$80,15)*RG82</f>
        <v>119900</v>
      </c>
      <c r="RK82" s="137">
        <f>VLOOKUP($A82,'FuturesInfo (3)'!$A$2:$O$80,15)*RI82</f>
        <v>119900</v>
      </c>
      <c r="RL82" s="188">
        <f t="shared" si="218"/>
        <v>517.75452582671403</v>
      </c>
      <c r="RM82" s="188">
        <f t="shared" si="172"/>
        <v>-517.75452582671403</v>
      </c>
      <c r="RN82" s="188">
        <f t="shared" si="219"/>
        <v>517.75452582671403</v>
      </c>
      <c r="RO82" s="188">
        <f t="shared" si="220"/>
        <v>-517.75452582671403</v>
      </c>
      <c r="RP82" s="188">
        <f t="shared" si="173"/>
        <v>-517.75452582671403</v>
      </c>
      <c r="RQ82" s="188">
        <f t="shared" si="221"/>
        <v>517.75452582671403</v>
      </c>
      <c r="RR82" s="188">
        <f t="shared" si="255"/>
        <v>-517.75452582671403</v>
      </c>
      <c r="RS82" s="188">
        <f t="shared" si="222"/>
        <v>-517.75452582671403</v>
      </c>
      <c r="RT82" s="188">
        <f>IF(IF(sym!$Q71=QX82,1,0)=1,ABS(RJ82*RC82),-ABS(RJ82*RC82))</f>
        <v>-517.75452582671403</v>
      </c>
      <c r="RU82" s="188">
        <f>IF(IF(sym!$P71=QX82,1,0)=1,ABS(RJ82*RC82),-ABS(RJ82*RC82))</f>
        <v>517.75452582671403</v>
      </c>
      <c r="RV82" s="188">
        <f t="shared" si="260"/>
        <v>-517.75452582671403</v>
      </c>
      <c r="RW82" s="188">
        <f t="shared" si="223"/>
        <v>517.75452582671403</v>
      </c>
      <c r="RY82">
        <f t="shared" si="224"/>
        <v>-1</v>
      </c>
      <c r="RZ82" s="228"/>
      <c r="SA82" s="228"/>
      <c r="SB82" s="228"/>
      <c r="SC82" s="203"/>
      <c r="SD82" s="229"/>
      <c r="SE82">
        <f t="shared" si="225"/>
        <v>1</v>
      </c>
      <c r="SF82">
        <f t="shared" si="226"/>
        <v>0</v>
      </c>
      <c r="SG82" s="203"/>
      <c r="SH82">
        <f t="shared" si="227"/>
        <v>1</v>
      </c>
      <c r="SI82">
        <f t="shared" si="181"/>
        <v>1</v>
      </c>
      <c r="SJ82">
        <f t="shared" si="256"/>
        <v>0</v>
      </c>
      <c r="SK82">
        <f t="shared" si="228"/>
        <v>1</v>
      </c>
      <c r="SL82" s="237"/>
      <c r="SM82" s="194"/>
      <c r="SN82">
        <f t="shared" si="229"/>
        <v>-1</v>
      </c>
      <c r="SO82" t="str">
        <f t="shared" si="182"/>
        <v>FALSE</v>
      </c>
      <c r="SP82">
        <f>VLOOKUP($A82,'FuturesInfo (3)'!$A$2:$V$80,22)</f>
        <v>1</v>
      </c>
      <c r="SQ82" s="241"/>
      <c r="SR82">
        <f t="shared" si="230"/>
        <v>1</v>
      </c>
      <c r="SS82" s="137">
        <f>VLOOKUP($A82,'FuturesInfo (3)'!$A$2:$O$80,15)*SP82</f>
        <v>119900</v>
      </c>
      <c r="ST82" s="137">
        <f>VLOOKUP($A82,'FuturesInfo (3)'!$A$2:$O$80,15)*SR82</f>
        <v>119900</v>
      </c>
      <c r="SU82" s="188">
        <f t="shared" si="177"/>
        <v>0</v>
      </c>
      <c r="SV82" s="188">
        <f t="shared" si="183"/>
        <v>0</v>
      </c>
      <c r="SW82" s="188">
        <f t="shared" si="231"/>
        <v>0</v>
      </c>
      <c r="SX82" s="188">
        <f t="shared" si="232"/>
        <v>0</v>
      </c>
      <c r="SY82" s="188">
        <f t="shared" si="174"/>
        <v>0</v>
      </c>
      <c r="SZ82" s="188">
        <f t="shared" si="233"/>
        <v>0</v>
      </c>
      <c r="TA82" s="188">
        <f t="shared" si="257"/>
        <v>0</v>
      </c>
      <c r="TB82" s="188">
        <f t="shared" si="234"/>
        <v>0</v>
      </c>
      <c r="TC82" s="188">
        <f>IF(IF(sym!$Q71=SG82,1,0)=1,ABS(SS82*SL82),-ABS(SS82*SL82))</f>
        <v>0</v>
      </c>
      <c r="TD82" s="188">
        <f>IF(IF(sym!$P71=SG82,1,0)=1,ABS(SS82*SL82),-ABS(SS82*SL82))</f>
        <v>0</v>
      </c>
      <c r="TE82" s="188">
        <f t="shared" si="261"/>
        <v>0</v>
      </c>
      <c r="TF82" s="188">
        <f t="shared" si="235"/>
        <v>0</v>
      </c>
      <c r="TH82">
        <f t="shared" si="236"/>
        <v>0</v>
      </c>
      <c r="TI82" s="228"/>
      <c r="TJ82" s="228"/>
      <c r="TK82" s="228"/>
      <c r="TL82" s="203"/>
      <c r="TM82" s="229"/>
      <c r="TN82">
        <f t="shared" si="237"/>
        <v>1</v>
      </c>
      <c r="TO82">
        <f t="shared" si="238"/>
        <v>0</v>
      </c>
      <c r="TP82" s="203"/>
      <c r="TQ82">
        <f t="shared" si="239"/>
        <v>1</v>
      </c>
      <c r="TR82">
        <f t="shared" si="184"/>
        <v>1</v>
      </c>
      <c r="TS82">
        <f t="shared" si="258"/>
        <v>0</v>
      </c>
      <c r="TT82">
        <f t="shared" si="240"/>
        <v>1</v>
      </c>
      <c r="TU82" s="237"/>
      <c r="TV82" s="194"/>
      <c r="TW82">
        <f t="shared" si="241"/>
        <v>-1</v>
      </c>
      <c r="TX82" t="str">
        <f t="shared" si="185"/>
        <v>FALSE</v>
      </c>
      <c r="TY82">
        <f>VLOOKUP($A82,'FuturesInfo (3)'!$A$2:$V$80,22)</f>
        <v>1</v>
      </c>
      <c r="TZ82" s="241"/>
      <c r="UA82">
        <f t="shared" si="242"/>
        <v>1</v>
      </c>
      <c r="UB82" s="137">
        <f>VLOOKUP($A82,'FuturesInfo (3)'!$A$2:$O$80,15)*TY82</f>
        <v>119900</v>
      </c>
      <c r="UC82" s="137">
        <f>VLOOKUP($A82,'FuturesInfo (3)'!$A$2:$O$80,15)*UA82</f>
        <v>119900</v>
      </c>
      <c r="UD82" s="188">
        <f t="shared" si="178"/>
        <v>0</v>
      </c>
      <c r="UE82" s="188">
        <f t="shared" si="186"/>
        <v>0</v>
      </c>
      <c r="UF82" s="188">
        <f t="shared" si="243"/>
        <v>0</v>
      </c>
      <c r="UG82" s="188">
        <f t="shared" si="244"/>
        <v>0</v>
      </c>
      <c r="UH82" s="188">
        <f t="shared" si="175"/>
        <v>0</v>
      </c>
      <c r="UI82" s="188">
        <f t="shared" si="245"/>
        <v>0</v>
      </c>
      <c r="UJ82" s="188">
        <f t="shared" si="259"/>
        <v>0</v>
      </c>
      <c r="UK82" s="188">
        <f t="shared" si="246"/>
        <v>0</v>
      </c>
      <c r="UL82" s="188">
        <f>IF(IF(sym!$Q71=TP82,1,0)=1,ABS(UB82*TU82),-ABS(UB82*TU82))</f>
        <v>0</v>
      </c>
      <c r="UM82" s="188">
        <f>IF(IF(sym!$P71=TP82,1,0)=1,ABS(UB82*TU82),-ABS(UB82*TU82))</f>
        <v>0</v>
      </c>
      <c r="UN82" s="188">
        <f t="shared" si="262"/>
        <v>0</v>
      </c>
      <c r="UO82" s="188">
        <f t="shared" si="247"/>
        <v>0</v>
      </c>
    </row>
    <row r="83" spans="1:561" x14ac:dyDescent="0.25">
      <c r="A83" s="1" t="s">
        <v>414</v>
      </c>
      <c r="B83" s="149" t="str">
        <f>'FuturesInfo (3)'!M71</f>
        <v>@TU</v>
      </c>
      <c r="C83" s="192" t="str">
        <f>VLOOKUP(A83,'FuturesInfo (3)'!$A$2:$K$80,11)</f>
        <v>rates</v>
      </c>
      <c r="E83">
        <v>1</v>
      </c>
      <c r="F83" s="228">
        <v>1</v>
      </c>
      <c r="G83" s="228">
        <v>1</v>
      </c>
      <c r="H83" s="203">
        <v>1</v>
      </c>
      <c r="I83" s="229">
        <v>8</v>
      </c>
      <c r="J83">
        <v>-1</v>
      </c>
      <c r="K83">
        <v>1</v>
      </c>
      <c r="L83" s="203">
        <v>1</v>
      </c>
      <c r="M83">
        <v>1</v>
      </c>
      <c r="N83">
        <v>1</v>
      </c>
      <c r="O83">
        <v>0</v>
      </c>
      <c r="P83">
        <v>1</v>
      </c>
      <c r="Q83" s="237">
        <v>6.4157399486699997E-4</v>
      </c>
      <c r="R83" s="194">
        <v>42544</v>
      </c>
      <c r="S83">
        <v>60</v>
      </c>
      <c r="T83" t="s">
        <v>1163</v>
      </c>
      <c r="U83">
        <v>7</v>
      </c>
      <c r="V83" s="241">
        <v>1</v>
      </c>
      <c r="W83">
        <v>9</v>
      </c>
      <c r="X83" s="137">
        <v>1535296.875</v>
      </c>
      <c r="Y83" s="137">
        <v>1973953.125</v>
      </c>
      <c r="Z83" s="188">
        <v>985.00654940057109</v>
      </c>
      <c r="AA83" s="188">
        <f t="shared" si="179"/>
        <v>985.00654940057109</v>
      </c>
      <c r="AB83" s="188">
        <v>985.00654940057109</v>
      </c>
      <c r="AC83" s="188">
        <v>-985.00654940057109</v>
      </c>
      <c r="AD83" s="188">
        <v>985.00654940057109</v>
      </c>
      <c r="AE83" s="188">
        <v>985.00654940057109</v>
      </c>
      <c r="AF83" s="188">
        <f t="shared" si="187"/>
        <v>-9</v>
      </c>
      <c r="AG83" s="188">
        <v>-985.00654940057109</v>
      </c>
      <c r="AH83" s="188">
        <v>985.00654940057109</v>
      </c>
      <c r="AI83" s="188">
        <v>-985.00654940057109</v>
      </c>
      <c r="AJ83" s="188">
        <v>985.00654940057109</v>
      </c>
      <c r="AL83">
        <v>1</v>
      </c>
      <c r="AM83" s="228">
        <v>1</v>
      </c>
      <c r="AN83" s="228">
        <v>1</v>
      </c>
      <c r="AO83" s="228">
        <v>1</v>
      </c>
      <c r="AP83" s="203">
        <v>1</v>
      </c>
      <c r="AQ83" s="229">
        <v>9</v>
      </c>
      <c r="AR83">
        <v>-1</v>
      </c>
      <c r="AS83">
        <v>1</v>
      </c>
      <c r="AT83" s="203">
        <v>-1</v>
      </c>
      <c r="AU83">
        <v>0</v>
      </c>
      <c r="AV83">
        <v>0</v>
      </c>
      <c r="AW83">
        <v>1</v>
      </c>
      <c r="AX83">
        <v>0</v>
      </c>
      <c r="AY83" s="237">
        <v>-2.8496117403999999E-4</v>
      </c>
      <c r="AZ83" s="194">
        <v>42544</v>
      </c>
      <c r="BA83">
        <f t="shared" si="188"/>
        <v>1</v>
      </c>
      <c r="BB83" t="s">
        <v>1163</v>
      </c>
      <c r="BC83">
        <v>7</v>
      </c>
      <c r="BD83" s="241">
        <v>2</v>
      </c>
      <c r="BE83">
        <v>5</v>
      </c>
      <c r="BF83" s="137">
        <v>1534859.375</v>
      </c>
      <c r="BG83" s="137">
        <v>1096328.125</v>
      </c>
      <c r="BH83" s="188">
        <v>-437.37532948630059</v>
      </c>
      <c r="BI83" s="188">
        <f t="shared" si="189"/>
        <v>-437.37532948630059</v>
      </c>
      <c r="BJ83" s="188">
        <v>-437.37532948630059</v>
      </c>
      <c r="BK83" s="188">
        <v>437.37532948630059</v>
      </c>
      <c r="BL83" s="188">
        <v>-437.37532948630059</v>
      </c>
      <c r="BM83" s="188">
        <v>-437.37532948630059</v>
      </c>
      <c r="BN83" s="188">
        <v>-437.37532948630059</v>
      </c>
      <c r="BO83" s="188">
        <f t="shared" si="190"/>
        <v>-437.37532948630059</v>
      </c>
      <c r="BP83" s="188">
        <v>437.37532948630059</v>
      </c>
      <c r="BQ83" s="188">
        <v>-437.37532948630059</v>
      </c>
      <c r="BR83" s="188">
        <v>-437.37532948630059</v>
      </c>
      <c r="BS83" s="188">
        <v>437.37532948630059</v>
      </c>
      <c r="BU83">
        <v>-1</v>
      </c>
      <c r="BV83" s="228">
        <v>1</v>
      </c>
      <c r="BW83" s="228">
        <v>1</v>
      </c>
      <c r="BX83" s="228">
        <v>1</v>
      </c>
      <c r="BY83" s="203">
        <v>1</v>
      </c>
      <c r="BZ83" s="229">
        <v>10</v>
      </c>
      <c r="CA83">
        <v>-1</v>
      </c>
      <c r="CB83">
        <v>1</v>
      </c>
      <c r="CC83" s="203">
        <v>-1</v>
      </c>
      <c r="CD83">
        <v>0</v>
      </c>
      <c r="CE83">
        <v>0</v>
      </c>
      <c r="CF83">
        <v>1</v>
      </c>
      <c r="CG83">
        <v>0</v>
      </c>
      <c r="CH83" s="237"/>
      <c r="CI83" s="194">
        <v>42544</v>
      </c>
      <c r="CJ83">
        <f t="shared" si="191"/>
        <v>1</v>
      </c>
      <c r="CK83" t="s">
        <v>1163</v>
      </c>
      <c r="CL83">
        <v>8</v>
      </c>
      <c r="CM83" s="241">
        <v>1</v>
      </c>
      <c r="CN83">
        <v>10</v>
      </c>
      <c r="CO83" s="137">
        <v>1754125</v>
      </c>
      <c r="CP83" s="137">
        <v>2192656.25</v>
      </c>
      <c r="CQ83" s="188">
        <v>0</v>
      </c>
      <c r="CR83" s="188">
        <f t="shared" si="248"/>
        <v>0</v>
      </c>
      <c r="CS83" s="188">
        <v>0</v>
      </c>
      <c r="CT83" s="188">
        <v>0</v>
      </c>
      <c r="CU83" s="188">
        <v>0</v>
      </c>
      <c r="CV83" s="188">
        <v>0</v>
      </c>
      <c r="CW83" s="188">
        <v>0</v>
      </c>
      <c r="CX83" s="188">
        <f t="shared" si="192"/>
        <v>0</v>
      </c>
      <c r="CY83" s="188">
        <v>0</v>
      </c>
      <c r="CZ83" s="188">
        <v>0</v>
      </c>
      <c r="DA83" s="188">
        <v>0</v>
      </c>
      <c r="DB83" s="188">
        <v>0</v>
      </c>
      <c r="DD83">
        <v>-1</v>
      </c>
      <c r="DE83" s="228">
        <v>1</v>
      </c>
      <c r="DF83" s="228">
        <v>1</v>
      </c>
      <c r="DG83" s="228">
        <v>1</v>
      </c>
      <c r="DH83" s="203">
        <v>1</v>
      </c>
      <c r="DI83" s="229">
        <v>10</v>
      </c>
      <c r="DJ83">
        <v>-1</v>
      </c>
      <c r="DK83">
        <v>1</v>
      </c>
      <c r="DL83" s="203">
        <v>1</v>
      </c>
      <c r="DM83">
        <v>1</v>
      </c>
      <c r="DN83">
        <v>1</v>
      </c>
      <c r="DO83">
        <v>0</v>
      </c>
      <c r="DP83">
        <v>1</v>
      </c>
      <c r="DQ83" s="237">
        <v>7.1260600014300005E-4</v>
      </c>
      <c r="DR83" s="194">
        <v>42544</v>
      </c>
      <c r="DS83">
        <f t="shared" si="193"/>
        <v>1</v>
      </c>
      <c r="DT83" t="s">
        <v>1163</v>
      </c>
      <c r="DU83">
        <v>8</v>
      </c>
      <c r="DV83" s="241">
        <v>1</v>
      </c>
      <c r="DW83">
        <v>10</v>
      </c>
      <c r="DX83" s="137">
        <v>1755375</v>
      </c>
      <c r="DY83" s="137">
        <v>2194218.75</v>
      </c>
      <c r="DZ83" s="188">
        <v>1250.8907575010187</v>
      </c>
      <c r="EA83" s="188">
        <f t="shared" si="249"/>
        <v>-1250.8907575010187</v>
      </c>
      <c r="EB83" s="188">
        <v>1250.8907575010187</v>
      </c>
      <c r="EC83" s="188">
        <v>-1250.8907575010187</v>
      </c>
      <c r="ED83" s="188">
        <v>1250.8907575010187</v>
      </c>
      <c r="EE83" s="188">
        <v>1250.8907575010187</v>
      </c>
      <c r="EF83" s="188">
        <v>1250.8907575010187</v>
      </c>
      <c r="EG83" s="188">
        <f t="shared" si="194"/>
        <v>1250.8907575010187</v>
      </c>
      <c r="EH83" s="188">
        <v>-1250.8907575010187</v>
      </c>
      <c r="EI83" s="188">
        <v>1250.8907575010187</v>
      </c>
      <c r="EJ83" s="188">
        <v>-1250.8907575010187</v>
      </c>
      <c r="EK83" s="188">
        <v>1250.8907575010187</v>
      </c>
      <c r="EM83">
        <v>1</v>
      </c>
      <c r="EN83" s="228">
        <v>1</v>
      </c>
      <c r="EO83" s="228">
        <v>-1</v>
      </c>
      <c r="EP83" s="228">
        <v>1</v>
      </c>
      <c r="EQ83" s="203">
        <v>1</v>
      </c>
      <c r="ER83" s="229">
        <v>11</v>
      </c>
      <c r="ES83">
        <v>-1</v>
      </c>
      <c r="ET83">
        <v>1</v>
      </c>
      <c r="EU83" s="203">
        <v>-1</v>
      </c>
      <c r="EV83">
        <v>0</v>
      </c>
      <c r="EW83">
        <v>0</v>
      </c>
      <c r="EX83">
        <v>1</v>
      </c>
      <c r="EY83">
        <v>0</v>
      </c>
      <c r="EZ83" s="237">
        <v>-5.6967884355199996E-4</v>
      </c>
      <c r="FA83" s="194">
        <v>42544</v>
      </c>
      <c r="FB83">
        <f t="shared" si="195"/>
        <v>1</v>
      </c>
      <c r="FC83" t="s">
        <v>1163</v>
      </c>
      <c r="FD83">
        <v>7</v>
      </c>
      <c r="FE83" s="241">
        <v>2</v>
      </c>
      <c r="FF83">
        <v>7</v>
      </c>
      <c r="FG83" s="137">
        <v>1535078.125</v>
      </c>
      <c r="FH83" s="137">
        <v>1535078.125</v>
      </c>
      <c r="FI83" s="188">
        <v>-874.50153101197247</v>
      </c>
      <c r="FJ83" s="188">
        <f t="shared" si="250"/>
        <v>-874.50153101197247</v>
      </c>
      <c r="FK83" s="188">
        <v>-874.50153101197247</v>
      </c>
      <c r="FL83" s="188">
        <v>874.50153101197247</v>
      </c>
      <c r="FM83" s="188">
        <v>-874.50153101197247</v>
      </c>
      <c r="FN83" s="188">
        <v>874.50153101197247</v>
      </c>
      <c r="FO83" s="188">
        <v>-874.50153101197247</v>
      </c>
      <c r="FP83" s="188">
        <f t="shared" si="196"/>
        <v>-874.50153101197247</v>
      </c>
      <c r="FQ83" s="188">
        <v>874.50153101197247</v>
      </c>
      <c r="FR83" s="188">
        <v>-874.50153101197247</v>
      </c>
      <c r="FS83" s="188">
        <v>-874.50153101197247</v>
      </c>
      <c r="FT83" s="188">
        <v>874.50153101197247</v>
      </c>
      <c r="FV83">
        <v>-1</v>
      </c>
      <c r="FW83" s="228">
        <v>1</v>
      </c>
      <c r="FX83" s="228">
        <v>-1</v>
      </c>
      <c r="FY83" s="228">
        <v>1</v>
      </c>
      <c r="FZ83" s="203">
        <v>1</v>
      </c>
      <c r="GA83" s="229">
        <v>12</v>
      </c>
      <c r="GB83">
        <v>-1</v>
      </c>
      <c r="GC83">
        <v>1</v>
      </c>
      <c r="GD83">
        <v>-1</v>
      </c>
      <c r="GE83">
        <v>0</v>
      </c>
      <c r="GF83">
        <v>0</v>
      </c>
      <c r="GG83">
        <v>1</v>
      </c>
      <c r="GH83">
        <v>0</v>
      </c>
      <c r="GI83">
        <v>-1.4250089063099999E-4</v>
      </c>
      <c r="GJ83" s="194">
        <v>42544</v>
      </c>
      <c r="GK83">
        <f t="shared" si="197"/>
        <v>1</v>
      </c>
      <c r="GL83" t="s">
        <v>1163</v>
      </c>
      <c r="GM83">
        <v>7</v>
      </c>
      <c r="GN83" s="241">
        <v>1</v>
      </c>
      <c r="GO83">
        <v>9</v>
      </c>
      <c r="GP83" s="137">
        <v>1534859.375</v>
      </c>
      <c r="GQ83" s="137">
        <v>1973390.625</v>
      </c>
      <c r="GR83" s="188">
        <v>-218.71882793084001</v>
      </c>
      <c r="GS83" s="188">
        <f t="shared" si="251"/>
        <v>218.71882793084001</v>
      </c>
      <c r="GT83" s="188">
        <v>-218.71882793084001</v>
      </c>
      <c r="GU83" s="188">
        <v>218.71882793084001</v>
      </c>
      <c r="GV83" s="188">
        <v>-218.71882793084001</v>
      </c>
      <c r="GW83" s="188">
        <v>218.71882793084001</v>
      </c>
      <c r="GX83" s="188">
        <v>-218.71882793084001</v>
      </c>
      <c r="GY83" s="188">
        <f t="shared" si="198"/>
        <v>-218.71882793084001</v>
      </c>
      <c r="GZ83" s="188">
        <v>218.71882793084001</v>
      </c>
      <c r="HA83" s="188">
        <v>-218.71882793084001</v>
      </c>
      <c r="HB83" s="188">
        <v>-218.71882793084001</v>
      </c>
      <c r="HC83" s="188">
        <v>218.71882793084001</v>
      </c>
      <c r="HE83">
        <v>-1</v>
      </c>
      <c r="HF83">
        <v>-1</v>
      </c>
      <c r="HG83">
        <v>1</v>
      </c>
      <c r="HH83">
        <v>-1</v>
      </c>
      <c r="HI83">
        <v>1</v>
      </c>
      <c r="HJ83">
        <v>13</v>
      </c>
      <c r="HK83">
        <v>-1</v>
      </c>
      <c r="HL83">
        <v>1</v>
      </c>
      <c r="HM83" s="203">
        <v>-1</v>
      </c>
      <c r="HN83">
        <v>1</v>
      </c>
      <c r="HO83">
        <v>0</v>
      </c>
      <c r="HP83">
        <v>1</v>
      </c>
      <c r="HQ83">
        <v>0</v>
      </c>
      <c r="HR83" s="237">
        <v>-3.5630300007099999E-4</v>
      </c>
      <c r="HS83" s="194">
        <v>42544</v>
      </c>
      <c r="HT83">
        <f t="shared" si="199"/>
        <v>1</v>
      </c>
      <c r="HU83" t="s">
        <v>1163</v>
      </c>
      <c r="HV83">
        <v>7</v>
      </c>
      <c r="HW83">
        <v>1</v>
      </c>
      <c r="HX83">
        <v>9</v>
      </c>
      <c r="HY83" s="137">
        <v>1534312.5</v>
      </c>
      <c r="HZ83" s="137">
        <v>1972687.5</v>
      </c>
      <c r="IA83" s="188">
        <v>546.68014679643613</v>
      </c>
      <c r="IB83" s="188">
        <f t="shared" si="252"/>
        <v>546.68014679643613</v>
      </c>
      <c r="IC83" s="188">
        <v>-546.68014679643613</v>
      </c>
      <c r="ID83" s="188">
        <v>546.68014679643613</v>
      </c>
      <c r="IE83" s="188">
        <v>-546.68014679643613</v>
      </c>
      <c r="IF83" s="188">
        <v>-546.68014679643613</v>
      </c>
      <c r="IG83" s="188">
        <v>546.68014679643613</v>
      </c>
      <c r="IH83" s="188">
        <f t="shared" si="200"/>
        <v>-546.68014679643613</v>
      </c>
      <c r="II83" s="188">
        <v>546.68014679643613</v>
      </c>
      <c r="IJ83" s="188">
        <v>-546.68014679643613</v>
      </c>
      <c r="IK83" s="188">
        <v>-546.68014679643613</v>
      </c>
      <c r="IL83" s="188">
        <v>546.68014679643613</v>
      </c>
      <c r="IN83">
        <v>-1</v>
      </c>
      <c r="IO83" s="228">
        <v>-1</v>
      </c>
      <c r="IP83" s="228">
        <v>-1</v>
      </c>
      <c r="IQ83" s="228">
        <v>-1</v>
      </c>
      <c r="IR83" s="203">
        <v>1</v>
      </c>
      <c r="IS83" s="229">
        <v>14</v>
      </c>
      <c r="IT83">
        <v>-1</v>
      </c>
      <c r="IU83">
        <v>1</v>
      </c>
      <c r="IV83" s="203">
        <v>-1</v>
      </c>
      <c r="IW83">
        <v>1</v>
      </c>
      <c r="IX83">
        <v>0</v>
      </c>
      <c r="IY83">
        <v>1</v>
      </c>
      <c r="IZ83">
        <v>0</v>
      </c>
      <c r="JA83" s="237">
        <v>-7.8414599372699997E-4</v>
      </c>
      <c r="JB83" s="194">
        <v>42544</v>
      </c>
      <c r="JC83">
        <f t="shared" si="201"/>
        <v>-1</v>
      </c>
      <c r="JD83" t="s">
        <v>1163</v>
      </c>
      <c r="JE83">
        <v>7</v>
      </c>
      <c r="JF83" s="241">
        <v>2</v>
      </c>
      <c r="JG83">
        <v>5</v>
      </c>
      <c r="JH83" s="137">
        <v>1533109.375</v>
      </c>
      <c r="JI83" s="137">
        <v>1095078.125</v>
      </c>
      <c r="JJ83" s="188">
        <v>1202.1815743515549</v>
      </c>
      <c r="JK83" s="188">
        <f t="shared" si="253"/>
        <v>1202.1815743515549</v>
      </c>
      <c r="JL83" s="188">
        <v>-1202.1815743515549</v>
      </c>
      <c r="JM83" s="188">
        <v>1202.1815743515549</v>
      </c>
      <c r="JN83" s="188">
        <v>-1202.1815743515549</v>
      </c>
      <c r="JO83" s="188">
        <v>1202.1815743515549</v>
      </c>
      <c r="JP83" s="188">
        <v>1202.1815743515549</v>
      </c>
      <c r="JQ83" s="188">
        <f t="shared" si="202"/>
        <v>1202.1815743515549</v>
      </c>
      <c r="JR83" s="188">
        <v>1202.1815743515549</v>
      </c>
      <c r="JS83" s="188">
        <v>-1202.1815743515549</v>
      </c>
      <c r="JT83" s="188">
        <v>-1202.1815743515549</v>
      </c>
      <c r="JU83" s="188">
        <v>1202.1815743515549</v>
      </c>
      <c r="JW83">
        <v>-1</v>
      </c>
      <c r="JX83" s="228">
        <v>-1</v>
      </c>
      <c r="JY83" s="228">
        <v>-1</v>
      </c>
      <c r="JZ83" s="228">
        <v>-1</v>
      </c>
      <c r="KA83" s="203">
        <v>1</v>
      </c>
      <c r="KB83" s="229">
        <v>-4</v>
      </c>
      <c r="KC83">
        <v>-1</v>
      </c>
      <c r="KD83">
        <v>-1</v>
      </c>
      <c r="KE83" s="203">
        <v>-1</v>
      </c>
      <c r="KF83">
        <v>1</v>
      </c>
      <c r="KG83">
        <v>0</v>
      </c>
      <c r="KH83">
        <v>1</v>
      </c>
      <c r="KI83">
        <v>1</v>
      </c>
      <c r="KJ83" s="237">
        <v>-6.4207747734899997E-4</v>
      </c>
      <c r="KK83" s="194">
        <v>42556</v>
      </c>
      <c r="KL83">
        <f t="shared" si="203"/>
        <v>-1</v>
      </c>
      <c r="KM83" t="s">
        <v>1163</v>
      </c>
      <c r="KN83">
        <v>7</v>
      </c>
      <c r="KO83" s="241">
        <v>1</v>
      </c>
      <c r="KP83">
        <v>9</v>
      </c>
      <c r="KQ83" s="137">
        <v>1532125</v>
      </c>
      <c r="KR83" s="137">
        <v>1969875</v>
      </c>
      <c r="KS83" s="188">
        <v>983.74295498333652</v>
      </c>
      <c r="KT83" s="188">
        <v>983.74295498333652</v>
      </c>
      <c r="KU83" s="188">
        <v>-983.74295498333652</v>
      </c>
      <c r="KV83" s="188">
        <v>983.74295498333652</v>
      </c>
      <c r="KW83" s="188">
        <v>983.74295498333652</v>
      </c>
      <c r="KX83" s="188">
        <v>983.74295498333652</v>
      </c>
      <c r="KY83" s="188">
        <v>983.74295498333652</v>
      </c>
      <c r="KZ83" s="188">
        <f t="shared" si="204"/>
        <v>983.74295498333652</v>
      </c>
      <c r="LA83" s="188">
        <v>983.74295498333652</v>
      </c>
      <c r="LB83" s="188">
        <v>-983.74295498333652</v>
      </c>
      <c r="LC83" s="188">
        <v>-983.74295498333652</v>
      </c>
      <c r="LD83" s="188">
        <v>983.74295498333652</v>
      </c>
      <c r="LF83">
        <v>-1</v>
      </c>
      <c r="LG83" s="228">
        <v>-1</v>
      </c>
      <c r="LH83" s="228">
        <v>-1</v>
      </c>
      <c r="LI83" s="228">
        <v>-1</v>
      </c>
      <c r="LJ83" s="203">
        <v>1</v>
      </c>
      <c r="LK83" s="229">
        <v>-5</v>
      </c>
      <c r="LL83">
        <v>-1</v>
      </c>
      <c r="LM83">
        <v>-1</v>
      </c>
      <c r="LN83" s="203">
        <v>1</v>
      </c>
      <c r="LO83">
        <v>0</v>
      </c>
      <c r="LP83">
        <v>1</v>
      </c>
      <c r="LQ83">
        <v>0</v>
      </c>
      <c r="LR83">
        <v>0</v>
      </c>
      <c r="LS83" s="237">
        <v>2.8555111364899998E-4</v>
      </c>
      <c r="LT83" s="194">
        <v>42556</v>
      </c>
      <c r="LU83">
        <f t="shared" si="205"/>
        <v>-1</v>
      </c>
      <c r="LV83" t="s">
        <v>1163</v>
      </c>
      <c r="LW83">
        <v>8</v>
      </c>
      <c r="LX83" s="241"/>
      <c r="LY83">
        <v>6</v>
      </c>
      <c r="LZ83" s="137">
        <v>1751500</v>
      </c>
      <c r="MA83" s="137">
        <v>1313625</v>
      </c>
      <c r="MB83" s="188">
        <v>-500.14277555622346</v>
      </c>
      <c r="MC83" s="188">
        <v>-500.14277555622346</v>
      </c>
      <c r="MD83" s="188">
        <v>500.14277555622346</v>
      </c>
      <c r="ME83" s="188">
        <v>-500.14277555622346</v>
      </c>
      <c r="MF83" s="188">
        <v>-500.14277555622346</v>
      </c>
      <c r="MG83" s="188">
        <v>-500.14277555622346</v>
      </c>
      <c r="MH83" s="188">
        <v>-500.14277555622346</v>
      </c>
      <c r="MI83" s="188">
        <f t="shared" si="206"/>
        <v>-500.14277555622346</v>
      </c>
      <c r="MJ83" s="188">
        <v>-500.14277555622346</v>
      </c>
      <c r="MK83" s="188">
        <v>500.14277555622346</v>
      </c>
      <c r="ML83" s="188">
        <v>-500.14277555622346</v>
      </c>
      <c r="MM83" s="188">
        <v>500.14277555622346</v>
      </c>
      <c r="MO83">
        <v>1</v>
      </c>
      <c r="MP83" s="228">
        <v>-1</v>
      </c>
      <c r="MQ83" s="228">
        <v>-1</v>
      </c>
      <c r="MR83" s="203">
        <v>1</v>
      </c>
      <c r="MS83" s="203">
        <v>1</v>
      </c>
      <c r="MT83" s="229">
        <v>-6</v>
      </c>
      <c r="MU83">
        <v>-1</v>
      </c>
      <c r="MV83">
        <v>-1</v>
      </c>
      <c r="MW83" s="203">
        <v>-1</v>
      </c>
      <c r="MX83">
        <v>1</v>
      </c>
      <c r="MY83">
        <v>0</v>
      </c>
      <c r="MZ83">
        <v>1</v>
      </c>
      <c r="NA83">
        <v>1</v>
      </c>
      <c r="NB83" s="237">
        <v>-4.2820439623200002E-4</v>
      </c>
      <c r="NC83" s="194">
        <v>42556</v>
      </c>
      <c r="ND83">
        <f t="shared" si="207"/>
        <v>-1</v>
      </c>
      <c r="NE83" t="s">
        <v>1163</v>
      </c>
      <c r="NF83">
        <v>8</v>
      </c>
      <c r="NG83" s="241"/>
      <c r="NH83">
        <v>6</v>
      </c>
      <c r="NI83" s="137">
        <v>1750750</v>
      </c>
      <c r="NJ83" s="137">
        <v>1313062.5</v>
      </c>
      <c r="NK83" s="188">
        <v>749.67884670317403</v>
      </c>
      <c r="NL83" s="188">
        <v>-749.67884670317403</v>
      </c>
      <c r="NM83" s="188">
        <v>-749.67884670317403</v>
      </c>
      <c r="NN83" s="188">
        <v>749.67884670317403</v>
      </c>
      <c r="NO83" s="188">
        <v>749.67884670317403</v>
      </c>
      <c r="NP83" s="188">
        <v>749.67884670317403</v>
      </c>
      <c r="NQ83" s="188">
        <v>-749.67884670317403</v>
      </c>
      <c r="NR83" s="188">
        <f t="shared" si="208"/>
        <v>749.67884670317403</v>
      </c>
      <c r="NS83" s="188">
        <v>749.67884670317403</v>
      </c>
      <c r="NT83" s="188">
        <v>-749.67884670317403</v>
      </c>
      <c r="NU83" s="188">
        <v>-749.67884670317403</v>
      </c>
      <c r="NV83" s="188">
        <v>749.67884670317403</v>
      </c>
      <c r="NX83">
        <v>-1</v>
      </c>
      <c r="NY83" s="228">
        <v>1</v>
      </c>
      <c r="NZ83" s="228">
        <v>1</v>
      </c>
      <c r="OA83" s="228">
        <v>-1</v>
      </c>
      <c r="OB83" s="203">
        <v>1</v>
      </c>
      <c r="OC83" s="229">
        <v>-7</v>
      </c>
      <c r="OD83">
        <v>-1</v>
      </c>
      <c r="OE83">
        <v>-1</v>
      </c>
      <c r="OF83" s="203">
        <v>-1</v>
      </c>
      <c r="OG83">
        <v>0</v>
      </c>
      <c r="OH83">
        <v>0</v>
      </c>
      <c r="OI83">
        <v>1</v>
      </c>
      <c r="OJ83">
        <v>1</v>
      </c>
      <c r="OK83">
        <v>-7.1397972297600003E-4</v>
      </c>
      <c r="OL83" s="194">
        <v>42556</v>
      </c>
      <c r="OM83">
        <f t="shared" si="209"/>
        <v>-1</v>
      </c>
      <c r="ON83" t="s">
        <v>1163</v>
      </c>
      <c r="OO83">
        <v>8</v>
      </c>
      <c r="OP83" s="241"/>
      <c r="OQ83">
        <v>6</v>
      </c>
      <c r="OR83" s="137">
        <v>1749875</v>
      </c>
      <c r="OS83" s="137">
        <v>1312406.25</v>
      </c>
      <c r="OT83" s="188">
        <v>-1249.375267742628</v>
      </c>
      <c r="OU83" s="188">
        <v>1249.375267742628</v>
      </c>
      <c r="OV83" s="188">
        <v>-1249.375267742628</v>
      </c>
      <c r="OW83" s="188">
        <v>1249.375267742628</v>
      </c>
      <c r="OX83" s="188">
        <v>1249.375267742628</v>
      </c>
      <c r="OY83" s="188">
        <v>-1249.375267742628</v>
      </c>
      <c r="OZ83" s="188">
        <v>1249.375267742628</v>
      </c>
      <c r="PA83" s="188">
        <f t="shared" si="210"/>
        <v>1249.375267742628</v>
      </c>
      <c r="PB83" s="188">
        <v>1249.375267742628</v>
      </c>
      <c r="PC83" s="188">
        <v>-1249.375267742628</v>
      </c>
      <c r="PD83" s="188">
        <v>-1249.375267742628</v>
      </c>
      <c r="PE83" s="188">
        <v>1249.375267742628</v>
      </c>
      <c r="PG83">
        <v>-1</v>
      </c>
      <c r="PH83" s="228">
        <v>1</v>
      </c>
      <c r="PI83" s="228">
        <v>1</v>
      </c>
      <c r="PJ83" s="228">
        <v>-1</v>
      </c>
      <c r="PK83" s="203">
        <v>1</v>
      </c>
      <c r="PL83" s="229">
        <v>-8</v>
      </c>
      <c r="PM83">
        <v>-1</v>
      </c>
      <c r="PN83">
        <v>-1</v>
      </c>
      <c r="PO83" s="203">
        <v>1</v>
      </c>
      <c r="PP83">
        <v>1</v>
      </c>
      <c r="PQ83">
        <v>1</v>
      </c>
      <c r="PR83">
        <v>0</v>
      </c>
      <c r="PS83">
        <v>0</v>
      </c>
      <c r="PT83" s="237">
        <v>2.1434695627299999E-4</v>
      </c>
      <c r="PU83" s="194">
        <v>42556</v>
      </c>
      <c r="PV83">
        <v>-1</v>
      </c>
      <c r="PW83" t="s">
        <v>1163</v>
      </c>
      <c r="PX83">
        <v>8</v>
      </c>
      <c r="PY83" s="241"/>
      <c r="PZ83">
        <v>6</v>
      </c>
      <c r="QA83" s="137">
        <v>1750000</v>
      </c>
      <c r="QB83" s="137">
        <v>1312500</v>
      </c>
      <c r="QC83" s="188">
        <v>375.10717347775</v>
      </c>
      <c r="QD83" s="188">
        <v>-375.10717347775</v>
      </c>
      <c r="QE83" s="188">
        <v>375.10717347775</v>
      </c>
      <c r="QF83" s="188">
        <v>-375.10717347775</v>
      </c>
      <c r="QG83" s="188">
        <v>-375.10717347775</v>
      </c>
      <c r="QH83" s="188">
        <v>375.10717347775</v>
      </c>
      <c r="QI83" s="188">
        <v>-375.10717347775</v>
      </c>
      <c r="QJ83" s="188">
        <v>-375.10717347775</v>
      </c>
      <c r="QK83" s="188">
        <v>-375.10717347775</v>
      </c>
      <c r="QL83" s="188">
        <v>375.10717347775</v>
      </c>
      <c r="QM83" s="188">
        <v>-375.10717347775</v>
      </c>
      <c r="QN83" s="188">
        <v>375.10717347775</v>
      </c>
      <c r="QP83">
        <f t="shared" si="211"/>
        <v>1</v>
      </c>
      <c r="QQ83" s="228">
        <v>1</v>
      </c>
      <c r="QR83" s="228">
        <v>1</v>
      </c>
      <c r="QS83" s="228">
        <v>-1</v>
      </c>
      <c r="QT83" s="203">
        <v>1</v>
      </c>
      <c r="QU83" s="229">
        <v>-9</v>
      </c>
      <c r="QV83">
        <f t="shared" si="212"/>
        <v>-1</v>
      </c>
      <c r="QW83">
        <f t="shared" si="213"/>
        <v>-1</v>
      </c>
      <c r="QX83">
        <v>1</v>
      </c>
      <c r="QY83">
        <f t="shared" si="214"/>
        <v>1</v>
      </c>
      <c r="QZ83">
        <f t="shared" si="176"/>
        <v>1</v>
      </c>
      <c r="RA83">
        <f t="shared" si="254"/>
        <v>0</v>
      </c>
      <c r="RB83">
        <f t="shared" si="215"/>
        <v>0</v>
      </c>
      <c r="RC83" s="270">
        <v>7.1433673833900006E-5</v>
      </c>
      <c r="RD83" s="194">
        <v>42556</v>
      </c>
      <c r="RE83">
        <f t="shared" si="216"/>
        <v>-1</v>
      </c>
      <c r="RF83" t="str">
        <f t="shared" si="180"/>
        <v>TRUE</v>
      </c>
      <c r="RG83">
        <f>VLOOKUP($A83,'FuturesInfo (3)'!$A$2:$V$80,22)</f>
        <v>8</v>
      </c>
      <c r="RH83" s="241"/>
      <c r="RI83">
        <f t="shared" si="217"/>
        <v>6</v>
      </c>
      <c r="RJ83" s="137">
        <f>VLOOKUP($A83,'FuturesInfo (3)'!$A$2:$O$80,15)*RG83</f>
        <v>1750000</v>
      </c>
      <c r="RK83" s="137">
        <f>VLOOKUP($A83,'FuturesInfo (3)'!$A$2:$O$80,15)*RI83</f>
        <v>1312500</v>
      </c>
      <c r="RL83" s="188">
        <f t="shared" si="218"/>
        <v>125.008929209325</v>
      </c>
      <c r="RM83" s="188">
        <f t="shared" si="172"/>
        <v>125.008929209325</v>
      </c>
      <c r="RN83" s="188">
        <f t="shared" si="219"/>
        <v>125.008929209325</v>
      </c>
      <c r="RO83" s="188">
        <f t="shared" si="220"/>
        <v>-125.008929209325</v>
      </c>
      <c r="RP83" s="188">
        <f t="shared" si="173"/>
        <v>-125.008929209325</v>
      </c>
      <c r="RQ83" s="188">
        <f t="shared" si="221"/>
        <v>125.008929209325</v>
      </c>
      <c r="RR83" s="188">
        <f t="shared" si="255"/>
        <v>-125.008929209325</v>
      </c>
      <c r="RS83" s="188">
        <f t="shared" si="222"/>
        <v>-125.008929209325</v>
      </c>
      <c r="RT83" s="188">
        <f>IF(IF(sym!$Q72=QX83,1,0)=1,ABS(RJ83*RC83),-ABS(RJ83*RC83))</f>
        <v>-125.008929209325</v>
      </c>
      <c r="RU83" s="188">
        <f>IF(IF(sym!$P72=QX83,1,0)=1,ABS(RJ83*RC83),-ABS(RJ83*RC83))</f>
        <v>125.008929209325</v>
      </c>
      <c r="RV83" s="188">
        <f t="shared" si="260"/>
        <v>-125.008929209325</v>
      </c>
      <c r="RW83" s="188">
        <f t="shared" si="223"/>
        <v>125.008929209325</v>
      </c>
      <c r="RY83">
        <f t="shared" si="224"/>
        <v>1</v>
      </c>
      <c r="RZ83" s="228"/>
      <c r="SA83" s="228"/>
      <c r="SB83" s="228"/>
      <c r="SC83" s="203"/>
      <c r="SD83" s="229"/>
      <c r="SE83">
        <f t="shared" si="225"/>
        <v>1</v>
      </c>
      <c r="SF83">
        <f t="shared" si="226"/>
        <v>0</v>
      </c>
      <c r="SG83" s="203"/>
      <c r="SH83">
        <f t="shared" si="227"/>
        <v>1</v>
      </c>
      <c r="SI83">
        <f t="shared" si="181"/>
        <v>1</v>
      </c>
      <c r="SJ83">
        <f t="shared" si="256"/>
        <v>0</v>
      </c>
      <c r="SK83">
        <f t="shared" si="228"/>
        <v>1</v>
      </c>
      <c r="SL83" s="237"/>
      <c r="SM83" s="194"/>
      <c r="SN83">
        <f t="shared" si="229"/>
        <v>-1</v>
      </c>
      <c r="SO83" t="str">
        <f t="shared" si="182"/>
        <v>FALSE</v>
      </c>
      <c r="SP83">
        <f>VLOOKUP($A83,'FuturesInfo (3)'!$A$2:$V$80,22)</f>
        <v>8</v>
      </c>
      <c r="SQ83" s="241"/>
      <c r="SR83">
        <f t="shared" si="230"/>
        <v>6</v>
      </c>
      <c r="SS83" s="137">
        <f>VLOOKUP($A83,'FuturesInfo (3)'!$A$2:$O$80,15)*SP83</f>
        <v>1750000</v>
      </c>
      <c r="ST83" s="137">
        <f>VLOOKUP($A83,'FuturesInfo (3)'!$A$2:$O$80,15)*SR83</f>
        <v>1312500</v>
      </c>
      <c r="SU83" s="188">
        <f t="shared" si="177"/>
        <v>0</v>
      </c>
      <c r="SV83" s="188">
        <f t="shared" si="183"/>
        <v>0</v>
      </c>
      <c r="SW83" s="188">
        <f t="shared" si="231"/>
        <v>0</v>
      </c>
      <c r="SX83" s="188">
        <f t="shared" si="232"/>
        <v>0</v>
      </c>
      <c r="SY83" s="188">
        <f t="shared" si="174"/>
        <v>0</v>
      </c>
      <c r="SZ83" s="188">
        <f t="shared" si="233"/>
        <v>0</v>
      </c>
      <c r="TA83" s="188">
        <f t="shared" si="257"/>
        <v>0</v>
      </c>
      <c r="TB83" s="188">
        <f t="shared" si="234"/>
        <v>0</v>
      </c>
      <c r="TC83" s="188">
        <f>IF(IF(sym!$Q72=SG83,1,0)=1,ABS(SS83*SL83),-ABS(SS83*SL83))</f>
        <v>0</v>
      </c>
      <c r="TD83" s="188">
        <f>IF(IF(sym!$P72=SG83,1,0)=1,ABS(SS83*SL83),-ABS(SS83*SL83))</f>
        <v>0</v>
      </c>
      <c r="TE83" s="188">
        <f t="shared" si="261"/>
        <v>0</v>
      </c>
      <c r="TF83" s="188">
        <f t="shared" si="235"/>
        <v>0</v>
      </c>
      <c r="TH83">
        <f t="shared" si="236"/>
        <v>0</v>
      </c>
      <c r="TI83" s="228"/>
      <c r="TJ83" s="228"/>
      <c r="TK83" s="228"/>
      <c r="TL83" s="203"/>
      <c r="TM83" s="229"/>
      <c r="TN83">
        <f t="shared" si="237"/>
        <v>1</v>
      </c>
      <c r="TO83">
        <f t="shared" si="238"/>
        <v>0</v>
      </c>
      <c r="TP83" s="203"/>
      <c r="TQ83">
        <f t="shared" si="239"/>
        <v>1</v>
      </c>
      <c r="TR83">
        <f t="shared" si="184"/>
        <v>1</v>
      </c>
      <c r="TS83">
        <f t="shared" si="258"/>
        <v>0</v>
      </c>
      <c r="TT83">
        <f t="shared" si="240"/>
        <v>1</v>
      </c>
      <c r="TU83" s="237"/>
      <c r="TV83" s="194"/>
      <c r="TW83">
        <f t="shared" si="241"/>
        <v>-1</v>
      </c>
      <c r="TX83" t="str">
        <f t="shared" si="185"/>
        <v>FALSE</v>
      </c>
      <c r="TY83">
        <f>VLOOKUP($A83,'FuturesInfo (3)'!$A$2:$V$80,22)</f>
        <v>8</v>
      </c>
      <c r="TZ83" s="241"/>
      <c r="UA83">
        <f t="shared" si="242"/>
        <v>6</v>
      </c>
      <c r="UB83" s="137">
        <f>VLOOKUP($A83,'FuturesInfo (3)'!$A$2:$O$80,15)*TY83</f>
        <v>1750000</v>
      </c>
      <c r="UC83" s="137">
        <f>VLOOKUP($A83,'FuturesInfo (3)'!$A$2:$O$80,15)*UA83</f>
        <v>1312500</v>
      </c>
      <c r="UD83" s="188">
        <f t="shared" si="178"/>
        <v>0</v>
      </c>
      <c r="UE83" s="188">
        <f t="shared" si="186"/>
        <v>0</v>
      </c>
      <c r="UF83" s="188">
        <f t="shared" si="243"/>
        <v>0</v>
      </c>
      <c r="UG83" s="188">
        <f t="shared" si="244"/>
        <v>0</v>
      </c>
      <c r="UH83" s="188">
        <f t="shared" si="175"/>
        <v>0</v>
      </c>
      <c r="UI83" s="188">
        <f t="shared" si="245"/>
        <v>0</v>
      </c>
      <c r="UJ83" s="188">
        <f t="shared" si="259"/>
        <v>0</v>
      </c>
      <c r="UK83" s="188">
        <f t="shared" si="246"/>
        <v>0</v>
      </c>
      <c r="UL83" s="188">
        <f>IF(IF(sym!$Q72=TP83,1,0)=1,ABS(UB83*TU83),-ABS(UB83*TU83))</f>
        <v>0</v>
      </c>
      <c r="UM83" s="188">
        <f>IF(IF(sym!$P72=TP83,1,0)=1,ABS(UB83*TU83),-ABS(UB83*TU83))</f>
        <v>0</v>
      </c>
      <c r="UN83" s="188">
        <f t="shared" si="262"/>
        <v>0</v>
      </c>
      <c r="UO83" s="188">
        <f t="shared" si="247"/>
        <v>0</v>
      </c>
    </row>
    <row r="84" spans="1:561" x14ac:dyDescent="0.25">
      <c r="A84" s="1" t="s">
        <v>415</v>
      </c>
      <c r="B84" s="149" t="str">
        <f>'FuturesInfo (3)'!M72</f>
        <v>@TY</v>
      </c>
      <c r="C84" s="192" t="str">
        <f>VLOOKUP(A84,'FuturesInfo (3)'!$A$2:$K$80,11)</f>
        <v>rates</v>
      </c>
      <c r="E84">
        <v>1</v>
      </c>
      <c r="F84" s="228">
        <v>1</v>
      </c>
      <c r="G84" s="228">
        <v>1</v>
      </c>
      <c r="H84" s="203">
        <v>1</v>
      </c>
      <c r="I84" s="229">
        <v>4</v>
      </c>
      <c r="J84">
        <v>-1</v>
      </c>
      <c r="K84">
        <v>1</v>
      </c>
      <c r="L84" s="203">
        <v>-1</v>
      </c>
      <c r="M84">
        <v>0</v>
      </c>
      <c r="N84">
        <v>0</v>
      </c>
      <c r="O84">
        <v>1</v>
      </c>
      <c r="P84">
        <v>0</v>
      </c>
      <c r="Q84" s="237">
        <v>-5.8713010803199996E-4</v>
      </c>
      <c r="R84" s="194">
        <v>42544</v>
      </c>
      <c r="S84">
        <v>60</v>
      </c>
      <c r="T84" t="s">
        <v>1163</v>
      </c>
      <c r="U84">
        <v>3</v>
      </c>
      <c r="V84" s="241">
        <v>2</v>
      </c>
      <c r="W84">
        <v>2</v>
      </c>
      <c r="X84" s="137">
        <v>398953.125</v>
      </c>
      <c r="Y84" s="137">
        <v>265968.75</v>
      </c>
      <c r="Z84" s="188">
        <v>-234.23739138095399</v>
      </c>
      <c r="AA84" s="188">
        <f t="shared" si="179"/>
        <v>-234.23739138095399</v>
      </c>
      <c r="AB84" s="188">
        <v>-234.23739138095399</v>
      </c>
      <c r="AC84" s="188">
        <v>234.23739138095399</v>
      </c>
      <c r="AD84" s="188">
        <v>-234.23739138095399</v>
      </c>
      <c r="AE84" s="188">
        <v>-234.23739138095399</v>
      </c>
      <c r="AF84" s="188">
        <f t="shared" si="187"/>
        <v>0</v>
      </c>
      <c r="AG84" s="188">
        <v>234.23739138095399</v>
      </c>
      <c r="AH84" s="188">
        <v>-234.23739138095399</v>
      </c>
      <c r="AI84" s="188">
        <v>-234.23739138095399</v>
      </c>
      <c r="AJ84" s="188">
        <v>234.23739138095399</v>
      </c>
      <c r="AL84">
        <v>-1</v>
      </c>
      <c r="AM84" s="228">
        <v>1</v>
      </c>
      <c r="AN84" s="228">
        <v>1</v>
      </c>
      <c r="AO84" s="228">
        <v>1</v>
      </c>
      <c r="AP84" s="203">
        <v>1</v>
      </c>
      <c r="AQ84" s="229">
        <v>5</v>
      </c>
      <c r="AR84">
        <v>-1</v>
      </c>
      <c r="AS84">
        <v>1</v>
      </c>
      <c r="AT84" s="203">
        <v>1</v>
      </c>
      <c r="AU84">
        <v>1</v>
      </c>
      <c r="AV84">
        <v>1</v>
      </c>
      <c r="AW84">
        <v>0</v>
      </c>
      <c r="AX84">
        <v>1</v>
      </c>
      <c r="AY84" s="237">
        <v>7.0497003877299997E-4</v>
      </c>
      <c r="AZ84" s="194">
        <v>42544</v>
      </c>
      <c r="BA84">
        <f t="shared" si="188"/>
        <v>1</v>
      </c>
      <c r="BB84" t="s">
        <v>1163</v>
      </c>
      <c r="BC84">
        <v>3</v>
      </c>
      <c r="BD84" s="241">
        <v>1</v>
      </c>
      <c r="BE84">
        <v>4</v>
      </c>
      <c r="BF84" s="137">
        <v>399234.375</v>
      </c>
      <c r="BG84" s="137">
        <v>532312.5</v>
      </c>
      <c r="BH84" s="188">
        <v>281.4482728232644</v>
      </c>
      <c r="BI84" s="188">
        <f t="shared" si="189"/>
        <v>-281.4482728232644</v>
      </c>
      <c r="BJ84" s="188">
        <v>281.4482728232644</v>
      </c>
      <c r="BK84" s="188">
        <v>-281.4482728232644</v>
      </c>
      <c r="BL84" s="188">
        <v>281.4482728232644</v>
      </c>
      <c r="BM84" s="188">
        <v>281.4482728232644</v>
      </c>
      <c r="BN84" s="188">
        <v>281.4482728232644</v>
      </c>
      <c r="BO84" s="188">
        <f t="shared" si="190"/>
        <v>281.4482728232644</v>
      </c>
      <c r="BP84" s="188">
        <v>-281.4482728232644</v>
      </c>
      <c r="BQ84" s="188">
        <v>281.4482728232644</v>
      </c>
      <c r="BR84" s="188">
        <v>-281.4482728232644</v>
      </c>
      <c r="BS84" s="188">
        <v>281.4482728232644</v>
      </c>
      <c r="BU84">
        <v>1</v>
      </c>
      <c r="BV84" s="228">
        <v>1</v>
      </c>
      <c r="BW84" s="228">
        <v>1</v>
      </c>
      <c r="BX84" s="228">
        <v>1</v>
      </c>
      <c r="BY84" s="203">
        <v>1</v>
      </c>
      <c r="BZ84" s="229">
        <v>6</v>
      </c>
      <c r="CA84">
        <v>-1</v>
      </c>
      <c r="CB84">
        <v>1</v>
      </c>
      <c r="CC84" s="203">
        <v>1</v>
      </c>
      <c r="CD84">
        <v>1</v>
      </c>
      <c r="CE84">
        <v>1</v>
      </c>
      <c r="CF84">
        <v>0</v>
      </c>
      <c r="CG84">
        <v>1</v>
      </c>
      <c r="CH84" s="237"/>
      <c r="CI84" s="194">
        <v>42544</v>
      </c>
      <c r="CJ84">
        <f t="shared" si="191"/>
        <v>1</v>
      </c>
      <c r="CK84" t="s">
        <v>1163</v>
      </c>
      <c r="CL84">
        <v>3</v>
      </c>
      <c r="CM84" s="241">
        <v>1</v>
      </c>
      <c r="CN84">
        <v>4</v>
      </c>
      <c r="CO84" s="137">
        <v>399234.375</v>
      </c>
      <c r="CP84" s="137">
        <v>532312.5</v>
      </c>
      <c r="CQ84" s="188">
        <v>0</v>
      </c>
      <c r="CR84" s="188">
        <f t="shared" si="248"/>
        <v>0</v>
      </c>
      <c r="CS84" s="188">
        <v>0</v>
      </c>
      <c r="CT84" s="188">
        <v>0</v>
      </c>
      <c r="CU84" s="188">
        <v>0</v>
      </c>
      <c r="CV84" s="188">
        <v>0</v>
      </c>
      <c r="CW84" s="188">
        <v>0</v>
      </c>
      <c r="CX84" s="188">
        <f t="shared" si="192"/>
        <v>0</v>
      </c>
      <c r="CY84" s="188">
        <v>0</v>
      </c>
      <c r="CZ84" s="188">
        <v>0</v>
      </c>
      <c r="DA84" s="188">
        <v>0</v>
      </c>
      <c r="DB84" s="188">
        <v>0</v>
      </c>
      <c r="DD84">
        <v>1</v>
      </c>
      <c r="DE84" s="228">
        <v>1</v>
      </c>
      <c r="DF84" s="228">
        <v>1</v>
      </c>
      <c r="DG84" s="228">
        <v>1</v>
      </c>
      <c r="DH84" s="203">
        <v>1</v>
      </c>
      <c r="DI84" s="229">
        <v>6</v>
      </c>
      <c r="DJ84">
        <v>-1</v>
      </c>
      <c r="DK84">
        <v>1</v>
      </c>
      <c r="DL84" s="203">
        <v>1</v>
      </c>
      <c r="DM84">
        <v>1</v>
      </c>
      <c r="DN84">
        <v>1</v>
      </c>
      <c r="DO84">
        <v>0</v>
      </c>
      <c r="DP84">
        <v>1</v>
      </c>
      <c r="DQ84" s="237">
        <v>6.1054361864500001E-3</v>
      </c>
      <c r="DR84" s="194">
        <v>42544</v>
      </c>
      <c r="DS84">
        <f t="shared" si="193"/>
        <v>1</v>
      </c>
      <c r="DT84" t="s">
        <v>1163</v>
      </c>
      <c r="DU84">
        <v>3</v>
      </c>
      <c r="DV84" s="241">
        <v>2</v>
      </c>
      <c r="DW84">
        <v>2</v>
      </c>
      <c r="DX84" s="137">
        <v>401671.875</v>
      </c>
      <c r="DY84" s="137">
        <v>267781.25</v>
      </c>
      <c r="DZ84" s="188">
        <v>2452.3820007042209</v>
      </c>
      <c r="EA84" s="188">
        <f t="shared" si="249"/>
        <v>2452.3820007042209</v>
      </c>
      <c r="EB84" s="188">
        <v>2452.3820007042209</v>
      </c>
      <c r="EC84" s="188">
        <v>-2452.3820007042209</v>
      </c>
      <c r="ED84" s="188">
        <v>2452.3820007042209</v>
      </c>
      <c r="EE84" s="188">
        <v>2452.3820007042209</v>
      </c>
      <c r="EF84" s="188">
        <v>2452.3820007042209</v>
      </c>
      <c r="EG84" s="188">
        <f t="shared" si="194"/>
        <v>2452.3820007042209</v>
      </c>
      <c r="EH84" s="188">
        <v>-2452.3820007042209</v>
      </c>
      <c r="EI84" s="188">
        <v>2452.3820007042209</v>
      </c>
      <c r="EJ84" s="188">
        <v>-2452.3820007042209</v>
      </c>
      <c r="EK84" s="188">
        <v>2452.3820007042209</v>
      </c>
      <c r="EM84">
        <v>1</v>
      </c>
      <c r="EN84" s="228">
        <v>-1</v>
      </c>
      <c r="EO84" s="228">
        <v>1</v>
      </c>
      <c r="EP84" s="228">
        <v>-1</v>
      </c>
      <c r="EQ84" s="203">
        <v>1</v>
      </c>
      <c r="ER84" s="229">
        <v>7</v>
      </c>
      <c r="ES84">
        <v>-1</v>
      </c>
      <c r="ET84">
        <v>1</v>
      </c>
      <c r="EU84" s="203">
        <v>-1</v>
      </c>
      <c r="EV84">
        <v>1</v>
      </c>
      <c r="EW84">
        <v>0</v>
      </c>
      <c r="EX84">
        <v>1</v>
      </c>
      <c r="EY84">
        <v>0</v>
      </c>
      <c r="EZ84" s="237">
        <v>-1.6337962422699999E-3</v>
      </c>
      <c r="FA84" s="194">
        <v>42544</v>
      </c>
      <c r="FB84">
        <f t="shared" si="195"/>
        <v>1</v>
      </c>
      <c r="FC84" t="s">
        <v>1163</v>
      </c>
      <c r="FD84">
        <v>3</v>
      </c>
      <c r="FE84" s="241">
        <v>2</v>
      </c>
      <c r="FF84">
        <v>3</v>
      </c>
      <c r="FG84" s="137">
        <v>401015.625</v>
      </c>
      <c r="FH84" s="137">
        <v>401015.625</v>
      </c>
      <c r="FI84" s="188">
        <v>655.17782121655546</v>
      </c>
      <c r="FJ84" s="188">
        <f t="shared" si="250"/>
        <v>-655.17782121655546</v>
      </c>
      <c r="FK84" s="188">
        <v>-655.17782121655546</v>
      </c>
      <c r="FL84" s="188">
        <v>655.17782121655546</v>
      </c>
      <c r="FM84" s="188">
        <v>-655.17782121655546</v>
      </c>
      <c r="FN84" s="188">
        <v>-655.17782121655546</v>
      </c>
      <c r="FO84" s="188">
        <v>655.17782121655546</v>
      </c>
      <c r="FP84" s="188">
        <f t="shared" si="196"/>
        <v>-655.17782121655546</v>
      </c>
      <c r="FQ84" s="188">
        <v>655.17782121655546</v>
      </c>
      <c r="FR84" s="188">
        <v>-655.17782121655546</v>
      </c>
      <c r="FS84" s="188">
        <v>-655.17782121655546</v>
      </c>
      <c r="FT84" s="188">
        <v>655.17782121655546</v>
      </c>
      <c r="FV84">
        <v>-1</v>
      </c>
      <c r="FW84" s="228">
        <v>-1</v>
      </c>
      <c r="FX84" s="228">
        <v>1</v>
      </c>
      <c r="FY84" s="228">
        <v>-1</v>
      </c>
      <c r="FZ84" s="203">
        <v>1</v>
      </c>
      <c r="GA84" s="229">
        <v>8</v>
      </c>
      <c r="GB84">
        <v>-1</v>
      </c>
      <c r="GC84">
        <v>1</v>
      </c>
      <c r="GD84">
        <v>1</v>
      </c>
      <c r="GE84">
        <v>0</v>
      </c>
      <c r="GF84">
        <v>1</v>
      </c>
      <c r="GG84">
        <v>0</v>
      </c>
      <c r="GH84">
        <v>1</v>
      </c>
      <c r="GI84">
        <v>1.16890707189E-4</v>
      </c>
      <c r="GJ84" s="194">
        <v>42544</v>
      </c>
      <c r="GK84">
        <f t="shared" si="197"/>
        <v>1</v>
      </c>
      <c r="GL84" t="s">
        <v>1163</v>
      </c>
      <c r="GM84">
        <v>3</v>
      </c>
      <c r="GN84" s="241">
        <v>1</v>
      </c>
      <c r="GO84">
        <v>4</v>
      </c>
      <c r="GP84" s="137">
        <v>401062.5</v>
      </c>
      <c r="GQ84" s="137">
        <v>534750</v>
      </c>
      <c r="GR84" s="188">
        <v>-46.880479251988312</v>
      </c>
      <c r="GS84" s="188">
        <f t="shared" si="251"/>
        <v>-46.880479251988312</v>
      </c>
      <c r="GT84" s="188">
        <v>46.880479251988312</v>
      </c>
      <c r="GU84" s="188">
        <v>-46.880479251988312</v>
      </c>
      <c r="GV84" s="188">
        <v>46.880479251988312</v>
      </c>
      <c r="GW84" s="188">
        <v>46.880479251988312</v>
      </c>
      <c r="GX84" s="188">
        <v>-46.880479251988312</v>
      </c>
      <c r="GY84" s="188">
        <f t="shared" si="198"/>
        <v>46.880479251988312</v>
      </c>
      <c r="GZ84" s="188">
        <v>-46.880479251988312</v>
      </c>
      <c r="HA84" s="188">
        <v>46.880479251988312</v>
      </c>
      <c r="HB84" s="188">
        <v>-46.880479251988312</v>
      </c>
      <c r="HC84" s="188">
        <v>46.880479251988312</v>
      </c>
      <c r="HE84">
        <v>1</v>
      </c>
      <c r="HF84">
        <v>1</v>
      </c>
      <c r="HG84">
        <v>1</v>
      </c>
      <c r="HH84">
        <v>1</v>
      </c>
      <c r="HI84">
        <v>1</v>
      </c>
      <c r="HJ84">
        <v>9</v>
      </c>
      <c r="HK84">
        <v>-1</v>
      </c>
      <c r="HL84">
        <v>1</v>
      </c>
      <c r="HM84" s="203">
        <v>1</v>
      </c>
      <c r="HN84">
        <v>1</v>
      </c>
      <c r="HO84">
        <v>1</v>
      </c>
      <c r="HP84">
        <v>0</v>
      </c>
      <c r="HQ84">
        <v>1</v>
      </c>
      <c r="HR84" s="237">
        <v>8.1813931743799999E-4</v>
      </c>
      <c r="HS84" s="194">
        <v>42544</v>
      </c>
      <c r="HT84">
        <f t="shared" si="199"/>
        <v>1</v>
      </c>
      <c r="HU84" t="s">
        <v>1163</v>
      </c>
      <c r="HV84">
        <v>3</v>
      </c>
      <c r="HW84">
        <v>1</v>
      </c>
      <c r="HX84">
        <v>4</v>
      </c>
      <c r="HY84" s="137">
        <v>401390.625</v>
      </c>
      <c r="HZ84" s="137">
        <v>535187.5</v>
      </c>
      <c r="IA84" s="188">
        <v>328.39345196351223</v>
      </c>
      <c r="IB84" s="188">
        <f t="shared" si="252"/>
        <v>328.39345196351223</v>
      </c>
      <c r="IC84" s="188">
        <v>328.39345196351223</v>
      </c>
      <c r="ID84" s="188">
        <v>-328.39345196351223</v>
      </c>
      <c r="IE84" s="188">
        <v>328.39345196351223</v>
      </c>
      <c r="IF84" s="188">
        <v>328.39345196351223</v>
      </c>
      <c r="IG84" s="188">
        <v>328.39345196351223</v>
      </c>
      <c r="IH84" s="188">
        <f t="shared" si="200"/>
        <v>328.39345196351223</v>
      </c>
      <c r="II84" s="188">
        <v>-328.39345196351223</v>
      </c>
      <c r="IJ84" s="188">
        <v>328.39345196351223</v>
      </c>
      <c r="IK84" s="188">
        <v>-328.39345196351223</v>
      </c>
      <c r="IL84" s="188">
        <v>328.39345196351223</v>
      </c>
      <c r="IN84">
        <v>1</v>
      </c>
      <c r="IO84" s="228">
        <v>1</v>
      </c>
      <c r="IP84" s="228">
        <v>-1</v>
      </c>
      <c r="IQ84" s="228">
        <v>1</v>
      </c>
      <c r="IR84" s="203">
        <v>1</v>
      </c>
      <c r="IS84" s="229">
        <v>10</v>
      </c>
      <c r="IT84">
        <v>-1</v>
      </c>
      <c r="IU84">
        <v>1</v>
      </c>
      <c r="IV84" s="203">
        <v>-1</v>
      </c>
      <c r="IW84">
        <v>0</v>
      </c>
      <c r="IX84">
        <v>0</v>
      </c>
      <c r="IY84">
        <v>1</v>
      </c>
      <c r="IZ84">
        <v>0</v>
      </c>
      <c r="JA84" s="237">
        <v>-4.7880415742099997E-3</v>
      </c>
      <c r="JB84" s="194">
        <v>42544</v>
      </c>
      <c r="JC84">
        <f t="shared" si="201"/>
        <v>1</v>
      </c>
      <c r="JD84" t="s">
        <v>1163</v>
      </c>
      <c r="JE84">
        <v>3</v>
      </c>
      <c r="JF84" s="241">
        <v>2</v>
      </c>
      <c r="JG84">
        <v>2</v>
      </c>
      <c r="JH84" s="137">
        <v>399468.75</v>
      </c>
      <c r="JI84" s="137">
        <v>266312.5</v>
      </c>
      <c r="JJ84" s="188">
        <v>-1912.6729825977009</v>
      </c>
      <c r="JK84" s="188">
        <f t="shared" si="253"/>
        <v>-1912.6729825977009</v>
      </c>
      <c r="JL84" s="188">
        <v>-1912.6729825977009</v>
      </c>
      <c r="JM84" s="188">
        <v>1912.6729825977009</v>
      </c>
      <c r="JN84" s="188">
        <v>-1912.6729825977009</v>
      </c>
      <c r="JO84" s="188">
        <v>1912.6729825977009</v>
      </c>
      <c r="JP84" s="188">
        <v>-1912.6729825977009</v>
      </c>
      <c r="JQ84" s="188">
        <f t="shared" si="202"/>
        <v>-1912.6729825977009</v>
      </c>
      <c r="JR84" s="188">
        <v>1912.6729825977009</v>
      </c>
      <c r="JS84" s="188">
        <v>-1912.6729825977009</v>
      </c>
      <c r="JT84" s="188">
        <v>-1912.6729825977009</v>
      </c>
      <c r="JU84" s="188">
        <v>1912.6729825977009</v>
      </c>
      <c r="JW84">
        <v>-1</v>
      </c>
      <c r="JX84" s="228">
        <v>-1</v>
      </c>
      <c r="JY84" s="228">
        <v>1</v>
      </c>
      <c r="JZ84" s="228">
        <v>-1</v>
      </c>
      <c r="KA84" s="203">
        <v>1</v>
      </c>
      <c r="KB84" s="229">
        <v>11</v>
      </c>
      <c r="KC84">
        <v>-1</v>
      </c>
      <c r="KD84">
        <v>1</v>
      </c>
      <c r="KE84" s="203">
        <v>-1</v>
      </c>
      <c r="KF84">
        <v>1</v>
      </c>
      <c r="KG84">
        <v>0</v>
      </c>
      <c r="KH84">
        <v>1</v>
      </c>
      <c r="KI84">
        <v>0</v>
      </c>
      <c r="KJ84" s="237">
        <v>-4.8110772119200002E-3</v>
      </c>
      <c r="KK84" s="194">
        <v>42544</v>
      </c>
      <c r="KL84">
        <f t="shared" si="203"/>
        <v>1</v>
      </c>
      <c r="KM84" t="s">
        <v>1163</v>
      </c>
      <c r="KN84">
        <v>3</v>
      </c>
      <c r="KO84" s="241">
        <v>2</v>
      </c>
      <c r="KP84">
        <v>2</v>
      </c>
      <c r="KQ84" s="137">
        <v>397546.875</v>
      </c>
      <c r="KR84" s="137">
        <v>265031.25</v>
      </c>
      <c r="KS84" s="188">
        <v>1912.6287109825089</v>
      </c>
      <c r="KT84" s="188">
        <v>1912.6287109825089</v>
      </c>
      <c r="KU84" s="188">
        <v>-1912.6287109825089</v>
      </c>
      <c r="KV84" s="188">
        <v>1912.6287109825089</v>
      </c>
      <c r="KW84" s="188">
        <v>-1912.6287109825089</v>
      </c>
      <c r="KX84" s="188">
        <v>-1912.6287109825089</v>
      </c>
      <c r="KY84" s="188">
        <v>1912.6287109825089</v>
      </c>
      <c r="KZ84" s="188">
        <f t="shared" si="204"/>
        <v>-1912.6287109825089</v>
      </c>
      <c r="LA84" s="188">
        <v>1912.6287109825089</v>
      </c>
      <c r="LB84" s="188">
        <v>-1912.6287109825089</v>
      </c>
      <c r="LC84" s="188">
        <v>-1912.6287109825089</v>
      </c>
      <c r="LD84" s="188">
        <v>1912.6287109825089</v>
      </c>
      <c r="LF84">
        <v>-1</v>
      </c>
      <c r="LG84" s="228">
        <v>1</v>
      </c>
      <c r="LH84" s="228">
        <v>1</v>
      </c>
      <c r="LI84" s="228">
        <v>-1</v>
      </c>
      <c r="LJ84" s="203">
        <v>1</v>
      </c>
      <c r="LK84" s="229">
        <v>-5</v>
      </c>
      <c r="LL84">
        <v>-1</v>
      </c>
      <c r="LM84">
        <v>-1</v>
      </c>
      <c r="LN84" s="203">
        <v>1</v>
      </c>
      <c r="LO84">
        <v>1</v>
      </c>
      <c r="LP84">
        <v>1</v>
      </c>
      <c r="LQ84">
        <v>0</v>
      </c>
      <c r="LR84">
        <v>0</v>
      </c>
      <c r="LS84" s="237">
        <v>2.3582124749399998E-3</v>
      </c>
      <c r="LT84" s="194">
        <v>42556</v>
      </c>
      <c r="LU84">
        <f t="shared" si="205"/>
        <v>-1</v>
      </c>
      <c r="LV84" t="s">
        <v>1163</v>
      </c>
      <c r="LW84">
        <v>3</v>
      </c>
      <c r="LX84" s="241"/>
      <c r="LY84">
        <v>2</v>
      </c>
      <c r="LZ84" s="137">
        <v>398484.375</v>
      </c>
      <c r="MA84" s="137">
        <v>265656.25</v>
      </c>
      <c r="MB84" s="188">
        <v>939.71082419366894</v>
      </c>
      <c r="MC84" s="188">
        <v>-939.71082419366894</v>
      </c>
      <c r="MD84" s="188">
        <v>939.71082419366894</v>
      </c>
      <c r="ME84" s="188">
        <v>-939.71082419366894</v>
      </c>
      <c r="MF84" s="188">
        <v>-939.71082419366894</v>
      </c>
      <c r="MG84" s="188">
        <v>939.71082419366894</v>
      </c>
      <c r="MH84" s="188">
        <v>-939.71082419366894</v>
      </c>
      <c r="MI84" s="188">
        <f t="shared" si="206"/>
        <v>-939.71082419366894</v>
      </c>
      <c r="MJ84" s="188">
        <v>-939.71082419366894</v>
      </c>
      <c r="MK84" s="188">
        <v>939.71082419366894</v>
      </c>
      <c r="ML84" s="188">
        <v>-939.71082419366894</v>
      </c>
      <c r="MM84" s="188">
        <v>939.71082419366894</v>
      </c>
      <c r="MO84">
        <v>1</v>
      </c>
      <c r="MP84" s="228">
        <v>1</v>
      </c>
      <c r="MQ84" s="228">
        <v>1</v>
      </c>
      <c r="MR84" s="203">
        <v>1</v>
      </c>
      <c r="MS84" s="203">
        <v>1</v>
      </c>
      <c r="MT84" s="229">
        <v>-6</v>
      </c>
      <c r="MU84">
        <v>-1</v>
      </c>
      <c r="MV84">
        <v>-1</v>
      </c>
      <c r="MW84" s="203">
        <v>-1</v>
      </c>
      <c r="MX84">
        <v>0</v>
      </c>
      <c r="MY84">
        <v>0</v>
      </c>
      <c r="MZ84">
        <v>1</v>
      </c>
      <c r="NA84">
        <v>1</v>
      </c>
      <c r="NB84" s="237">
        <v>-3.2937301493899999E-3</v>
      </c>
      <c r="NC84" s="194">
        <v>42556</v>
      </c>
      <c r="ND84">
        <f t="shared" si="207"/>
        <v>1</v>
      </c>
      <c r="NE84" t="s">
        <v>1163</v>
      </c>
      <c r="NF84">
        <v>3</v>
      </c>
      <c r="NG84" s="241"/>
      <c r="NH84">
        <v>2</v>
      </c>
      <c r="NI84" s="137">
        <v>397171.875</v>
      </c>
      <c r="NJ84" s="137">
        <v>264781.25</v>
      </c>
      <c r="NK84" s="188">
        <v>-1308.1769791772563</v>
      </c>
      <c r="NL84" s="188">
        <v>-1308.1769791772563</v>
      </c>
      <c r="NM84" s="188">
        <v>-1308.1769791772563</v>
      </c>
      <c r="NN84" s="188">
        <v>1308.1769791772563</v>
      </c>
      <c r="NO84" s="188">
        <v>1308.1769791772563</v>
      </c>
      <c r="NP84" s="188">
        <v>-1308.1769791772563</v>
      </c>
      <c r="NQ84" s="188">
        <v>-1308.1769791772563</v>
      </c>
      <c r="NR84" s="188">
        <f t="shared" si="208"/>
        <v>-1308.1769791772563</v>
      </c>
      <c r="NS84" s="188">
        <v>1308.1769791772563</v>
      </c>
      <c r="NT84" s="188">
        <v>-1308.1769791772563</v>
      </c>
      <c r="NU84" s="188">
        <v>-1308.1769791772563</v>
      </c>
      <c r="NV84" s="188">
        <v>1308.1769791772563</v>
      </c>
      <c r="NX84">
        <v>-1</v>
      </c>
      <c r="NY84" s="228">
        <v>1</v>
      </c>
      <c r="NZ84" s="228">
        <v>1</v>
      </c>
      <c r="OA84" s="228">
        <v>-1</v>
      </c>
      <c r="OB84" s="203">
        <v>1</v>
      </c>
      <c r="OC84" s="229">
        <v>-7</v>
      </c>
      <c r="OD84">
        <v>-1</v>
      </c>
      <c r="OE84">
        <v>-1</v>
      </c>
      <c r="OF84" s="203">
        <v>-1</v>
      </c>
      <c r="OG84">
        <v>0</v>
      </c>
      <c r="OH84">
        <v>0</v>
      </c>
      <c r="OI84">
        <v>1</v>
      </c>
      <c r="OJ84">
        <v>1</v>
      </c>
      <c r="OK84">
        <v>-3.8947244187400002E-3</v>
      </c>
      <c r="OL84" s="194">
        <v>42556</v>
      </c>
      <c r="OM84">
        <f t="shared" si="209"/>
        <v>-1</v>
      </c>
      <c r="ON84" t="s">
        <v>1163</v>
      </c>
      <c r="OO84">
        <v>3</v>
      </c>
      <c r="OP84" s="241"/>
      <c r="OQ84">
        <v>2</v>
      </c>
      <c r="OR84" s="137">
        <v>396093.75</v>
      </c>
      <c r="OS84" s="137">
        <v>264062.5</v>
      </c>
      <c r="OT84" s="188">
        <v>-1542.6760002352969</v>
      </c>
      <c r="OU84" s="188">
        <v>1542.6760002352969</v>
      </c>
      <c r="OV84" s="188">
        <v>-1542.6760002352969</v>
      </c>
      <c r="OW84" s="188">
        <v>1542.6760002352969</v>
      </c>
      <c r="OX84" s="188">
        <v>1542.6760002352969</v>
      </c>
      <c r="OY84" s="188">
        <v>-1542.6760002352969</v>
      </c>
      <c r="OZ84" s="188">
        <v>1542.6760002352969</v>
      </c>
      <c r="PA84" s="188">
        <f t="shared" si="210"/>
        <v>1542.6760002352969</v>
      </c>
      <c r="PB84" s="188">
        <v>1542.6760002352969</v>
      </c>
      <c r="PC84" s="188">
        <v>-1542.6760002352969</v>
      </c>
      <c r="PD84" s="188">
        <v>-1542.6760002352969</v>
      </c>
      <c r="PE84" s="188">
        <v>1542.6760002352969</v>
      </c>
      <c r="PG84">
        <v>-1</v>
      </c>
      <c r="PH84" s="228">
        <v>1</v>
      </c>
      <c r="PI84" s="228">
        <v>1</v>
      </c>
      <c r="PJ84" s="228">
        <v>-1</v>
      </c>
      <c r="PK84" s="203">
        <v>1</v>
      </c>
      <c r="PL84" s="229">
        <v>-8</v>
      </c>
      <c r="PM84">
        <v>-1</v>
      </c>
      <c r="PN84">
        <v>-1</v>
      </c>
      <c r="PO84" s="203">
        <v>1</v>
      </c>
      <c r="PP84">
        <v>1</v>
      </c>
      <c r="PQ84">
        <v>1</v>
      </c>
      <c r="PR84">
        <v>0</v>
      </c>
      <c r="PS84">
        <v>0</v>
      </c>
      <c r="PT84" s="237">
        <v>1.18483412322E-3</v>
      </c>
      <c r="PU84" s="194">
        <v>42556</v>
      </c>
      <c r="PV84">
        <v>-1</v>
      </c>
      <c r="PW84" t="s">
        <v>1163</v>
      </c>
      <c r="PX84">
        <v>3</v>
      </c>
      <c r="PY84" s="241"/>
      <c r="PZ84">
        <v>2</v>
      </c>
      <c r="QA84" s="137">
        <v>396703.125</v>
      </c>
      <c r="QB84" s="137">
        <v>264468.75</v>
      </c>
      <c r="QC84" s="188">
        <v>470.02739928800906</v>
      </c>
      <c r="QD84" s="188">
        <v>-470.02739928800906</v>
      </c>
      <c r="QE84" s="188">
        <v>470.02739928800906</v>
      </c>
      <c r="QF84" s="188">
        <v>-470.02739928800906</v>
      </c>
      <c r="QG84" s="188">
        <v>-470.02739928800906</v>
      </c>
      <c r="QH84" s="188">
        <v>470.02739928800906</v>
      </c>
      <c r="QI84" s="188">
        <v>-470.02739928800906</v>
      </c>
      <c r="QJ84" s="188">
        <v>-470.02739928800906</v>
      </c>
      <c r="QK84" s="188">
        <v>-470.02739928800906</v>
      </c>
      <c r="QL84" s="188">
        <v>470.02739928800906</v>
      </c>
      <c r="QM84" s="188">
        <v>-470.02739928800906</v>
      </c>
      <c r="QN84" s="188">
        <v>470.02739928800906</v>
      </c>
      <c r="QP84">
        <f t="shared" si="211"/>
        <v>1</v>
      </c>
      <c r="QQ84" s="228">
        <v>1</v>
      </c>
      <c r="QR84" s="228">
        <v>1</v>
      </c>
      <c r="QS84" s="228">
        <v>1</v>
      </c>
      <c r="QT84" s="203">
        <v>1</v>
      </c>
      <c r="QU84" s="229">
        <v>-9</v>
      </c>
      <c r="QV84">
        <f t="shared" si="212"/>
        <v>-1</v>
      </c>
      <c r="QW84">
        <f t="shared" si="213"/>
        <v>-1</v>
      </c>
      <c r="QX84">
        <v>1</v>
      </c>
      <c r="QY84">
        <f t="shared" si="214"/>
        <v>1</v>
      </c>
      <c r="QZ84">
        <f t="shared" si="176"/>
        <v>1</v>
      </c>
      <c r="RA84">
        <f t="shared" si="254"/>
        <v>0</v>
      </c>
      <c r="RB84">
        <f t="shared" si="215"/>
        <v>0</v>
      </c>
      <c r="RC84">
        <v>1.53846153846E-3</v>
      </c>
      <c r="RD84" s="194">
        <v>42556</v>
      </c>
      <c r="RE84">
        <f t="shared" si="216"/>
        <v>1</v>
      </c>
      <c r="RF84" t="str">
        <f t="shared" si="180"/>
        <v>TRUE</v>
      </c>
      <c r="RG84">
        <f>VLOOKUP($A84,'FuturesInfo (3)'!$A$2:$V$80,22)</f>
        <v>3</v>
      </c>
      <c r="RH84" s="241"/>
      <c r="RI84">
        <f t="shared" si="217"/>
        <v>2</v>
      </c>
      <c r="RJ84" s="137">
        <f>VLOOKUP($A84,'FuturesInfo (3)'!$A$2:$O$80,15)*RG84</f>
        <v>396703.125</v>
      </c>
      <c r="RK84" s="137">
        <f>VLOOKUP($A84,'FuturesInfo (3)'!$A$2:$O$80,15)*RI84</f>
        <v>264468.75</v>
      </c>
      <c r="RL84" s="188">
        <f t="shared" si="218"/>
        <v>610.31249999938973</v>
      </c>
      <c r="RM84" s="188">
        <f t="shared" ref="RM84:RM92" si="263">IF(IF(QP84=QX84,1,0)=1,ABS(RJ84*RC84),-ABS(RJ84*RC84))</f>
        <v>610.31249999938973</v>
      </c>
      <c r="RN84" s="188">
        <f t="shared" si="219"/>
        <v>610.31249999938973</v>
      </c>
      <c r="RO84" s="188">
        <f t="shared" si="220"/>
        <v>-610.31249999938973</v>
      </c>
      <c r="RP84" s="188">
        <f t="shared" si="173"/>
        <v>-610.31249999938973</v>
      </c>
      <c r="RQ84" s="188">
        <f t="shared" si="221"/>
        <v>610.31249999938973</v>
      </c>
      <c r="RR84" s="188">
        <f t="shared" si="255"/>
        <v>610.31249999938973</v>
      </c>
      <c r="RS84" s="188">
        <f t="shared" si="222"/>
        <v>610.31249999938973</v>
      </c>
      <c r="RT84" s="188">
        <f>IF(IF(sym!$Q73=QX84,1,0)=1,ABS(RJ84*RC84),-ABS(RJ84*RC84))</f>
        <v>-610.31249999938973</v>
      </c>
      <c r="RU84" s="188">
        <f>IF(IF(sym!$P73=QX84,1,0)=1,ABS(RJ84*RC84),-ABS(RJ84*RC84))</f>
        <v>610.31249999938973</v>
      </c>
      <c r="RV84" s="188">
        <f t="shared" si="260"/>
        <v>-610.31249999938973</v>
      </c>
      <c r="RW84" s="188">
        <f t="shared" si="223"/>
        <v>610.31249999938973</v>
      </c>
      <c r="RY84">
        <f t="shared" si="224"/>
        <v>1</v>
      </c>
      <c r="RZ84" s="228"/>
      <c r="SA84" s="228"/>
      <c r="SB84" s="228"/>
      <c r="SC84" s="203"/>
      <c r="SD84" s="229"/>
      <c r="SE84">
        <f t="shared" si="225"/>
        <v>1</v>
      </c>
      <c r="SF84">
        <f t="shared" si="226"/>
        <v>0</v>
      </c>
      <c r="SG84" s="203"/>
      <c r="SH84">
        <f t="shared" si="227"/>
        <v>1</v>
      </c>
      <c r="SI84">
        <f t="shared" si="181"/>
        <v>1</v>
      </c>
      <c r="SJ84">
        <f t="shared" si="256"/>
        <v>0</v>
      </c>
      <c r="SK84">
        <f t="shared" si="228"/>
        <v>1</v>
      </c>
      <c r="SL84" s="237"/>
      <c r="SM84" s="194"/>
      <c r="SN84">
        <f t="shared" si="229"/>
        <v>-1</v>
      </c>
      <c r="SO84" t="str">
        <f t="shared" si="182"/>
        <v>FALSE</v>
      </c>
      <c r="SP84">
        <f>VLOOKUP($A84,'FuturesInfo (3)'!$A$2:$V$80,22)</f>
        <v>3</v>
      </c>
      <c r="SQ84" s="241"/>
      <c r="SR84">
        <f t="shared" si="230"/>
        <v>2</v>
      </c>
      <c r="SS84" s="137">
        <f>VLOOKUP($A84,'FuturesInfo (3)'!$A$2:$O$80,15)*SP84</f>
        <v>396703.125</v>
      </c>
      <c r="ST84" s="137">
        <f>VLOOKUP($A84,'FuturesInfo (3)'!$A$2:$O$80,15)*SR84</f>
        <v>264468.75</v>
      </c>
      <c r="SU84" s="188">
        <f t="shared" si="177"/>
        <v>0</v>
      </c>
      <c r="SV84" s="188">
        <f t="shared" si="183"/>
        <v>0</v>
      </c>
      <c r="SW84" s="188">
        <f t="shared" si="231"/>
        <v>0</v>
      </c>
      <c r="SX84" s="188">
        <f t="shared" si="232"/>
        <v>0</v>
      </c>
      <c r="SY84" s="188">
        <f t="shared" si="174"/>
        <v>0</v>
      </c>
      <c r="SZ84" s="188">
        <f t="shared" si="233"/>
        <v>0</v>
      </c>
      <c r="TA84" s="188">
        <f t="shared" si="257"/>
        <v>0</v>
      </c>
      <c r="TB84" s="188">
        <f t="shared" si="234"/>
        <v>0</v>
      </c>
      <c r="TC84" s="188">
        <f>IF(IF(sym!$Q73=SG84,1,0)=1,ABS(SS84*SL84),-ABS(SS84*SL84))</f>
        <v>0</v>
      </c>
      <c r="TD84" s="188">
        <f>IF(IF(sym!$P73=SG84,1,0)=1,ABS(SS84*SL84),-ABS(SS84*SL84))</f>
        <v>0</v>
      </c>
      <c r="TE84" s="188">
        <f t="shared" si="261"/>
        <v>0</v>
      </c>
      <c r="TF84" s="188">
        <f t="shared" si="235"/>
        <v>0</v>
      </c>
      <c r="TH84">
        <f t="shared" si="236"/>
        <v>0</v>
      </c>
      <c r="TI84" s="228"/>
      <c r="TJ84" s="228"/>
      <c r="TK84" s="228"/>
      <c r="TL84" s="203"/>
      <c r="TM84" s="229"/>
      <c r="TN84">
        <f t="shared" si="237"/>
        <v>1</v>
      </c>
      <c r="TO84">
        <f t="shared" si="238"/>
        <v>0</v>
      </c>
      <c r="TP84" s="203"/>
      <c r="TQ84">
        <f t="shared" si="239"/>
        <v>1</v>
      </c>
      <c r="TR84">
        <f t="shared" si="184"/>
        <v>1</v>
      </c>
      <c r="TS84">
        <f t="shared" si="258"/>
        <v>0</v>
      </c>
      <c r="TT84">
        <f t="shared" si="240"/>
        <v>1</v>
      </c>
      <c r="TU84" s="237"/>
      <c r="TV84" s="194"/>
      <c r="TW84">
        <f t="shared" si="241"/>
        <v>-1</v>
      </c>
      <c r="TX84" t="str">
        <f t="shared" si="185"/>
        <v>FALSE</v>
      </c>
      <c r="TY84">
        <f>VLOOKUP($A84,'FuturesInfo (3)'!$A$2:$V$80,22)</f>
        <v>3</v>
      </c>
      <c r="TZ84" s="241"/>
      <c r="UA84">
        <f t="shared" si="242"/>
        <v>2</v>
      </c>
      <c r="UB84" s="137">
        <f>VLOOKUP($A84,'FuturesInfo (3)'!$A$2:$O$80,15)*TY84</f>
        <v>396703.125</v>
      </c>
      <c r="UC84" s="137">
        <f>VLOOKUP($A84,'FuturesInfo (3)'!$A$2:$O$80,15)*UA84</f>
        <v>264468.75</v>
      </c>
      <c r="UD84" s="188">
        <f t="shared" si="178"/>
        <v>0</v>
      </c>
      <c r="UE84" s="188">
        <f t="shared" si="186"/>
        <v>0</v>
      </c>
      <c r="UF84" s="188">
        <f t="shared" si="243"/>
        <v>0</v>
      </c>
      <c r="UG84" s="188">
        <f t="shared" si="244"/>
        <v>0</v>
      </c>
      <c r="UH84" s="188">
        <f t="shared" si="175"/>
        <v>0</v>
      </c>
      <c r="UI84" s="188">
        <f t="shared" si="245"/>
        <v>0</v>
      </c>
      <c r="UJ84" s="188">
        <f t="shared" si="259"/>
        <v>0</v>
      </c>
      <c r="UK84" s="188">
        <f t="shared" si="246"/>
        <v>0</v>
      </c>
      <c r="UL84" s="188">
        <f>IF(IF(sym!$Q73=TP84,1,0)=1,ABS(UB84*TU84),-ABS(UB84*TU84))</f>
        <v>0</v>
      </c>
      <c r="UM84" s="188">
        <f>IF(IF(sym!$P73=TP84,1,0)=1,ABS(UB84*TU84),-ABS(UB84*TU84))</f>
        <v>0</v>
      </c>
      <c r="UN84" s="188">
        <f t="shared" si="262"/>
        <v>0</v>
      </c>
      <c r="UO84" s="188">
        <f t="shared" si="247"/>
        <v>0</v>
      </c>
    </row>
    <row r="85" spans="1:561" x14ac:dyDescent="0.25">
      <c r="A85" s="1" t="s">
        <v>416</v>
      </c>
      <c r="B85" s="149" t="str">
        <f>'FuturesInfo (3)'!M73</f>
        <v>@US</v>
      </c>
      <c r="C85" s="192" t="str">
        <f>VLOOKUP(A85,'FuturesInfo (3)'!$A$2:$K$80,11)</f>
        <v>rates</v>
      </c>
      <c r="E85">
        <v>1</v>
      </c>
      <c r="F85" s="228">
        <v>1</v>
      </c>
      <c r="G85" s="228">
        <v>1</v>
      </c>
      <c r="H85" s="203">
        <v>1</v>
      </c>
      <c r="I85" s="229">
        <v>4</v>
      </c>
      <c r="J85">
        <v>-1</v>
      </c>
      <c r="K85">
        <v>1</v>
      </c>
      <c r="L85" s="203">
        <v>-1</v>
      </c>
      <c r="M85">
        <v>0</v>
      </c>
      <c r="N85">
        <v>0</v>
      </c>
      <c r="O85">
        <v>1</v>
      </c>
      <c r="P85">
        <v>0</v>
      </c>
      <c r="Q85" s="237">
        <v>-3.7933526011600001E-3</v>
      </c>
      <c r="R85" s="194">
        <v>42544</v>
      </c>
      <c r="S85">
        <v>60</v>
      </c>
      <c r="T85" t="s">
        <v>1163</v>
      </c>
      <c r="U85">
        <v>1</v>
      </c>
      <c r="V85" s="241">
        <v>2</v>
      </c>
      <c r="W85">
        <v>1</v>
      </c>
      <c r="X85" s="137">
        <v>172343.75</v>
      </c>
      <c r="Y85" s="137">
        <v>172343.75</v>
      </c>
      <c r="Z85" s="188">
        <v>-653.76061235616874</v>
      </c>
      <c r="AA85" s="188">
        <f t="shared" si="179"/>
        <v>-653.76061235616874</v>
      </c>
      <c r="AB85" s="188">
        <v>-653.76061235616874</v>
      </c>
      <c r="AC85" s="188">
        <v>653.76061235616874</v>
      </c>
      <c r="AD85" s="188">
        <v>-653.76061235616874</v>
      </c>
      <c r="AE85" s="188">
        <v>-653.76061235616874</v>
      </c>
      <c r="AF85" s="188">
        <f t="shared" si="187"/>
        <v>0</v>
      </c>
      <c r="AG85" s="188">
        <v>653.76061235616874</v>
      </c>
      <c r="AH85" s="188">
        <v>-653.76061235616874</v>
      </c>
      <c r="AI85" s="188">
        <v>-653.76061235616874</v>
      </c>
      <c r="AJ85" s="188">
        <v>653.76061235616874</v>
      </c>
      <c r="AL85">
        <v>-1</v>
      </c>
      <c r="AM85" s="228">
        <v>1</v>
      </c>
      <c r="AN85" s="228">
        <v>1</v>
      </c>
      <c r="AO85" s="228">
        <v>1</v>
      </c>
      <c r="AP85" s="203">
        <v>1</v>
      </c>
      <c r="AQ85" s="229">
        <v>5</v>
      </c>
      <c r="AR85">
        <v>-1</v>
      </c>
      <c r="AS85">
        <v>1</v>
      </c>
      <c r="AT85" s="203">
        <v>1</v>
      </c>
      <c r="AU85">
        <v>1</v>
      </c>
      <c r="AV85">
        <v>1</v>
      </c>
      <c r="AW85">
        <v>0</v>
      </c>
      <c r="AX85">
        <v>1</v>
      </c>
      <c r="AY85" s="237">
        <v>7.79691749773E-3</v>
      </c>
      <c r="AZ85" s="194">
        <v>42544</v>
      </c>
      <c r="BA85">
        <f t="shared" si="188"/>
        <v>1</v>
      </c>
      <c r="BB85" t="s">
        <v>1163</v>
      </c>
      <c r="BC85">
        <v>1</v>
      </c>
      <c r="BD85" s="241">
        <v>1</v>
      </c>
      <c r="BE85">
        <v>1</v>
      </c>
      <c r="BF85" s="137">
        <v>173687.5</v>
      </c>
      <c r="BG85" s="137">
        <v>173687.5</v>
      </c>
      <c r="BH85" s="188">
        <v>1354.2271078869794</v>
      </c>
      <c r="BI85" s="188">
        <f t="shared" si="189"/>
        <v>-1354.2271078869794</v>
      </c>
      <c r="BJ85" s="188">
        <v>1354.2271078869794</v>
      </c>
      <c r="BK85" s="188">
        <v>-1354.2271078869794</v>
      </c>
      <c r="BL85" s="188">
        <v>1354.2271078869794</v>
      </c>
      <c r="BM85" s="188">
        <v>1354.2271078869794</v>
      </c>
      <c r="BN85" s="188">
        <v>1354.2271078869794</v>
      </c>
      <c r="BO85" s="188">
        <f t="shared" si="190"/>
        <v>1354.2271078869794</v>
      </c>
      <c r="BP85" s="188">
        <v>-1354.2271078869794</v>
      </c>
      <c r="BQ85" s="188">
        <v>1354.2271078869794</v>
      </c>
      <c r="BR85" s="188">
        <v>-1354.2271078869794</v>
      </c>
      <c r="BS85" s="188">
        <v>1354.2271078869794</v>
      </c>
      <c r="BU85">
        <v>1</v>
      </c>
      <c r="BV85" s="228">
        <v>1</v>
      </c>
      <c r="BW85" s="228">
        <v>1</v>
      </c>
      <c r="BX85" s="228">
        <v>1</v>
      </c>
      <c r="BY85" s="203">
        <v>1</v>
      </c>
      <c r="BZ85" s="229">
        <v>6</v>
      </c>
      <c r="CA85">
        <v>-1</v>
      </c>
      <c r="CB85">
        <v>1</v>
      </c>
      <c r="CC85" s="203">
        <v>1</v>
      </c>
      <c r="CD85">
        <v>1</v>
      </c>
      <c r="CE85">
        <v>1</v>
      </c>
      <c r="CF85">
        <v>0</v>
      </c>
      <c r="CG85">
        <v>1</v>
      </c>
      <c r="CH85" s="237"/>
      <c r="CI85" s="194">
        <v>42544</v>
      </c>
      <c r="CJ85">
        <f t="shared" si="191"/>
        <v>1</v>
      </c>
      <c r="CK85" t="s">
        <v>1163</v>
      </c>
      <c r="CL85">
        <v>2</v>
      </c>
      <c r="CM85" s="241">
        <v>1</v>
      </c>
      <c r="CN85">
        <v>3</v>
      </c>
      <c r="CO85" s="137">
        <v>347375</v>
      </c>
      <c r="CP85" s="137">
        <v>521062.5</v>
      </c>
      <c r="CQ85" s="188">
        <v>0</v>
      </c>
      <c r="CR85" s="188">
        <f t="shared" si="248"/>
        <v>0</v>
      </c>
      <c r="CS85" s="188">
        <v>0</v>
      </c>
      <c r="CT85" s="188">
        <v>0</v>
      </c>
      <c r="CU85" s="188">
        <v>0</v>
      </c>
      <c r="CV85" s="188">
        <v>0</v>
      </c>
      <c r="CW85" s="188">
        <v>0</v>
      </c>
      <c r="CX85" s="188">
        <f t="shared" si="192"/>
        <v>0</v>
      </c>
      <c r="CY85" s="188">
        <v>0</v>
      </c>
      <c r="CZ85" s="188">
        <v>0</v>
      </c>
      <c r="DA85" s="188">
        <v>0</v>
      </c>
      <c r="DB85" s="188">
        <v>0</v>
      </c>
      <c r="DD85">
        <v>1</v>
      </c>
      <c r="DE85" s="228">
        <v>1</v>
      </c>
      <c r="DF85" s="228">
        <v>1</v>
      </c>
      <c r="DG85" s="228">
        <v>1</v>
      </c>
      <c r="DH85" s="203">
        <v>1</v>
      </c>
      <c r="DI85" s="229">
        <v>6</v>
      </c>
      <c r="DJ85">
        <v>-1</v>
      </c>
      <c r="DK85">
        <v>1</v>
      </c>
      <c r="DL85" s="203">
        <v>1</v>
      </c>
      <c r="DM85">
        <v>1</v>
      </c>
      <c r="DN85">
        <v>1</v>
      </c>
      <c r="DO85">
        <v>0</v>
      </c>
      <c r="DP85">
        <v>1</v>
      </c>
      <c r="DQ85" s="237">
        <v>1.47535084563E-2</v>
      </c>
      <c r="DR85" s="194">
        <v>42544</v>
      </c>
      <c r="DS85">
        <f t="shared" si="193"/>
        <v>1</v>
      </c>
      <c r="DT85" t="s">
        <v>1163</v>
      </c>
      <c r="DU85">
        <v>2</v>
      </c>
      <c r="DV85" s="241">
        <v>1</v>
      </c>
      <c r="DW85">
        <v>3</v>
      </c>
      <c r="DX85" s="137">
        <v>352500</v>
      </c>
      <c r="DY85" s="137">
        <v>528750</v>
      </c>
      <c r="DZ85" s="188">
        <v>5200.6117308457497</v>
      </c>
      <c r="EA85" s="188">
        <f t="shared" si="249"/>
        <v>5200.6117308457497</v>
      </c>
      <c r="EB85" s="188">
        <v>5200.6117308457497</v>
      </c>
      <c r="EC85" s="188">
        <v>-5200.6117308457497</v>
      </c>
      <c r="ED85" s="188">
        <v>5200.6117308457497</v>
      </c>
      <c r="EE85" s="188">
        <v>5200.6117308457497</v>
      </c>
      <c r="EF85" s="188">
        <v>5200.6117308457497</v>
      </c>
      <c r="EG85" s="188">
        <f t="shared" si="194"/>
        <v>5200.6117308457497</v>
      </c>
      <c r="EH85" s="188">
        <v>-5200.6117308457497</v>
      </c>
      <c r="EI85" s="188">
        <v>5200.6117308457497</v>
      </c>
      <c r="EJ85" s="188">
        <v>-5200.6117308457497</v>
      </c>
      <c r="EK85" s="188">
        <v>5200.6117308457497</v>
      </c>
      <c r="EM85">
        <v>1</v>
      </c>
      <c r="EN85" s="228">
        <v>-1</v>
      </c>
      <c r="EO85" s="228">
        <v>-1</v>
      </c>
      <c r="EP85" s="228">
        <v>-1</v>
      </c>
      <c r="EQ85" s="203">
        <v>1</v>
      </c>
      <c r="ER85" s="229">
        <v>7</v>
      </c>
      <c r="ES85">
        <v>-1</v>
      </c>
      <c r="ET85">
        <v>1</v>
      </c>
      <c r="EU85" s="203">
        <v>-1</v>
      </c>
      <c r="EV85">
        <v>1</v>
      </c>
      <c r="EW85">
        <v>0</v>
      </c>
      <c r="EX85">
        <v>1</v>
      </c>
      <c r="EY85">
        <v>0</v>
      </c>
      <c r="EZ85" s="237">
        <v>-2.1276595744699998E-3</v>
      </c>
      <c r="FA85" s="194">
        <v>42544</v>
      </c>
      <c r="FB85">
        <f t="shared" si="195"/>
        <v>-1</v>
      </c>
      <c r="FC85" t="s">
        <v>1163</v>
      </c>
      <c r="FD85">
        <v>2</v>
      </c>
      <c r="FE85" s="241">
        <v>1</v>
      </c>
      <c r="FF85">
        <v>2</v>
      </c>
      <c r="FG85" s="137">
        <v>351750</v>
      </c>
      <c r="FH85" s="137">
        <v>351750</v>
      </c>
      <c r="FI85" s="188">
        <v>748.40425531982248</v>
      </c>
      <c r="FJ85" s="188">
        <f t="shared" si="250"/>
        <v>-748.40425531982248</v>
      </c>
      <c r="FK85" s="188">
        <v>-748.40425531982248</v>
      </c>
      <c r="FL85" s="188">
        <v>748.40425531982248</v>
      </c>
      <c r="FM85" s="188">
        <v>-748.40425531982248</v>
      </c>
      <c r="FN85" s="188">
        <v>748.40425531982248</v>
      </c>
      <c r="FO85" s="188">
        <v>748.40425531982248</v>
      </c>
      <c r="FP85" s="188">
        <f t="shared" si="196"/>
        <v>748.40425531982248</v>
      </c>
      <c r="FQ85" s="188">
        <v>748.40425531982248</v>
      </c>
      <c r="FR85" s="188">
        <v>-748.40425531982248</v>
      </c>
      <c r="FS85" s="188">
        <v>-748.40425531982248</v>
      </c>
      <c r="FT85" s="188">
        <v>748.40425531982248</v>
      </c>
      <c r="FV85">
        <v>-1</v>
      </c>
      <c r="FW85" s="228">
        <v>-1</v>
      </c>
      <c r="FX85" s="228">
        <v>-1</v>
      </c>
      <c r="FY85" s="228">
        <v>-1</v>
      </c>
      <c r="FZ85" s="203">
        <v>1</v>
      </c>
      <c r="GA85" s="229">
        <v>8</v>
      </c>
      <c r="GB85">
        <v>-1</v>
      </c>
      <c r="GC85">
        <v>1</v>
      </c>
      <c r="GD85">
        <v>1</v>
      </c>
      <c r="GE85">
        <v>0</v>
      </c>
      <c r="GF85">
        <v>1</v>
      </c>
      <c r="GG85">
        <v>0</v>
      </c>
      <c r="GH85">
        <v>1</v>
      </c>
      <c r="GI85">
        <v>2.13219616205E-3</v>
      </c>
      <c r="GJ85" s="194">
        <v>42544</v>
      </c>
      <c r="GK85">
        <f t="shared" si="197"/>
        <v>-1</v>
      </c>
      <c r="GL85" t="s">
        <v>1163</v>
      </c>
      <c r="GM85">
        <v>2</v>
      </c>
      <c r="GN85" s="241">
        <v>1</v>
      </c>
      <c r="GO85">
        <v>3</v>
      </c>
      <c r="GP85" s="137">
        <v>352500</v>
      </c>
      <c r="GQ85" s="137">
        <v>528750</v>
      </c>
      <c r="GR85" s="188">
        <v>-751.59914712262503</v>
      </c>
      <c r="GS85" s="188">
        <f t="shared" si="251"/>
        <v>-751.59914712262503</v>
      </c>
      <c r="GT85" s="188">
        <v>751.59914712262503</v>
      </c>
      <c r="GU85" s="188">
        <v>-751.59914712262503</v>
      </c>
      <c r="GV85" s="188">
        <v>751.59914712262503</v>
      </c>
      <c r="GW85" s="188">
        <v>-751.59914712262503</v>
      </c>
      <c r="GX85" s="188">
        <v>-751.59914712262503</v>
      </c>
      <c r="GY85" s="188">
        <f t="shared" si="198"/>
        <v>-751.59914712262503</v>
      </c>
      <c r="GZ85" s="188">
        <v>-751.59914712262503</v>
      </c>
      <c r="HA85" s="188">
        <v>751.59914712262503</v>
      </c>
      <c r="HB85" s="188">
        <v>-751.59914712262503</v>
      </c>
      <c r="HC85" s="188">
        <v>751.59914712262503</v>
      </c>
      <c r="HE85">
        <v>1</v>
      </c>
      <c r="HF85">
        <v>-1</v>
      </c>
      <c r="HG85">
        <v>-1</v>
      </c>
      <c r="HH85">
        <v>1</v>
      </c>
      <c r="HI85">
        <v>1</v>
      </c>
      <c r="HJ85">
        <v>9</v>
      </c>
      <c r="HK85">
        <v>-1</v>
      </c>
      <c r="HL85">
        <v>1</v>
      </c>
      <c r="HM85" s="203">
        <v>1</v>
      </c>
      <c r="HN85">
        <v>0</v>
      </c>
      <c r="HO85">
        <v>1</v>
      </c>
      <c r="HP85">
        <v>0</v>
      </c>
      <c r="HQ85">
        <v>1</v>
      </c>
      <c r="HR85" s="237">
        <v>3.90070921986E-3</v>
      </c>
      <c r="HS85" s="194">
        <v>42544</v>
      </c>
      <c r="HT85">
        <f t="shared" si="199"/>
        <v>1</v>
      </c>
      <c r="HU85" t="s">
        <v>1163</v>
      </c>
      <c r="HV85">
        <v>1</v>
      </c>
      <c r="HW85">
        <v>1</v>
      </c>
      <c r="HX85">
        <v>1</v>
      </c>
      <c r="HY85" s="137">
        <v>176937.5</v>
      </c>
      <c r="HZ85" s="137">
        <v>176937.5</v>
      </c>
      <c r="IA85" s="188">
        <v>-690.18173758897876</v>
      </c>
      <c r="IB85" s="188">
        <f t="shared" si="252"/>
        <v>690.18173758897876</v>
      </c>
      <c r="IC85" s="188">
        <v>690.18173758897876</v>
      </c>
      <c r="ID85" s="188">
        <v>-690.18173758897876</v>
      </c>
      <c r="IE85" s="188">
        <v>690.18173758897876</v>
      </c>
      <c r="IF85" s="188">
        <v>-690.18173758897876</v>
      </c>
      <c r="IG85" s="188">
        <v>690.18173758897876</v>
      </c>
      <c r="IH85" s="188">
        <f t="shared" si="200"/>
        <v>690.18173758897876</v>
      </c>
      <c r="II85" s="188">
        <v>-690.18173758897876</v>
      </c>
      <c r="IJ85" s="188">
        <v>690.18173758897876</v>
      </c>
      <c r="IK85" s="188">
        <v>-690.18173758897876</v>
      </c>
      <c r="IL85" s="188">
        <v>690.18173758897876</v>
      </c>
      <c r="IN85">
        <v>1</v>
      </c>
      <c r="IO85" s="228">
        <v>-1</v>
      </c>
      <c r="IP85" s="228">
        <v>-1</v>
      </c>
      <c r="IQ85" s="228">
        <v>1</v>
      </c>
      <c r="IR85" s="203">
        <v>1</v>
      </c>
      <c r="IS85" s="229">
        <v>10</v>
      </c>
      <c r="IT85">
        <v>-1</v>
      </c>
      <c r="IU85">
        <v>1</v>
      </c>
      <c r="IV85" s="203">
        <v>-1</v>
      </c>
      <c r="IW85">
        <v>1</v>
      </c>
      <c r="IX85">
        <v>0</v>
      </c>
      <c r="IY85">
        <v>1</v>
      </c>
      <c r="IZ85">
        <v>0</v>
      </c>
      <c r="JA85" s="237">
        <v>-7.0646414694499997E-3</v>
      </c>
      <c r="JB85" s="194">
        <v>42544</v>
      </c>
      <c r="JC85">
        <f t="shared" si="201"/>
        <v>1</v>
      </c>
      <c r="JD85" t="s">
        <v>1163</v>
      </c>
      <c r="JE85">
        <v>1</v>
      </c>
      <c r="JF85" s="241">
        <v>1</v>
      </c>
      <c r="JG85">
        <v>1</v>
      </c>
      <c r="JH85" s="137">
        <v>175687.5</v>
      </c>
      <c r="JI85" s="137">
        <v>175687.5</v>
      </c>
      <c r="JJ85" s="188">
        <v>1241.1691981639967</v>
      </c>
      <c r="JK85" s="188">
        <f t="shared" si="253"/>
        <v>-1241.1691981639967</v>
      </c>
      <c r="JL85" s="188">
        <v>-1241.1691981639967</v>
      </c>
      <c r="JM85" s="188">
        <v>1241.1691981639967</v>
      </c>
      <c r="JN85" s="188">
        <v>-1241.1691981639967</v>
      </c>
      <c r="JO85" s="188">
        <v>1241.1691981639967</v>
      </c>
      <c r="JP85" s="188">
        <v>-1241.1691981639967</v>
      </c>
      <c r="JQ85" s="188">
        <f t="shared" si="202"/>
        <v>-1241.1691981639967</v>
      </c>
      <c r="JR85" s="188">
        <v>1241.1691981639967</v>
      </c>
      <c r="JS85" s="188">
        <v>-1241.1691981639967</v>
      </c>
      <c r="JT85" s="188">
        <v>-1241.1691981639967</v>
      </c>
      <c r="JU85" s="188">
        <v>1241.1691981639967</v>
      </c>
      <c r="JW85">
        <v>-1</v>
      </c>
      <c r="JX85" s="228">
        <v>-1</v>
      </c>
      <c r="JY85" s="228">
        <v>-1</v>
      </c>
      <c r="JZ85" s="228">
        <v>-1</v>
      </c>
      <c r="KA85" s="203">
        <v>1</v>
      </c>
      <c r="KB85" s="229">
        <v>11</v>
      </c>
      <c r="KC85">
        <v>-1</v>
      </c>
      <c r="KD85">
        <v>1</v>
      </c>
      <c r="KE85" s="203">
        <v>-1</v>
      </c>
      <c r="KF85">
        <v>1</v>
      </c>
      <c r="KG85">
        <v>0</v>
      </c>
      <c r="KH85">
        <v>1</v>
      </c>
      <c r="KI85">
        <v>0</v>
      </c>
      <c r="KJ85" s="237">
        <v>-1.06723585912E-2</v>
      </c>
      <c r="KK85" s="194">
        <v>42544</v>
      </c>
      <c r="KL85">
        <f t="shared" si="203"/>
        <v>-1</v>
      </c>
      <c r="KM85" t="s">
        <v>1163</v>
      </c>
      <c r="KN85">
        <v>1</v>
      </c>
      <c r="KO85" s="241">
        <v>1</v>
      </c>
      <c r="KP85">
        <v>1</v>
      </c>
      <c r="KQ85" s="137">
        <v>173812.5</v>
      </c>
      <c r="KR85" s="137">
        <v>173812.5</v>
      </c>
      <c r="KS85" s="188">
        <v>1854.9893276329501</v>
      </c>
      <c r="KT85" s="188">
        <v>1854.9893276329501</v>
      </c>
      <c r="KU85" s="188">
        <v>-1854.9893276329501</v>
      </c>
      <c r="KV85" s="188">
        <v>1854.9893276329501</v>
      </c>
      <c r="KW85" s="188">
        <v>-1854.9893276329501</v>
      </c>
      <c r="KX85" s="188">
        <v>1854.9893276329501</v>
      </c>
      <c r="KY85" s="188">
        <v>1854.9893276329501</v>
      </c>
      <c r="KZ85" s="188">
        <f t="shared" si="204"/>
        <v>1854.9893276329501</v>
      </c>
      <c r="LA85" s="188">
        <v>1854.9893276329501</v>
      </c>
      <c r="LB85" s="188">
        <v>-1854.9893276329501</v>
      </c>
      <c r="LC85" s="188">
        <v>-1854.9893276329501</v>
      </c>
      <c r="LD85" s="188">
        <v>1854.9893276329501</v>
      </c>
      <c r="LF85">
        <v>-1</v>
      </c>
      <c r="LG85" s="228">
        <v>1</v>
      </c>
      <c r="LH85" s="228">
        <v>-1</v>
      </c>
      <c r="LI85" s="228">
        <v>1</v>
      </c>
      <c r="LJ85" s="203">
        <v>1</v>
      </c>
      <c r="LK85" s="229">
        <v>-2</v>
      </c>
      <c r="LL85">
        <v>-1</v>
      </c>
      <c r="LM85">
        <v>-1</v>
      </c>
      <c r="LN85" s="203">
        <v>1</v>
      </c>
      <c r="LO85">
        <v>0</v>
      </c>
      <c r="LP85">
        <v>1</v>
      </c>
      <c r="LQ85">
        <v>0</v>
      </c>
      <c r="LR85">
        <v>0</v>
      </c>
      <c r="LS85" s="237">
        <v>6.6522833513100003E-3</v>
      </c>
      <c r="LT85" s="194">
        <v>42544</v>
      </c>
      <c r="LU85">
        <f t="shared" si="205"/>
        <v>-1</v>
      </c>
      <c r="LV85" t="s">
        <v>1163</v>
      </c>
      <c r="LW85">
        <v>1</v>
      </c>
      <c r="LX85" s="241"/>
      <c r="LY85">
        <v>1</v>
      </c>
      <c r="LZ85" s="137">
        <v>174968.75</v>
      </c>
      <c r="MA85" s="137">
        <v>174968.75</v>
      </c>
      <c r="MB85" s="188">
        <v>1163.9417026245217</v>
      </c>
      <c r="MC85" s="188">
        <v>-1163.9417026245217</v>
      </c>
      <c r="MD85" s="188">
        <v>1163.9417026245217</v>
      </c>
      <c r="ME85" s="188">
        <v>-1163.9417026245217</v>
      </c>
      <c r="MF85" s="188">
        <v>-1163.9417026245217</v>
      </c>
      <c r="MG85" s="188">
        <v>-1163.9417026245217</v>
      </c>
      <c r="MH85" s="188">
        <v>1163.9417026245217</v>
      </c>
      <c r="MI85" s="188">
        <f t="shared" si="206"/>
        <v>-1163.9417026245217</v>
      </c>
      <c r="MJ85" s="188">
        <v>-1163.9417026245217</v>
      </c>
      <c r="MK85" s="188">
        <v>1163.9417026245217</v>
      </c>
      <c r="ML85" s="188">
        <v>-1163.9417026245217</v>
      </c>
      <c r="MM85" s="188">
        <v>1163.9417026245217</v>
      </c>
      <c r="MO85">
        <v>1</v>
      </c>
      <c r="MP85" s="228">
        <v>1</v>
      </c>
      <c r="MQ85" s="228">
        <v>-1</v>
      </c>
      <c r="MR85" s="203">
        <v>1</v>
      </c>
      <c r="MS85" s="203">
        <v>1</v>
      </c>
      <c r="MT85" s="229">
        <v>-3</v>
      </c>
      <c r="MU85">
        <v>-1</v>
      </c>
      <c r="MV85">
        <v>-1</v>
      </c>
      <c r="MW85" s="203">
        <v>-1</v>
      </c>
      <c r="MX85">
        <v>1</v>
      </c>
      <c r="MY85">
        <v>0</v>
      </c>
      <c r="MZ85">
        <v>1</v>
      </c>
      <c r="NA85">
        <v>1</v>
      </c>
      <c r="NB85" s="237">
        <v>-1.12520092874E-2</v>
      </c>
      <c r="NC85" s="194">
        <v>42544</v>
      </c>
      <c r="ND85">
        <f t="shared" si="207"/>
        <v>-1</v>
      </c>
      <c r="NE85" t="s">
        <v>1163</v>
      </c>
      <c r="NF85">
        <v>1</v>
      </c>
      <c r="NG85" s="241"/>
      <c r="NH85">
        <v>1</v>
      </c>
      <c r="NI85" s="137">
        <v>173000</v>
      </c>
      <c r="NJ85" s="137">
        <v>173000</v>
      </c>
      <c r="NK85" s="188">
        <v>-1946.5976067202</v>
      </c>
      <c r="NL85" s="188">
        <v>-1946.5976067202</v>
      </c>
      <c r="NM85" s="188">
        <v>-1946.5976067202</v>
      </c>
      <c r="NN85" s="188">
        <v>1946.5976067202</v>
      </c>
      <c r="NO85" s="188">
        <v>1946.5976067202</v>
      </c>
      <c r="NP85" s="188">
        <v>1946.5976067202</v>
      </c>
      <c r="NQ85" s="188">
        <v>-1946.5976067202</v>
      </c>
      <c r="NR85" s="188">
        <f t="shared" si="208"/>
        <v>1946.5976067202</v>
      </c>
      <c r="NS85" s="188">
        <v>1946.5976067202</v>
      </c>
      <c r="NT85" s="188">
        <v>-1946.5976067202</v>
      </c>
      <c r="NU85" s="188">
        <v>-1946.5976067202</v>
      </c>
      <c r="NV85" s="188">
        <v>1946.5976067202</v>
      </c>
      <c r="NX85">
        <v>-1</v>
      </c>
      <c r="NY85" s="228">
        <v>-1</v>
      </c>
      <c r="NZ85" s="228">
        <v>-1</v>
      </c>
      <c r="OA85" s="228">
        <v>-1</v>
      </c>
      <c r="OB85" s="203">
        <v>1</v>
      </c>
      <c r="OC85" s="229">
        <v>-4</v>
      </c>
      <c r="OD85">
        <v>-1</v>
      </c>
      <c r="OE85">
        <v>-1</v>
      </c>
      <c r="OF85" s="203">
        <v>-1</v>
      </c>
      <c r="OG85">
        <v>1</v>
      </c>
      <c r="OH85">
        <v>0</v>
      </c>
      <c r="OI85">
        <v>1</v>
      </c>
      <c r="OJ85">
        <v>1</v>
      </c>
      <c r="OK85">
        <v>-7.7673410404599996E-3</v>
      </c>
      <c r="OL85" s="194">
        <v>42559</v>
      </c>
      <c r="OM85">
        <f t="shared" si="209"/>
        <v>-1</v>
      </c>
      <c r="ON85" t="s">
        <v>1163</v>
      </c>
      <c r="OO85">
        <v>1</v>
      </c>
      <c r="OP85" s="241"/>
      <c r="OQ85">
        <v>1</v>
      </c>
      <c r="OR85" s="137">
        <v>171562.5</v>
      </c>
      <c r="OS85" s="137">
        <v>171562.5</v>
      </c>
      <c r="OT85" s="188">
        <v>1332.5844472539186</v>
      </c>
      <c r="OU85" s="188">
        <v>1332.5844472539186</v>
      </c>
      <c r="OV85" s="188">
        <v>-1332.5844472539186</v>
      </c>
      <c r="OW85" s="188">
        <v>1332.5844472539186</v>
      </c>
      <c r="OX85" s="188">
        <v>1332.5844472539186</v>
      </c>
      <c r="OY85" s="188">
        <v>1332.5844472539186</v>
      </c>
      <c r="OZ85" s="188">
        <v>1332.5844472539186</v>
      </c>
      <c r="PA85" s="188">
        <f t="shared" si="210"/>
        <v>1332.5844472539186</v>
      </c>
      <c r="PB85" s="188">
        <v>1332.5844472539186</v>
      </c>
      <c r="PC85" s="188">
        <v>-1332.5844472539186</v>
      </c>
      <c r="PD85" s="188">
        <v>-1332.5844472539186</v>
      </c>
      <c r="PE85" s="188">
        <v>1332.5844472539186</v>
      </c>
      <c r="PG85">
        <v>-1</v>
      </c>
      <c r="PH85" s="228">
        <v>-1</v>
      </c>
      <c r="PI85" s="228">
        <v>1</v>
      </c>
      <c r="PJ85" s="228">
        <v>-1</v>
      </c>
      <c r="PK85" s="203">
        <v>1</v>
      </c>
      <c r="PL85" s="229">
        <v>-5</v>
      </c>
      <c r="PM85">
        <v>-1</v>
      </c>
      <c r="PN85">
        <v>-1</v>
      </c>
      <c r="PO85" s="203">
        <v>-1</v>
      </c>
      <c r="PP85">
        <v>0</v>
      </c>
      <c r="PQ85">
        <v>0</v>
      </c>
      <c r="PR85">
        <v>1</v>
      </c>
      <c r="PS85">
        <v>1</v>
      </c>
      <c r="PT85" s="237">
        <v>-5.4614964500300002E-4</v>
      </c>
      <c r="PU85" s="194">
        <v>42559</v>
      </c>
      <c r="PV85">
        <v>-1</v>
      </c>
      <c r="PW85" t="s">
        <v>1163</v>
      </c>
      <c r="PX85">
        <v>1</v>
      </c>
      <c r="PY85" s="241"/>
      <c r="PZ85">
        <v>1</v>
      </c>
      <c r="QA85" s="137">
        <v>172218.75</v>
      </c>
      <c r="QB85" s="137">
        <v>172218.75</v>
      </c>
      <c r="QC85" s="188">
        <v>94.057209175360413</v>
      </c>
      <c r="QD85" s="188">
        <v>94.057209175360413</v>
      </c>
      <c r="QE85" s="188">
        <v>-94.057209175360413</v>
      </c>
      <c r="QF85" s="188">
        <v>94.057209175360413</v>
      </c>
      <c r="QG85" s="188">
        <v>94.057209175360413</v>
      </c>
      <c r="QH85" s="188">
        <v>-94.057209175360413</v>
      </c>
      <c r="QI85" s="188">
        <v>94.057209175360413</v>
      </c>
      <c r="QJ85" s="188">
        <v>94.057209175360413</v>
      </c>
      <c r="QK85" s="188">
        <v>94.057209175360413</v>
      </c>
      <c r="QL85" s="188">
        <v>-94.057209175360413</v>
      </c>
      <c r="QM85" s="188">
        <v>-94.057209175360413</v>
      </c>
      <c r="QN85" s="188">
        <v>94.057209175360413</v>
      </c>
      <c r="QP85">
        <f t="shared" si="211"/>
        <v>-1</v>
      </c>
      <c r="QQ85" s="228">
        <v>1</v>
      </c>
      <c r="QR85" s="228">
        <v>1</v>
      </c>
      <c r="QS85" s="228">
        <v>-1</v>
      </c>
      <c r="QT85" s="203">
        <v>1</v>
      </c>
      <c r="QU85" s="229">
        <v>-6</v>
      </c>
      <c r="QV85">
        <f t="shared" si="212"/>
        <v>-1</v>
      </c>
      <c r="QW85">
        <f t="shared" si="213"/>
        <v>-1</v>
      </c>
      <c r="QX85">
        <v>1</v>
      </c>
      <c r="QY85">
        <f t="shared" si="214"/>
        <v>1</v>
      </c>
      <c r="QZ85">
        <f t="shared" si="176"/>
        <v>1</v>
      </c>
      <c r="RA85">
        <f t="shared" si="254"/>
        <v>0</v>
      </c>
      <c r="RB85">
        <f t="shared" si="215"/>
        <v>0</v>
      </c>
      <c r="RC85">
        <v>3.82513661202E-3</v>
      </c>
      <c r="RD85" s="194">
        <v>42559</v>
      </c>
      <c r="RE85">
        <f t="shared" si="216"/>
        <v>-1</v>
      </c>
      <c r="RF85" t="str">
        <f t="shared" si="180"/>
        <v>TRUE</v>
      </c>
      <c r="RG85">
        <f>VLOOKUP($A85,'FuturesInfo (3)'!$A$2:$V$80,22)</f>
        <v>1</v>
      </c>
      <c r="RH85" s="241"/>
      <c r="RI85">
        <f t="shared" si="217"/>
        <v>1</v>
      </c>
      <c r="RJ85" s="137">
        <f>VLOOKUP($A85,'FuturesInfo (3)'!$A$2:$O$80,15)*RG85</f>
        <v>172218.75</v>
      </c>
      <c r="RK85" s="137">
        <f>VLOOKUP($A85,'FuturesInfo (3)'!$A$2:$O$80,15)*RI85</f>
        <v>172218.75</v>
      </c>
      <c r="RL85" s="188">
        <f t="shared" si="218"/>
        <v>658.76024590131942</v>
      </c>
      <c r="RM85" s="188">
        <f t="shared" si="263"/>
        <v>-658.76024590131942</v>
      </c>
      <c r="RN85" s="188">
        <f t="shared" si="219"/>
        <v>658.76024590131942</v>
      </c>
      <c r="RO85" s="188">
        <f t="shared" si="220"/>
        <v>-658.76024590131942</v>
      </c>
      <c r="RP85" s="188">
        <f t="shared" si="173"/>
        <v>-658.76024590131942</v>
      </c>
      <c r="RQ85" s="188">
        <f t="shared" si="221"/>
        <v>658.76024590131942</v>
      </c>
      <c r="RR85" s="188">
        <f t="shared" si="255"/>
        <v>-658.76024590131942</v>
      </c>
      <c r="RS85" s="188">
        <f t="shared" si="222"/>
        <v>-658.76024590131942</v>
      </c>
      <c r="RT85" s="188">
        <f>IF(IF(sym!$Q74=QX85,1,0)=1,ABS(RJ85*RC85),-ABS(RJ85*RC85))</f>
        <v>-658.76024590131942</v>
      </c>
      <c r="RU85" s="188">
        <f>IF(IF(sym!$P74=QX85,1,0)=1,ABS(RJ85*RC85),-ABS(RJ85*RC85))</f>
        <v>658.76024590131942</v>
      </c>
      <c r="RV85" s="188">
        <f t="shared" si="260"/>
        <v>-658.76024590131942</v>
      </c>
      <c r="RW85" s="188">
        <f t="shared" si="223"/>
        <v>658.76024590131942</v>
      </c>
      <c r="RY85">
        <f t="shared" si="224"/>
        <v>1</v>
      </c>
      <c r="RZ85" s="228"/>
      <c r="SA85" s="228"/>
      <c r="SB85" s="228"/>
      <c r="SC85" s="203"/>
      <c r="SD85" s="229"/>
      <c r="SE85">
        <f t="shared" si="225"/>
        <v>1</v>
      </c>
      <c r="SF85">
        <f t="shared" si="226"/>
        <v>0</v>
      </c>
      <c r="SG85" s="203"/>
      <c r="SH85">
        <f t="shared" si="227"/>
        <v>1</v>
      </c>
      <c r="SI85">
        <f t="shared" si="181"/>
        <v>1</v>
      </c>
      <c r="SJ85">
        <f t="shared" si="256"/>
        <v>0</v>
      </c>
      <c r="SK85">
        <f t="shared" si="228"/>
        <v>1</v>
      </c>
      <c r="SL85" s="237"/>
      <c r="SM85" s="194"/>
      <c r="SN85">
        <f t="shared" si="229"/>
        <v>-1</v>
      </c>
      <c r="SO85" t="str">
        <f t="shared" si="182"/>
        <v>FALSE</v>
      </c>
      <c r="SP85">
        <f>VLOOKUP($A85,'FuturesInfo (3)'!$A$2:$V$80,22)</f>
        <v>1</v>
      </c>
      <c r="SQ85" s="241"/>
      <c r="SR85">
        <f t="shared" si="230"/>
        <v>1</v>
      </c>
      <c r="SS85" s="137">
        <f>VLOOKUP($A85,'FuturesInfo (3)'!$A$2:$O$80,15)*SP85</f>
        <v>172218.75</v>
      </c>
      <c r="ST85" s="137">
        <f>VLOOKUP($A85,'FuturesInfo (3)'!$A$2:$O$80,15)*SR85</f>
        <v>172218.75</v>
      </c>
      <c r="SU85" s="188">
        <f t="shared" si="177"/>
        <v>0</v>
      </c>
      <c r="SV85" s="188">
        <f t="shared" si="183"/>
        <v>0</v>
      </c>
      <c r="SW85" s="188">
        <f t="shared" si="231"/>
        <v>0</v>
      </c>
      <c r="SX85" s="188">
        <f t="shared" si="232"/>
        <v>0</v>
      </c>
      <c r="SY85" s="188">
        <f t="shared" si="174"/>
        <v>0</v>
      </c>
      <c r="SZ85" s="188">
        <f t="shared" si="233"/>
        <v>0</v>
      </c>
      <c r="TA85" s="188">
        <f t="shared" si="257"/>
        <v>0</v>
      </c>
      <c r="TB85" s="188">
        <f t="shared" si="234"/>
        <v>0</v>
      </c>
      <c r="TC85" s="188">
        <f>IF(IF(sym!$Q74=SG85,1,0)=1,ABS(SS85*SL85),-ABS(SS85*SL85))</f>
        <v>0</v>
      </c>
      <c r="TD85" s="188">
        <f>IF(IF(sym!$P74=SG85,1,0)=1,ABS(SS85*SL85),-ABS(SS85*SL85))</f>
        <v>0</v>
      </c>
      <c r="TE85" s="188">
        <f t="shared" si="261"/>
        <v>0</v>
      </c>
      <c r="TF85" s="188">
        <f t="shared" si="235"/>
        <v>0</v>
      </c>
      <c r="TH85">
        <f t="shared" si="236"/>
        <v>0</v>
      </c>
      <c r="TI85" s="228"/>
      <c r="TJ85" s="228"/>
      <c r="TK85" s="228"/>
      <c r="TL85" s="203"/>
      <c r="TM85" s="229"/>
      <c r="TN85">
        <f t="shared" si="237"/>
        <v>1</v>
      </c>
      <c r="TO85">
        <f t="shared" si="238"/>
        <v>0</v>
      </c>
      <c r="TP85" s="203"/>
      <c r="TQ85">
        <f t="shared" si="239"/>
        <v>1</v>
      </c>
      <c r="TR85">
        <f t="shared" si="184"/>
        <v>1</v>
      </c>
      <c r="TS85">
        <f t="shared" si="258"/>
        <v>0</v>
      </c>
      <c r="TT85">
        <f t="shared" si="240"/>
        <v>1</v>
      </c>
      <c r="TU85" s="237"/>
      <c r="TV85" s="194"/>
      <c r="TW85">
        <f t="shared" si="241"/>
        <v>-1</v>
      </c>
      <c r="TX85" t="str">
        <f t="shared" si="185"/>
        <v>FALSE</v>
      </c>
      <c r="TY85">
        <f>VLOOKUP($A85,'FuturesInfo (3)'!$A$2:$V$80,22)</f>
        <v>1</v>
      </c>
      <c r="TZ85" s="241"/>
      <c r="UA85">
        <f t="shared" si="242"/>
        <v>1</v>
      </c>
      <c r="UB85" s="137">
        <f>VLOOKUP($A85,'FuturesInfo (3)'!$A$2:$O$80,15)*TY85</f>
        <v>172218.75</v>
      </c>
      <c r="UC85" s="137">
        <f>VLOOKUP($A85,'FuturesInfo (3)'!$A$2:$O$80,15)*UA85</f>
        <v>172218.75</v>
      </c>
      <c r="UD85" s="188">
        <f t="shared" si="178"/>
        <v>0</v>
      </c>
      <c r="UE85" s="188">
        <f t="shared" si="186"/>
        <v>0</v>
      </c>
      <c r="UF85" s="188">
        <f t="shared" si="243"/>
        <v>0</v>
      </c>
      <c r="UG85" s="188">
        <f t="shared" si="244"/>
        <v>0</v>
      </c>
      <c r="UH85" s="188">
        <f t="shared" si="175"/>
        <v>0</v>
      </c>
      <c r="UI85" s="188">
        <f t="shared" si="245"/>
        <v>0</v>
      </c>
      <c r="UJ85" s="188">
        <f t="shared" si="259"/>
        <v>0</v>
      </c>
      <c r="UK85" s="188">
        <f t="shared" si="246"/>
        <v>0</v>
      </c>
      <c r="UL85" s="188">
        <f>IF(IF(sym!$Q74=TP85,1,0)=1,ABS(UB85*TU85),-ABS(UB85*TU85))</f>
        <v>0</v>
      </c>
      <c r="UM85" s="188">
        <f>IF(IF(sym!$P74=TP85,1,0)=1,ABS(UB85*TU85),-ABS(UB85*TU85))</f>
        <v>0</v>
      </c>
      <c r="UN85" s="188">
        <f t="shared" si="262"/>
        <v>0</v>
      </c>
      <c r="UO85" s="188">
        <f t="shared" si="247"/>
        <v>0</v>
      </c>
    </row>
    <row r="86" spans="1:561" x14ac:dyDescent="0.25">
      <c r="A86" s="1" t="s">
        <v>418</v>
      </c>
      <c r="B86" s="149" t="str">
        <f>'FuturesInfo (3)'!M74</f>
        <v>@VX</v>
      </c>
      <c r="C86" s="192" t="str">
        <f>VLOOKUP(A86,'FuturesInfo (3)'!$A$2:$K$80,11)</f>
        <v>index</v>
      </c>
      <c r="E86">
        <v>-1</v>
      </c>
      <c r="F86" s="228">
        <v>1</v>
      </c>
      <c r="G86" s="228">
        <v>-1</v>
      </c>
      <c r="H86" s="203">
        <v>-1</v>
      </c>
      <c r="I86" s="229">
        <v>-2</v>
      </c>
      <c r="J86">
        <v>1</v>
      </c>
      <c r="K86">
        <v>1</v>
      </c>
      <c r="L86" s="203">
        <v>-1</v>
      </c>
      <c r="M86">
        <v>0</v>
      </c>
      <c r="N86">
        <v>1</v>
      </c>
      <c r="O86">
        <v>0</v>
      </c>
      <c r="P86">
        <v>0</v>
      </c>
      <c r="Q86" s="237">
        <v>-2.8612303290400001E-2</v>
      </c>
      <c r="R86" s="194">
        <v>42544</v>
      </c>
      <c r="S86">
        <v>60</v>
      </c>
      <c r="T86" t="s">
        <v>1163</v>
      </c>
      <c r="U86">
        <v>1</v>
      </c>
      <c r="V86" s="241">
        <v>2</v>
      </c>
      <c r="W86">
        <v>1</v>
      </c>
      <c r="X86" s="137">
        <v>16975</v>
      </c>
      <c r="Y86" s="137">
        <v>16975</v>
      </c>
      <c r="Z86" s="188">
        <v>-485.69384835454002</v>
      </c>
      <c r="AA86" s="188">
        <f t="shared" si="179"/>
        <v>485.69384835454002</v>
      </c>
      <c r="AB86" s="188">
        <v>485.69384835454002</v>
      </c>
      <c r="AC86" s="188">
        <v>-485.69384835454002</v>
      </c>
      <c r="AD86" s="188">
        <v>-485.69384835454002</v>
      </c>
      <c r="AE86" s="188">
        <v>485.69384835454002</v>
      </c>
      <c r="AF86" s="188">
        <f t="shared" si="187"/>
        <v>0</v>
      </c>
      <c r="AG86" s="188">
        <v>485.69384835454002</v>
      </c>
      <c r="AH86" s="188">
        <v>-485.69384835454002</v>
      </c>
      <c r="AI86" s="188">
        <v>-485.69384835454002</v>
      </c>
      <c r="AJ86" s="188">
        <v>485.69384835454002</v>
      </c>
      <c r="AL86">
        <v>-1</v>
      </c>
      <c r="AM86" s="228">
        <v>1</v>
      </c>
      <c r="AN86" s="228">
        <v>1</v>
      </c>
      <c r="AO86" s="228">
        <v>1</v>
      </c>
      <c r="AP86" s="203">
        <v>-1</v>
      </c>
      <c r="AQ86" s="229">
        <v>-3</v>
      </c>
      <c r="AR86">
        <v>1</v>
      </c>
      <c r="AS86">
        <v>1</v>
      </c>
      <c r="AT86" s="203">
        <v>-1</v>
      </c>
      <c r="AU86">
        <v>0</v>
      </c>
      <c r="AV86">
        <v>1</v>
      </c>
      <c r="AW86">
        <v>0</v>
      </c>
      <c r="AX86">
        <v>0</v>
      </c>
      <c r="AY86" s="237">
        <v>-1.1782032400600001E-2</v>
      </c>
      <c r="AZ86" s="194">
        <v>42544</v>
      </c>
      <c r="BA86">
        <f t="shared" si="188"/>
        <v>1</v>
      </c>
      <c r="BB86" t="s">
        <v>1163</v>
      </c>
      <c r="BC86">
        <v>1</v>
      </c>
      <c r="BD86" s="241">
        <v>1</v>
      </c>
      <c r="BE86">
        <v>1</v>
      </c>
      <c r="BF86" s="137">
        <v>16775</v>
      </c>
      <c r="BG86" s="137">
        <v>16775</v>
      </c>
      <c r="BH86" s="188">
        <v>-197.64359352006502</v>
      </c>
      <c r="BI86" s="188">
        <f t="shared" si="189"/>
        <v>197.64359352006502</v>
      </c>
      <c r="BJ86" s="188">
        <v>197.64359352006502</v>
      </c>
      <c r="BK86" s="188">
        <v>-197.64359352006502</v>
      </c>
      <c r="BL86" s="188">
        <v>-197.64359352006502</v>
      </c>
      <c r="BM86" s="188">
        <v>-197.64359352006502</v>
      </c>
      <c r="BN86" s="188">
        <v>-197.64359352006502</v>
      </c>
      <c r="BO86" s="188">
        <f t="shared" si="190"/>
        <v>-197.64359352006502</v>
      </c>
      <c r="BP86" s="188">
        <v>197.64359352006502</v>
      </c>
      <c r="BQ86" s="188">
        <v>-197.64359352006502</v>
      </c>
      <c r="BR86" s="188">
        <v>-197.64359352006502</v>
      </c>
      <c r="BS86" s="188">
        <v>197.64359352006502</v>
      </c>
      <c r="BU86">
        <v>-1</v>
      </c>
      <c r="BV86" s="228">
        <v>-1</v>
      </c>
      <c r="BW86" s="228">
        <v>1</v>
      </c>
      <c r="BX86" s="228">
        <v>-1</v>
      </c>
      <c r="BY86" s="203">
        <v>-1</v>
      </c>
      <c r="BZ86" s="229">
        <v>-4</v>
      </c>
      <c r="CA86">
        <v>1</v>
      </c>
      <c r="CB86">
        <v>1</v>
      </c>
      <c r="CC86" s="203">
        <v>-1</v>
      </c>
      <c r="CD86">
        <v>1</v>
      </c>
      <c r="CE86">
        <v>1</v>
      </c>
      <c r="CF86">
        <v>0</v>
      </c>
      <c r="CG86">
        <v>0</v>
      </c>
      <c r="CH86" s="237"/>
      <c r="CI86" s="194">
        <v>42548</v>
      </c>
      <c r="CJ86">
        <f t="shared" si="191"/>
        <v>1</v>
      </c>
      <c r="CK86" t="s">
        <v>1163</v>
      </c>
      <c r="CL86">
        <v>1</v>
      </c>
      <c r="CM86" s="241">
        <v>2</v>
      </c>
      <c r="CN86">
        <v>1</v>
      </c>
      <c r="CO86" s="137">
        <v>16775</v>
      </c>
      <c r="CP86" s="137">
        <v>16775</v>
      </c>
      <c r="CQ86" s="188">
        <v>0</v>
      </c>
      <c r="CR86" s="188">
        <f t="shared" si="248"/>
        <v>0</v>
      </c>
      <c r="CS86" s="188">
        <v>0</v>
      </c>
      <c r="CT86" s="188">
        <v>0</v>
      </c>
      <c r="CU86" s="188">
        <v>0</v>
      </c>
      <c r="CV86" s="188">
        <v>0</v>
      </c>
      <c r="CW86" s="188">
        <v>0</v>
      </c>
      <c r="CX86" s="188">
        <f t="shared" si="192"/>
        <v>0</v>
      </c>
      <c r="CY86" s="188">
        <v>0</v>
      </c>
      <c r="CZ86" s="188">
        <v>0</v>
      </c>
      <c r="DA86" s="188">
        <v>0</v>
      </c>
      <c r="DB86" s="188">
        <v>0</v>
      </c>
      <c r="DD86">
        <v>-1</v>
      </c>
      <c r="DE86" s="228">
        <v>-1</v>
      </c>
      <c r="DF86" s="228">
        <v>1</v>
      </c>
      <c r="DG86" s="228">
        <v>-1</v>
      </c>
      <c r="DH86" s="203">
        <v>-1</v>
      </c>
      <c r="DI86" s="229">
        <v>-4</v>
      </c>
      <c r="DJ86">
        <v>1</v>
      </c>
      <c r="DK86">
        <v>1</v>
      </c>
      <c r="DL86" s="203">
        <v>1</v>
      </c>
      <c r="DM86">
        <v>0</v>
      </c>
      <c r="DN86">
        <v>0</v>
      </c>
      <c r="DO86">
        <v>1</v>
      </c>
      <c r="DP86">
        <v>1</v>
      </c>
      <c r="DQ86" s="237">
        <v>2.9806259314499998E-3</v>
      </c>
      <c r="DR86" s="194">
        <v>42548</v>
      </c>
      <c r="DS86">
        <f t="shared" si="193"/>
        <v>1</v>
      </c>
      <c r="DT86" t="s">
        <v>1163</v>
      </c>
      <c r="DU86">
        <v>1</v>
      </c>
      <c r="DV86" s="241">
        <v>2</v>
      </c>
      <c r="DW86">
        <v>1</v>
      </c>
      <c r="DX86" s="137">
        <v>16825</v>
      </c>
      <c r="DY86" s="137">
        <v>16825</v>
      </c>
      <c r="DZ86" s="188">
        <v>-50.14903129664625</v>
      </c>
      <c r="EA86" s="188">
        <f t="shared" si="249"/>
        <v>-50.14903129664625</v>
      </c>
      <c r="EB86" s="188">
        <v>-50.14903129664625</v>
      </c>
      <c r="EC86" s="188">
        <v>50.14903129664625</v>
      </c>
      <c r="ED86" s="188">
        <v>50.14903129664625</v>
      </c>
      <c r="EE86" s="188">
        <v>50.14903129664625</v>
      </c>
      <c r="EF86" s="188">
        <v>-50.14903129664625</v>
      </c>
      <c r="EG86" s="188">
        <f t="shared" si="194"/>
        <v>50.14903129664625</v>
      </c>
      <c r="EH86" s="188">
        <v>-50.14903129664625</v>
      </c>
      <c r="EI86" s="188">
        <v>50.14903129664625</v>
      </c>
      <c r="EJ86" s="188">
        <v>-50.14903129664625</v>
      </c>
      <c r="EK86" s="188">
        <v>50.14903129664625</v>
      </c>
      <c r="EM86">
        <v>1</v>
      </c>
      <c r="EN86" s="228">
        <v>-1</v>
      </c>
      <c r="EO86" s="228">
        <v>1</v>
      </c>
      <c r="EP86" s="228">
        <v>-1</v>
      </c>
      <c r="EQ86" s="203">
        <v>-1</v>
      </c>
      <c r="ER86" s="229">
        <v>-1</v>
      </c>
      <c r="ES86">
        <v>1</v>
      </c>
      <c r="ET86">
        <v>1</v>
      </c>
      <c r="EU86" s="203">
        <v>-1</v>
      </c>
      <c r="EV86">
        <v>1</v>
      </c>
      <c r="EW86">
        <v>1</v>
      </c>
      <c r="EX86">
        <v>0</v>
      </c>
      <c r="EY86">
        <v>0</v>
      </c>
      <c r="EZ86" s="237">
        <v>-3.8632986627000002E-2</v>
      </c>
      <c r="FA86" s="194">
        <v>42548</v>
      </c>
      <c r="FB86">
        <f t="shared" si="195"/>
        <v>1</v>
      </c>
      <c r="FC86" t="s">
        <v>1163</v>
      </c>
      <c r="FD86">
        <v>1</v>
      </c>
      <c r="FE86" s="241">
        <v>2</v>
      </c>
      <c r="FF86">
        <v>1</v>
      </c>
      <c r="FG86" s="137">
        <v>16175</v>
      </c>
      <c r="FH86" s="137">
        <v>16175</v>
      </c>
      <c r="FI86" s="188">
        <v>624.88855869172505</v>
      </c>
      <c r="FJ86" s="188">
        <f t="shared" si="250"/>
        <v>-624.88855869172505</v>
      </c>
      <c r="FK86" s="188">
        <v>624.88855869172505</v>
      </c>
      <c r="FL86" s="188">
        <v>-624.88855869172505</v>
      </c>
      <c r="FM86" s="188">
        <v>-624.88855869172505</v>
      </c>
      <c r="FN86" s="188">
        <v>-624.88855869172505</v>
      </c>
      <c r="FO86" s="188">
        <v>624.88855869172505</v>
      </c>
      <c r="FP86" s="188">
        <f t="shared" si="196"/>
        <v>-624.88855869172505</v>
      </c>
      <c r="FQ86" s="188">
        <v>624.88855869172505</v>
      </c>
      <c r="FR86" s="188">
        <v>-624.88855869172505</v>
      </c>
      <c r="FS86" s="188">
        <v>-624.88855869172505</v>
      </c>
      <c r="FT86" s="188">
        <v>624.88855869172505</v>
      </c>
      <c r="FV86">
        <v>-1</v>
      </c>
      <c r="FW86" s="228">
        <v>-1</v>
      </c>
      <c r="FX86" s="228">
        <v>1</v>
      </c>
      <c r="FY86" s="228">
        <v>-1</v>
      </c>
      <c r="FZ86" s="203">
        <v>-1</v>
      </c>
      <c r="GA86" s="229">
        <v>-2</v>
      </c>
      <c r="GB86">
        <v>1</v>
      </c>
      <c r="GC86">
        <v>1</v>
      </c>
      <c r="GD86">
        <v>-1</v>
      </c>
      <c r="GE86">
        <v>1</v>
      </c>
      <c r="GF86">
        <v>1</v>
      </c>
      <c r="GG86">
        <v>0</v>
      </c>
      <c r="GH86">
        <v>0</v>
      </c>
      <c r="GI86">
        <v>-1.5455950541E-2</v>
      </c>
      <c r="GJ86" s="194">
        <v>42548</v>
      </c>
      <c r="GK86">
        <f t="shared" si="197"/>
        <v>1</v>
      </c>
      <c r="GL86" t="s">
        <v>1163</v>
      </c>
      <c r="GM86">
        <v>1</v>
      </c>
      <c r="GN86" s="241">
        <v>1</v>
      </c>
      <c r="GO86">
        <v>1</v>
      </c>
      <c r="GP86" s="137">
        <v>15925</v>
      </c>
      <c r="GQ86" s="137">
        <v>15925</v>
      </c>
      <c r="GR86" s="188">
        <v>246.13601236542499</v>
      </c>
      <c r="GS86" s="188">
        <f t="shared" si="251"/>
        <v>246.13601236542499</v>
      </c>
      <c r="GT86" s="188">
        <v>246.13601236542499</v>
      </c>
      <c r="GU86" s="188">
        <v>-246.13601236542499</v>
      </c>
      <c r="GV86" s="188">
        <v>-246.13601236542499</v>
      </c>
      <c r="GW86" s="188">
        <v>-246.13601236542499</v>
      </c>
      <c r="GX86" s="188">
        <v>246.13601236542499</v>
      </c>
      <c r="GY86" s="188">
        <f t="shared" si="198"/>
        <v>-246.13601236542499</v>
      </c>
      <c r="GZ86" s="188">
        <v>246.13601236542499</v>
      </c>
      <c r="HA86" s="188">
        <v>-246.13601236542499</v>
      </c>
      <c r="HB86" s="188">
        <v>-246.13601236542499</v>
      </c>
      <c r="HC86" s="188">
        <v>246.13601236542499</v>
      </c>
      <c r="HE86">
        <v>-1</v>
      </c>
      <c r="HF86">
        <v>-1</v>
      </c>
      <c r="HG86">
        <v>1</v>
      </c>
      <c r="HH86">
        <v>-1</v>
      </c>
      <c r="HI86">
        <v>-1</v>
      </c>
      <c r="HJ86">
        <v>-1</v>
      </c>
      <c r="HK86">
        <v>1</v>
      </c>
      <c r="HL86">
        <v>1</v>
      </c>
      <c r="HM86" s="203">
        <v>-1</v>
      </c>
      <c r="HN86">
        <v>1</v>
      </c>
      <c r="HO86">
        <v>1</v>
      </c>
      <c r="HP86">
        <v>0</v>
      </c>
      <c r="HQ86">
        <v>0</v>
      </c>
      <c r="HR86" s="237">
        <v>-7.2213500850900003E-2</v>
      </c>
      <c r="HS86" s="194">
        <v>42548</v>
      </c>
      <c r="HT86">
        <f t="shared" si="199"/>
        <v>1</v>
      </c>
      <c r="HU86" t="s">
        <v>1163</v>
      </c>
      <c r="HV86">
        <v>1</v>
      </c>
      <c r="HW86">
        <v>1</v>
      </c>
      <c r="HX86">
        <v>1</v>
      </c>
      <c r="HY86" s="137">
        <v>16775</v>
      </c>
      <c r="HZ86" s="137">
        <v>16775</v>
      </c>
      <c r="IA86" s="188">
        <v>1211.3814767738475</v>
      </c>
      <c r="IB86" s="188">
        <f t="shared" si="252"/>
        <v>1211.3814767738475</v>
      </c>
      <c r="IC86" s="188">
        <v>1211.3814767738475</v>
      </c>
      <c r="ID86" s="188">
        <v>-1211.3814767738475</v>
      </c>
      <c r="IE86" s="188">
        <v>-1211.3814767738475</v>
      </c>
      <c r="IF86" s="188">
        <v>-1211.3814767738475</v>
      </c>
      <c r="IG86" s="188">
        <v>1211.3814767738475</v>
      </c>
      <c r="IH86" s="188">
        <f t="shared" si="200"/>
        <v>-1211.3814767738475</v>
      </c>
      <c r="II86" s="188">
        <v>1211.3814767738475</v>
      </c>
      <c r="IJ86" s="188">
        <v>-1211.3814767738475</v>
      </c>
      <c r="IK86" s="188">
        <v>-1211.3814767738475</v>
      </c>
      <c r="IL86" s="188">
        <v>1211.3814767738475</v>
      </c>
      <c r="IN86">
        <v>-1</v>
      </c>
      <c r="IO86" s="228">
        <v>-1</v>
      </c>
      <c r="IP86" s="228">
        <v>1</v>
      </c>
      <c r="IQ86" s="228">
        <v>-1</v>
      </c>
      <c r="IR86" s="203">
        <v>-1</v>
      </c>
      <c r="IS86" s="229">
        <v>-2</v>
      </c>
      <c r="IT86">
        <v>1</v>
      </c>
      <c r="IU86">
        <v>1</v>
      </c>
      <c r="IV86" s="203">
        <v>-1</v>
      </c>
      <c r="IW86">
        <v>1</v>
      </c>
      <c r="IX86">
        <v>1</v>
      </c>
      <c r="IY86">
        <v>0</v>
      </c>
      <c r="IZ86">
        <v>0</v>
      </c>
      <c r="JA86" s="237">
        <v>-2.9806259314499998E-3</v>
      </c>
      <c r="JB86" s="194">
        <v>42548</v>
      </c>
      <c r="JC86">
        <f t="shared" si="201"/>
        <v>1</v>
      </c>
      <c r="JD86" t="s">
        <v>1163</v>
      </c>
      <c r="JE86">
        <v>1</v>
      </c>
      <c r="JF86" s="241">
        <v>2</v>
      </c>
      <c r="JG86">
        <v>1</v>
      </c>
      <c r="JH86" s="137">
        <v>16725</v>
      </c>
      <c r="JI86" s="137">
        <v>16725</v>
      </c>
      <c r="JJ86" s="188">
        <v>49.850968703501245</v>
      </c>
      <c r="JK86" s="188">
        <f t="shared" si="253"/>
        <v>49.850968703501245</v>
      </c>
      <c r="JL86" s="188">
        <v>49.850968703501245</v>
      </c>
      <c r="JM86" s="188">
        <v>-49.850968703501245</v>
      </c>
      <c r="JN86" s="188">
        <v>-49.850968703501245</v>
      </c>
      <c r="JO86" s="188">
        <v>-49.850968703501245</v>
      </c>
      <c r="JP86" s="188">
        <v>49.850968703501245</v>
      </c>
      <c r="JQ86" s="188">
        <f t="shared" si="202"/>
        <v>-49.850968703501245</v>
      </c>
      <c r="JR86" s="188">
        <v>49.850968703501245</v>
      </c>
      <c r="JS86" s="188">
        <v>-49.850968703501245</v>
      </c>
      <c r="JT86" s="188">
        <v>-49.850968703501245</v>
      </c>
      <c r="JU86" s="188">
        <v>49.850968703501245</v>
      </c>
      <c r="JW86">
        <v>-1</v>
      </c>
      <c r="JX86" s="228">
        <v>-1</v>
      </c>
      <c r="JY86" s="228">
        <v>1</v>
      </c>
      <c r="JZ86" s="228">
        <v>-1</v>
      </c>
      <c r="KA86" s="203">
        <v>-1</v>
      </c>
      <c r="KB86" s="229">
        <v>9</v>
      </c>
      <c r="KC86">
        <v>1</v>
      </c>
      <c r="KD86">
        <v>-1</v>
      </c>
      <c r="KE86" s="203">
        <v>-1</v>
      </c>
      <c r="KF86">
        <v>1</v>
      </c>
      <c r="KG86">
        <v>1</v>
      </c>
      <c r="KH86">
        <v>0</v>
      </c>
      <c r="KI86">
        <v>1</v>
      </c>
      <c r="KJ86" s="237">
        <v>-2.9895366218199999E-2</v>
      </c>
      <c r="KK86" s="194">
        <v>42548</v>
      </c>
      <c r="KL86">
        <f t="shared" si="203"/>
        <v>-1</v>
      </c>
      <c r="KM86" t="s">
        <v>1163</v>
      </c>
      <c r="KN86">
        <v>1</v>
      </c>
      <c r="KO86" s="241">
        <v>2</v>
      </c>
      <c r="KP86">
        <v>1</v>
      </c>
      <c r="KQ86" s="137">
        <v>16225.000000000002</v>
      </c>
      <c r="KR86" s="137">
        <v>16225.000000000002</v>
      </c>
      <c r="KS86" s="188">
        <v>485.05231689029506</v>
      </c>
      <c r="KT86" s="188">
        <v>485.05231689029506</v>
      </c>
      <c r="KU86" s="188">
        <v>485.05231689029506</v>
      </c>
      <c r="KV86" s="188">
        <v>-485.05231689029506</v>
      </c>
      <c r="KW86" s="188">
        <v>485.05231689029506</v>
      </c>
      <c r="KX86" s="188">
        <v>-485.05231689029506</v>
      </c>
      <c r="KY86" s="188">
        <v>485.05231689029506</v>
      </c>
      <c r="KZ86" s="188">
        <f t="shared" si="204"/>
        <v>485.05231689029506</v>
      </c>
      <c r="LA86" s="188">
        <v>485.05231689029506</v>
      </c>
      <c r="LB86" s="188">
        <v>-485.05231689029506</v>
      </c>
      <c r="LC86" s="188">
        <v>-485.05231689029506</v>
      </c>
      <c r="LD86" s="188">
        <v>485.05231689029506</v>
      </c>
      <c r="LF86">
        <v>-1</v>
      </c>
      <c r="LG86" s="228">
        <v>-1</v>
      </c>
      <c r="LH86" s="228">
        <v>1</v>
      </c>
      <c r="LI86" s="228">
        <v>-1</v>
      </c>
      <c r="LJ86" s="203">
        <v>-1</v>
      </c>
      <c r="LK86" s="229">
        <v>-4</v>
      </c>
      <c r="LL86">
        <v>1</v>
      </c>
      <c r="LM86">
        <v>1</v>
      </c>
      <c r="LN86" s="203">
        <v>1</v>
      </c>
      <c r="LO86">
        <v>1</v>
      </c>
      <c r="LP86">
        <v>0</v>
      </c>
      <c r="LQ86">
        <v>1</v>
      </c>
      <c r="LR86">
        <v>1</v>
      </c>
      <c r="LS86" s="237">
        <v>0</v>
      </c>
      <c r="LT86" s="194">
        <v>42557</v>
      </c>
      <c r="LU86">
        <f t="shared" si="205"/>
        <v>1</v>
      </c>
      <c r="LV86" t="s">
        <v>1163</v>
      </c>
      <c r="LW86">
        <v>1</v>
      </c>
      <c r="LX86" s="241"/>
      <c r="LY86">
        <v>1</v>
      </c>
      <c r="LZ86" s="137">
        <v>16225.000000000002</v>
      </c>
      <c r="MA86" s="137">
        <v>16225.000000000002</v>
      </c>
      <c r="MB86" s="188">
        <v>0</v>
      </c>
      <c r="MC86" s="188">
        <v>0</v>
      </c>
      <c r="MD86" s="188">
        <v>0</v>
      </c>
      <c r="ME86" s="188">
        <v>0</v>
      </c>
      <c r="MF86" s="188">
        <v>0</v>
      </c>
      <c r="MG86" s="188">
        <v>0</v>
      </c>
      <c r="MH86" s="188">
        <v>0</v>
      </c>
      <c r="MI86" s="188">
        <f t="shared" si="206"/>
        <v>0</v>
      </c>
      <c r="MJ86" s="188">
        <v>0</v>
      </c>
      <c r="MK86" s="188">
        <v>0</v>
      </c>
      <c r="ML86" s="188">
        <v>0</v>
      </c>
      <c r="MM86" s="188">
        <v>0</v>
      </c>
      <c r="MO86">
        <v>1</v>
      </c>
      <c r="MP86" s="228">
        <v>-1</v>
      </c>
      <c r="MQ86" s="228">
        <v>1</v>
      </c>
      <c r="MR86" s="203">
        <v>-1</v>
      </c>
      <c r="MS86" s="203">
        <v>-1</v>
      </c>
      <c r="MT86" s="229">
        <v>-1</v>
      </c>
      <c r="MU86">
        <v>1</v>
      </c>
      <c r="MV86">
        <v>1</v>
      </c>
      <c r="MW86" s="203">
        <v>-1</v>
      </c>
      <c r="MX86">
        <v>0</v>
      </c>
      <c r="MY86">
        <v>1</v>
      </c>
      <c r="MZ86">
        <v>0</v>
      </c>
      <c r="NA86">
        <v>0</v>
      </c>
      <c r="NB86" s="237">
        <v>-6.1633281972299997E-3</v>
      </c>
      <c r="NC86" s="194">
        <v>42548</v>
      </c>
      <c r="ND86">
        <f t="shared" si="207"/>
        <v>1</v>
      </c>
      <c r="NE86" t="s">
        <v>1163</v>
      </c>
      <c r="NF86">
        <v>1</v>
      </c>
      <c r="NG86" s="241"/>
      <c r="NH86">
        <v>1</v>
      </c>
      <c r="NI86" s="137">
        <v>16125</v>
      </c>
      <c r="NJ86" s="137">
        <v>16125</v>
      </c>
      <c r="NK86" s="188">
        <v>99.383667180333745</v>
      </c>
      <c r="NL86" s="188">
        <v>-99.383667180333745</v>
      </c>
      <c r="NM86" s="188">
        <v>99.383667180333745</v>
      </c>
      <c r="NN86" s="188">
        <v>-99.383667180333745</v>
      </c>
      <c r="NO86" s="188">
        <v>-99.383667180333745</v>
      </c>
      <c r="NP86" s="188">
        <v>-99.383667180333745</v>
      </c>
      <c r="NQ86" s="188">
        <v>99.383667180333745</v>
      </c>
      <c r="NR86" s="188">
        <f t="shared" si="208"/>
        <v>-99.383667180333745</v>
      </c>
      <c r="NS86" s="188">
        <v>99.383667180333745</v>
      </c>
      <c r="NT86" s="188">
        <v>-99.383667180333745</v>
      </c>
      <c r="NU86" s="188">
        <v>-99.383667180333745</v>
      </c>
      <c r="NV86" s="188">
        <v>99.383667180333745</v>
      </c>
      <c r="NX86">
        <v>-1</v>
      </c>
      <c r="NY86" s="228">
        <v>-1</v>
      </c>
      <c r="NZ86" s="228">
        <v>1</v>
      </c>
      <c r="OA86" s="228">
        <v>-1</v>
      </c>
      <c r="OB86" s="203">
        <v>-1</v>
      </c>
      <c r="OC86" s="229">
        <v>-2</v>
      </c>
      <c r="OD86">
        <v>1</v>
      </c>
      <c r="OE86">
        <v>1</v>
      </c>
      <c r="OF86" s="203">
        <v>1</v>
      </c>
      <c r="OG86">
        <v>1</v>
      </c>
      <c r="OH86">
        <v>0</v>
      </c>
      <c r="OI86">
        <v>1</v>
      </c>
      <c r="OJ86">
        <v>1</v>
      </c>
      <c r="OK86">
        <v>1.24031007752E-2</v>
      </c>
      <c r="OL86" s="194">
        <v>42548</v>
      </c>
      <c r="OM86">
        <f t="shared" si="209"/>
        <v>1</v>
      </c>
      <c r="ON86" t="s">
        <v>1163</v>
      </c>
      <c r="OO86">
        <v>1</v>
      </c>
      <c r="OP86" s="241"/>
      <c r="OQ86">
        <v>1</v>
      </c>
      <c r="OR86" s="137">
        <v>15725</v>
      </c>
      <c r="OS86" s="137">
        <v>15725</v>
      </c>
      <c r="OT86" s="188">
        <v>-195.03875969001999</v>
      </c>
      <c r="OU86" s="188">
        <v>-195.03875969001999</v>
      </c>
      <c r="OV86" s="188">
        <v>-195.03875969001999</v>
      </c>
      <c r="OW86" s="188">
        <v>195.03875969001999</v>
      </c>
      <c r="OX86" s="188">
        <v>195.03875969001999</v>
      </c>
      <c r="OY86" s="188">
        <v>195.03875969001999</v>
      </c>
      <c r="OZ86" s="188">
        <v>-195.03875969001999</v>
      </c>
      <c r="PA86" s="188">
        <f t="shared" si="210"/>
        <v>195.03875969001999</v>
      </c>
      <c r="PB86" s="188">
        <v>-195.03875969001999</v>
      </c>
      <c r="PC86" s="188">
        <v>195.03875969001999</v>
      </c>
      <c r="PD86" s="188">
        <v>-195.03875969001999</v>
      </c>
      <c r="PE86" s="188">
        <v>195.03875969001999</v>
      </c>
      <c r="PG86">
        <v>1</v>
      </c>
      <c r="PH86" s="228">
        <v>1</v>
      </c>
      <c r="PI86" s="228">
        <v>1</v>
      </c>
      <c r="PJ86" s="228">
        <v>-1</v>
      </c>
      <c r="PK86" s="203">
        <v>-1</v>
      </c>
      <c r="PL86" s="229">
        <v>-3</v>
      </c>
      <c r="PM86">
        <v>1</v>
      </c>
      <c r="PN86">
        <v>1</v>
      </c>
      <c r="PO86" s="203">
        <v>-1</v>
      </c>
      <c r="PP86">
        <v>0</v>
      </c>
      <c r="PQ86">
        <v>1</v>
      </c>
      <c r="PR86">
        <v>0</v>
      </c>
      <c r="PS86">
        <v>0</v>
      </c>
      <c r="PT86" s="237">
        <v>-3.6753445635500002E-2</v>
      </c>
      <c r="PU86" s="194">
        <v>42548</v>
      </c>
      <c r="PV86">
        <v>1</v>
      </c>
      <c r="PW86" t="s">
        <v>1163</v>
      </c>
      <c r="PX86">
        <v>1</v>
      </c>
      <c r="PY86" s="241"/>
      <c r="PZ86">
        <v>1</v>
      </c>
      <c r="QA86" s="137">
        <v>15675</v>
      </c>
      <c r="QB86" s="137">
        <v>15675</v>
      </c>
      <c r="QC86" s="188">
        <v>-576.11026033646249</v>
      </c>
      <c r="QD86" s="188">
        <v>-576.11026033646249</v>
      </c>
      <c r="QE86" s="188">
        <v>576.11026033646249</v>
      </c>
      <c r="QF86" s="188">
        <v>-576.11026033646249</v>
      </c>
      <c r="QG86" s="188">
        <v>-576.11026033646249</v>
      </c>
      <c r="QH86" s="188">
        <v>-576.11026033646249</v>
      </c>
      <c r="QI86" s="188">
        <v>576.11026033646249</v>
      </c>
      <c r="QJ86" s="188">
        <v>-576.11026033646249</v>
      </c>
      <c r="QK86" s="188">
        <v>576.11026033646249</v>
      </c>
      <c r="QL86" s="188">
        <v>-576.11026033646249</v>
      </c>
      <c r="QM86" s="188">
        <v>-576.11026033646249</v>
      </c>
      <c r="QN86" s="188">
        <v>576.11026033646249</v>
      </c>
      <c r="QP86">
        <f t="shared" si="211"/>
        <v>-1</v>
      </c>
      <c r="QQ86" s="228">
        <v>-1</v>
      </c>
      <c r="QR86" s="228">
        <v>1</v>
      </c>
      <c r="QS86" s="228">
        <v>-1</v>
      </c>
      <c r="QT86" s="203">
        <v>-1</v>
      </c>
      <c r="QU86" s="229">
        <v>14</v>
      </c>
      <c r="QV86">
        <f t="shared" si="212"/>
        <v>1</v>
      </c>
      <c r="QW86">
        <f t="shared" si="213"/>
        <v>-1</v>
      </c>
      <c r="QX86">
        <v>-1</v>
      </c>
      <c r="QY86">
        <f t="shared" si="214"/>
        <v>0</v>
      </c>
      <c r="QZ86">
        <f t="shared" si="176"/>
        <v>1</v>
      </c>
      <c r="RA86">
        <f t="shared" si="254"/>
        <v>0</v>
      </c>
      <c r="RB86">
        <f t="shared" si="215"/>
        <v>1</v>
      </c>
      <c r="RC86">
        <v>-3.1796502384699998E-3</v>
      </c>
      <c r="RD86" s="194">
        <v>42548</v>
      </c>
      <c r="RE86">
        <f t="shared" si="216"/>
        <v>-1</v>
      </c>
      <c r="RF86" t="str">
        <f t="shared" si="180"/>
        <v>TRUE</v>
      </c>
      <c r="RG86">
        <f>VLOOKUP($A86,'FuturesInfo (3)'!$A$2:$V$80,22)</f>
        <v>1</v>
      </c>
      <c r="RH86" s="241"/>
      <c r="RI86">
        <f t="shared" si="217"/>
        <v>1</v>
      </c>
      <c r="RJ86" s="137">
        <f>VLOOKUP($A86,'FuturesInfo (3)'!$A$2:$O$80,15)*RG86</f>
        <v>15675</v>
      </c>
      <c r="RK86" s="137">
        <f>VLOOKUP($A86,'FuturesInfo (3)'!$A$2:$O$80,15)*RI86</f>
        <v>15675</v>
      </c>
      <c r="RL86" s="188">
        <f t="shared" si="218"/>
        <v>49.841017488017251</v>
      </c>
      <c r="RM86" s="188">
        <f t="shared" si="263"/>
        <v>49.841017488017251</v>
      </c>
      <c r="RN86" s="188">
        <f t="shared" si="219"/>
        <v>49.841017488017251</v>
      </c>
      <c r="RO86" s="188">
        <f t="shared" si="220"/>
        <v>-49.841017488017251</v>
      </c>
      <c r="RP86" s="188">
        <f t="shared" ref="RP86:RP92" si="264">IF(RB86=1,ABS(RJ86*RC86),-ABS(RJ86*RC86))</f>
        <v>49.841017488017251</v>
      </c>
      <c r="RQ86" s="188">
        <f t="shared" si="221"/>
        <v>-49.841017488017251</v>
      </c>
      <c r="RR86" s="188">
        <f t="shared" si="255"/>
        <v>49.841017488017251</v>
      </c>
      <c r="RS86" s="188">
        <f t="shared" si="222"/>
        <v>49.841017488017251</v>
      </c>
      <c r="RT86" s="188">
        <f>IF(IF(sym!$Q75=QX86,1,0)=1,ABS(RJ86*RC86),-ABS(RJ86*RC86))</f>
        <v>49.841017488017251</v>
      </c>
      <c r="RU86" s="188">
        <f>IF(IF(sym!$P75=QX86,1,0)=1,ABS(RJ86*RC86),-ABS(RJ86*RC86))</f>
        <v>-49.841017488017251</v>
      </c>
      <c r="RV86" s="188">
        <f t="shared" si="260"/>
        <v>-49.841017488017251</v>
      </c>
      <c r="RW86" s="188">
        <f t="shared" si="223"/>
        <v>49.841017488017251</v>
      </c>
      <c r="RY86">
        <f t="shared" si="224"/>
        <v>-1</v>
      </c>
      <c r="RZ86" s="228"/>
      <c r="SA86" s="228"/>
      <c r="SB86" s="228"/>
      <c r="SC86" s="203"/>
      <c r="SD86" s="229"/>
      <c r="SE86">
        <f t="shared" si="225"/>
        <v>1</v>
      </c>
      <c r="SF86">
        <f t="shared" si="226"/>
        <v>0</v>
      </c>
      <c r="SG86" s="203"/>
      <c r="SH86">
        <f t="shared" si="227"/>
        <v>1</v>
      </c>
      <c r="SI86">
        <f t="shared" si="181"/>
        <v>1</v>
      </c>
      <c r="SJ86">
        <f t="shared" si="256"/>
        <v>0</v>
      </c>
      <c r="SK86">
        <f t="shared" si="228"/>
        <v>1</v>
      </c>
      <c r="SL86" s="237"/>
      <c r="SM86" s="194"/>
      <c r="SN86">
        <f t="shared" si="229"/>
        <v>-1</v>
      </c>
      <c r="SO86" t="str">
        <f t="shared" si="182"/>
        <v>FALSE</v>
      </c>
      <c r="SP86">
        <f>VLOOKUP($A86,'FuturesInfo (3)'!$A$2:$V$80,22)</f>
        <v>1</v>
      </c>
      <c r="SQ86" s="241"/>
      <c r="SR86">
        <f t="shared" si="230"/>
        <v>1</v>
      </c>
      <c r="SS86" s="137">
        <f>VLOOKUP($A86,'FuturesInfo (3)'!$A$2:$O$80,15)*SP86</f>
        <v>15675</v>
      </c>
      <c r="ST86" s="137">
        <f>VLOOKUP($A86,'FuturesInfo (3)'!$A$2:$O$80,15)*SR86</f>
        <v>15675</v>
      </c>
      <c r="SU86" s="188">
        <f t="shared" si="177"/>
        <v>0</v>
      </c>
      <c r="SV86" s="188">
        <f t="shared" si="183"/>
        <v>0</v>
      </c>
      <c r="SW86" s="188">
        <f t="shared" si="231"/>
        <v>0</v>
      </c>
      <c r="SX86" s="188">
        <f t="shared" si="232"/>
        <v>0</v>
      </c>
      <c r="SY86" s="188">
        <f t="shared" ref="SY86:SY92" si="265">IF(SK86=1,ABS(SS86*SL86),-ABS(SS86*SL86))</f>
        <v>0</v>
      </c>
      <c r="SZ86" s="188">
        <f t="shared" si="233"/>
        <v>0</v>
      </c>
      <c r="TA86" s="188">
        <f t="shared" si="257"/>
        <v>0</v>
      </c>
      <c r="TB86" s="188">
        <f t="shared" si="234"/>
        <v>0</v>
      </c>
      <c r="TC86" s="188">
        <f>IF(IF(sym!$Q75=SG86,1,0)=1,ABS(SS86*SL86),-ABS(SS86*SL86))</f>
        <v>0</v>
      </c>
      <c r="TD86" s="188">
        <f>IF(IF(sym!$P75=SG86,1,0)=1,ABS(SS86*SL86),-ABS(SS86*SL86))</f>
        <v>0</v>
      </c>
      <c r="TE86" s="188">
        <f t="shared" si="261"/>
        <v>0</v>
      </c>
      <c r="TF86" s="188">
        <f t="shared" si="235"/>
        <v>0</v>
      </c>
      <c r="TH86">
        <f t="shared" si="236"/>
        <v>0</v>
      </c>
      <c r="TI86" s="228"/>
      <c r="TJ86" s="228"/>
      <c r="TK86" s="228"/>
      <c r="TL86" s="203"/>
      <c r="TM86" s="229"/>
      <c r="TN86">
        <f t="shared" si="237"/>
        <v>1</v>
      </c>
      <c r="TO86">
        <f t="shared" si="238"/>
        <v>0</v>
      </c>
      <c r="TP86" s="203"/>
      <c r="TQ86">
        <f t="shared" si="239"/>
        <v>1</v>
      </c>
      <c r="TR86">
        <f t="shared" si="184"/>
        <v>1</v>
      </c>
      <c r="TS86">
        <f t="shared" si="258"/>
        <v>0</v>
      </c>
      <c r="TT86">
        <f t="shared" si="240"/>
        <v>1</v>
      </c>
      <c r="TU86" s="237"/>
      <c r="TV86" s="194"/>
      <c r="TW86">
        <f t="shared" si="241"/>
        <v>-1</v>
      </c>
      <c r="TX86" t="str">
        <f t="shared" si="185"/>
        <v>FALSE</v>
      </c>
      <c r="TY86">
        <f>VLOOKUP($A86,'FuturesInfo (3)'!$A$2:$V$80,22)</f>
        <v>1</v>
      </c>
      <c r="TZ86" s="241"/>
      <c r="UA86">
        <f t="shared" si="242"/>
        <v>1</v>
      </c>
      <c r="UB86" s="137">
        <f>VLOOKUP($A86,'FuturesInfo (3)'!$A$2:$O$80,15)*TY86</f>
        <v>15675</v>
      </c>
      <c r="UC86" s="137">
        <f>VLOOKUP($A86,'FuturesInfo (3)'!$A$2:$O$80,15)*UA86</f>
        <v>15675</v>
      </c>
      <c r="UD86" s="188">
        <f t="shared" si="178"/>
        <v>0</v>
      </c>
      <c r="UE86" s="188">
        <f t="shared" si="186"/>
        <v>0</v>
      </c>
      <c r="UF86" s="188">
        <f t="shared" si="243"/>
        <v>0</v>
      </c>
      <c r="UG86" s="188">
        <f t="shared" si="244"/>
        <v>0</v>
      </c>
      <c r="UH86" s="188">
        <f t="shared" ref="UH86:UH92" si="266">IF(TT86=1,ABS(UB86*TU86),-ABS(UB86*TU86))</f>
        <v>0</v>
      </c>
      <c r="UI86" s="188">
        <f t="shared" si="245"/>
        <v>0</v>
      </c>
      <c r="UJ86" s="188">
        <f t="shared" si="259"/>
        <v>0</v>
      </c>
      <c r="UK86" s="188">
        <f t="shared" si="246"/>
        <v>0</v>
      </c>
      <c r="UL86" s="188">
        <f>IF(IF(sym!$Q75=TP86,1,0)=1,ABS(UB86*TU86),-ABS(UB86*TU86))</f>
        <v>0</v>
      </c>
      <c r="UM86" s="188">
        <f>IF(IF(sym!$P75=TP86,1,0)=1,ABS(UB86*TU86),-ABS(UB86*TU86))</f>
        <v>0</v>
      </c>
      <c r="UN86" s="188">
        <f t="shared" si="262"/>
        <v>0</v>
      </c>
      <c r="UO86" s="188">
        <f t="shared" si="247"/>
        <v>0</v>
      </c>
    </row>
    <row r="87" spans="1:561" s="2" customFormat="1" x14ac:dyDescent="0.25">
      <c r="A87" s="1" t="s">
        <v>420</v>
      </c>
      <c r="B87" s="149" t="str">
        <f>'FuturesInfo (3)'!M75</f>
        <v>@W</v>
      </c>
      <c r="C87" s="192" t="str">
        <f>VLOOKUP(A87,'FuturesInfo (3)'!$A$2:$K$80,11)</f>
        <v>grain</v>
      </c>
      <c r="D87"/>
      <c r="E87">
        <v>-1</v>
      </c>
      <c r="F87" s="228">
        <v>-1</v>
      </c>
      <c r="G87" s="228">
        <v>1</v>
      </c>
      <c r="H87" s="203">
        <v>1</v>
      </c>
      <c r="I87" s="229">
        <v>1</v>
      </c>
      <c r="J87">
        <v>-1</v>
      </c>
      <c r="K87">
        <v>1</v>
      </c>
      <c r="L87" s="203">
        <v>1</v>
      </c>
      <c r="M87">
        <v>0</v>
      </c>
      <c r="N87">
        <v>1</v>
      </c>
      <c r="O87">
        <v>0</v>
      </c>
      <c r="P87">
        <v>1</v>
      </c>
      <c r="Q87" s="237">
        <v>2.2497187851500001E-3</v>
      </c>
      <c r="R87" s="194">
        <v>42537</v>
      </c>
      <c r="S87">
        <v>60</v>
      </c>
      <c r="T87" t="s">
        <v>1163</v>
      </c>
      <c r="U87">
        <v>3</v>
      </c>
      <c r="V87" s="241">
        <v>2</v>
      </c>
      <c r="W87">
        <v>2</v>
      </c>
      <c r="X87" s="137">
        <v>66825</v>
      </c>
      <c r="Y87" s="137">
        <v>44550</v>
      </c>
      <c r="Z87" s="188">
        <v>-150.33745781764875</v>
      </c>
      <c r="AA87" s="188">
        <f t="shared" si="179"/>
        <v>-150.33745781764875</v>
      </c>
      <c r="AB87" s="188">
        <v>150.33745781764875</v>
      </c>
      <c r="AC87" s="188">
        <v>-150.33745781764875</v>
      </c>
      <c r="AD87" s="188">
        <v>150.33745781764875</v>
      </c>
      <c r="AE87" s="188">
        <v>150.33745781764875</v>
      </c>
      <c r="AF87" s="188">
        <f t="shared" si="187"/>
        <v>-2</v>
      </c>
      <c r="AG87" s="188">
        <v>150.33745781764875</v>
      </c>
      <c r="AH87" s="188">
        <v>-150.33745781764875</v>
      </c>
      <c r="AI87" s="188">
        <v>-150.33745781764875</v>
      </c>
      <c r="AJ87" s="188">
        <v>150.33745781764875</v>
      </c>
      <c r="AL87">
        <v>1</v>
      </c>
      <c r="AM87" s="228">
        <v>-1</v>
      </c>
      <c r="AN87" s="228">
        <v>1</v>
      </c>
      <c r="AO87" s="228">
        <v>-1</v>
      </c>
      <c r="AP87" s="203">
        <v>-1</v>
      </c>
      <c r="AQ87" s="229">
        <v>-10</v>
      </c>
      <c r="AR87">
        <v>1</v>
      </c>
      <c r="AS87">
        <v>1</v>
      </c>
      <c r="AT87" s="203">
        <v>-1</v>
      </c>
      <c r="AU87">
        <v>1</v>
      </c>
      <c r="AV87">
        <v>1</v>
      </c>
      <c r="AW87">
        <v>0</v>
      </c>
      <c r="AX87">
        <v>0</v>
      </c>
      <c r="AY87" s="237">
        <v>-3.4231200897900001E-2</v>
      </c>
      <c r="AZ87" s="194">
        <v>42537</v>
      </c>
      <c r="BA87">
        <f t="shared" si="188"/>
        <v>1</v>
      </c>
      <c r="BB87" t="s">
        <v>1163</v>
      </c>
      <c r="BC87">
        <v>3</v>
      </c>
      <c r="BD87" s="241">
        <v>2</v>
      </c>
      <c r="BE87">
        <v>2</v>
      </c>
      <c r="BF87" s="137">
        <v>64537.5</v>
      </c>
      <c r="BG87" s="137">
        <v>43025</v>
      </c>
      <c r="BH87" s="188">
        <v>2209.1961279482211</v>
      </c>
      <c r="BI87" s="188">
        <f t="shared" si="189"/>
        <v>-2209.1961279482211</v>
      </c>
      <c r="BJ87" s="188">
        <v>2209.1961279482211</v>
      </c>
      <c r="BK87" s="188">
        <v>-2209.1961279482211</v>
      </c>
      <c r="BL87" s="188">
        <v>-2209.1961279482211</v>
      </c>
      <c r="BM87" s="188">
        <v>-2209.1961279482211</v>
      </c>
      <c r="BN87" s="188">
        <v>2209.1961279482211</v>
      </c>
      <c r="BO87" s="188">
        <f t="shared" si="190"/>
        <v>-2209.1961279482211</v>
      </c>
      <c r="BP87" s="188">
        <v>-2209.1961279482211</v>
      </c>
      <c r="BQ87" s="188">
        <v>2209.1961279482211</v>
      </c>
      <c r="BR87" s="188">
        <v>-2209.1961279482211</v>
      </c>
      <c r="BS87" s="188">
        <v>2209.1961279482211</v>
      </c>
      <c r="BU87">
        <v>-1</v>
      </c>
      <c r="BV87" s="228">
        <v>-1</v>
      </c>
      <c r="BW87" s="228">
        <v>1</v>
      </c>
      <c r="BX87" s="228">
        <v>-1</v>
      </c>
      <c r="BY87" s="203">
        <v>1</v>
      </c>
      <c r="BZ87" s="229">
        <v>-1</v>
      </c>
      <c r="CA87">
        <v>-1</v>
      </c>
      <c r="CB87">
        <v>-1</v>
      </c>
      <c r="CC87" s="203">
        <v>-1</v>
      </c>
      <c r="CD87">
        <v>1</v>
      </c>
      <c r="CE87">
        <v>0</v>
      </c>
      <c r="CF87">
        <v>1</v>
      </c>
      <c r="CG87">
        <v>1</v>
      </c>
      <c r="CH87" s="237"/>
      <c r="CI87" s="194">
        <v>42537</v>
      </c>
      <c r="CJ87">
        <f t="shared" si="191"/>
        <v>-1</v>
      </c>
      <c r="CK87" t="s">
        <v>1163</v>
      </c>
      <c r="CL87">
        <v>4</v>
      </c>
      <c r="CM87" s="241">
        <v>2</v>
      </c>
      <c r="CN87">
        <v>3</v>
      </c>
      <c r="CO87" s="137">
        <v>86050</v>
      </c>
      <c r="CP87" s="137">
        <v>64537.5</v>
      </c>
      <c r="CQ87" s="188">
        <v>0</v>
      </c>
      <c r="CR87" s="188">
        <f t="shared" si="248"/>
        <v>0</v>
      </c>
      <c r="CS87" s="188">
        <v>0</v>
      </c>
      <c r="CT87" s="188">
        <v>0</v>
      </c>
      <c r="CU87" s="188">
        <v>0</v>
      </c>
      <c r="CV87" s="188">
        <v>0</v>
      </c>
      <c r="CW87" s="188">
        <v>0</v>
      </c>
      <c r="CX87" s="188">
        <f t="shared" si="192"/>
        <v>0</v>
      </c>
      <c r="CY87" s="188">
        <v>0</v>
      </c>
      <c r="CZ87" s="188">
        <v>0</v>
      </c>
      <c r="DA87" s="188">
        <v>0</v>
      </c>
      <c r="DB87" s="188">
        <v>0</v>
      </c>
      <c r="DD87">
        <v>-1</v>
      </c>
      <c r="DE87" s="228">
        <v>-1</v>
      </c>
      <c r="DF87" s="228">
        <v>1</v>
      </c>
      <c r="DG87" s="228">
        <v>-1</v>
      </c>
      <c r="DH87" s="203">
        <v>1</v>
      </c>
      <c r="DI87" s="229">
        <v>-1</v>
      </c>
      <c r="DJ87">
        <v>-1</v>
      </c>
      <c r="DK87">
        <v>-1</v>
      </c>
      <c r="DL87" s="203">
        <v>1</v>
      </c>
      <c r="DM87">
        <v>0</v>
      </c>
      <c r="DN87">
        <v>1</v>
      </c>
      <c r="DO87">
        <v>0</v>
      </c>
      <c r="DP87">
        <v>0</v>
      </c>
      <c r="DQ87" s="237">
        <v>7.5537478210299996E-3</v>
      </c>
      <c r="DR87" s="194">
        <v>42537</v>
      </c>
      <c r="DS87">
        <f t="shared" si="193"/>
        <v>-1</v>
      </c>
      <c r="DT87" t="s">
        <v>1163</v>
      </c>
      <c r="DU87">
        <v>4</v>
      </c>
      <c r="DV87" s="241">
        <v>2</v>
      </c>
      <c r="DW87">
        <v>3</v>
      </c>
      <c r="DX87" s="137">
        <v>86700</v>
      </c>
      <c r="DY87" s="137">
        <v>65025</v>
      </c>
      <c r="DZ87" s="188">
        <v>-654.90993608330098</v>
      </c>
      <c r="EA87" s="188">
        <f t="shared" si="249"/>
        <v>-654.90993608330098</v>
      </c>
      <c r="EB87" s="188">
        <v>654.90993608330098</v>
      </c>
      <c r="EC87" s="188">
        <v>-654.90993608330098</v>
      </c>
      <c r="ED87" s="188">
        <v>-654.90993608330098</v>
      </c>
      <c r="EE87" s="188">
        <v>654.90993608330098</v>
      </c>
      <c r="EF87" s="188">
        <v>-654.90993608330098</v>
      </c>
      <c r="EG87" s="188">
        <f t="shared" si="194"/>
        <v>-654.90993608330098</v>
      </c>
      <c r="EH87" s="188">
        <v>654.90993608330098</v>
      </c>
      <c r="EI87" s="188">
        <v>-654.90993608330098</v>
      </c>
      <c r="EJ87" s="188">
        <v>-654.90993608330098</v>
      </c>
      <c r="EK87" s="188">
        <v>654.90993608330098</v>
      </c>
      <c r="EM87">
        <v>1</v>
      </c>
      <c r="EN87" s="228">
        <v>-1</v>
      </c>
      <c r="EO87" s="228">
        <v>-1</v>
      </c>
      <c r="EP87" s="228">
        <v>-1</v>
      </c>
      <c r="EQ87" s="203">
        <v>-1</v>
      </c>
      <c r="ER87" s="229">
        <v>4</v>
      </c>
      <c r="ES87">
        <v>1</v>
      </c>
      <c r="ET87">
        <v>-1</v>
      </c>
      <c r="EU87" s="203">
        <v>-1</v>
      </c>
      <c r="EV87">
        <v>1</v>
      </c>
      <c r="EW87">
        <v>1</v>
      </c>
      <c r="EX87">
        <v>0</v>
      </c>
      <c r="EY87">
        <v>1</v>
      </c>
      <c r="EZ87" s="237">
        <v>-1.15340253749E-2</v>
      </c>
      <c r="FA87" s="194">
        <v>42549</v>
      </c>
      <c r="FB87">
        <f t="shared" si="195"/>
        <v>-1</v>
      </c>
      <c r="FC87" t="s">
        <v>1163</v>
      </c>
      <c r="FD87">
        <v>4</v>
      </c>
      <c r="FE87" s="241">
        <v>2</v>
      </c>
      <c r="FF87">
        <v>4</v>
      </c>
      <c r="FG87" s="137">
        <v>85700</v>
      </c>
      <c r="FH87" s="137">
        <v>85700</v>
      </c>
      <c r="FI87" s="188">
        <v>988.46597462892998</v>
      </c>
      <c r="FJ87" s="188">
        <f t="shared" si="250"/>
        <v>-988.46597462892998</v>
      </c>
      <c r="FK87" s="188">
        <v>988.46597462892998</v>
      </c>
      <c r="FL87" s="188">
        <v>-988.46597462892998</v>
      </c>
      <c r="FM87" s="188">
        <v>988.46597462892998</v>
      </c>
      <c r="FN87" s="188">
        <v>988.46597462892998</v>
      </c>
      <c r="FO87" s="188">
        <v>988.46597462892998</v>
      </c>
      <c r="FP87" s="188">
        <f t="shared" si="196"/>
        <v>988.46597462892998</v>
      </c>
      <c r="FQ87" s="188">
        <v>-988.46597462892998</v>
      </c>
      <c r="FR87" s="188">
        <v>988.46597462892998</v>
      </c>
      <c r="FS87" s="188">
        <v>-988.46597462892998</v>
      </c>
      <c r="FT87" s="188">
        <v>988.46597462892998</v>
      </c>
      <c r="FV87">
        <v>-1</v>
      </c>
      <c r="FW87" s="228">
        <v>-1</v>
      </c>
      <c r="FX87" s="228">
        <v>-1</v>
      </c>
      <c r="FY87" s="228">
        <v>-1</v>
      </c>
      <c r="FZ87" s="203">
        <v>1</v>
      </c>
      <c r="GA87" s="229">
        <v>5</v>
      </c>
      <c r="GB87">
        <v>-1</v>
      </c>
      <c r="GC87">
        <v>1</v>
      </c>
      <c r="GD87">
        <v>-1</v>
      </c>
      <c r="GE87">
        <v>1</v>
      </c>
      <c r="GF87">
        <v>0</v>
      </c>
      <c r="GG87">
        <v>1</v>
      </c>
      <c r="GH87">
        <v>0</v>
      </c>
      <c r="GI87">
        <v>-7.0011668611400001E-3</v>
      </c>
      <c r="GJ87" s="194">
        <v>42549</v>
      </c>
      <c r="GK87">
        <f t="shared" si="197"/>
        <v>-1</v>
      </c>
      <c r="GL87" t="s">
        <v>1163</v>
      </c>
      <c r="GM87">
        <v>4</v>
      </c>
      <c r="GN87" s="241">
        <v>1</v>
      </c>
      <c r="GO87">
        <v>5</v>
      </c>
      <c r="GP87" s="137">
        <v>85100</v>
      </c>
      <c r="GQ87" s="137">
        <v>106375</v>
      </c>
      <c r="GR87" s="188">
        <v>595.79929988301399</v>
      </c>
      <c r="GS87" s="188">
        <f t="shared" si="251"/>
        <v>595.79929988301399</v>
      </c>
      <c r="GT87" s="188">
        <v>-595.79929988301399</v>
      </c>
      <c r="GU87" s="188">
        <v>595.79929988301399</v>
      </c>
      <c r="GV87" s="188">
        <v>-595.79929988301399</v>
      </c>
      <c r="GW87" s="188">
        <v>595.79929988301399</v>
      </c>
      <c r="GX87" s="188">
        <v>595.79929988301399</v>
      </c>
      <c r="GY87" s="188">
        <f t="shared" si="198"/>
        <v>595.79929988301399</v>
      </c>
      <c r="GZ87" s="188">
        <v>-595.79929988301399</v>
      </c>
      <c r="HA87" s="188">
        <v>595.79929988301399</v>
      </c>
      <c r="HB87" s="188">
        <v>-595.79929988301399</v>
      </c>
      <c r="HC87" s="188">
        <v>595.79929988301399</v>
      </c>
      <c r="HE87">
        <v>-1</v>
      </c>
      <c r="HF87">
        <v>1</v>
      </c>
      <c r="HG87">
        <v>1</v>
      </c>
      <c r="HH87">
        <v>-1</v>
      </c>
      <c r="HI87">
        <v>1</v>
      </c>
      <c r="HJ87">
        <v>6</v>
      </c>
      <c r="HK87">
        <v>-1</v>
      </c>
      <c r="HL87">
        <v>1</v>
      </c>
      <c r="HM87" s="203">
        <v>1</v>
      </c>
      <c r="HN87">
        <v>1</v>
      </c>
      <c r="HO87">
        <v>1</v>
      </c>
      <c r="HP87">
        <v>0</v>
      </c>
      <c r="HQ87">
        <v>1</v>
      </c>
      <c r="HR87" s="237">
        <v>2.23266745006E-2</v>
      </c>
      <c r="HS87" s="194">
        <v>42549</v>
      </c>
      <c r="HT87">
        <f t="shared" si="199"/>
        <v>1</v>
      </c>
      <c r="HU87" t="s">
        <v>1163</v>
      </c>
      <c r="HV87">
        <v>4</v>
      </c>
      <c r="HW87">
        <v>1</v>
      </c>
      <c r="HX87">
        <v>5</v>
      </c>
      <c r="HY87" s="137">
        <v>87000</v>
      </c>
      <c r="HZ87" s="137">
        <v>108750</v>
      </c>
      <c r="IA87" s="188">
        <v>1942.4206815522</v>
      </c>
      <c r="IB87" s="188">
        <f t="shared" si="252"/>
        <v>-1942.4206815522</v>
      </c>
      <c r="IC87" s="188">
        <v>1942.4206815522</v>
      </c>
      <c r="ID87" s="188">
        <v>-1942.4206815522</v>
      </c>
      <c r="IE87" s="188">
        <v>1942.4206815522</v>
      </c>
      <c r="IF87" s="188">
        <v>1942.4206815522</v>
      </c>
      <c r="IG87" s="188">
        <v>-1942.4206815522</v>
      </c>
      <c r="IH87" s="188">
        <f t="shared" si="200"/>
        <v>1942.4206815522</v>
      </c>
      <c r="II87" s="188">
        <v>1942.4206815522</v>
      </c>
      <c r="IJ87" s="188">
        <v>-1942.4206815522</v>
      </c>
      <c r="IK87" s="188">
        <v>-1942.4206815522</v>
      </c>
      <c r="IL87" s="188">
        <v>1942.4206815522</v>
      </c>
      <c r="IN87">
        <v>1</v>
      </c>
      <c r="IO87" s="228">
        <v>1</v>
      </c>
      <c r="IP87" s="228">
        <v>1</v>
      </c>
      <c r="IQ87" s="228">
        <v>-1</v>
      </c>
      <c r="IR87" s="203">
        <v>1</v>
      </c>
      <c r="IS87" s="229">
        <v>7</v>
      </c>
      <c r="IT87">
        <v>-1</v>
      </c>
      <c r="IU87">
        <v>1</v>
      </c>
      <c r="IV87" s="203">
        <v>-1</v>
      </c>
      <c r="IW87">
        <v>0</v>
      </c>
      <c r="IX87">
        <v>0</v>
      </c>
      <c r="IY87">
        <v>1</v>
      </c>
      <c r="IZ87">
        <v>0</v>
      </c>
      <c r="JA87" s="237">
        <v>-1.0344827586199999E-2</v>
      </c>
      <c r="JB87" s="194">
        <v>42549</v>
      </c>
      <c r="JC87">
        <f t="shared" si="201"/>
        <v>1</v>
      </c>
      <c r="JD87" t="s">
        <v>1163</v>
      </c>
      <c r="JE87">
        <v>4</v>
      </c>
      <c r="JF87" s="241">
        <v>1</v>
      </c>
      <c r="JG87">
        <v>5</v>
      </c>
      <c r="JH87" s="137">
        <v>86100</v>
      </c>
      <c r="JI87" s="137">
        <v>107625</v>
      </c>
      <c r="JJ87" s="188">
        <v>-890.68965517181994</v>
      </c>
      <c r="JK87" s="188">
        <f t="shared" si="253"/>
        <v>-890.68965517181994</v>
      </c>
      <c r="JL87" s="188">
        <v>-890.68965517181994</v>
      </c>
      <c r="JM87" s="188">
        <v>890.68965517181994</v>
      </c>
      <c r="JN87" s="188">
        <v>-890.68965517181994</v>
      </c>
      <c r="JO87" s="188">
        <v>-890.68965517181994</v>
      </c>
      <c r="JP87" s="188">
        <v>890.68965517181994</v>
      </c>
      <c r="JQ87" s="188">
        <f t="shared" si="202"/>
        <v>-890.68965517181994</v>
      </c>
      <c r="JR87" s="188">
        <v>-890.68965517181994</v>
      </c>
      <c r="JS87" s="188">
        <v>890.68965517181994</v>
      </c>
      <c r="JT87" s="188">
        <v>-890.68965517181994</v>
      </c>
      <c r="JU87" s="188">
        <v>890.68965517181994</v>
      </c>
      <c r="JW87">
        <v>-1</v>
      </c>
      <c r="JX87" s="228">
        <v>-1</v>
      </c>
      <c r="JY87" s="228">
        <v>1</v>
      </c>
      <c r="JZ87" s="228">
        <v>-1</v>
      </c>
      <c r="KA87" s="203">
        <v>1</v>
      </c>
      <c r="KB87" s="229">
        <v>8</v>
      </c>
      <c r="KC87">
        <v>-1</v>
      </c>
      <c r="KD87">
        <v>1</v>
      </c>
      <c r="KE87" s="203">
        <v>1</v>
      </c>
      <c r="KF87">
        <v>0</v>
      </c>
      <c r="KG87">
        <v>1</v>
      </c>
      <c r="KH87">
        <v>0</v>
      </c>
      <c r="KI87">
        <v>1</v>
      </c>
      <c r="KJ87" s="237">
        <v>1.8583042973300001E-2</v>
      </c>
      <c r="KK87" s="194">
        <v>42549</v>
      </c>
      <c r="KL87">
        <f t="shared" si="203"/>
        <v>1</v>
      </c>
      <c r="KM87" t="s">
        <v>1163</v>
      </c>
      <c r="KN87">
        <v>4</v>
      </c>
      <c r="KO87" s="241">
        <v>2</v>
      </c>
      <c r="KP87">
        <v>3</v>
      </c>
      <c r="KQ87" s="137">
        <v>87700</v>
      </c>
      <c r="KR87" s="137">
        <v>65775</v>
      </c>
      <c r="KS87" s="188">
        <v>-1629.7328687584099</v>
      </c>
      <c r="KT87" s="188">
        <v>-1629.7328687584099</v>
      </c>
      <c r="KU87" s="188">
        <v>1629.7328687584099</v>
      </c>
      <c r="KV87" s="188">
        <v>-1629.7328687584099</v>
      </c>
      <c r="KW87" s="188">
        <v>1629.7328687584099</v>
      </c>
      <c r="KX87" s="188">
        <v>1629.7328687584099</v>
      </c>
      <c r="KY87" s="188">
        <v>-1629.7328687584099</v>
      </c>
      <c r="KZ87" s="188">
        <f t="shared" si="204"/>
        <v>1629.7328687584099</v>
      </c>
      <c r="LA87" s="188">
        <v>1629.7328687584099</v>
      </c>
      <c r="LB87" s="188">
        <v>-1629.7328687584099</v>
      </c>
      <c r="LC87" s="188">
        <v>-1629.7328687584099</v>
      </c>
      <c r="LD87" s="188">
        <v>1629.7328687584099</v>
      </c>
      <c r="LF87">
        <v>1</v>
      </c>
      <c r="LG87" s="228">
        <v>-1</v>
      </c>
      <c r="LH87" s="228">
        <v>1</v>
      </c>
      <c r="LI87" s="228">
        <v>-1</v>
      </c>
      <c r="LJ87" s="203">
        <v>1</v>
      </c>
      <c r="LK87" s="229">
        <v>9</v>
      </c>
      <c r="LL87">
        <v>-1</v>
      </c>
      <c r="LM87">
        <v>1</v>
      </c>
      <c r="LN87" s="203">
        <v>1</v>
      </c>
      <c r="LO87">
        <v>1</v>
      </c>
      <c r="LP87">
        <v>1</v>
      </c>
      <c r="LQ87">
        <v>0</v>
      </c>
      <c r="LR87">
        <v>1</v>
      </c>
      <c r="LS87" s="237">
        <v>2.8506271379700001E-3</v>
      </c>
      <c r="LT87" s="194">
        <v>42549</v>
      </c>
      <c r="LU87">
        <f t="shared" si="205"/>
        <v>1</v>
      </c>
      <c r="LV87" t="s">
        <v>1163</v>
      </c>
      <c r="LW87">
        <v>4</v>
      </c>
      <c r="LX87" s="241"/>
      <c r="LY87">
        <v>3</v>
      </c>
      <c r="LZ87" s="137">
        <v>87950</v>
      </c>
      <c r="MA87" s="137">
        <v>65962.5</v>
      </c>
      <c r="MB87" s="188">
        <v>-250.7126567844615</v>
      </c>
      <c r="MC87" s="188">
        <v>250.7126567844615</v>
      </c>
      <c r="MD87" s="188">
        <v>250.7126567844615</v>
      </c>
      <c r="ME87" s="188">
        <v>-250.7126567844615</v>
      </c>
      <c r="MF87" s="188">
        <v>250.7126567844615</v>
      </c>
      <c r="MG87" s="188">
        <v>250.7126567844615</v>
      </c>
      <c r="MH87" s="188">
        <v>-250.7126567844615</v>
      </c>
      <c r="MI87" s="188">
        <f t="shared" si="206"/>
        <v>250.7126567844615</v>
      </c>
      <c r="MJ87" s="188">
        <v>250.7126567844615</v>
      </c>
      <c r="MK87" s="188">
        <v>-250.7126567844615</v>
      </c>
      <c r="ML87" s="188">
        <v>-250.7126567844615</v>
      </c>
      <c r="MM87" s="188">
        <v>250.7126567844615</v>
      </c>
      <c r="MO87">
        <v>1</v>
      </c>
      <c r="MP87" s="228">
        <v>1</v>
      </c>
      <c r="MQ87" s="228">
        <v>1</v>
      </c>
      <c r="MR87" s="203">
        <v>1</v>
      </c>
      <c r="MS87" s="203">
        <v>1</v>
      </c>
      <c r="MT87" s="229">
        <v>-3</v>
      </c>
      <c r="MU87">
        <v>-1</v>
      </c>
      <c r="MV87">
        <v>-1</v>
      </c>
      <c r="MW87" s="203">
        <v>-1</v>
      </c>
      <c r="MX87">
        <v>0</v>
      </c>
      <c r="MY87">
        <v>0</v>
      </c>
      <c r="MZ87">
        <v>1</v>
      </c>
      <c r="NA87">
        <v>1</v>
      </c>
      <c r="NB87" s="237">
        <v>-1.30756111427E-2</v>
      </c>
      <c r="NC87" s="194">
        <v>42549</v>
      </c>
      <c r="ND87">
        <f t="shared" si="207"/>
        <v>1</v>
      </c>
      <c r="NE87" t="s">
        <v>1163</v>
      </c>
      <c r="NF87">
        <v>3</v>
      </c>
      <c r="NG87" s="241"/>
      <c r="NH87">
        <v>2</v>
      </c>
      <c r="NI87" s="137">
        <v>65100</v>
      </c>
      <c r="NJ87" s="137">
        <v>43400</v>
      </c>
      <c r="NK87" s="188">
        <v>-851.22228538977004</v>
      </c>
      <c r="NL87" s="188">
        <v>-851.22228538977004</v>
      </c>
      <c r="NM87" s="188">
        <v>-851.22228538977004</v>
      </c>
      <c r="NN87" s="188">
        <v>851.22228538977004</v>
      </c>
      <c r="NO87" s="188">
        <v>851.22228538977004</v>
      </c>
      <c r="NP87" s="188">
        <v>-851.22228538977004</v>
      </c>
      <c r="NQ87" s="188">
        <v>-851.22228538977004</v>
      </c>
      <c r="NR87" s="188">
        <f t="shared" si="208"/>
        <v>-851.22228538977004</v>
      </c>
      <c r="NS87" s="188">
        <v>-851.22228538977004</v>
      </c>
      <c r="NT87" s="188">
        <v>851.22228538977004</v>
      </c>
      <c r="NU87" s="188">
        <v>-851.22228538977004</v>
      </c>
      <c r="NV87" s="188">
        <v>851.22228538977004</v>
      </c>
      <c r="NX87">
        <v>-1</v>
      </c>
      <c r="NY87" s="228">
        <v>1</v>
      </c>
      <c r="NZ87" s="228">
        <v>-1</v>
      </c>
      <c r="OA87" s="228">
        <v>1</v>
      </c>
      <c r="OB87" s="203">
        <v>-1</v>
      </c>
      <c r="OC87" s="229">
        <v>-4</v>
      </c>
      <c r="OD87">
        <v>1</v>
      </c>
      <c r="OE87">
        <v>1</v>
      </c>
      <c r="OF87" s="203">
        <v>-1</v>
      </c>
      <c r="OG87">
        <v>1</v>
      </c>
      <c r="OH87">
        <v>1</v>
      </c>
      <c r="OI87">
        <v>0</v>
      </c>
      <c r="OJ87">
        <v>0</v>
      </c>
      <c r="OK87">
        <v>-2.1313364055299999E-2</v>
      </c>
      <c r="OL87" s="194">
        <v>42559</v>
      </c>
      <c r="OM87">
        <f t="shared" si="209"/>
        <v>1</v>
      </c>
      <c r="ON87" t="s">
        <v>1163</v>
      </c>
      <c r="OO87">
        <v>3</v>
      </c>
      <c r="OP87" s="241"/>
      <c r="OQ87">
        <v>2</v>
      </c>
      <c r="OR87" s="137">
        <v>64425</v>
      </c>
      <c r="OS87" s="137">
        <v>42950</v>
      </c>
      <c r="OT87" s="188">
        <v>-1373.1134792627024</v>
      </c>
      <c r="OU87" s="188">
        <v>1373.1134792627024</v>
      </c>
      <c r="OV87" s="188">
        <v>1373.1134792627024</v>
      </c>
      <c r="OW87" s="188">
        <v>-1373.1134792627024</v>
      </c>
      <c r="OX87" s="188">
        <v>-1373.1134792627024</v>
      </c>
      <c r="OY87" s="188">
        <v>1373.1134792627024</v>
      </c>
      <c r="OZ87" s="188">
        <v>-1373.1134792627024</v>
      </c>
      <c r="PA87" s="188">
        <f t="shared" si="210"/>
        <v>-1373.1134792627024</v>
      </c>
      <c r="PB87" s="188">
        <v>-1373.1134792627024</v>
      </c>
      <c r="PC87" s="188">
        <v>1373.1134792627024</v>
      </c>
      <c r="PD87" s="188">
        <v>-1373.1134792627024</v>
      </c>
      <c r="PE87" s="188">
        <v>1373.1134792627024</v>
      </c>
      <c r="PG87">
        <v>-1</v>
      </c>
      <c r="PH87" s="228">
        <v>-1</v>
      </c>
      <c r="PI87" s="228">
        <v>1</v>
      </c>
      <c r="PJ87" s="228">
        <v>-1</v>
      </c>
      <c r="PK87" s="203">
        <v>-1</v>
      </c>
      <c r="PL87" s="229">
        <v>-5</v>
      </c>
      <c r="PM87">
        <v>1</v>
      </c>
      <c r="PN87">
        <v>1</v>
      </c>
      <c r="PO87" s="203">
        <v>1</v>
      </c>
      <c r="PP87">
        <v>1</v>
      </c>
      <c r="PQ87">
        <v>0</v>
      </c>
      <c r="PR87">
        <v>1</v>
      </c>
      <c r="PS87">
        <v>1</v>
      </c>
      <c r="PT87" s="237">
        <v>1.1183048852300001E-2</v>
      </c>
      <c r="PU87" s="194">
        <v>42559</v>
      </c>
      <c r="PV87">
        <v>1</v>
      </c>
      <c r="PW87" t="s">
        <v>1163</v>
      </c>
      <c r="PX87">
        <v>3</v>
      </c>
      <c r="PY87" s="241"/>
      <c r="PZ87">
        <v>2</v>
      </c>
      <c r="QA87" s="137">
        <v>62700</v>
      </c>
      <c r="QB87" s="137">
        <v>41800</v>
      </c>
      <c r="QC87" s="188">
        <v>-701.17716303921009</v>
      </c>
      <c r="QD87" s="188">
        <v>-701.17716303921009</v>
      </c>
      <c r="QE87" s="188">
        <v>-701.17716303921009</v>
      </c>
      <c r="QF87" s="188">
        <v>701.17716303921009</v>
      </c>
      <c r="QG87" s="188">
        <v>701.17716303921009</v>
      </c>
      <c r="QH87" s="188">
        <v>701.17716303921009</v>
      </c>
      <c r="QI87" s="188">
        <v>-701.17716303921009</v>
      </c>
      <c r="QJ87" s="188">
        <v>701.17716303921009</v>
      </c>
      <c r="QK87" s="188">
        <v>701.17716303921009</v>
      </c>
      <c r="QL87" s="188">
        <v>-701.17716303921009</v>
      </c>
      <c r="QM87" s="188">
        <v>-701.17716303921009</v>
      </c>
      <c r="QN87" s="188">
        <v>701.17716303921009</v>
      </c>
      <c r="QP87">
        <f t="shared" si="211"/>
        <v>1</v>
      </c>
      <c r="QQ87" s="228">
        <v>1</v>
      </c>
      <c r="QR87" s="228">
        <v>-1</v>
      </c>
      <c r="QS87" s="228">
        <v>1</v>
      </c>
      <c r="QT87" s="203">
        <v>-1</v>
      </c>
      <c r="QU87" s="229">
        <v>-3</v>
      </c>
      <c r="QV87">
        <f t="shared" si="212"/>
        <v>1</v>
      </c>
      <c r="QW87">
        <f t="shared" si="213"/>
        <v>1</v>
      </c>
      <c r="QX87">
        <v>-1</v>
      </c>
      <c r="QY87">
        <f t="shared" si="214"/>
        <v>1</v>
      </c>
      <c r="QZ87">
        <f t="shared" ref="QZ87:QZ92" si="267">IF(QX87=QT87,1,0)</f>
        <v>1</v>
      </c>
      <c r="RA87">
        <f t="shared" si="254"/>
        <v>0</v>
      </c>
      <c r="RB87">
        <f t="shared" si="215"/>
        <v>0</v>
      </c>
      <c r="RC87">
        <v>-2.67753201397E-2</v>
      </c>
      <c r="RD87" s="194">
        <v>42559</v>
      </c>
      <c r="RE87">
        <f t="shared" si="216"/>
        <v>1</v>
      </c>
      <c r="RF87" t="str">
        <f t="shared" si="180"/>
        <v>TRUE</v>
      </c>
      <c r="RG87">
        <f>VLOOKUP($A87,'FuturesInfo (3)'!$A$2:$V$80,22)</f>
        <v>3</v>
      </c>
      <c r="RH87" s="241"/>
      <c r="RI87">
        <f t="shared" si="217"/>
        <v>2</v>
      </c>
      <c r="RJ87" s="137">
        <f>VLOOKUP($A87,'FuturesInfo (3)'!$A$2:$O$80,15)*RG87</f>
        <v>62700</v>
      </c>
      <c r="RK87" s="137">
        <f>VLOOKUP($A87,'FuturesInfo (3)'!$A$2:$O$80,15)*RI87</f>
        <v>41800</v>
      </c>
      <c r="RL87" s="188">
        <f t="shared" si="218"/>
        <v>-1678.8125727591901</v>
      </c>
      <c r="RM87" s="188">
        <f t="shared" si="263"/>
        <v>-1678.8125727591901</v>
      </c>
      <c r="RN87" s="188">
        <f t="shared" si="219"/>
        <v>1678.8125727591901</v>
      </c>
      <c r="RO87" s="188">
        <f t="shared" si="220"/>
        <v>-1678.8125727591901</v>
      </c>
      <c r="RP87" s="188">
        <f t="shared" si="264"/>
        <v>-1678.8125727591901</v>
      </c>
      <c r="RQ87" s="188">
        <f t="shared" si="221"/>
        <v>1678.8125727591901</v>
      </c>
      <c r="RR87" s="188">
        <f t="shared" si="255"/>
        <v>-1678.8125727591901</v>
      </c>
      <c r="RS87" s="188">
        <f t="shared" si="222"/>
        <v>-1678.8125727591901</v>
      </c>
      <c r="RT87" s="188">
        <f>IF(IF(sym!$Q76=QX87,1,0)=1,ABS(RJ87*RC87),-ABS(RJ87*RC87))</f>
        <v>-1678.8125727591901</v>
      </c>
      <c r="RU87" s="188">
        <f>IF(IF(sym!$P76=QX87,1,0)=1,ABS(RJ87*RC87),-ABS(RJ87*RC87))</f>
        <v>1678.8125727591901</v>
      </c>
      <c r="RV87" s="188">
        <f t="shared" si="260"/>
        <v>-1678.8125727591901</v>
      </c>
      <c r="RW87" s="188">
        <f t="shared" si="223"/>
        <v>1678.8125727591901</v>
      </c>
      <c r="RY87">
        <f t="shared" si="224"/>
        <v>-1</v>
      </c>
      <c r="RZ87" s="228"/>
      <c r="SA87" s="228"/>
      <c r="SB87" s="228"/>
      <c r="SC87" s="203"/>
      <c r="SD87" s="229"/>
      <c r="SE87">
        <f t="shared" si="225"/>
        <v>1</v>
      </c>
      <c r="SF87">
        <f t="shared" si="226"/>
        <v>0</v>
      </c>
      <c r="SG87" s="203"/>
      <c r="SH87">
        <f t="shared" si="227"/>
        <v>1</v>
      </c>
      <c r="SI87">
        <f t="shared" si="181"/>
        <v>1</v>
      </c>
      <c r="SJ87">
        <f t="shared" si="256"/>
        <v>0</v>
      </c>
      <c r="SK87">
        <f t="shared" si="228"/>
        <v>1</v>
      </c>
      <c r="SL87" s="237"/>
      <c r="SM87" s="194"/>
      <c r="SN87">
        <f t="shared" si="229"/>
        <v>-1</v>
      </c>
      <c r="SO87" t="str">
        <f t="shared" si="182"/>
        <v>FALSE</v>
      </c>
      <c r="SP87">
        <f>VLOOKUP($A87,'FuturesInfo (3)'!$A$2:$V$80,22)</f>
        <v>3</v>
      </c>
      <c r="SQ87" s="241"/>
      <c r="SR87">
        <f t="shared" si="230"/>
        <v>2</v>
      </c>
      <c r="SS87" s="137">
        <f>VLOOKUP($A87,'FuturesInfo (3)'!$A$2:$O$80,15)*SP87</f>
        <v>62700</v>
      </c>
      <c r="ST87" s="137">
        <f>VLOOKUP($A87,'FuturesInfo (3)'!$A$2:$O$80,15)*SR87</f>
        <v>41800</v>
      </c>
      <c r="SU87" s="188">
        <f t="shared" si="177"/>
        <v>0</v>
      </c>
      <c r="SV87" s="188">
        <f t="shared" si="183"/>
        <v>0</v>
      </c>
      <c r="SW87" s="188">
        <f t="shared" si="231"/>
        <v>0</v>
      </c>
      <c r="SX87" s="188">
        <f t="shared" si="232"/>
        <v>0</v>
      </c>
      <c r="SY87" s="188">
        <f t="shared" si="265"/>
        <v>0</v>
      </c>
      <c r="SZ87" s="188">
        <f t="shared" si="233"/>
        <v>0</v>
      </c>
      <c r="TA87" s="188">
        <f t="shared" si="257"/>
        <v>0</v>
      </c>
      <c r="TB87" s="188">
        <f t="shared" si="234"/>
        <v>0</v>
      </c>
      <c r="TC87" s="188">
        <f>IF(IF(sym!$Q76=SG87,1,0)=1,ABS(SS87*SL87),-ABS(SS87*SL87))</f>
        <v>0</v>
      </c>
      <c r="TD87" s="188">
        <f>IF(IF(sym!$P76=SG87,1,0)=1,ABS(SS87*SL87),-ABS(SS87*SL87))</f>
        <v>0</v>
      </c>
      <c r="TE87" s="188">
        <f t="shared" si="261"/>
        <v>0</v>
      </c>
      <c r="TF87" s="188">
        <f t="shared" si="235"/>
        <v>0</v>
      </c>
      <c r="TH87">
        <f t="shared" si="236"/>
        <v>0</v>
      </c>
      <c r="TI87" s="228"/>
      <c r="TJ87" s="228"/>
      <c r="TK87" s="228"/>
      <c r="TL87" s="203"/>
      <c r="TM87" s="229"/>
      <c r="TN87">
        <f t="shared" si="237"/>
        <v>1</v>
      </c>
      <c r="TO87">
        <f t="shared" si="238"/>
        <v>0</v>
      </c>
      <c r="TP87" s="203"/>
      <c r="TQ87">
        <f t="shared" si="239"/>
        <v>1</v>
      </c>
      <c r="TR87">
        <f t="shared" si="184"/>
        <v>1</v>
      </c>
      <c r="TS87">
        <f t="shared" si="258"/>
        <v>0</v>
      </c>
      <c r="TT87">
        <f t="shared" si="240"/>
        <v>1</v>
      </c>
      <c r="TU87" s="237"/>
      <c r="TV87" s="194"/>
      <c r="TW87">
        <f t="shared" si="241"/>
        <v>-1</v>
      </c>
      <c r="TX87" t="str">
        <f t="shared" si="185"/>
        <v>FALSE</v>
      </c>
      <c r="TY87">
        <f>VLOOKUP($A87,'FuturesInfo (3)'!$A$2:$V$80,22)</f>
        <v>3</v>
      </c>
      <c r="TZ87" s="241"/>
      <c r="UA87">
        <f t="shared" si="242"/>
        <v>2</v>
      </c>
      <c r="UB87" s="137">
        <f>VLOOKUP($A87,'FuturesInfo (3)'!$A$2:$O$80,15)*TY87</f>
        <v>62700</v>
      </c>
      <c r="UC87" s="137">
        <f>VLOOKUP($A87,'FuturesInfo (3)'!$A$2:$O$80,15)*UA87</f>
        <v>41800</v>
      </c>
      <c r="UD87" s="188">
        <f t="shared" si="178"/>
        <v>0</v>
      </c>
      <c r="UE87" s="188">
        <f t="shared" si="186"/>
        <v>0</v>
      </c>
      <c r="UF87" s="188">
        <f t="shared" si="243"/>
        <v>0</v>
      </c>
      <c r="UG87" s="188">
        <f t="shared" si="244"/>
        <v>0</v>
      </c>
      <c r="UH87" s="188">
        <f t="shared" si="266"/>
        <v>0</v>
      </c>
      <c r="UI87" s="188">
        <f t="shared" si="245"/>
        <v>0</v>
      </c>
      <c r="UJ87" s="188">
        <f t="shared" si="259"/>
        <v>0</v>
      </c>
      <c r="UK87" s="188">
        <f t="shared" si="246"/>
        <v>0</v>
      </c>
      <c r="UL87" s="188">
        <f>IF(IF(sym!$Q76=TP87,1,0)=1,ABS(UB87*TU87),-ABS(UB87*TU87))</f>
        <v>0</v>
      </c>
      <c r="UM87" s="188">
        <f>IF(IF(sym!$P76=TP87,1,0)=1,ABS(UB87*TU87),-ABS(UB87*TU87))</f>
        <v>0</v>
      </c>
      <c r="UN87" s="188">
        <f t="shared" si="262"/>
        <v>0</v>
      </c>
      <c r="UO87" s="188">
        <f t="shared" si="247"/>
        <v>0</v>
      </c>
    </row>
    <row r="88" spans="1:561" s="2" customFormat="1" x14ac:dyDescent="0.25">
      <c r="A88" s="1" t="s">
        <v>1055</v>
      </c>
      <c r="B88" s="149" t="str">
        <f>'FuturesInfo (3)'!M76</f>
        <v>AP</v>
      </c>
      <c r="C88" s="192" t="str">
        <f>VLOOKUP(A88,'FuturesInfo (3)'!$A$2:$K$80,11)</f>
        <v>index</v>
      </c>
      <c r="D88"/>
      <c r="E88">
        <v>1</v>
      </c>
      <c r="F88" s="228">
        <v>1</v>
      </c>
      <c r="G88" s="228">
        <v>-1</v>
      </c>
      <c r="H88" s="203">
        <v>1</v>
      </c>
      <c r="I88" s="229">
        <v>-4</v>
      </c>
      <c r="J88">
        <v>-1</v>
      </c>
      <c r="K88">
        <v>-1</v>
      </c>
      <c r="L88" s="203">
        <v>1</v>
      </c>
      <c r="M88">
        <v>1</v>
      </c>
      <c r="N88">
        <v>1</v>
      </c>
      <c r="O88">
        <v>0</v>
      </c>
      <c r="P88">
        <v>0</v>
      </c>
      <c r="Q88" s="237">
        <v>1.6296878067899999E-2</v>
      </c>
      <c r="R88" s="194">
        <v>42544</v>
      </c>
      <c r="S88">
        <v>60</v>
      </c>
      <c r="T88" t="s">
        <v>1163</v>
      </c>
      <c r="U88">
        <v>1</v>
      </c>
      <c r="V88" s="241">
        <v>2</v>
      </c>
      <c r="W88">
        <v>1</v>
      </c>
      <c r="X88" s="137">
        <v>96346.063999999998</v>
      </c>
      <c r="Y88" s="137">
        <v>96346.063999999998</v>
      </c>
      <c r="Z88" s="188">
        <v>1570.1400573300896</v>
      </c>
      <c r="AA88" s="188">
        <f t="shared" si="179"/>
        <v>1570.1400573300896</v>
      </c>
      <c r="AB88" s="188">
        <v>1570.1400573300896</v>
      </c>
      <c r="AC88" s="188">
        <v>-1570.1400573300896</v>
      </c>
      <c r="AD88" s="188">
        <v>-1570.1400573300896</v>
      </c>
      <c r="AE88" s="188">
        <v>-1570.1400573300896</v>
      </c>
      <c r="AF88" s="188">
        <f t="shared" si="187"/>
        <v>0</v>
      </c>
      <c r="AG88" s="188">
        <v>1570.1400573300896</v>
      </c>
      <c r="AH88" s="188">
        <v>-1570.1400573300896</v>
      </c>
      <c r="AI88" s="188">
        <v>-1570.1400573300896</v>
      </c>
      <c r="AJ88" s="188">
        <v>1570.1400573300896</v>
      </c>
      <c r="AL88">
        <v>1</v>
      </c>
      <c r="AM88" s="228">
        <v>1</v>
      </c>
      <c r="AN88" s="228">
        <v>-1</v>
      </c>
      <c r="AO88" s="228">
        <v>1</v>
      </c>
      <c r="AP88" s="203">
        <v>1</v>
      </c>
      <c r="AQ88" s="229">
        <v>2</v>
      </c>
      <c r="AR88">
        <v>-1</v>
      </c>
      <c r="AS88">
        <v>1</v>
      </c>
      <c r="AT88" s="203">
        <v>1</v>
      </c>
      <c r="AU88">
        <v>1</v>
      </c>
      <c r="AV88">
        <v>1</v>
      </c>
      <c r="AW88">
        <v>0</v>
      </c>
      <c r="AX88">
        <v>1</v>
      </c>
      <c r="AY88" s="237">
        <v>5.2163833075699996E-3</v>
      </c>
      <c r="AZ88" s="194">
        <v>42544</v>
      </c>
      <c r="BA88">
        <f t="shared" si="188"/>
        <v>1</v>
      </c>
      <c r="BB88" t="s">
        <v>1163</v>
      </c>
      <c r="BC88">
        <v>1</v>
      </c>
      <c r="BD88" s="241">
        <v>2</v>
      </c>
      <c r="BE88">
        <v>1</v>
      </c>
      <c r="BF88" s="137">
        <v>98936.250000000015</v>
      </c>
      <c r="BG88" s="137">
        <v>98936.250000000015</v>
      </c>
      <c r="BH88" s="188">
        <v>516.08940301357245</v>
      </c>
      <c r="BI88" s="188">
        <f t="shared" si="189"/>
        <v>516.08940301357245</v>
      </c>
      <c r="BJ88" s="188">
        <v>516.08940301357245</v>
      </c>
      <c r="BK88" s="188">
        <v>-516.08940301357245</v>
      </c>
      <c r="BL88" s="188">
        <v>516.08940301357245</v>
      </c>
      <c r="BM88" s="188">
        <v>-516.08940301357245</v>
      </c>
      <c r="BN88" s="188">
        <v>516.08940301357245</v>
      </c>
      <c r="BO88" s="188">
        <f t="shared" si="190"/>
        <v>516.08940301357245</v>
      </c>
      <c r="BP88" s="188">
        <v>516.08940301357245</v>
      </c>
      <c r="BQ88" s="188">
        <v>-516.08940301357245</v>
      </c>
      <c r="BR88" s="188">
        <v>-516.08940301357245</v>
      </c>
      <c r="BS88" s="188">
        <v>516.08940301357245</v>
      </c>
      <c r="BU88">
        <v>1</v>
      </c>
      <c r="BV88" s="228">
        <v>1</v>
      </c>
      <c r="BW88" s="228">
        <v>1</v>
      </c>
      <c r="BX88" s="228">
        <v>1</v>
      </c>
      <c r="BY88" s="203">
        <v>1</v>
      </c>
      <c r="BZ88" s="229">
        <v>3</v>
      </c>
      <c r="CA88">
        <v>-1</v>
      </c>
      <c r="CB88">
        <v>1</v>
      </c>
      <c r="CC88" s="203">
        <v>1</v>
      </c>
      <c r="CD88">
        <v>1</v>
      </c>
      <c r="CE88">
        <v>1</v>
      </c>
      <c r="CF88">
        <v>0</v>
      </c>
      <c r="CG88">
        <v>1</v>
      </c>
      <c r="CH88" s="237">
        <v>9.0332500480499994E-3</v>
      </c>
      <c r="CI88" s="194">
        <v>42544</v>
      </c>
      <c r="CJ88">
        <f t="shared" si="191"/>
        <v>1</v>
      </c>
      <c r="CK88" t="s">
        <v>1163</v>
      </c>
      <c r="CL88">
        <v>2</v>
      </c>
      <c r="CM88" s="241">
        <v>2</v>
      </c>
      <c r="CN88">
        <v>2</v>
      </c>
      <c r="CO88" s="137">
        <v>196415.625</v>
      </c>
      <c r="CP88" s="137">
        <v>196415.625</v>
      </c>
      <c r="CQ88" s="188">
        <v>1774.2714539690207</v>
      </c>
      <c r="CR88" s="188">
        <f t="shared" si="248"/>
        <v>1774.2714539690207</v>
      </c>
      <c r="CS88" s="188">
        <v>1774.2714539690207</v>
      </c>
      <c r="CT88" s="188">
        <v>-1774.2714539690207</v>
      </c>
      <c r="CU88" s="188">
        <v>1774.2714539690207</v>
      </c>
      <c r="CV88" s="188">
        <v>1774.2714539690207</v>
      </c>
      <c r="CW88" s="188">
        <v>1774.2714539690207</v>
      </c>
      <c r="CX88" s="188">
        <f t="shared" si="192"/>
        <v>1774.2714539690207</v>
      </c>
      <c r="CY88" s="188">
        <v>1774.2714539690207</v>
      </c>
      <c r="CZ88" s="188">
        <v>-1774.2714539690207</v>
      </c>
      <c r="DA88" s="188">
        <v>-1774.2714539690207</v>
      </c>
      <c r="DB88" s="188">
        <v>1774.2714539690207</v>
      </c>
      <c r="DD88">
        <v>1</v>
      </c>
      <c r="DE88" s="228">
        <v>-1</v>
      </c>
      <c r="DF88" s="228">
        <v>-1</v>
      </c>
      <c r="DG88" s="228">
        <v>1</v>
      </c>
      <c r="DH88" s="203">
        <v>1</v>
      </c>
      <c r="DI88" s="229">
        <v>4</v>
      </c>
      <c r="DJ88">
        <v>-1</v>
      </c>
      <c r="DK88">
        <v>1</v>
      </c>
      <c r="DL88" s="203">
        <v>-1</v>
      </c>
      <c r="DM88">
        <v>1</v>
      </c>
      <c r="DN88">
        <v>0</v>
      </c>
      <c r="DO88">
        <v>1</v>
      </c>
      <c r="DP88">
        <v>0</v>
      </c>
      <c r="DQ88" s="237">
        <v>-1.21904761905E-2</v>
      </c>
      <c r="DR88" s="194">
        <v>42549</v>
      </c>
      <c r="DS88">
        <f t="shared" si="193"/>
        <v>1</v>
      </c>
      <c r="DT88" t="s">
        <v>1163</v>
      </c>
      <c r="DU88">
        <v>2</v>
      </c>
      <c r="DV88" s="241">
        <v>1</v>
      </c>
      <c r="DW88">
        <v>3</v>
      </c>
      <c r="DX88" s="137">
        <v>194021.22499999998</v>
      </c>
      <c r="DY88" s="137">
        <v>291031.83749999997</v>
      </c>
      <c r="DZ88" s="188">
        <v>2365.2111238141429</v>
      </c>
      <c r="EA88" s="188">
        <f t="shared" si="249"/>
        <v>-2365.2111238141429</v>
      </c>
      <c r="EB88" s="188">
        <v>-2365.2111238141429</v>
      </c>
      <c r="EC88" s="188">
        <v>2365.2111238141429</v>
      </c>
      <c r="ED88" s="188">
        <v>-2365.2111238141429</v>
      </c>
      <c r="EE88" s="188">
        <v>2365.2111238141429</v>
      </c>
      <c r="EF88" s="188">
        <v>-2365.2111238141429</v>
      </c>
      <c r="EG88" s="188">
        <f t="shared" si="194"/>
        <v>-2365.2111238141429</v>
      </c>
      <c r="EH88" s="188">
        <v>-2365.2111238141429</v>
      </c>
      <c r="EI88" s="188">
        <v>2365.2111238141429</v>
      </c>
      <c r="EJ88" s="188">
        <v>-2365.2111238141429</v>
      </c>
      <c r="EK88" s="188">
        <v>2365.2111238141429</v>
      </c>
      <c r="EM88">
        <v>-1</v>
      </c>
      <c r="EN88" s="228">
        <v>1</v>
      </c>
      <c r="EO88" s="228">
        <v>1</v>
      </c>
      <c r="EP88" s="228">
        <v>1</v>
      </c>
      <c r="EQ88" s="203">
        <v>1</v>
      </c>
      <c r="ER88" s="229">
        <v>5</v>
      </c>
      <c r="ES88">
        <v>-1</v>
      </c>
      <c r="ET88">
        <v>1</v>
      </c>
      <c r="EU88" s="203">
        <v>-1</v>
      </c>
      <c r="EV88">
        <v>0</v>
      </c>
      <c r="EW88">
        <v>0</v>
      </c>
      <c r="EX88">
        <v>1</v>
      </c>
      <c r="EY88">
        <v>0</v>
      </c>
      <c r="EZ88" s="237">
        <v>-6.1704589278799996E-3</v>
      </c>
      <c r="FA88" s="194">
        <v>42549</v>
      </c>
      <c r="FB88">
        <f t="shared" si="195"/>
        <v>1</v>
      </c>
      <c r="FC88" t="s">
        <v>1163</v>
      </c>
      <c r="FD88">
        <v>2</v>
      </c>
      <c r="FE88" s="241">
        <v>1</v>
      </c>
      <c r="FF88">
        <v>2</v>
      </c>
      <c r="FG88" s="137">
        <v>192656.52000000002</v>
      </c>
      <c r="FH88" s="137">
        <v>192656.52000000002</v>
      </c>
      <c r="FI88" s="188">
        <v>-1188.7791438482918</v>
      </c>
      <c r="FJ88" s="188">
        <f t="shared" si="250"/>
        <v>1188.7791438482918</v>
      </c>
      <c r="FK88" s="188">
        <v>-1188.7791438482918</v>
      </c>
      <c r="FL88" s="188">
        <v>1188.7791438482918</v>
      </c>
      <c r="FM88" s="188">
        <v>-1188.7791438482918</v>
      </c>
      <c r="FN88" s="188">
        <v>-1188.7791438482918</v>
      </c>
      <c r="FO88" s="188">
        <v>-1188.7791438482918</v>
      </c>
      <c r="FP88" s="188">
        <f t="shared" si="196"/>
        <v>-1188.7791438482918</v>
      </c>
      <c r="FQ88" s="188">
        <v>-1188.7791438482918</v>
      </c>
      <c r="FR88" s="188">
        <v>1188.7791438482918</v>
      </c>
      <c r="FS88" s="188">
        <v>-1188.7791438482918</v>
      </c>
      <c r="FT88" s="188">
        <v>1188.7791438482918</v>
      </c>
      <c r="FV88">
        <v>-1</v>
      </c>
      <c r="FW88" s="228">
        <v>1</v>
      </c>
      <c r="FX88" s="228">
        <v>1</v>
      </c>
      <c r="FY88" s="228">
        <v>1</v>
      </c>
      <c r="FZ88" s="203">
        <v>-1</v>
      </c>
      <c r="GA88" s="229">
        <v>6</v>
      </c>
      <c r="GB88">
        <v>1</v>
      </c>
      <c r="GC88">
        <v>-1</v>
      </c>
      <c r="GD88">
        <v>1</v>
      </c>
      <c r="GE88">
        <v>1</v>
      </c>
      <c r="GF88">
        <v>0</v>
      </c>
      <c r="GG88">
        <v>1</v>
      </c>
      <c r="GH88">
        <v>0</v>
      </c>
      <c r="GI88">
        <v>7.3729142413699999E-3</v>
      </c>
      <c r="GJ88" s="194">
        <v>42549</v>
      </c>
      <c r="GK88">
        <f t="shared" si="197"/>
        <v>1</v>
      </c>
      <c r="GL88" t="s">
        <v>1163</v>
      </c>
      <c r="GM88">
        <v>2</v>
      </c>
      <c r="GN88" s="241">
        <v>1</v>
      </c>
      <c r="GO88">
        <v>3</v>
      </c>
      <c r="GP88" s="137">
        <v>194076.96</v>
      </c>
      <c r="GQ88" s="137">
        <v>291115.44</v>
      </c>
      <c r="GR88" s="188">
        <v>1430.9127823057956</v>
      </c>
      <c r="GS88" s="188">
        <f t="shared" si="251"/>
        <v>-1430.9127823057956</v>
      </c>
      <c r="GT88" s="188">
        <v>-1430.9127823057956</v>
      </c>
      <c r="GU88" s="188">
        <v>1430.9127823057956</v>
      </c>
      <c r="GV88" s="188">
        <v>-1430.9127823057956</v>
      </c>
      <c r="GW88" s="188">
        <v>1430.9127823057956</v>
      </c>
      <c r="GX88" s="188">
        <v>1430.9127823057956</v>
      </c>
      <c r="GY88" s="188">
        <f t="shared" si="198"/>
        <v>1430.9127823057956</v>
      </c>
      <c r="GZ88" s="188">
        <v>1430.9127823057956</v>
      </c>
      <c r="HA88" s="188">
        <v>-1430.9127823057956</v>
      </c>
      <c r="HB88" s="188">
        <v>-1430.9127823057956</v>
      </c>
      <c r="HC88" s="188">
        <v>1430.9127823057956</v>
      </c>
      <c r="HE88">
        <v>1</v>
      </c>
      <c r="HF88">
        <v>-1</v>
      </c>
      <c r="HG88">
        <v>1</v>
      </c>
      <c r="HH88">
        <v>-1</v>
      </c>
      <c r="HI88">
        <v>1</v>
      </c>
      <c r="HJ88">
        <v>7</v>
      </c>
      <c r="HK88">
        <v>-1</v>
      </c>
      <c r="HL88">
        <v>1</v>
      </c>
      <c r="HM88" s="203">
        <v>-1</v>
      </c>
      <c r="HN88">
        <v>1</v>
      </c>
      <c r="HO88">
        <v>0</v>
      </c>
      <c r="HP88">
        <v>1</v>
      </c>
      <c r="HQ88">
        <v>0</v>
      </c>
      <c r="HR88" s="237">
        <v>-5.7781201849000003E-4</v>
      </c>
      <c r="HS88" s="194">
        <v>42549</v>
      </c>
      <c r="HT88">
        <f t="shared" si="199"/>
        <v>1</v>
      </c>
      <c r="HU88" t="s">
        <v>1163</v>
      </c>
      <c r="HV88">
        <v>2</v>
      </c>
      <c r="HW88">
        <v>2</v>
      </c>
      <c r="HX88">
        <v>2</v>
      </c>
      <c r="HY88" s="137">
        <v>196403.65</v>
      </c>
      <c r="HZ88" s="137">
        <v>196403.65</v>
      </c>
      <c r="IA88" s="188">
        <v>113.48438944530349</v>
      </c>
      <c r="IB88" s="188">
        <f t="shared" si="252"/>
        <v>-113.48438944530349</v>
      </c>
      <c r="IC88" s="188">
        <v>-113.48438944530349</v>
      </c>
      <c r="ID88" s="188">
        <v>113.48438944530349</v>
      </c>
      <c r="IE88" s="188">
        <v>-113.48438944530349</v>
      </c>
      <c r="IF88" s="188">
        <v>-113.48438944530349</v>
      </c>
      <c r="IG88" s="188">
        <v>113.48438944530349</v>
      </c>
      <c r="IH88" s="188">
        <f t="shared" si="200"/>
        <v>-113.48438944530349</v>
      </c>
      <c r="II88" s="188">
        <v>-113.48438944530349</v>
      </c>
      <c r="IJ88" s="188">
        <v>113.48438944530349</v>
      </c>
      <c r="IK88" s="188">
        <v>-113.48438944530349</v>
      </c>
      <c r="IL88" s="188">
        <v>113.48438944530349</v>
      </c>
      <c r="IN88">
        <v>-1</v>
      </c>
      <c r="IO88" s="228">
        <v>-1</v>
      </c>
      <c r="IP88" s="228">
        <v>1</v>
      </c>
      <c r="IQ88" s="228">
        <v>-1</v>
      </c>
      <c r="IR88" s="203">
        <v>1</v>
      </c>
      <c r="IS88" s="229">
        <v>8</v>
      </c>
      <c r="IT88">
        <v>-1</v>
      </c>
      <c r="IU88">
        <v>1</v>
      </c>
      <c r="IV88" s="203">
        <v>1</v>
      </c>
      <c r="IW88">
        <v>0</v>
      </c>
      <c r="IX88">
        <v>1</v>
      </c>
      <c r="IY88">
        <v>0</v>
      </c>
      <c r="IZ88">
        <v>1</v>
      </c>
      <c r="JA88" s="237">
        <v>2.1584120254399999E-2</v>
      </c>
      <c r="JB88" s="194">
        <v>42549</v>
      </c>
      <c r="JC88">
        <f t="shared" si="201"/>
        <v>1</v>
      </c>
      <c r="JD88" t="s">
        <v>1163</v>
      </c>
      <c r="JE88">
        <v>2</v>
      </c>
      <c r="JF88" s="241">
        <v>2</v>
      </c>
      <c r="JG88">
        <v>2</v>
      </c>
      <c r="JH88" s="137">
        <v>199662.16499999998</v>
      </c>
      <c r="JI88" s="137">
        <v>199662.16499999998</v>
      </c>
      <c r="JJ88" s="188">
        <v>-4309.5321796138542</v>
      </c>
      <c r="JK88" s="188">
        <f t="shared" si="253"/>
        <v>-4309.5321796138542</v>
      </c>
      <c r="JL88" s="188">
        <v>4309.5321796138542</v>
      </c>
      <c r="JM88" s="188">
        <v>-4309.5321796138542</v>
      </c>
      <c r="JN88" s="188">
        <v>4309.5321796138542</v>
      </c>
      <c r="JO88" s="188">
        <v>4309.5321796138542</v>
      </c>
      <c r="JP88" s="188">
        <v>-4309.5321796138542</v>
      </c>
      <c r="JQ88" s="188">
        <f t="shared" si="202"/>
        <v>4309.5321796138542</v>
      </c>
      <c r="JR88" s="188">
        <v>4309.5321796138542</v>
      </c>
      <c r="JS88" s="188">
        <v>-4309.5321796138542</v>
      </c>
      <c r="JT88" s="188">
        <v>-4309.5321796138542</v>
      </c>
      <c r="JU88" s="188">
        <v>4309.5321796138542</v>
      </c>
      <c r="JW88">
        <v>1</v>
      </c>
      <c r="JX88" s="228">
        <v>1</v>
      </c>
      <c r="JY88" s="228">
        <v>-1</v>
      </c>
      <c r="JZ88" s="228">
        <v>1</v>
      </c>
      <c r="KA88" s="203">
        <v>-1</v>
      </c>
      <c r="KB88" s="229">
        <v>9</v>
      </c>
      <c r="KC88">
        <v>1</v>
      </c>
      <c r="KD88">
        <v>-1</v>
      </c>
      <c r="KE88" s="203">
        <v>1</v>
      </c>
      <c r="KF88">
        <v>1</v>
      </c>
      <c r="KG88">
        <v>0</v>
      </c>
      <c r="KH88">
        <v>1</v>
      </c>
      <c r="KI88">
        <v>0</v>
      </c>
      <c r="KJ88" s="237">
        <v>2.2637238256899999E-3</v>
      </c>
      <c r="KK88" s="194">
        <v>42549</v>
      </c>
      <c r="KL88">
        <f t="shared" si="203"/>
        <v>-1</v>
      </c>
      <c r="KM88" t="s">
        <v>1163</v>
      </c>
      <c r="KN88">
        <v>2</v>
      </c>
      <c r="KO88" s="241">
        <v>2</v>
      </c>
      <c r="KP88">
        <v>2</v>
      </c>
      <c r="KQ88" s="137">
        <v>202717.51500000001</v>
      </c>
      <c r="KR88" s="137">
        <v>202717.51500000001</v>
      </c>
      <c r="KS88" s="188">
        <v>458.89646859017</v>
      </c>
      <c r="KT88" s="188">
        <v>458.89646859017</v>
      </c>
      <c r="KU88" s="188">
        <v>-458.89646859017</v>
      </c>
      <c r="KV88" s="188">
        <v>458.89646859017</v>
      </c>
      <c r="KW88" s="188">
        <v>-458.89646859017</v>
      </c>
      <c r="KX88" s="188">
        <v>-458.89646859017</v>
      </c>
      <c r="KY88" s="188">
        <v>458.89646859017</v>
      </c>
      <c r="KZ88" s="188">
        <f t="shared" si="204"/>
        <v>-458.89646859017</v>
      </c>
      <c r="LA88" s="188">
        <v>458.89646859017</v>
      </c>
      <c r="LB88" s="188">
        <v>-458.89646859017</v>
      </c>
      <c r="LC88" s="188">
        <v>-458.89646859017</v>
      </c>
      <c r="LD88" s="188">
        <v>458.89646859017</v>
      </c>
      <c r="LF88">
        <v>1</v>
      </c>
      <c r="LG88" s="228">
        <v>-1</v>
      </c>
      <c r="LH88" s="228">
        <v>-1</v>
      </c>
      <c r="LI88" s="228">
        <v>1</v>
      </c>
      <c r="LJ88" s="203">
        <v>-1</v>
      </c>
      <c r="LK88" s="229">
        <v>10</v>
      </c>
      <c r="LL88">
        <v>1</v>
      </c>
      <c r="LM88">
        <v>-1</v>
      </c>
      <c r="LN88" s="203">
        <v>1</v>
      </c>
      <c r="LO88">
        <v>0</v>
      </c>
      <c r="LP88">
        <v>0</v>
      </c>
      <c r="LQ88">
        <v>1</v>
      </c>
      <c r="LR88">
        <v>0</v>
      </c>
      <c r="LS88" s="237">
        <v>6.7758328627899999E-3</v>
      </c>
      <c r="LT88" s="194">
        <v>42549</v>
      </c>
      <c r="LU88">
        <f t="shared" si="205"/>
        <v>-1</v>
      </c>
      <c r="LV88" t="s">
        <v>1163</v>
      </c>
      <c r="LW88">
        <v>2</v>
      </c>
      <c r="LX88" s="241"/>
      <c r="LY88">
        <v>2</v>
      </c>
      <c r="LZ88" s="137">
        <v>203502.70500000002</v>
      </c>
      <c r="MA88" s="137">
        <v>203502.70500000002</v>
      </c>
      <c r="MB88" s="188">
        <v>-1378.900316205659</v>
      </c>
      <c r="MC88" s="188">
        <v>1378.900316205659</v>
      </c>
      <c r="MD88" s="188">
        <v>-1378.900316205659</v>
      </c>
      <c r="ME88" s="188">
        <v>1378.900316205659</v>
      </c>
      <c r="MF88" s="188">
        <v>-1378.900316205659</v>
      </c>
      <c r="MG88" s="188">
        <v>-1378.900316205659</v>
      </c>
      <c r="MH88" s="188">
        <v>1378.900316205659</v>
      </c>
      <c r="MI88" s="188">
        <f t="shared" si="206"/>
        <v>-1378.900316205659</v>
      </c>
      <c r="MJ88" s="188">
        <v>1378.900316205659</v>
      </c>
      <c r="MK88" s="188">
        <v>-1378.900316205659</v>
      </c>
      <c r="ML88" s="188">
        <v>-1378.900316205659</v>
      </c>
      <c r="MM88" s="188">
        <v>1378.900316205659</v>
      </c>
      <c r="MO88">
        <v>1</v>
      </c>
      <c r="MP88" s="228">
        <v>-1</v>
      </c>
      <c r="MQ88" s="228">
        <v>-1</v>
      </c>
      <c r="MR88" s="203">
        <v>1</v>
      </c>
      <c r="MS88" s="203">
        <v>-1</v>
      </c>
      <c r="MT88" s="229">
        <v>11</v>
      </c>
      <c r="MU88">
        <v>1</v>
      </c>
      <c r="MV88">
        <v>-1</v>
      </c>
      <c r="MW88" s="203">
        <v>1</v>
      </c>
      <c r="MX88">
        <v>0</v>
      </c>
      <c r="MY88">
        <v>0</v>
      </c>
      <c r="MZ88">
        <v>1</v>
      </c>
      <c r="NA88">
        <v>0</v>
      </c>
      <c r="NB88" s="237">
        <v>6.3563282856599996E-3</v>
      </c>
      <c r="NC88" s="194">
        <v>42549</v>
      </c>
      <c r="ND88">
        <f t="shared" si="207"/>
        <v>-1</v>
      </c>
      <c r="NE88" t="s">
        <v>1163</v>
      </c>
      <c r="NF88">
        <v>2</v>
      </c>
      <c r="NG88" s="241"/>
      <c r="NH88">
        <v>2</v>
      </c>
      <c r="NI88" s="137">
        <v>205442.19499999998</v>
      </c>
      <c r="NJ88" s="137">
        <v>205442.19499999998</v>
      </c>
      <c r="NK88" s="188">
        <v>-1305.8580351465771</v>
      </c>
      <c r="NL88" s="188">
        <v>1305.8580351465771</v>
      </c>
      <c r="NM88" s="188">
        <v>-1305.8580351465771</v>
      </c>
      <c r="NN88" s="188">
        <v>1305.8580351465771</v>
      </c>
      <c r="NO88" s="188">
        <v>-1305.8580351465771</v>
      </c>
      <c r="NP88" s="188">
        <v>-1305.8580351465771</v>
      </c>
      <c r="NQ88" s="188">
        <v>1305.8580351465771</v>
      </c>
      <c r="NR88" s="188">
        <f t="shared" si="208"/>
        <v>-1305.8580351465771</v>
      </c>
      <c r="NS88" s="188">
        <v>1305.8580351465771</v>
      </c>
      <c r="NT88" s="188">
        <v>-1305.8580351465771</v>
      </c>
      <c r="NU88" s="188">
        <v>-1305.8580351465771</v>
      </c>
      <c r="NV88" s="188">
        <v>1305.8580351465771</v>
      </c>
      <c r="NX88">
        <v>1</v>
      </c>
      <c r="NY88" s="228">
        <v>-1</v>
      </c>
      <c r="NZ88" s="228">
        <v>-1</v>
      </c>
      <c r="OA88" s="228">
        <v>1</v>
      </c>
      <c r="OB88" s="203">
        <v>-1</v>
      </c>
      <c r="OC88" s="229">
        <v>12</v>
      </c>
      <c r="OD88">
        <v>1</v>
      </c>
      <c r="OE88">
        <v>-1</v>
      </c>
      <c r="OF88" s="203">
        <v>1</v>
      </c>
      <c r="OG88">
        <v>0</v>
      </c>
      <c r="OH88">
        <v>0</v>
      </c>
      <c r="OI88">
        <v>1</v>
      </c>
      <c r="OJ88">
        <v>0</v>
      </c>
      <c r="OK88">
        <v>1.1146201003199999E-3</v>
      </c>
      <c r="OL88" s="194">
        <v>42549</v>
      </c>
      <c r="OM88">
        <f t="shared" si="209"/>
        <v>-1</v>
      </c>
      <c r="ON88" t="s">
        <v>1163</v>
      </c>
      <c r="OO88">
        <v>2</v>
      </c>
      <c r="OP88" s="241"/>
      <c r="OQ88">
        <v>2</v>
      </c>
      <c r="OR88" s="137">
        <v>205277.215</v>
      </c>
      <c r="OS88" s="137">
        <v>205277.215</v>
      </c>
      <c r="OT88" s="188">
        <v>-228.80610997671019</v>
      </c>
      <c r="OU88" s="188">
        <v>228.80610997671019</v>
      </c>
      <c r="OV88" s="188">
        <v>-228.80610997671019</v>
      </c>
      <c r="OW88" s="188">
        <v>228.80610997671019</v>
      </c>
      <c r="OX88" s="188">
        <v>-228.80610997671019</v>
      </c>
      <c r="OY88" s="188">
        <v>-228.80610997671019</v>
      </c>
      <c r="OZ88" s="188">
        <v>228.80610997671019</v>
      </c>
      <c r="PA88" s="188">
        <f t="shared" si="210"/>
        <v>-228.80610997671019</v>
      </c>
      <c r="PB88" s="188">
        <v>228.80610997671019</v>
      </c>
      <c r="PC88" s="188">
        <v>-228.80610997671019</v>
      </c>
      <c r="PD88" s="188">
        <v>-228.80610997671019</v>
      </c>
      <c r="PE88" s="188">
        <v>228.80610997671019</v>
      </c>
      <c r="PG88">
        <v>1</v>
      </c>
      <c r="PH88" s="228">
        <v>-1</v>
      </c>
      <c r="PI88" s="228">
        <v>-1</v>
      </c>
      <c r="PJ88" s="228">
        <v>1</v>
      </c>
      <c r="PK88" s="203">
        <v>1</v>
      </c>
      <c r="PL88" s="229">
        <v>-2</v>
      </c>
      <c r="PM88">
        <v>-1</v>
      </c>
      <c r="PN88">
        <v>-1</v>
      </c>
      <c r="PO88" s="203">
        <v>1</v>
      </c>
      <c r="PP88">
        <v>0</v>
      </c>
      <c r="PQ88">
        <v>1</v>
      </c>
      <c r="PR88">
        <v>0</v>
      </c>
      <c r="PS88">
        <v>0</v>
      </c>
      <c r="PT88" s="237">
        <v>5.1957691594000004E-3</v>
      </c>
      <c r="PU88" s="194">
        <v>42549</v>
      </c>
      <c r="PV88">
        <v>-1</v>
      </c>
      <c r="PW88" t="s">
        <v>1163</v>
      </c>
      <c r="PX88">
        <v>2</v>
      </c>
      <c r="PY88" s="241"/>
      <c r="PZ88">
        <v>2</v>
      </c>
      <c r="QA88" s="137">
        <v>203010.24999999997</v>
      </c>
      <c r="QB88" s="137">
        <v>203010.24999999997</v>
      </c>
      <c r="QC88" s="188">
        <v>-1054.7943959920838</v>
      </c>
      <c r="QD88" s="188">
        <v>1054.7943959920838</v>
      </c>
      <c r="QE88" s="188">
        <v>1054.7943959920838</v>
      </c>
      <c r="QF88" s="188">
        <v>-1054.7943959920838</v>
      </c>
      <c r="QG88" s="188">
        <v>-1054.7943959920838</v>
      </c>
      <c r="QH88" s="188">
        <v>-1054.7943959920838</v>
      </c>
      <c r="QI88" s="188">
        <v>1054.7943959920838</v>
      </c>
      <c r="QJ88" s="188">
        <v>-1054.7943959920838</v>
      </c>
      <c r="QK88" s="188">
        <v>1054.7943959920838</v>
      </c>
      <c r="QL88" s="188">
        <v>-1054.7943959920838</v>
      </c>
      <c r="QM88" s="188">
        <v>-1054.7943959920838</v>
      </c>
      <c r="QN88" s="188">
        <v>1054.7943959920838</v>
      </c>
      <c r="QP88">
        <f t="shared" si="211"/>
        <v>1</v>
      </c>
      <c r="QQ88" s="228">
        <v>-1</v>
      </c>
      <c r="QR88" s="228">
        <v>-1</v>
      </c>
      <c r="QS88" s="228">
        <v>1</v>
      </c>
      <c r="QT88" s="203">
        <v>-1</v>
      </c>
      <c r="QU88" s="229">
        <v>14</v>
      </c>
      <c r="QV88">
        <f t="shared" si="212"/>
        <v>1</v>
      </c>
      <c r="QW88">
        <f t="shared" si="213"/>
        <v>-1</v>
      </c>
      <c r="QX88">
        <v>-1</v>
      </c>
      <c r="QY88">
        <f t="shared" si="214"/>
        <v>1</v>
      </c>
      <c r="QZ88">
        <f t="shared" si="267"/>
        <v>1</v>
      </c>
      <c r="RA88">
        <f t="shared" si="254"/>
        <v>0</v>
      </c>
      <c r="RB88">
        <f t="shared" si="215"/>
        <v>1</v>
      </c>
      <c r="RC88">
        <v>-1.29222817057E-3</v>
      </c>
      <c r="RD88" s="194">
        <v>42549</v>
      </c>
      <c r="RE88">
        <f t="shared" si="216"/>
        <v>-1</v>
      </c>
      <c r="RF88" t="str">
        <f t="shared" si="180"/>
        <v>TRUE</v>
      </c>
      <c r="RG88">
        <f>VLOOKUP($A88,'FuturesInfo (3)'!$A$2:$V$80,22)</f>
        <v>2</v>
      </c>
      <c r="RH88" s="241"/>
      <c r="RI88">
        <f t="shared" si="217"/>
        <v>2</v>
      </c>
      <c r="RJ88" s="137">
        <f>VLOOKUP($A88,'FuturesInfo (3)'!$A$2:$O$80,15)*RG88</f>
        <v>203010.24999999997</v>
      </c>
      <c r="RK88" s="137">
        <f>VLOOKUP($A88,'FuturesInfo (3)'!$A$2:$O$80,15)*RI88</f>
        <v>203010.24999999997</v>
      </c>
      <c r="RL88" s="188">
        <f t="shared" si="218"/>
        <v>262.33556396445829</v>
      </c>
      <c r="RM88" s="188">
        <f t="shared" si="263"/>
        <v>-262.33556396445829</v>
      </c>
      <c r="RN88" s="188">
        <f t="shared" si="219"/>
        <v>262.33556396445829</v>
      </c>
      <c r="RO88" s="188">
        <f t="shared" si="220"/>
        <v>-262.33556396445829</v>
      </c>
      <c r="RP88" s="188">
        <f t="shared" si="264"/>
        <v>262.33556396445829</v>
      </c>
      <c r="RQ88" s="188">
        <f t="shared" si="221"/>
        <v>262.33556396445829</v>
      </c>
      <c r="RR88" s="188">
        <f t="shared" si="255"/>
        <v>-262.33556396445829</v>
      </c>
      <c r="RS88" s="188">
        <f t="shared" si="222"/>
        <v>262.33556396445829</v>
      </c>
      <c r="RT88" s="188">
        <f>IF(IF(sym!$Q77=QX88,1,0)=1,ABS(RJ88*RC88),-ABS(RJ88*RC88))</f>
        <v>-262.33556396445829</v>
      </c>
      <c r="RU88" s="188">
        <f>IF(IF(sym!$P77=QX88,1,0)=1,ABS(RJ88*RC88),-ABS(RJ88*RC88))</f>
        <v>262.33556396445829</v>
      </c>
      <c r="RV88" s="188">
        <f t="shared" si="260"/>
        <v>-262.33556396445829</v>
      </c>
      <c r="RW88" s="188">
        <f t="shared" si="223"/>
        <v>262.33556396445829</v>
      </c>
      <c r="RY88">
        <f t="shared" si="224"/>
        <v>-1</v>
      </c>
      <c r="RZ88" s="228"/>
      <c r="SA88" s="228"/>
      <c r="SB88" s="228"/>
      <c r="SC88" s="203"/>
      <c r="SD88" s="229"/>
      <c r="SE88">
        <f t="shared" si="225"/>
        <v>1</v>
      </c>
      <c r="SF88">
        <f t="shared" si="226"/>
        <v>0</v>
      </c>
      <c r="SG88" s="203"/>
      <c r="SH88">
        <f t="shared" si="227"/>
        <v>1</v>
      </c>
      <c r="SI88">
        <f t="shared" si="181"/>
        <v>1</v>
      </c>
      <c r="SJ88">
        <f t="shared" si="256"/>
        <v>0</v>
      </c>
      <c r="SK88">
        <f t="shared" si="228"/>
        <v>1</v>
      </c>
      <c r="SL88" s="237"/>
      <c r="SM88" s="194"/>
      <c r="SN88">
        <f t="shared" si="229"/>
        <v>-1</v>
      </c>
      <c r="SO88" t="str">
        <f t="shared" si="182"/>
        <v>FALSE</v>
      </c>
      <c r="SP88">
        <f>VLOOKUP($A88,'FuturesInfo (3)'!$A$2:$V$80,22)</f>
        <v>2</v>
      </c>
      <c r="SQ88" s="241"/>
      <c r="SR88">
        <f t="shared" si="230"/>
        <v>2</v>
      </c>
      <c r="SS88" s="137">
        <f>VLOOKUP($A88,'FuturesInfo (3)'!$A$2:$O$80,15)*SP88</f>
        <v>203010.24999999997</v>
      </c>
      <c r="ST88" s="137">
        <f>VLOOKUP($A88,'FuturesInfo (3)'!$A$2:$O$80,15)*SR88</f>
        <v>203010.24999999997</v>
      </c>
      <c r="SU88" s="188">
        <f t="shared" si="177"/>
        <v>0</v>
      </c>
      <c r="SV88" s="188">
        <f t="shared" si="183"/>
        <v>0</v>
      </c>
      <c r="SW88" s="188">
        <f t="shared" si="231"/>
        <v>0</v>
      </c>
      <c r="SX88" s="188">
        <f t="shared" si="232"/>
        <v>0</v>
      </c>
      <c r="SY88" s="188">
        <f t="shared" si="265"/>
        <v>0</v>
      </c>
      <c r="SZ88" s="188">
        <f t="shared" si="233"/>
        <v>0</v>
      </c>
      <c r="TA88" s="188">
        <f t="shared" si="257"/>
        <v>0</v>
      </c>
      <c r="TB88" s="188">
        <f t="shared" si="234"/>
        <v>0</v>
      </c>
      <c r="TC88" s="188">
        <f>IF(IF(sym!$Q77=SG88,1,0)=1,ABS(SS88*SL88),-ABS(SS88*SL88))</f>
        <v>0</v>
      </c>
      <c r="TD88" s="188">
        <f>IF(IF(sym!$P77=SG88,1,0)=1,ABS(SS88*SL88),-ABS(SS88*SL88))</f>
        <v>0</v>
      </c>
      <c r="TE88" s="188">
        <f t="shared" si="261"/>
        <v>0</v>
      </c>
      <c r="TF88" s="188">
        <f t="shared" si="235"/>
        <v>0</v>
      </c>
      <c r="TH88">
        <f t="shared" si="236"/>
        <v>0</v>
      </c>
      <c r="TI88" s="228"/>
      <c r="TJ88" s="228"/>
      <c r="TK88" s="228"/>
      <c r="TL88" s="203"/>
      <c r="TM88" s="229"/>
      <c r="TN88">
        <f t="shared" si="237"/>
        <v>1</v>
      </c>
      <c r="TO88">
        <f t="shared" si="238"/>
        <v>0</v>
      </c>
      <c r="TP88" s="203"/>
      <c r="TQ88">
        <f t="shared" si="239"/>
        <v>1</v>
      </c>
      <c r="TR88">
        <f t="shared" si="184"/>
        <v>1</v>
      </c>
      <c r="TS88">
        <f t="shared" si="258"/>
        <v>0</v>
      </c>
      <c r="TT88">
        <f t="shared" si="240"/>
        <v>1</v>
      </c>
      <c r="TU88" s="237"/>
      <c r="TV88" s="194"/>
      <c r="TW88">
        <f t="shared" si="241"/>
        <v>-1</v>
      </c>
      <c r="TX88" t="str">
        <f t="shared" si="185"/>
        <v>FALSE</v>
      </c>
      <c r="TY88">
        <f>VLOOKUP($A88,'FuturesInfo (3)'!$A$2:$V$80,22)</f>
        <v>2</v>
      </c>
      <c r="TZ88" s="241"/>
      <c r="UA88">
        <f t="shared" si="242"/>
        <v>2</v>
      </c>
      <c r="UB88" s="137">
        <f>VLOOKUP($A88,'FuturesInfo (3)'!$A$2:$O$80,15)*TY88</f>
        <v>203010.24999999997</v>
      </c>
      <c r="UC88" s="137">
        <f>VLOOKUP($A88,'FuturesInfo (3)'!$A$2:$O$80,15)*UA88</f>
        <v>203010.24999999997</v>
      </c>
      <c r="UD88" s="188">
        <f t="shared" si="178"/>
        <v>0</v>
      </c>
      <c r="UE88" s="188">
        <f t="shared" si="186"/>
        <v>0</v>
      </c>
      <c r="UF88" s="188">
        <f t="shared" si="243"/>
        <v>0</v>
      </c>
      <c r="UG88" s="188">
        <f t="shared" si="244"/>
        <v>0</v>
      </c>
      <c r="UH88" s="188">
        <f t="shared" si="266"/>
        <v>0</v>
      </c>
      <c r="UI88" s="188">
        <f t="shared" si="245"/>
        <v>0</v>
      </c>
      <c r="UJ88" s="188">
        <f t="shared" si="259"/>
        <v>0</v>
      </c>
      <c r="UK88" s="188">
        <f t="shared" si="246"/>
        <v>0</v>
      </c>
      <c r="UL88" s="188">
        <f>IF(IF(sym!$Q77=TP88,1,0)=1,ABS(UB88*TU88),-ABS(UB88*TU88))</f>
        <v>0</v>
      </c>
      <c r="UM88" s="188">
        <f>IF(IF(sym!$P77=TP88,1,0)=1,ABS(UB88*TU88),-ABS(UB88*TU88))</f>
        <v>0</v>
      </c>
      <c r="UN88" s="188">
        <f t="shared" si="262"/>
        <v>0</v>
      </c>
      <c r="UO88" s="188">
        <f t="shared" si="247"/>
        <v>0</v>
      </c>
    </row>
    <row r="89" spans="1:561" s="2" customFormat="1" x14ac:dyDescent="0.25">
      <c r="A89" s="1" t="s">
        <v>1056</v>
      </c>
      <c r="B89" s="149" t="str">
        <f>'FuturesInfo (3)'!M77</f>
        <v>HBS</v>
      </c>
      <c r="C89" s="192" t="str">
        <f>VLOOKUP(A89,'FuturesInfo (3)'!$A$2:$K$80,11)</f>
        <v>rates</v>
      </c>
      <c r="D89"/>
      <c r="E89">
        <v>1</v>
      </c>
      <c r="F89" s="228">
        <v>1</v>
      </c>
      <c r="G89" s="228">
        <v>-1</v>
      </c>
      <c r="H89" s="203">
        <v>1</v>
      </c>
      <c r="I89" s="229">
        <v>5</v>
      </c>
      <c r="J89">
        <v>-1</v>
      </c>
      <c r="K89">
        <v>1</v>
      </c>
      <c r="L89" s="203">
        <v>1</v>
      </c>
      <c r="M89">
        <v>1</v>
      </c>
      <c r="N89">
        <v>1</v>
      </c>
      <c r="O89">
        <v>0</v>
      </c>
      <c r="P89">
        <v>1</v>
      </c>
      <c r="Q89" s="237">
        <v>0</v>
      </c>
      <c r="R89" s="194">
        <v>42543</v>
      </c>
      <c r="S89">
        <v>60</v>
      </c>
      <c r="T89" t="s">
        <v>1163</v>
      </c>
      <c r="U89">
        <v>0</v>
      </c>
      <c r="V89" s="241">
        <v>1</v>
      </c>
      <c r="W89">
        <v>0</v>
      </c>
      <c r="X89" s="137">
        <v>0</v>
      </c>
      <c r="Y89" s="137">
        <v>0</v>
      </c>
      <c r="Z89" s="188">
        <v>0</v>
      </c>
      <c r="AA89" s="188">
        <f t="shared" si="179"/>
        <v>0</v>
      </c>
      <c r="AB89" s="188">
        <v>0</v>
      </c>
      <c r="AC89" s="188">
        <v>0</v>
      </c>
      <c r="AD89" s="188">
        <v>0</v>
      </c>
      <c r="AE89" s="188">
        <v>0</v>
      </c>
      <c r="AF89" s="188">
        <f t="shared" si="187"/>
        <v>0</v>
      </c>
      <c r="AG89" s="188">
        <v>0</v>
      </c>
      <c r="AH89" s="188">
        <v>0</v>
      </c>
      <c r="AI89" s="188">
        <v>0</v>
      </c>
      <c r="AJ89" s="188">
        <v>0</v>
      </c>
      <c r="AL89">
        <v>1</v>
      </c>
      <c r="AM89" s="228">
        <v>1</v>
      </c>
      <c r="AN89" s="228">
        <v>-1</v>
      </c>
      <c r="AO89" s="228">
        <v>1</v>
      </c>
      <c r="AP89" s="203">
        <v>1</v>
      </c>
      <c r="AQ89" s="229">
        <v>6</v>
      </c>
      <c r="AR89">
        <v>-1</v>
      </c>
      <c r="AS89">
        <v>1</v>
      </c>
      <c r="AT89" s="203">
        <v>1</v>
      </c>
      <c r="AU89">
        <v>1</v>
      </c>
      <c r="AV89">
        <v>1</v>
      </c>
      <c r="AW89">
        <v>0</v>
      </c>
      <c r="AX89">
        <v>1</v>
      </c>
      <c r="AY89" s="237">
        <v>0</v>
      </c>
      <c r="AZ89" s="194">
        <v>42543</v>
      </c>
      <c r="BA89">
        <f t="shared" si="188"/>
        <v>1</v>
      </c>
      <c r="BB89" t="s">
        <v>1163</v>
      </c>
      <c r="BC89">
        <v>0</v>
      </c>
      <c r="BD89" s="241">
        <v>1</v>
      </c>
      <c r="BE89">
        <v>0</v>
      </c>
      <c r="BF89" s="137">
        <v>0</v>
      </c>
      <c r="BG89" s="137">
        <v>0</v>
      </c>
      <c r="BH89" s="188">
        <v>0</v>
      </c>
      <c r="BI89" s="188">
        <f t="shared" si="189"/>
        <v>0</v>
      </c>
      <c r="BJ89" s="188">
        <v>0</v>
      </c>
      <c r="BK89" s="188">
        <v>0</v>
      </c>
      <c r="BL89" s="188">
        <v>0</v>
      </c>
      <c r="BM89" s="188">
        <v>0</v>
      </c>
      <c r="BN89" s="188">
        <v>0</v>
      </c>
      <c r="BO89" s="188">
        <f t="shared" si="190"/>
        <v>0</v>
      </c>
      <c r="BP89" s="188">
        <v>0</v>
      </c>
      <c r="BQ89" s="188">
        <v>0</v>
      </c>
      <c r="BR89" s="188">
        <v>0</v>
      </c>
      <c r="BS89" s="188">
        <v>0</v>
      </c>
      <c r="BU89">
        <v>1</v>
      </c>
      <c r="BV89" s="228">
        <v>1</v>
      </c>
      <c r="BW89" s="228">
        <v>-1</v>
      </c>
      <c r="BX89" s="228">
        <v>1</v>
      </c>
      <c r="BY89" s="203">
        <v>1</v>
      </c>
      <c r="BZ89" s="229">
        <v>7</v>
      </c>
      <c r="CA89">
        <v>-1</v>
      </c>
      <c r="CB89">
        <v>1</v>
      </c>
      <c r="CC89" s="203">
        <v>-1</v>
      </c>
      <c r="CD89">
        <v>0</v>
      </c>
      <c r="CE89">
        <v>0</v>
      </c>
      <c r="CF89">
        <v>1</v>
      </c>
      <c r="CG89">
        <v>0</v>
      </c>
      <c r="CH89" s="237">
        <v>-2.0383204239700001E-4</v>
      </c>
      <c r="CI89" s="194">
        <v>42543</v>
      </c>
      <c r="CJ89">
        <f t="shared" si="191"/>
        <v>1</v>
      </c>
      <c r="CK89" t="s">
        <v>1163</v>
      </c>
      <c r="CL89">
        <v>0</v>
      </c>
      <c r="CM89" s="241">
        <v>1</v>
      </c>
      <c r="CN89">
        <v>0</v>
      </c>
      <c r="CO89" s="137">
        <v>0</v>
      </c>
      <c r="CP89" s="137">
        <v>0</v>
      </c>
      <c r="CQ89" s="188">
        <v>0</v>
      </c>
      <c r="CR89" s="188">
        <f t="shared" si="248"/>
        <v>0</v>
      </c>
      <c r="CS89" s="188">
        <v>0</v>
      </c>
      <c r="CT89" s="188">
        <v>0</v>
      </c>
      <c r="CU89" s="188">
        <v>0</v>
      </c>
      <c r="CV89" s="188">
        <v>0</v>
      </c>
      <c r="CW89" s="188">
        <v>0</v>
      </c>
      <c r="CX89" s="188">
        <f t="shared" si="192"/>
        <v>0</v>
      </c>
      <c r="CY89" s="188">
        <v>0</v>
      </c>
      <c r="CZ89" s="188">
        <v>0</v>
      </c>
      <c r="DA89" s="188">
        <v>0</v>
      </c>
      <c r="DB89" s="188">
        <v>0</v>
      </c>
      <c r="DD89">
        <v>-1</v>
      </c>
      <c r="DE89" s="228">
        <v>-1</v>
      </c>
      <c r="DF89" s="228">
        <v>1</v>
      </c>
      <c r="DG89" s="228">
        <v>-1</v>
      </c>
      <c r="DH89" s="203">
        <v>1</v>
      </c>
      <c r="DI89" s="229">
        <v>-6</v>
      </c>
      <c r="DJ89">
        <v>-1</v>
      </c>
      <c r="DK89">
        <v>-1</v>
      </c>
      <c r="DL89" s="203">
        <v>1</v>
      </c>
      <c r="DM89">
        <v>0</v>
      </c>
      <c r="DN89">
        <v>1</v>
      </c>
      <c r="DO89">
        <v>0</v>
      </c>
      <c r="DP89">
        <v>0</v>
      </c>
      <c r="DQ89" s="237">
        <v>0</v>
      </c>
      <c r="DR89" s="194">
        <v>42545</v>
      </c>
      <c r="DS89">
        <f t="shared" si="193"/>
        <v>-1</v>
      </c>
      <c r="DT89" t="s">
        <v>1163</v>
      </c>
      <c r="DU89">
        <v>0</v>
      </c>
      <c r="DV89" s="241">
        <v>2</v>
      </c>
      <c r="DW89">
        <v>0</v>
      </c>
      <c r="DX89" s="137">
        <v>0</v>
      </c>
      <c r="DY89" s="137">
        <v>0</v>
      </c>
      <c r="DZ89" s="188">
        <v>0</v>
      </c>
      <c r="EA89" s="188">
        <f t="shared" si="249"/>
        <v>0</v>
      </c>
      <c r="EB89" s="188">
        <v>0</v>
      </c>
      <c r="EC89" s="188">
        <v>0</v>
      </c>
      <c r="ED89" s="188">
        <v>0</v>
      </c>
      <c r="EE89" s="188">
        <v>0</v>
      </c>
      <c r="EF89" s="188">
        <v>0</v>
      </c>
      <c r="EG89" s="188">
        <f t="shared" si="194"/>
        <v>0</v>
      </c>
      <c r="EH89" s="188">
        <v>0</v>
      </c>
      <c r="EI89" s="188">
        <v>0</v>
      </c>
      <c r="EJ89" s="188">
        <v>0</v>
      </c>
      <c r="EK89" s="188">
        <v>0</v>
      </c>
      <c r="EM89">
        <v>1</v>
      </c>
      <c r="EN89" s="228">
        <v>-1</v>
      </c>
      <c r="EO89" s="228">
        <v>1</v>
      </c>
      <c r="EP89" s="228">
        <v>-1</v>
      </c>
      <c r="EQ89" s="203">
        <v>1</v>
      </c>
      <c r="ER89" s="229">
        <v>-7</v>
      </c>
      <c r="ES89">
        <v>-1</v>
      </c>
      <c r="ET89">
        <v>-1</v>
      </c>
      <c r="EU89" s="203">
        <v>1</v>
      </c>
      <c r="EV89">
        <v>0</v>
      </c>
      <c r="EW89">
        <v>1</v>
      </c>
      <c r="EX89">
        <v>0</v>
      </c>
      <c r="EY89">
        <v>0</v>
      </c>
      <c r="EZ89" s="237">
        <v>3.0581039755399998E-4</v>
      </c>
      <c r="FA89" s="194">
        <v>42545</v>
      </c>
      <c r="FB89">
        <f t="shared" si="195"/>
        <v>-1</v>
      </c>
      <c r="FC89" t="s">
        <v>1163</v>
      </c>
      <c r="FD89">
        <v>0</v>
      </c>
      <c r="FE89" s="241">
        <v>1</v>
      </c>
      <c r="FF89">
        <v>0</v>
      </c>
      <c r="FG89" s="137">
        <v>0</v>
      </c>
      <c r="FH89" s="137">
        <v>0</v>
      </c>
      <c r="FI89" s="188">
        <v>0</v>
      </c>
      <c r="FJ89" s="188">
        <f t="shared" si="250"/>
        <v>0</v>
      </c>
      <c r="FK89" s="188">
        <v>0</v>
      </c>
      <c r="FL89" s="188">
        <v>0</v>
      </c>
      <c r="FM89" s="188">
        <v>0</v>
      </c>
      <c r="FN89" s="188">
        <v>0</v>
      </c>
      <c r="FO89" s="188">
        <v>0</v>
      </c>
      <c r="FP89" s="188">
        <f t="shared" si="196"/>
        <v>0</v>
      </c>
      <c r="FQ89" s="188">
        <v>0</v>
      </c>
      <c r="FR89" s="188">
        <v>0</v>
      </c>
      <c r="FS89" s="188">
        <v>0</v>
      </c>
      <c r="FT89" s="188">
        <v>0</v>
      </c>
      <c r="FV89">
        <v>1</v>
      </c>
      <c r="FW89" s="228">
        <v>-1</v>
      </c>
      <c r="FX89" s="228">
        <v>1</v>
      </c>
      <c r="FY89" s="228">
        <v>-1</v>
      </c>
      <c r="FZ89" s="203">
        <v>1</v>
      </c>
      <c r="GA89" s="229">
        <v>-8</v>
      </c>
      <c r="GB89">
        <v>-1</v>
      </c>
      <c r="GC89">
        <v>-1</v>
      </c>
      <c r="GD89">
        <v>1</v>
      </c>
      <c r="GE89">
        <v>0</v>
      </c>
      <c r="GF89">
        <v>1</v>
      </c>
      <c r="GG89">
        <v>0</v>
      </c>
      <c r="GH89">
        <v>0</v>
      </c>
      <c r="GI89">
        <v>1.0190563538200001E-4</v>
      </c>
      <c r="GJ89" s="194">
        <v>42545</v>
      </c>
      <c r="GK89">
        <f t="shared" si="197"/>
        <v>-1</v>
      </c>
      <c r="GL89" t="s">
        <v>1163</v>
      </c>
      <c r="GM89">
        <v>0</v>
      </c>
      <c r="GN89" s="241">
        <v>1</v>
      </c>
      <c r="GO89">
        <v>0</v>
      </c>
      <c r="GP89" s="137">
        <v>0</v>
      </c>
      <c r="GQ89" s="137">
        <v>0</v>
      </c>
      <c r="GR89" s="188">
        <v>0</v>
      </c>
      <c r="GS89" s="188">
        <f t="shared" si="251"/>
        <v>0</v>
      </c>
      <c r="GT89" s="188">
        <v>0</v>
      </c>
      <c r="GU89" s="188">
        <v>0</v>
      </c>
      <c r="GV89" s="188">
        <v>0</v>
      </c>
      <c r="GW89" s="188">
        <v>0</v>
      </c>
      <c r="GX89" s="188">
        <v>0</v>
      </c>
      <c r="GY89" s="188">
        <f t="shared" si="198"/>
        <v>0</v>
      </c>
      <c r="GZ89" s="188">
        <v>0</v>
      </c>
      <c r="HA89" s="188">
        <v>0</v>
      </c>
      <c r="HB89" s="188">
        <v>0</v>
      </c>
      <c r="HC89" s="188">
        <v>0</v>
      </c>
      <c r="HE89">
        <v>1</v>
      </c>
      <c r="HF89">
        <v>-1</v>
      </c>
      <c r="HG89">
        <v>-1</v>
      </c>
      <c r="HH89">
        <v>-1</v>
      </c>
      <c r="HI89">
        <v>1</v>
      </c>
      <c r="HJ89">
        <v>-9</v>
      </c>
      <c r="HK89">
        <v>-1</v>
      </c>
      <c r="HL89">
        <v>-1</v>
      </c>
      <c r="HM89" s="203">
        <v>-1</v>
      </c>
      <c r="HN89">
        <v>1</v>
      </c>
      <c r="HO89">
        <v>0</v>
      </c>
      <c r="HP89">
        <v>1</v>
      </c>
      <c r="HQ89">
        <v>1</v>
      </c>
      <c r="HR89" s="237">
        <v>-1.01895251681E-4</v>
      </c>
      <c r="HS89" s="194">
        <v>42545</v>
      </c>
      <c r="HT89">
        <f t="shared" si="199"/>
        <v>-1</v>
      </c>
      <c r="HU89" t="s">
        <v>1163</v>
      </c>
      <c r="HV89">
        <v>0</v>
      </c>
      <c r="HW89">
        <v>1</v>
      </c>
      <c r="HX89">
        <v>0</v>
      </c>
      <c r="HY89" s="137">
        <v>0</v>
      </c>
      <c r="HZ89" s="137">
        <v>0</v>
      </c>
      <c r="IA89" s="188">
        <v>0</v>
      </c>
      <c r="IB89" s="188">
        <f t="shared" si="252"/>
        <v>0</v>
      </c>
      <c r="IC89" s="188">
        <v>0</v>
      </c>
      <c r="ID89" s="188">
        <v>0</v>
      </c>
      <c r="IE89" s="188">
        <v>0</v>
      </c>
      <c r="IF89" s="188">
        <v>0</v>
      </c>
      <c r="IG89" s="188">
        <v>0</v>
      </c>
      <c r="IH89" s="188">
        <f t="shared" si="200"/>
        <v>0</v>
      </c>
      <c r="II89" s="188">
        <v>0</v>
      </c>
      <c r="IJ89" s="188">
        <v>0</v>
      </c>
      <c r="IK89" s="188">
        <v>0</v>
      </c>
      <c r="IL89" s="188">
        <v>0</v>
      </c>
      <c r="IN89">
        <v>-1</v>
      </c>
      <c r="IO89" s="228">
        <v>-1</v>
      </c>
      <c r="IP89" s="228">
        <v>1</v>
      </c>
      <c r="IQ89" s="228">
        <v>-1</v>
      </c>
      <c r="IR89" s="203">
        <v>1</v>
      </c>
      <c r="IS89" s="229">
        <v>-10</v>
      </c>
      <c r="IT89">
        <v>-1</v>
      </c>
      <c r="IU89">
        <v>-1</v>
      </c>
      <c r="IV89" s="203">
        <v>1</v>
      </c>
      <c r="IW89">
        <v>0</v>
      </c>
      <c r="IX89">
        <v>1</v>
      </c>
      <c r="IY89">
        <v>0</v>
      </c>
      <c r="IZ89">
        <v>0</v>
      </c>
      <c r="JA89" s="237">
        <v>0</v>
      </c>
      <c r="JB89" s="194">
        <v>42545</v>
      </c>
      <c r="JC89">
        <f t="shared" si="201"/>
        <v>-1</v>
      </c>
      <c r="JD89" t="s">
        <v>1163</v>
      </c>
      <c r="JE89">
        <v>0</v>
      </c>
      <c r="JF89" s="241">
        <v>1</v>
      </c>
      <c r="JG89">
        <v>0</v>
      </c>
      <c r="JH89" s="137">
        <v>0</v>
      </c>
      <c r="JI89" s="137">
        <v>0</v>
      </c>
      <c r="JJ89" s="188">
        <v>0</v>
      </c>
      <c r="JK89" s="188">
        <f t="shared" si="253"/>
        <v>0</v>
      </c>
      <c r="JL89" s="188">
        <v>0</v>
      </c>
      <c r="JM89" s="188">
        <v>0</v>
      </c>
      <c r="JN89" s="188">
        <v>0</v>
      </c>
      <c r="JO89" s="188">
        <v>0</v>
      </c>
      <c r="JP89" s="188">
        <v>0</v>
      </c>
      <c r="JQ89" s="188">
        <f t="shared" si="202"/>
        <v>0</v>
      </c>
      <c r="JR89" s="188">
        <v>0</v>
      </c>
      <c r="JS89" s="188">
        <v>0</v>
      </c>
      <c r="JT89" s="188">
        <v>0</v>
      </c>
      <c r="JU89" s="188">
        <v>0</v>
      </c>
      <c r="JW89">
        <v>1</v>
      </c>
      <c r="JX89" s="228">
        <v>1</v>
      </c>
      <c r="JY89" s="228">
        <v>1</v>
      </c>
      <c r="JZ89" s="228">
        <v>-1</v>
      </c>
      <c r="KA89" s="203">
        <v>1</v>
      </c>
      <c r="KB89" s="229">
        <v>-11</v>
      </c>
      <c r="KC89">
        <v>-1</v>
      </c>
      <c r="KD89">
        <v>-1</v>
      </c>
      <c r="KE89" s="203">
        <v>-1</v>
      </c>
      <c r="KF89">
        <v>0</v>
      </c>
      <c r="KG89">
        <v>0</v>
      </c>
      <c r="KH89">
        <v>1</v>
      </c>
      <c r="KI89">
        <v>1</v>
      </c>
      <c r="KJ89" s="237">
        <v>-2.03811270763E-4</v>
      </c>
      <c r="KK89" s="194">
        <v>42545</v>
      </c>
      <c r="KL89">
        <f t="shared" si="203"/>
        <v>-1</v>
      </c>
      <c r="KM89" t="s">
        <v>1163</v>
      </c>
      <c r="KN89">
        <v>0</v>
      </c>
      <c r="KO89" s="241">
        <v>1</v>
      </c>
      <c r="KP89">
        <v>0</v>
      </c>
      <c r="KQ89" s="137">
        <v>0</v>
      </c>
      <c r="KR89" s="137">
        <v>0</v>
      </c>
      <c r="KS89" s="188">
        <v>0</v>
      </c>
      <c r="KT89" s="188">
        <v>0</v>
      </c>
      <c r="KU89" s="188">
        <v>0</v>
      </c>
      <c r="KV89" s="188">
        <v>0</v>
      </c>
      <c r="KW89" s="188">
        <v>0</v>
      </c>
      <c r="KX89" s="188">
        <v>0</v>
      </c>
      <c r="KY89" s="188">
        <v>0</v>
      </c>
      <c r="KZ89" s="188">
        <f t="shared" si="204"/>
        <v>0</v>
      </c>
      <c r="LA89" s="188">
        <v>0</v>
      </c>
      <c r="LB89" s="188">
        <v>0</v>
      </c>
      <c r="LC89" s="188">
        <v>0</v>
      </c>
      <c r="LD89" s="188">
        <v>0</v>
      </c>
      <c r="LF89">
        <v>-1</v>
      </c>
      <c r="LG89" s="228">
        <v>1</v>
      </c>
      <c r="LH89" s="228">
        <v>1</v>
      </c>
      <c r="LI89" s="228">
        <v>-1</v>
      </c>
      <c r="LJ89" s="203">
        <v>1</v>
      </c>
      <c r="LK89" s="229">
        <v>-12</v>
      </c>
      <c r="LL89">
        <v>-1</v>
      </c>
      <c r="LM89">
        <v>-1</v>
      </c>
      <c r="LN89" s="203">
        <v>1</v>
      </c>
      <c r="LO89">
        <v>1</v>
      </c>
      <c r="LP89">
        <v>1</v>
      </c>
      <c r="LQ89">
        <v>0</v>
      </c>
      <c r="LR89">
        <v>0</v>
      </c>
      <c r="LS89" s="237">
        <v>0</v>
      </c>
      <c r="LT89" s="194">
        <v>42545</v>
      </c>
      <c r="LU89">
        <f t="shared" si="205"/>
        <v>-1</v>
      </c>
      <c r="LV89" t="s">
        <v>1163</v>
      </c>
      <c r="LW89">
        <v>0</v>
      </c>
      <c r="LX89" s="241"/>
      <c r="LY89">
        <v>0</v>
      </c>
      <c r="LZ89" s="137">
        <v>0</v>
      </c>
      <c r="MA89" s="137">
        <v>0</v>
      </c>
      <c r="MB89" s="188">
        <v>0</v>
      </c>
      <c r="MC89" s="188">
        <v>0</v>
      </c>
      <c r="MD89" s="188">
        <v>0</v>
      </c>
      <c r="ME89" s="188">
        <v>0</v>
      </c>
      <c r="MF89" s="188">
        <v>0</v>
      </c>
      <c r="MG89" s="188">
        <v>0</v>
      </c>
      <c r="MH89" s="188">
        <v>0</v>
      </c>
      <c r="MI89" s="188">
        <f t="shared" si="206"/>
        <v>0</v>
      </c>
      <c r="MJ89" s="188">
        <v>0</v>
      </c>
      <c r="MK89" s="188">
        <v>0</v>
      </c>
      <c r="ML89" s="188">
        <v>0</v>
      </c>
      <c r="MM89" s="188">
        <v>0</v>
      </c>
      <c r="MO89">
        <v>1</v>
      </c>
      <c r="MP89" s="228">
        <v>1</v>
      </c>
      <c r="MQ89" s="228">
        <v>1</v>
      </c>
      <c r="MR89" s="203">
        <v>-1</v>
      </c>
      <c r="MS89" s="203">
        <v>1</v>
      </c>
      <c r="MT89" s="229">
        <v>-13</v>
      </c>
      <c r="MU89">
        <v>-1</v>
      </c>
      <c r="MV89">
        <v>-1</v>
      </c>
      <c r="MW89" s="203">
        <v>1</v>
      </c>
      <c r="MX89">
        <v>1</v>
      </c>
      <c r="MY89">
        <v>1</v>
      </c>
      <c r="MZ89">
        <v>0</v>
      </c>
      <c r="NA89">
        <v>0</v>
      </c>
      <c r="NB89" s="237">
        <v>0</v>
      </c>
      <c r="NC89" s="194">
        <v>42545</v>
      </c>
      <c r="ND89">
        <f t="shared" si="207"/>
        <v>-1</v>
      </c>
      <c r="NE89" t="s">
        <v>1163</v>
      </c>
      <c r="NF89">
        <v>0</v>
      </c>
      <c r="NG89" s="241"/>
      <c r="NH89">
        <v>0</v>
      </c>
      <c r="NI89" s="137">
        <v>0</v>
      </c>
      <c r="NJ89" s="137">
        <v>0</v>
      </c>
      <c r="NK89" s="188">
        <v>0</v>
      </c>
      <c r="NL89" s="188">
        <v>0</v>
      </c>
      <c r="NM89" s="188">
        <v>0</v>
      </c>
      <c r="NN89" s="188">
        <v>0</v>
      </c>
      <c r="NO89" s="188">
        <v>0</v>
      </c>
      <c r="NP89" s="188">
        <v>0</v>
      </c>
      <c r="NQ89" s="188">
        <v>0</v>
      </c>
      <c r="NR89" s="188">
        <f t="shared" si="208"/>
        <v>0</v>
      </c>
      <c r="NS89" s="188">
        <v>0</v>
      </c>
      <c r="NT89" s="188">
        <v>0</v>
      </c>
      <c r="NU89" s="188">
        <v>0</v>
      </c>
      <c r="NV89" s="188">
        <v>0</v>
      </c>
      <c r="NX89">
        <v>1</v>
      </c>
      <c r="NY89" s="228">
        <v>1</v>
      </c>
      <c r="NZ89" s="228">
        <v>1</v>
      </c>
      <c r="OA89" s="228">
        <v>-1</v>
      </c>
      <c r="OB89" s="203">
        <v>-1</v>
      </c>
      <c r="OC89" s="229">
        <v>-14</v>
      </c>
      <c r="OD89">
        <v>1</v>
      </c>
      <c r="OE89">
        <v>1</v>
      </c>
      <c r="OF89" s="203">
        <v>1</v>
      </c>
      <c r="OG89">
        <v>1</v>
      </c>
      <c r="OH89">
        <v>0</v>
      </c>
      <c r="OI89">
        <v>1</v>
      </c>
      <c r="OJ89">
        <v>1</v>
      </c>
      <c r="OK89">
        <v>1.0192640913299999E-4</v>
      </c>
      <c r="OL89" s="194">
        <v>42545</v>
      </c>
      <c r="OM89">
        <f t="shared" si="209"/>
        <v>1</v>
      </c>
      <c r="ON89" t="s">
        <v>1163</v>
      </c>
      <c r="OO89">
        <v>0</v>
      </c>
      <c r="OP89" s="241"/>
      <c r="OQ89">
        <v>0</v>
      </c>
      <c r="OR89" s="137">
        <v>0</v>
      </c>
      <c r="OS89" s="137">
        <v>0</v>
      </c>
      <c r="OT89" s="188">
        <v>0</v>
      </c>
      <c r="OU89" s="188">
        <v>0</v>
      </c>
      <c r="OV89" s="188">
        <v>0</v>
      </c>
      <c r="OW89" s="188">
        <v>0</v>
      </c>
      <c r="OX89" s="188">
        <v>0</v>
      </c>
      <c r="OY89" s="188">
        <v>0</v>
      </c>
      <c r="OZ89" s="188">
        <v>0</v>
      </c>
      <c r="PA89" s="188">
        <f t="shared" si="210"/>
        <v>0</v>
      </c>
      <c r="PB89" s="188">
        <v>0</v>
      </c>
      <c r="PC89" s="188">
        <v>0</v>
      </c>
      <c r="PD89" s="188">
        <v>0</v>
      </c>
      <c r="PE89" s="188">
        <v>0</v>
      </c>
      <c r="PG89">
        <v>1</v>
      </c>
      <c r="PH89" s="228">
        <v>1</v>
      </c>
      <c r="PI89" s="228">
        <v>1</v>
      </c>
      <c r="PJ89" s="228">
        <v>-1</v>
      </c>
      <c r="PK89" s="203">
        <v>1</v>
      </c>
      <c r="PL89" s="229">
        <v>-15</v>
      </c>
      <c r="PM89">
        <v>-1</v>
      </c>
      <c r="PN89">
        <v>-1</v>
      </c>
      <c r="PO89" s="203">
        <v>1</v>
      </c>
      <c r="PP89">
        <v>1</v>
      </c>
      <c r="PQ89">
        <v>1</v>
      </c>
      <c r="PR89">
        <v>0</v>
      </c>
      <c r="PS89">
        <v>0</v>
      </c>
      <c r="PT89" s="237">
        <v>1.01916021198E-4</v>
      </c>
      <c r="PU89" s="194">
        <v>42545</v>
      </c>
      <c r="PV89">
        <v>-1</v>
      </c>
      <c r="PW89" t="s">
        <v>1163</v>
      </c>
      <c r="PX89">
        <v>0</v>
      </c>
      <c r="PY89" s="241"/>
      <c r="PZ89">
        <v>0</v>
      </c>
      <c r="QA89" s="137">
        <v>0</v>
      </c>
      <c r="QB89" s="137">
        <v>0</v>
      </c>
      <c r="QC89" s="188">
        <v>0</v>
      </c>
      <c r="QD89" s="188">
        <v>0</v>
      </c>
      <c r="QE89" s="188">
        <v>0</v>
      </c>
      <c r="QF89" s="188">
        <v>0</v>
      </c>
      <c r="QG89" s="188">
        <v>0</v>
      </c>
      <c r="QH89" s="188">
        <v>0</v>
      </c>
      <c r="QI89" s="188">
        <v>0</v>
      </c>
      <c r="QJ89" s="188">
        <v>0</v>
      </c>
      <c r="QK89" s="188">
        <v>0</v>
      </c>
      <c r="QL89" s="188">
        <v>0</v>
      </c>
      <c r="QM89" s="188">
        <v>0</v>
      </c>
      <c r="QN89" s="188">
        <v>0</v>
      </c>
      <c r="QP89">
        <f t="shared" si="211"/>
        <v>1</v>
      </c>
      <c r="QQ89" s="228">
        <v>1</v>
      </c>
      <c r="QR89" s="228">
        <v>1</v>
      </c>
      <c r="QS89" s="228">
        <v>-1</v>
      </c>
      <c r="QT89" s="203">
        <v>1</v>
      </c>
      <c r="QU89" s="229">
        <v>-16</v>
      </c>
      <c r="QV89">
        <f t="shared" si="212"/>
        <v>-1</v>
      </c>
      <c r="QW89">
        <f t="shared" si="213"/>
        <v>-1</v>
      </c>
      <c r="QX89">
        <v>1</v>
      </c>
      <c r="QY89">
        <f t="shared" si="214"/>
        <v>1</v>
      </c>
      <c r="QZ89">
        <f t="shared" si="267"/>
        <v>1</v>
      </c>
      <c r="RA89">
        <f t="shared" si="254"/>
        <v>0</v>
      </c>
      <c r="RB89">
        <f t="shared" si="215"/>
        <v>0</v>
      </c>
      <c r="RC89">
        <v>2.03811270763E-4</v>
      </c>
      <c r="RD89" s="194">
        <v>42545</v>
      </c>
      <c r="RE89">
        <f t="shared" si="216"/>
        <v>-1</v>
      </c>
      <c r="RF89" t="str">
        <f t="shared" si="180"/>
        <v>TRUE</v>
      </c>
      <c r="RG89">
        <f>VLOOKUP($A89,'FuturesInfo (3)'!$A$2:$V$80,22)</f>
        <v>0</v>
      </c>
      <c r="RH89" s="241"/>
      <c r="RI89">
        <f t="shared" si="217"/>
        <v>0</v>
      </c>
      <c r="RJ89" s="137">
        <f>VLOOKUP($A89,'FuturesInfo (3)'!$A$2:$O$80,15)*RG89</f>
        <v>0</v>
      </c>
      <c r="RK89" s="137">
        <f>VLOOKUP($A89,'FuturesInfo (3)'!$A$2:$O$80,15)*RI89</f>
        <v>0</v>
      </c>
      <c r="RL89" s="188">
        <f t="shared" si="218"/>
        <v>0</v>
      </c>
      <c r="RM89" s="188">
        <f t="shared" si="263"/>
        <v>0</v>
      </c>
      <c r="RN89" s="188">
        <f t="shared" si="219"/>
        <v>0</v>
      </c>
      <c r="RO89" s="188">
        <f t="shared" si="220"/>
        <v>0</v>
      </c>
      <c r="RP89" s="188">
        <f t="shared" si="264"/>
        <v>0</v>
      </c>
      <c r="RQ89" s="188">
        <f t="shared" si="221"/>
        <v>0</v>
      </c>
      <c r="RR89" s="188">
        <f t="shared" si="255"/>
        <v>0</v>
      </c>
      <c r="RS89" s="188">
        <f t="shared" si="222"/>
        <v>0</v>
      </c>
      <c r="RT89" s="188">
        <f>IF(IF(sym!$Q78=QX89,1,0)=1,ABS(RJ89*RC89),-ABS(RJ89*RC89))</f>
        <v>0</v>
      </c>
      <c r="RU89" s="188">
        <f>IF(IF(sym!$P78=QX89,1,0)=1,ABS(RJ89*RC89),-ABS(RJ89*RC89))</f>
        <v>0</v>
      </c>
      <c r="RV89" s="188">
        <f t="shared" si="260"/>
        <v>0</v>
      </c>
      <c r="RW89" s="188">
        <f t="shared" si="223"/>
        <v>0</v>
      </c>
      <c r="RY89">
        <f t="shared" si="224"/>
        <v>1</v>
      </c>
      <c r="RZ89" s="228"/>
      <c r="SA89" s="228"/>
      <c r="SB89" s="228"/>
      <c r="SC89" s="203"/>
      <c r="SD89" s="229"/>
      <c r="SE89">
        <f t="shared" si="225"/>
        <v>1</v>
      </c>
      <c r="SF89">
        <f t="shared" si="226"/>
        <v>0</v>
      </c>
      <c r="SG89" s="203"/>
      <c r="SH89">
        <f t="shared" si="227"/>
        <v>1</v>
      </c>
      <c r="SI89">
        <f t="shared" si="181"/>
        <v>1</v>
      </c>
      <c r="SJ89">
        <f t="shared" si="256"/>
        <v>0</v>
      </c>
      <c r="SK89">
        <f t="shared" si="228"/>
        <v>1</v>
      </c>
      <c r="SL89" s="237"/>
      <c r="SM89" s="194"/>
      <c r="SN89">
        <f t="shared" si="229"/>
        <v>-1</v>
      </c>
      <c r="SO89" t="str">
        <f t="shared" si="182"/>
        <v>FALSE</v>
      </c>
      <c r="SP89">
        <f>VLOOKUP($A89,'FuturesInfo (3)'!$A$2:$V$80,22)</f>
        <v>0</v>
      </c>
      <c r="SQ89" s="241"/>
      <c r="SR89">
        <f t="shared" si="230"/>
        <v>0</v>
      </c>
      <c r="SS89" s="137">
        <f>VLOOKUP($A89,'FuturesInfo (3)'!$A$2:$O$80,15)*SP89</f>
        <v>0</v>
      </c>
      <c r="ST89" s="137">
        <f>VLOOKUP($A89,'FuturesInfo (3)'!$A$2:$O$80,15)*SR89</f>
        <v>0</v>
      </c>
      <c r="SU89" s="188">
        <f t="shared" si="177"/>
        <v>0</v>
      </c>
      <c r="SV89" s="188">
        <f t="shared" si="183"/>
        <v>0</v>
      </c>
      <c r="SW89" s="188">
        <f t="shared" si="231"/>
        <v>0</v>
      </c>
      <c r="SX89" s="188">
        <f t="shared" si="232"/>
        <v>0</v>
      </c>
      <c r="SY89" s="188">
        <f t="shared" si="265"/>
        <v>0</v>
      </c>
      <c r="SZ89" s="188">
        <f t="shared" si="233"/>
        <v>0</v>
      </c>
      <c r="TA89" s="188">
        <f t="shared" si="257"/>
        <v>0</v>
      </c>
      <c r="TB89" s="188">
        <f t="shared" si="234"/>
        <v>0</v>
      </c>
      <c r="TC89" s="188">
        <f>IF(IF(sym!$Q78=SG89,1,0)=1,ABS(SS89*SL89),-ABS(SS89*SL89))</f>
        <v>0</v>
      </c>
      <c r="TD89" s="188">
        <f>IF(IF(sym!$P78=SG89,1,0)=1,ABS(SS89*SL89),-ABS(SS89*SL89))</f>
        <v>0</v>
      </c>
      <c r="TE89" s="188">
        <f t="shared" si="261"/>
        <v>0</v>
      </c>
      <c r="TF89" s="188">
        <f t="shared" si="235"/>
        <v>0</v>
      </c>
      <c r="TH89">
        <f t="shared" si="236"/>
        <v>0</v>
      </c>
      <c r="TI89" s="228"/>
      <c r="TJ89" s="228"/>
      <c r="TK89" s="228"/>
      <c r="TL89" s="203"/>
      <c r="TM89" s="229"/>
      <c r="TN89">
        <f t="shared" si="237"/>
        <v>1</v>
      </c>
      <c r="TO89">
        <f t="shared" si="238"/>
        <v>0</v>
      </c>
      <c r="TP89" s="203"/>
      <c r="TQ89">
        <f t="shared" si="239"/>
        <v>1</v>
      </c>
      <c r="TR89">
        <f t="shared" si="184"/>
        <v>1</v>
      </c>
      <c r="TS89">
        <f t="shared" si="258"/>
        <v>0</v>
      </c>
      <c r="TT89">
        <f t="shared" si="240"/>
        <v>1</v>
      </c>
      <c r="TU89" s="237"/>
      <c r="TV89" s="194"/>
      <c r="TW89">
        <f t="shared" si="241"/>
        <v>-1</v>
      </c>
      <c r="TX89" t="str">
        <f t="shared" si="185"/>
        <v>FALSE</v>
      </c>
      <c r="TY89">
        <f>VLOOKUP($A89,'FuturesInfo (3)'!$A$2:$V$80,22)</f>
        <v>0</v>
      </c>
      <c r="TZ89" s="241"/>
      <c r="UA89">
        <f t="shared" si="242"/>
        <v>0</v>
      </c>
      <c r="UB89" s="137">
        <f>VLOOKUP($A89,'FuturesInfo (3)'!$A$2:$O$80,15)*TY89</f>
        <v>0</v>
      </c>
      <c r="UC89" s="137">
        <f>VLOOKUP($A89,'FuturesInfo (3)'!$A$2:$O$80,15)*UA89</f>
        <v>0</v>
      </c>
      <c r="UD89" s="188">
        <f t="shared" si="178"/>
        <v>0</v>
      </c>
      <c r="UE89" s="188">
        <f t="shared" si="186"/>
        <v>0</v>
      </c>
      <c r="UF89" s="188">
        <f t="shared" si="243"/>
        <v>0</v>
      </c>
      <c r="UG89" s="188">
        <f t="shared" si="244"/>
        <v>0</v>
      </c>
      <c r="UH89" s="188">
        <f t="shared" si="266"/>
        <v>0</v>
      </c>
      <c r="UI89" s="188">
        <f t="shared" si="245"/>
        <v>0</v>
      </c>
      <c r="UJ89" s="188">
        <f t="shared" si="259"/>
        <v>0</v>
      </c>
      <c r="UK89" s="188">
        <f t="shared" si="246"/>
        <v>0</v>
      </c>
      <c r="UL89" s="188">
        <f>IF(IF(sym!$Q78=TP89,1,0)=1,ABS(UB89*TU89),-ABS(UB89*TU89))</f>
        <v>0</v>
      </c>
      <c r="UM89" s="188">
        <f>IF(IF(sym!$P78=TP89,1,0)=1,ABS(UB89*TU89),-ABS(UB89*TU89))</f>
        <v>0</v>
      </c>
      <c r="UN89" s="188">
        <f t="shared" si="262"/>
        <v>0</v>
      </c>
      <c r="UO89" s="188">
        <f t="shared" si="247"/>
        <v>0</v>
      </c>
    </row>
    <row r="90" spans="1:561" s="4" customFormat="1" x14ac:dyDescent="0.25">
      <c r="A90" s="1" t="s">
        <v>424</v>
      </c>
      <c r="B90" s="149" t="str">
        <f>'FuturesInfo (3)'!M78</f>
        <v>@YM</v>
      </c>
      <c r="C90" s="192" t="str">
        <f>VLOOKUP(A90,'FuturesInfo (3)'!$A$2:$K$80,11)</f>
        <v>index</v>
      </c>
      <c r="E90">
        <v>1</v>
      </c>
      <c r="F90" s="228">
        <v>1</v>
      </c>
      <c r="G90" s="228">
        <v>-1</v>
      </c>
      <c r="H90" s="203">
        <v>1</v>
      </c>
      <c r="I90" s="229">
        <v>-2</v>
      </c>
      <c r="J90">
        <v>-1</v>
      </c>
      <c r="K90">
        <v>-1</v>
      </c>
      <c r="L90" s="203">
        <v>1</v>
      </c>
      <c r="M90">
        <v>1</v>
      </c>
      <c r="N90">
        <v>1</v>
      </c>
      <c r="O90">
        <v>0</v>
      </c>
      <c r="P90">
        <v>0</v>
      </c>
      <c r="Q90" s="237">
        <v>1.10644575579E-2</v>
      </c>
      <c r="R90" s="194">
        <v>42544</v>
      </c>
      <c r="S90">
        <v>60</v>
      </c>
      <c r="T90" t="s">
        <v>1163</v>
      </c>
      <c r="U90">
        <v>2</v>
      </c>
      <c r="V90" s="241">
        <v>2</v>
      </c>
      <c r="W90">
        <v>2</v>
      </c>
      <c r="X90" s="137">
        <v>178190</v>
      </c>
      <c r="Y90" s="137">
        <v>178190</v>
      </c>
      <c r="Z90" s="188">
        <v>1971.5756922422011</v>
      </c>
      <c r="AA90" s="188">
        <f t="shared" si="179"/>
        <v>1971.5756922422011</v>
      </c>
      <c r="AB90" s="188">
        <v>1971.5756922422011</v>
      </c>
      <c r="AC90" s="188">
        <v>-1971.5756922422011</v>
      </c>
      <c r="AD90" s="188">
        <v>-1971.5756922422011</v>
      </c>
      <c r="AE90" s="188">
        <v>-1971.5756922422011</v>
      </c>
      <c r="AF90" s="188">
        <f t="shared" si="187"/>
        <v>0</v>
      </c>
      <c r="AG90" s="188">
        <v>1971.5756922422011</v>
      </c>
      <c r="AH90" s="188">
        <v>-1971.5756922422011</v>
      </c>
      <c r="AI90" s="188">
        <v>-1971.5756922422011</v>
      </c>
      <c r="AJ90" s="188">
        <v>1971.5756922422011</v>
      </c>
      <c r="AL90">
        <v>1</v>
      </c>
      <c r="AM90" s="228">
        <v>-1</v>
      </c>
      <c r="AN90" s="228">
        <v>1</v>
      </c>
      <c r="AO90" s="228">
        <v>-1</v>
      </c>
      <c r="AP90" s="203">
        <v>1</v>
      </c>
      <c r="AQ90" s="229">
        <v>-3</v>
      </c>
      <c r="AR90">
        <v>-1</v>
      </c>
      <c r="AS90">
        <v>-1</v>
      </c>
      <c r="AT90" s="203">
        <v>1</v>
      </c>
      <c r="AU90">
        <v>0</v>
      </c>
      <c r="AV90">
        <v>1</v>
      </c>
      <c r="AW90">
        <v>0</v>
      </c>
      <c r="AX90">
        <v>0</v>
      </c>
      <c r="AY90" s="237">
        <v>2.6376339861899998E-3</v>
      </c>
      <c r="AZ90" s="194">
        <v>42544</v>
      </c>
      <c r="BA90">
        <f t="shared" si="188"/>
        <v>-1</v>
      </c>
      <c r="BB90" t="s">
        <v>1163</v>
      </c>
      <c r="BC90">
        <v>2</v>
      </c>
      <c r="BD90" s="241">
        <v>2</v>
      </c>
      <c r="BE90">
        <v>2</v>
      </c>
      <c r="BF90" s="137">
        <v>178660</v>
      </c>
      <c r="BG90" s="137">
        <v>178660</v>
      </c>
      <c r="BH90" s="188">
        <v>-471.23968797270538</v>
      </c>
      <c r="BI90" s="188">
        <f t="shared" si="189"/>
        <v>471.23968797270538</v>
      </c>
      <c r="BJ90" s="188">
        <v>471.23968797270538</v>
      </c>
      <c r="BK90" s="188">
        <v>-471.23968797270538</v>
      </c>
      <c r="BL90" s="188">
        <v>-471.23968797270538</v>
      </c>
      <c r="BM90" s="188">
        <v>471.23968797270538</v>
      </c>
      <c r="BN90" s="188">
        <v>-471.23968797270538</v>
      </c>
      <c r="BO90" s="188">
        <f t="shared" si="190"/>
        <v>-471.23968797270538</v>
      </c>
      <c r="BP90" s="188">
        <v>471.23968797270538</v>
      </c>
      <c r="BQ90" s="188">
        <v>-471.23968797270538</v>
      </c>
      <c r="BR90" s="188">
        <v>-471.23968797270538</v>
      </c>
      <c r="BS90" s="188">
        <v>471.23968797270538</v>
      </c>
      <c r="BU90">
        <v>1</v>
      </c>
      <c r="BV90" s="228">
        <v>1</v>
      </c>
      <c r="BW90" s="228">
        <v>1</v>
      </c>
      <c r="BX90" s="228">
        <v>1</v>
      </c>
      <c r="BY90" s="203">
        <v>1</v>
      </c>
      <c r="BZ90" s="229">
        <v>-4</v>
      </c>
      <c r="CA90">
        <v>-1</v>
      </c>
      <c r="CB90">
        <v>-1</v>
      </c>
      <c r="CC90" s="203">
        <v>1</v>
      </c>
      <c r="CD90">
        <v>1</v>
      </c>
      <c r="CE90">
        <v>1</v>
      </c>
      <c r="CF90">
        <v>0</v>
      </c>
      <c r="CG90">
        <v>0</v>
      </c>
      <c r="CH90" s="237"/>
      <c r="CI90" s="194">
        <v>42548</v>
      </c>
      <c r="CJ90">
        <f t="shared" si="191"/>
        <v>1</v>
      </c>
      <c r="CK90" t="s">
        <v>1163</v>
      </c>
      <c r="CL90">
        <v>2</v>
      </c>
      <c r="CM90" s="241">
        <v>2</v>
      </c>
      <c r="CN90">
        <v>2</v>
      </c>
      <c r="CO90" s="137">
        <v>178660</v>
      </c>
      <c r="CP90" s="137">
        <v>178660</v>
      </c>
      <c r="CQ90" s="188">
        <v>0</v>
      </c>
      <c r="CR90" s="188">
        <f t="shared" si="248"/>
        <v>0</v>
      </c>
      <c r="CS90" s="188">
        <v>0</v>
      </c>
      <c r="CT90" s="188">
        <v>0</v>
      </c>
      <c r="CU90" s="188">
        <v>0</v>
      </c>
      <c r="CV90" s="188">
        <v>0</v>
      </c>
      <c r="CW90" s="188">
        <v>0</v>
      </c>
      <c r="CX90" s="188">
        <f t="shared" si="192"/>
        <v>0</v>
      </c>
      <c r="CY90" s="188">
        <v>0</v>
      </c>
      <c r="CZ90" s="188">
        <v>0</v>
      </c>
      <c r="DA90" s="188">
        <v>0</v>
      </c>
      <c r="DB90" s="188">
        <v>0</v>
      </c>
      <c r="DD90">
        <v>1</v>
      </c>
      <c r="DE90" s="228">
        <v>1</v>
      </c>
      <c r="DF90" s="228">
        <v>1</v>
      </c>
      <c r="DG90" s="228">
        <v>1</v>
      </c>
      <c r="DH90" s="203">
        <v>1</v>
      </c>
      <c r="DI90" s="229">
        <v>-4</v>
      </c>
      <c r="DJ90">
        <v>-1</v>
      </c>
      <c r="DK90">
        <v>-1</v>
      </c>
      <c r="DL90" s="203">
        <v>-1</v>
      </c>
      <c r="DM90">
        <v>0</v>
      </c>
      <c r="DN90">
        <v>0</v>
      </c>
      <c r="DO90">
        <v>1</v>
      </c>
      <c r="DP90">
        <v>1</v>
      </c>
      <c r="DQ90" s="237">
        <v>-5.8211127280900004E-3</v>
      </c>
      <c r="DR90" s="194">
        <v>42548</v>
      </c>
      <c r="DS90">
        <f t="shared" si="193"/>
        <v>1</v>
      </c>
      <c r="DT90" t="s">
        <v>1163</v>
      </c>
      <c r="DU90">
        <v>2</v>
      </c>
      <c r="DV90" s="241">
        <v>2</v>
      </c>
      <c r="DW90">
        <v>2</v>
      </c>
      <c r="DX90" s="137">
        <v>177620</v>
      </c>
      <c r="DY90" s="137">
        <v>177620</v>
      </c>
      <c r="DZ90" s="188">
        <v>-1033.946042763346</v>
      </c>
      <c r="EA90" s="188">
        <f t="shared" si="249"/>
        <v>-1033.946042763346</v>
      </c>
      <c r="EB90" s="188">
        <v>-1033.946042763346</v>
      </c>
      <c r="EC90" s="188">
        <v>1033.946042763346</v>
      </c>
      <c r="ED90" s="188">
        <v>1033.946042763346</v>
      </c>
      <c r="EE90" s="188">
        <v>-1033.946042763346</v>
      </c>
      <c r="EF90" s="188">
        <v>-1033.946042763346</v>
      </c>
      <c r="EG90" s="188">
        <f t="shared" si="194"/>
        <v>-1033.946042763346</v>
      </c>
      <c r="EH90" s="188">
        <v>-1033.946042763346</v>
      </c>
      <c r="EI90" s="188">
        <v>1033.946042763346</v>
      </c>
      <c r="EJ90" s="188">
        <v>-1033.946042763346</v>
      </c>
      <c r="EK90" s="188">
        <v>1033.946042763346</v>
      </c>
      <c r="EM90">
        <v>-1</v>
      </c>
      <c r="EN90" s="228">
        <v>-1</v>
      </c>
      <c r="EO90" s="228">
        <v>-1</v>
      </c>
      <c r="EP90" s="228">
        <v>-1</v>
      </c>
      <c r="EQ90" s="203">
        <v>1</v>
      </c>
      <c r="ER90" s="229">
        <v>5</v>
      </c>
      <c r="ES90">
        <v>-1</v>
      </c>
      <c r="ET90">
        <v>1</v>
      </c>
      <c r="EU90" s="203">
        <v>1</v>
      </c>
      <c r="EV90">
        <v>0</v>
      </c>
      <c r="EW90">
        <v>1</v>
      </c>
      <c r="EX90">
        <v>0</v>
      </c>
      <c r="EY90">
        <v>1</v>
      </c>
      <c r="EZ90" s="237">
        <v>4.0535975678399998E-3</v>
      </c>
      <c r="FA90" s="194">
        <v>42548</v>
      </c>
      <c r="FB90">
        <f t="shared" si="195"/>
        <v>-1</v>
      </c>
      <c r="FC90" t="s">
        <v>1163</v>
      </c>
      <c r="FD90">
        <v>2</v>
      </c>
      <c r="FE90" s="241">
        <v>2</v>
      </c>
      <c r="FF90">
        <v>2</v>
      </c>
      <c r="FG90" s="137">
        <v>178340</v>
      </c>
      <c r="FH90" s="137">
        <v>178340</v>
      </c>
      <c r="FI90" s="188">
        <v>-722.91859024858559</v>
      </c>
      <c r="FJ90" s="188">
        <f t="shared" si="250"/>
        <v>-722.91859024858559</v>
      </c>
      <c r="FK90" s="188">
        <v>722.91859024858559</v>
      </c>
      <c r="FL90" s="188">
        <v>-722.91859024858559</v>
      </c>
      <c r="FM90" s="188">
        <v>722.91859024858559</v>
      </c>
      <c r="FN90" s="188">
        <v>-722.91859024858559</v>
      </c>
      <c r="FO90" s="188">
        <v>-722.91859024858559</v>
      </c>
      <c r="FP90" s="188">
        <f t="shared" si="196"/>
        <v>-722.91859024858559</v>
      </c>
      <c r="FQ90" s="188">
        <v>722.91859024858559</v>
      </c>
      <c r="FR90" s="188">
        <v>-722.91859024858559</v>
      </c>
      <c r="FS90" s="188">
        <v>-722.91859024858559</v>
      </c>
      <c r="FT90" s="188">
        <v>722.91859024858559</v>
      </c>
      <c r="FV90">
        <v>1</v>
      </c>
      <c r="FW90" s="228">
        <v>-1</v>
      </c>
      <c r="FX90" s="228">
        <v>-1</v>
      </c>
      <c r="FY90" s="228">
        <v>-1</v>
      </c>
      <c r="FZ90" s="203">
        <v>1</v>
      </c>
      <c r="GA90" s="229">
        <v>6</v>
      </c>
      <c r="GB90">
        <v>-1</v>
      </c>
      <c r="GC90">
        <v>1</v>
      </c>
      <c r="GD90">
        <v>-1</v>
      </c>
      <c r="GE90">
        <v>1</v>
      </c>
      <c r="GF90">
        <v>0</v>
      </c>
      <c r="GG90">
        <v>1</v>
      </c>
      <c r="GH90">
        <v>0</v>
      </c>
      <c r="GI90">
        <v>-8.9716272288900003E-4</v>
      </c>
      <c r="GJ90" s="194">
        <v>42548</v>
      </c>
      <c r="GK90">
        <f t="shared" si="197"/>
        <v>-1</v>
      </c>
      <c r="GL90" t="s">
        <v>1163</v>
      </c>
      <c r="GM90">
        <v>2</v>
      </c>
      <c r="GN90" s="241">
        <v>1</v>
      </c>
      <c r="GO90">
        <v>3</v>
      </c>
      <c r="GP90" s="137">
        <v>178180</v>
      </c>
      <c r="GQ90" s="137">
        <v>267270</v>
      </c>
      <c r="GR90" s="188">
        <v>159.85645396436203</v>
      </c>
      <c r="GS90" s="188">
        <f t="shared" si="251"/>
        <v>-159.85645396436203</v>
      </c>
      <c r="GT90" s="188">
        <v>-159.85645396436203</v>
      </c>
      <c r="GU90" s="188">
        <v>159.85645396436203</v>
      </c>
      <c r="GV90" s="188">
        <v>-159.85645396436203</v>
      </c>
      <c r="GW90" s="188">
        <v>159.85645396436203</v>
      </c>
      <c r="GX90" s="188">
        <v>159.85645396436203</v>
      </c>
      <c r="GY90" s="188">
        <f t="shared" si="198"/>
        <v>159.85645396436203</v>
      </c>
      <c r="GZ90" s="188">
        <v>-159.85645396436203</v>
      </c>
      <c r="HA90" s="188">
        <v>159.85645396436203</v>
      </c>
      <c r="HB90" s="188">
        <v>-159.85645396436203</v>
      </c>
      <c r="HC90" s="188">
        <v>159.85645396436203</v>
      </c>
      <c r="HE90">
        <v>-1</v>
      </c>
      <c r="HF90">
        <v>-1</v>
      </c>
      <c r="HG90">
        <v>-1</v>
      </c>
      <c r="HH90">
        <v>-1</v>
      </c>
      <c r="HI90">
        <v>1</v>
      </c>
      <c r="HJ90">
        <v>7</v>
      </c>
      <c r="HK90">
        <v>-1</v>
      </c>
      <c r="HL90">
        <v>1</v>
      </c>
      <c r="HM90" s="203">
        <v>1</v>
      </c>
      <c r="HN90">
        <v>0</v>
      </c>
      <c r="HO90">
        <v>1</v>
      </c>
      <c r="HP90">
        <v>0</v>
      </c>
      <c r="HQ90">
        <v>1</v>
      </c>
      <c r="HR90" s="237">
        <v>1.2347064765999999E-2</v>
      </c>
      <c r="HS90" s="194">
        <v>42548</v>
      </c>
      <c r="HT90">
        <f t="shared" si="199"/>
        <v>-1</v>
      </c>
      <c r="HU90" t="s">
        <v>1163</v>
      </c>
      <c r="HV90">
        <v>2</v>
      </c>
      <c r="HW90">
        <v>1</v>
      </c>
      <c r="HX90">
        <v>3</v>
      </c>
      <c r="HY90" s="137">
        <v>180380</v>
      </c>
      <c r="HZ90" s="137">
        <v>270570</v>
      </c>
      <c r="IA90" s="188">
        <v>-2227.1635424910796</v>
      </c>
      <c r="IB90" s="188">
        <f t="shared" si="252"/>
        <v>-2227.1635424910796</v>
      </c>
      <c r="IC90" s="188">
        <v>2227.1635424910796</v>
      </c>
      <c r="ID90" s="188">
        <v>-2227.1635424910796</v>
      </c>
      <c r="IE90" s="188">
        <v>2227.1635424910796</v>
      </c>
      <c r="IF90" s="188">
        <v>-2227.1635424910796</v>
      </c>
      <c r="IG90" s="188">
        <v>-2227.1635424910796</v>
      </c>
      <c r="IH90" s="188">
        <f t="shared" si="200"/>
        <v>-2227.1635424910796</v>
      </c>
      <c r="II90" s="188">
        <v>2227.1635424910796</v>
      </c>
      <c r="IJ90" s="188">
        <v>-2227.1635424910796</v>
      </c>
      <c r="IK90" s="188">
        <v>-2227.1635424910796</v>
      </c>
      <c r="IL90" s="188">
        <v>2227.1635424910796</v>
      </c>
      <c r="IN90">
        <v>1</v>
      </c>
      <c r="IO90" s="228">
        <v>1</v>
      </c>
      <c r="IP90" s="228">
        <v>1</v>
      </c>
      <c r="IQ90" s="228">
        <v>1</v>
      </c>
      <c r="IR90" s="203">
        <v>1</v>
      </c>
      <c r="IS90" s="229">
        <v>8</v>
      </c>
      <c r="IT90">
        <v>-1</v>
      </c>
      <c r="IU90">
        <v>1</v>
      </c>
      <c r="IV90" s="203">
        <v>1</v>
      </c>
      <c r="IW90">
        <v>1</v>
      </c>
      <c r="IX90">
        <v>1</v>
      </c>
      <c r="IY90">
        <v>0</v>
      </c>
      <c r="IZ90">
        <v>1</v>
      </c>
      <c r="JA90" s="237">
        <v>6.0427985364199998E-3</v>
      </c>
      <c r="JB90" s="194">
        <v>42548</v>
      </c>
      <c r="JC90">
        <f t="shared" si="201"/>
        <v>1</v>
      </c>
      <c r="JD90" t="s">
        <v>1163</v>
      </c>
      <c r="JE90">
        <v>2</v>
      </c>
      <c r="JF90" s="241">
        <v>2</v>
      </c>
      <c r="JG90">
        <v>2</v>
      </c>
      <c r="JH90" s="137">
        <v>181470</v>
      </c>
      <c r="JI90" s="137">
        <v>181470</v>
      </c>
      <c r="JJ90" s="188">
        <v>1096.5866504041373</v>
      </c>
      <c r="JK90" s="188">
        <f t="shared" si="253"/>
        <v>1096.5866504041373</v>
      </c>
      <c r="JL90" s="188">
        <v>1096.5866504041373</v>
      </c>
      <c r="JM90" s="188">
        <v>-1096.5866504041373</v>
      </c>
      <c r="JN90" s="188">
        <v>1096.5866504041373</v>
      </c>
      <c r="JO90" s="188">
        <v>1096.5866504041373</v>
      </c>
      <c r="JP90" s="188">
        <v>1096.5866504041373</v>
      </c>
      <c r="JQ90" s="188">
        <f t="shared" si="202"/>
        <v>1096.5866504041373</v>
      </c>
      <c r="JR90" s="188">
        <v>1096.5866504041373</v>
      </c>
      <c r="JS90" s="188">
        <v>-1096.5866504041373</v>
      </c>
      <c r="JT90" s="188">
        <v>-1096.5866504041373</v>
      </c>
      <c r="JU90" s="188">
        <v>1096.5866504041373</v>
      </c>
      <c r="JW90">
        <v>1</v>
      </c>
      <c r="JX90" s="228">
        <v>1</v>
      </c>
      <c r="JY90" s="228">
        <v>-1</v>
      </c>
      <c r="JZ90" s="228">
        <v>1</v>
      </c>
      <c r="KA90" s="203">
        <v>1</v>
      </c>
      <c r="KB90" s="229">
        <v>9</v>
      </c>
      <c r="KC90">
        <v>-1</v>
      </c>
      <c r="KD90">
        <v>1</v>
      </c>
      <c r="KE90" s="203">
        <v>1</v>
      </c>
      <c r="KF90">
        <v>1</v>
      </c>
      <c r="KG90">
        <v>1</v>
      </c>
      <c r="KH90">
        <v>0</v>
      </c>
      <c r="KI90">
        <v>1</v>
      </c>
      <c r="KJ90" s="237">
        <v>6.4473466688699998E-3</v>
      </c>
      <c r="KK90" s="194">
        <v>42548</v>
      </c>
      <c r="KL90">
        <f t="shared" si="203"/>
        <v>1</v>
      </c>
      <c r="KM90" t="s">
        <v>1163</v>
      </c>
      <c r="KN90">
        <v>2</v>
      </c>
      <c r="KO90" s="241">
        <v>2</v>
      </c>
      <c r="KP90">
        <v>2</v>
      </c>
      <c r="KQ90" s="137">
        <v>182640</v>
      </c>
      <c r="KR90" s="137">
        <v>182640</v>
      </c>
      <c r="KS90" s="188">
        <v>1177.5433956024167</v>
      </c>
      <c r="KT90" s="188">
        <v>1177.5433956024167</v>
      </c>
      <c r="KU90" s="188">
        <v>1177.5433956024167</v>
      </c>
      <c r="KV90" s="188">
        <v>-1177.5433956024167</v>
      </c>
      <c r="KW90" s="188">
        <v>1177.5433956024167</v>
      </c>
      <c r="KX90" s="188">
        <v>-1177.5433956024167</v>
      </c>
      <c r="KY90" s="188">
        <v>1177.5433956024167</v>
      </c>
      <c r="KZ90" s="188">
        <f t="shared" si="204"/>
        <v>1177.5433956024167</v>
      </c>
      <c r="LA90" s="188">
        <v>1177.5433956024167</v>
      </c>
      <c r="LB90" s="188">
        <v>-1177.5433956024167</v>
      </c>
      <c r="LC90" s="188">
        <v>-1177.5433956024167</v>
      </c>
      <c r="LD90" s="188">
        <v>1177.5433956024167</v>
      </c>
      <c r="LF90">
        <v>1</v>
      </c>
      <c r="LG90" s="228">
        <v>1</v>
      </c>
      <c r="LH90" s="228">
        <v>-1</v>
      </c>
      <c r="LI90" s="228">
        <v>1</v>
      </c>
      <c r="LJ90" s="203">
        <v>1</v>
      </c>
      <c r="LK90" s="229">
        <v>10</v>
      </c>
      <c r="LL90">
        <v>-1</v>
      </c>
      <c r="LM90">
        <v>1</v>
      </c>
      <c r="LN90" s="203">
        <v>1</v>
      </c>
      <c r="LO90">
        <v>0</v>
      </c>
      <c r="LP90">
        <v>1</v>
      </c>
      <c r="LQ90">
        <v>0</v>
      </c>
      <c r="LR90">
        <v>1</v>
      </c>
      <c r="LS90" s="237">
        <v>1.3140604467800001E-3</v>
      </c>
      <c r="LT90" s="194">
        <v>42548</v>
      </c>
      <c r="LU90">
        <f t="shared" si="205"/>
        <v>1</v>
      </c>
      <c r="LV90" t="s">
        <v>1163</v>
      </c>
      <c r="LW90">
        <v>2</v>
      </c>
      <c r="LX90" s="241"/>
      <c r="LY90">
        <v>2</v>
      </c>
      <c r="LZ90" s="137">
        <v>182880</v>
      </c>
      <c r="MA90" s="137">
        <v>182880</v>
      </c>
      <c r="MB90" s="188">
        <v>240.31537450712642</v>
      </c>
      <c r="MC90" s="188">
        <v>240.31537450712642</v>
      </c>
      <c r="MD90" s="188">
        <v>240.31537450712642</v>
      </c>
      <c r="ME90" s="188">
        <v>-240.31537450712642</v>
      </c>
      <c r="MF90" s="188">
        <v>240.31537450712642</v>
      </c>
      <c r="MG90" s="188">
        <v>-240.31537450712642</v>
      </c>
      <c r="MH90" s="188">
        <v>240.31537450712642</v>
      </c>
      <c r="MI90" s="188">
        <f t="shared" si="206"/>
        <v>240.31537450712642</v>
      </c>
      <c r="MJ90" s="188">
        <v>240.31537450712642</v>
      </c>
      <c r="MK90" s="188">
        <v>-240.31537450712642</v>
      </c>
      <c r="ML90" s="188">
        <v>-240.31537450712642</v>
      </c>
      <c r="MM90" s="188">
        <v>240.31537450712642</v>
      </c>
      <c r="MO90">
        <v>1</v>
      </c>
      <c r="MP90" s="228">
        <v>-1</v>
      </c>
      <c r="MQ90" s="228">
        <v>-1</v>
      </c>
      <c r="MR90" s="203">
        <v>1</v>
      </c>
      <c r="MS90" s="203">
        <v>1</v>
      </c>
      <c r="MT90" s="229">
        <v>11</v>
      </c>
      <c r="MU90">
        <v>-1</v>
      </c>
      <c r="MV90">
        <v>1</v>
      </c>
      <c r="MW90" s="203">
        <v>1</v>
      </c>
      <c r="MX90">
        <v>0</v>
      </c>
      <c r="MY90">
        <v>1</v>
      </c>
      <c r="MZ90">
        <v>0</v>
      </c>
      <c r="NA90">
        <v>1</v>
      </c>
      <c r="NB90" s="237">
        <v>7.6006124234500004E-3</v>
      </c>
      <c r="NC90" s="194">
        <v>42548</v>
      </c>
      <c r="ND90">
        <f t="shared" si="207"/>
        <v>1</v>
      </c>
      <c r="NE90" t="s">
        <v>1163</v>
      </c>
      <c r="NF90">
        <v>2</v>
      </c>
      <c r="NG90" s="241"/>
      <c r="NH90">
        <v>2</v>
      </c>
      <c r="NI90" s="137">
        <v>184270</v>
      </c>
      <c r="NJ90" s="137">
        <v>184270</v>
      </c>
      <c r="NK90" s="188">
        <v>-1400.5648512691316</v>
      </c>
      <c r="NL90" s="188">
        <v>1400.5648512691316</v>
      </c>
      <c r="NM90" s="188">
        <v>1400.5648512691316</v>
      </c>
      <c r="NN90" s="188">
        <v>-1400.5648512691316</v>
      </c>
      <c r="NO90" s="188">
        <v>1400.5648512691316</v>
      </c>
      <c r="NP90" s="188">
        <v>-1400.5648512691316</v>
      </c>
      <c r="NQ90" s="188">
        <v>1400.5648512691316</v>
      </c>
      <c r="NR90" s="188">
        <f t="shared" si="208"/>
        <v>1400.5648512691316</v>
      </c>
      <c r="NS90" s="188">
        <v>1400.5648512691316</v>
      </c>
      <c r="NT90" s="188">
        <v>-1400.5648512691316</v>
      </c>
      <c r="NU90" s="188">
        <v>-1400.5648512691316</v>
      </c>
      <c r="NV90" s="188">
        <v>1400.5648512691316</v>
      </c>
      <c r="NX90">
        <v>1</v>
      </c>
      <c r="NY90" s="228">
        <v>-1</v>
      </c>
      <c r="NZ90" s="228">
        <v>-1</v>
      </c>
      <c r="OA90" s="228">
        <v>1</v>
      </c>
      <c r="OB90" s="203">
        <v>1</v>
      </c>
      <c r="OC90" s="229">
        <v>12</v>
      </c>
      <c r="OD90">
        <v>-1</v>
      </c>
      <c r="OE90">
        <v>1</v>
      </c>
      <c r="OF90" s="203">
        <v>-1</v>
      </c>
      <c r="OG90">
        <v>1</v>
      </c>
      <c r="OH90">
        <v>0</v>
      </c>
      <c r="OI90">
        <v>1</v>
      </c>
      <c r="OJ90">
        <v>0</v>
      </c>
      <c r="OK90">
        <v>-5.4268193411800001E-4</v>
      </c>
      <c r="OL90" s="194">
        <v>42548</v>
      </c>
      <c r="OM90">
        <f t="shared" si="209"/>
        <v>1</v>
      </c>
      <c r="ON90" t="s">
        <v>1163</v>
      </c>
      <c r="OO90">
        <v>2</v>
      </c>
      <c r="OP90" s="241"/>
      <c r="OQ90">
        <v>2</v>
      </c>
      <c r="OR90" s="137">
        <v>184510</v>
      </c>
      <c r="OS90" s="137">
        <v>184510</v>
      </c>
      <c r="OT90" s="188">
        <v>100.13024366411219</v>
      </c>
      <c r="OU90" s="188">
        <v>-100.13024366411219</v>
      </c>
      <c r="OV90" s="188">
        <v>-100.13024366411219</v>
      </c>
      <c r="OW90" s="188">
        <v>100.13024366411219</v>
      </c>
      <c r="OX90" s="188">
        <v>-100.13024366411219</v>
      </c>
      <c r="OY90" s="188">
        <v>100.13024366411219</v>
      </c>
      <c r="OZ90" s="188">
        <v>-100.13024366411219</v>
      </c>
      <c r="PA90" s="188">
        <f t="shared" si="210"/>
        <v>-100.13024366411219</v>
      </c>
      <c r="PB90" s="188">
        <v>-100.13024366411219</v>
      </c>
      <c r="PC90" s="188">
        <v>100.13024366411219</v>
      </c>
      <c r="PD90" s="188">
        <v>-100.13024366411219</v>
      </c>
      <c r="PE90" s="188">
        <v>100.13024366411219</v>
      </c>
      <c r="PG90">
        <v>-1</v>
      </c>
      <c r="PH90" s="228">
        <v>-1</v>
      </c>
      <c r="PI90" s="228">
        <v>-1</v>
      </c>
      <c r="PJ90" s="228">
        <v>1</v>
      </c>
      <c r="PK90" s="203">
        <v>1</v>
      </c>
      <c r="PL90" s="229">
        <v>13</v>
      </c>
      <c r="PM90">
        <v>-1</v>
      </c>
      <c r="PN90">
        <v>1</v>
      </c>
      <c r="PO90" s="203">
        <v>1</v>
      </c>
      <c r="PP90">
        <v>0</v>
      </c>
      <c r="PQ90">
        <v>1</v>
      </c>
      <c r="PR90">
        <v>0</v>
      </c>
      <c r="PS90">
        <v>1</v>
      </c>
      <c r="PT90" s="237">
        <v>1.8461204322099999E-3</v>
      </c>
      <c r="PU90" s="194">
        <v>42548</v>
      </c>
      <c r="PV90">
        <v>1</v>
      </c>
      <c r="PW90" t="s">
        <v>1163</v>
      </c>
      <c r="PX90">
        <v>2</v>
      </c>
      <c r="PY90" s="241"/>
      <c r="PZ90">
        <v>2</v>
      </c>
      <c r="QA90" s="137">
        <v>184800</v>
      </c>
      <c r="QB90" s="137">
        <v>184800</v>
      </c>
      <c r="QC90" s="188">
        <v>-341.16305587240799</v>
      </c>
      <c r="QD90" s="188">
        <v>-341.16305587240799</v>
      </c>
      <c r="QE90" s="188">
        <v>341.16305587240799</v>
      </c>
      <c r="QF90" s="188">
        <v>-341.16305587240799</v>
      </c>
      <c r="QG90" s="188">
        <v>341.16305587240799</v>
      </c>
      <c r="QH90" s="188">
        <v>-341.16305587240799</v>
      </c>
      <c r="QI90" s="188">
        <v>341.16305587240799</v>
      </c>
      <c r="QJ90" s="188">
        <v>341.16305587240799</v>
      </c>
      <c r="QK90" s="188">
        <v>341.16305587240799</v>
      </c>
      <c r="QL90" s="188">
        <v>-341.16305587240799</v>
      </c>
      <c r="QM90" s="188">
        <v>-341.16305587240799</v>
      </c>
      <c r="QN90" s="188">
        <v>341.16305587240799</v>
      </c>
      <c r="QP90">
        <f t="shared" si="211"/>
        <v>1</v>
      </c>
      <c r="QQ90" s="228">
        <v>-1</v>
      </c>
      <c r="QR90" s="228">
        <v>-1</v>
      </c>
      <c r="QS90" s="228">
        <v>1</v>
      </c>
      <c r="QT90" s="203">
        <v>-1</v>
      </c>
      <c r="QU90" s="229">
        <v>14</v>
      </c>
      <c r="QV90">
        <f t="shared" si="212"/>
        <v>1</v>
      </c>
      <c r="QW90">
        <f t="shared" si="213"/>
        <v>-1</v>
      </c>
      <c r="QX90">
        <v>1</v>
      </c>
      <c r="QY90">
        <f t="shared" si="214"/>
        <v>0</v>
      </c>
      <c r="QZ90">
        <f t="shared" si="267"/>
        <v>0</v>
      </c>
      <c r="RA90">
        <f t="shared" si="254"/>
        <v>1</v>
      </c>
      <c r="RB90">
        <f t="shared" si="215"/>
        <v>0</v>
      </c>
      <c r="RC90">
        <v>1.57173052951E-3</v>
      </c>
      <c r="RD90" s="194">
        <v>42548</v>
      </c>
      <c r="RE90">
        <f t="shared" si="216"/>
        <v>-1</v>
      </c>
      <c r="RF90" t="str">
        <f t="shared" si="180"/>
        <v>TRUE</v>
      </c>
      <c r="RG90">
        <f>VLOOKUP($A90,'FuturesInfo (3)'!$A$2:$V$80,22)</f>
        <v>2</v>
      </c>
      <c r="RH90" s="241"/>
      <c r="RI90">
        <f t="shared" si="217"/>
        <v>2</v>
      </c>
      <c r="RJ90" s="137">
        <f>VLOOKUP($A90,'FuturesInfo (3)'!$A$2:$O$80,15)*RG90</f>
        <v>184800</v>
      </c>
      <c r="RK90" s="137">
        <f>VLOOKUP($A90,'FuturesInfo (3)'!$A$2:$O$80,15)*RI90</f>
        <v>184800</v>
      </c>
      <c r="RL90" s="188">
        <f t="shared" si="218"/>
        <v>-290.45580185344801</v>
      </c>
      <c r="RM90" s="188">
        <f t="shared" si="263"/>
        <v>290.45580185344801</v>
      </c>
      <c r="RN90" s="188">
        <f t="shared" si="219"/>
        <v>-290.45580185344801</v>
      </c>
      <c r="RO90" s="188">
        <f t="shared" si="220"/>
        <v>290.45580185344801</v>
      </c>
      <c r="RP90" s="188">
        <f t="shared" si="264"/>
        <v>-290.45580185344801</v>
      </c>
      <c r="RQ90" s="188">
        <f t="shared" si="221"/>
        <v>-290.45580185344801</v>
      </c>
      <c r="RR90" s="188">
        <f t="shared" si="255"/>
        <v>290.45580185344801</v>
      </c>
      <c r="RS90" s="188">
        <f t="shared" si="222"/>
        <v>-290.45580185344801</v>
      </c>
      <c r="RT90" s="188">
        <f>IF(IF(sym!$Q79=QX90,1,0)=1,ABS(RJ90*RC90),-ABS(RJ90*RC90))</f>
        <v>290.45580185344801</v>
      </c>
      <c r="RU90" s="188">
        <f>IF(IF(sym!$P79=QX90,1,0)=1,ABS(RJ90*RC90),-ABS(RJ90*RC90))</f>
        <v>-290.45580185344801</v>
      </c>
      <c r="RV90" s="188">
        <f t="shared" si="260"/>
        <v>-290.45580185344801</v>
      </c>
      <c r="RW90" s="188">
        <f t="shared" si="223"/>
        <v>290.45580185344801</v>
      </c>
      <c r="RY90">
        <f t="shared" si="224"/>
        <v>1</v>
      </c>
      <c r="RZ90" s="228"/>
      <c r="SA90" s="228"/>
      <c r="SB90" s="228"/>
      <c r="SC90" s="203"/>
      <c r="SD90" s="229"/>
      <c r="SE90">
        <f t="shared" si="225"/>
        <v>1</v>
      </c>
      <c r="SF90">
        <f t="shared" si="226"/>
        <v>0</v>
      </c>
      <c r="SG90" s="203"/>
      <c r="SH90">
        <f t="shared" si="227"/>
        <v>1</v>
      </c>
      <c r="SI90">
        <f t="shared" si="181"/>
        <v>1</v>
      </c>
      <c r="SJ90">
        <f t="shared" si="256"/>
        <v>0</v>
      </c>
      <c r="SK90">
        <f t="shared" si="228"/>
        <v>1</v>
      </c>
      <c r="SL90" s="237"/>
      <c r="SM90" s="194"/>
      <c r="SN90">
        <f t="shared" si="229"/>
        <v>-1</v>
      </c>
      <c r="SO90" t="str">
        <f t="shared" si="182"/>
        <v>FALSE</v>
      </c>
      <c r="SP90">
        <f>VLOOKUP($A90,'FuturesInfo (3)'!$A$2:$V$80,22)</f>
        <v>2</v>
      </c>
      <c r="SQ90" s="241"/>
      <c r="SR90">
        <f t="shared" si="230"/>
        <v>2</v>
      </c>
      <c r="SS90" s="137">
        <f>VLOOKUP($A90,'FuturesInfo (3)'!$A$2:$O$80,15)*SP90</f>
        <v>184800</v>
      </c>
      <c r="ST90" s="137">
        <f>VLOOKUP($A90,'FuturesInfo (3)'!$A$2:$O$80,15)*SR90</f>
        <v>184800</v>
      </c>
      <c r="SU90" s="188">
        <f t="shared" si="177"/>
        <v>0</v>
      </c>
      <c r="SV90" s="188">
        <f t="shared" si="183"/>
        <v>0</v>
      </c>
      <c r="SW90" s="188">
        <f t="shared" si="231"/>
        <v>0</v>
      </c>
      <c r="SX90" s="188">
        <f t="shared" si="232"/>
        <v>0</v>
      </c>
      <c r="SY90" s="188">
        <f t="shared" si="265"/>
        <v>0</v>
      </c>
      <c r="SZ90" s="188">
        <f t="shared" si="233"/>
        <v>0</v>
      </c>
      <c r="TA90" s="188">
        <f t="shared" si="257"/>
        <v>0</v>
      </c>
      <c r="TB90" s="188">
        <f t="shared" si="234"/>
        <v>0</v>
      </c>
      <c r="TC90" s="188">
        <f>IF(IF(sym!$Q79=SG90,1,0)=1,ABS(SS90*SL90),-ABS(SS90*SL90))</f>
        <v>0</v>
      </c>
      <c r="TD90" s="188">
        <f>IF(IF(sym!$P79=SG90,1,0)=1,ABS(SS90*SL90),-ABS(SS90*SL90))</f>
        <v>0</v>
      </c>
      <c r="TE90" s="188">
        <f t="shared" si="261"/>
        <v>0</v>
      </c>
      <c r="TF90" s="188">
        <f t="shared" si="235"/>
        <v>0</v>
      </c>
      <c r="TH90">
        <f t="shared" si="236"/>
        <v>0</v>
      </c>
      <c r="TI90" s="228"/>
      <c r="TJ90" s="228"/>
      <c r="TK90" s="228"/>
      <c r="TL90" s="203"/>
      <c r="TM90" s="229"/>
      <c r="TN90">
        <f t="shared" si="237"/>
        <v>1</v>
      </c>
      <c r="TO90">
        <f t="shared" si="238"/>
        <v>0</v>
      </c>
      <c r="TP90" s="203"/>
      <c r="TQ90">
        <f t="shared" si="239"/>
        <v>1</v>
      </c>
      <c r="TR90">
        <f t="shared" si="184"/>
        <v>1</v>
      </c>
      <c r="TS90">
        <f t="shared" si="258"/>
        <v>0</v>
      </c>
      <c r="TT90">
        <f t="shared" si="240"/>
        <v>1</v>
      </c>
      <c r="TU90" s="237"/>
      <c r="TV90" s="194"/>
      <c r="TW90">
        <f t="shared" si="241"/>
        <v>-1</v>
      </c>
      <c r="TX90" t="str">
        <f t="shared" si="185"/>
        <v>FALSE</v>
      </c>
      <c r="TY90">
        <f>VLOOKUP($A90,'FuturesInfo (3)'!$A$2:$V$80,22)</f>
        <v>2</v>
      </c>
      <c r="TZ90" s="241"/>
      <c r="UA90">
        <f t="shared" si="242"/>
        <v>2</v>
      </c>
      <c r="UB90" s="137">
        <f>VLOOKUP($A90,'FuturesInfo (3)'!$A$2:$O$80,15)*TY90</f>
        <v>184800</v>
      </c>
      <c r="UC90" s="137">
        <f>VLOOKUP($A90,'FuturesInfo (3)'!$A$2:$O$80,15)*UA90</f>
        <v>184800</v>
      </c>
      <c r="UD90" s="188">
        <f t="shared" si="178"/>
        <v>0</v>
      </c>
      <c r="UE90" s="188">
        <f t="shared" si="186"/>
        <v>0</v>
      </c>
      <c r="UF90" s="188">
        <f t="shared" si="243"/>
        <v>0</v>
      </c>
      <c r="UG90" s="188">
        <f t="shared" si="244"/>
        <v>0</v>
      </c>
      <c r="UH90" s="188">
        <f t="shared" si="266"/>
        <v>0</v>
      </c>
      <c r="UI90" s="188">
        <f t="shared" si="245"/>
        <v>0</v>
      </c>
      <c r="UJ90" s="188">
        <f t="shared" si="259"/>
        <v>0</v>
      </c>
      <c r="UK90" s="188">
        <f t="shared" si="246"/>
        <v>0</v>
      </c>
      <c r="UL90" s="188">
        <f>IF(IF(sym!$Q79=TP90,1,0)=1,ABS(UB90*TU90),-ABS(UB90*TU90))</f>
        <v>0</v>
      </c>
      <c r="UM90" s="188">
        <f>IF(IF(sym!$P79=TP90,1,0)=1,ABS(UB90*TU90),-ABS(UB90*TU90))</f>
        <v>0</v>
      </c>
      <c r="UN90" s="188">
        <f t="shared" si="262"/>
        <v>0</v>
      </c>
      <c r="UO90" s="188">
        <f t="shared" si="247"/>
        <v>0</v>
      </c>
    </row>
    <row r="91" spans="1:561" s="4" customFormat="1" x14ac:dyDescent="0.25">
      <c r="A91" s="1" t="s">
        <v>1027</v>
      </c>
      <c r="B91" s="149" t="str">
        <f>'FuturesInfo (3)'!M79</f>
        <v>HTS</v>
      </c>
      <c r="C91" s="192" t="str">
        <f>VLOOKUP(A91,'FuturesInfo (3)'!$A$2:$K$80,11)</f>
        <v>rates</v>
      </c>
      <c r="E91">
        <v>1</v>
      </c>
      <c r="F91" s="228">
        <v>1</v>
      </c>
      <c r="G91" s="228">
        <v>-1</v>
      </c>
      <c r="H91" s="203">
        <v>1</v>
      </c>
      <c r="I91" s="229">
        <v>4</v>
      </c>
      <c r="J91">
        <v>-1</v>
      </c>
      <c r="K91">
        <v>1</v>
      </c>
      <c r="L91" s="203">
        <v>1</v>
      </c>
      <c r="M91">
        <v>1</v>
      </c>
      <c r="N91">
        <v>1</v>
      </c>
      <c r="O91">
        <v>0</v>
      </c>
      <c r="P91">
        <v>1</v>
      </c>
      <c r="Q91" s="237">
        <v>0</v>
      </c>
      <c r="R91" s="194">
        <v>42544</v>
      </c>
      <c r="S91">
        <v>60</v>
      </c>
      <c r="T91" t="s">
        <v>1163</v>
      </c>
      <c r="U91">
        <v>12</v>
      </c>
      <c r="V91" s="241">
        <v>1</v>
      </c>
      <c r="W91">
        <v>15</v>
      </c>
      <c r="X91" s="137">
        <v>2464445.9481600001</v>
      </c>
      <c r="Y91" s="137">
        <v>3080557.4351999997</v>
      </c>
      <c r="Z91" s="188">
        <v>0</v>
      </c>
      <c r="AA91" s="188">
        <f t="shared" si="179"/>
        <v>0</v>
      </c>
      <c r="AB91" s="188">
        <v>0</v>
      </c>
      <c r="AC91" s="188">
        <v>0</v>
      </c>
      <c r="AD91" s="188">
        <v>0</v>
      </c>
      <c r="AE91" s="188">
        <v>0</v>
      </c>
      <c r="AF91" s="188">
        <f t="shared" si="187"/>
        <v>-15</v>
      </c>
      <c r="AG91" s="188">
        <v>0</v>
      </c>
      <c r="AH91" s="188">
        <v>0</v>
      </c>
      <c r="AI91" s="188">
        <v>0</v>
      </c>
      <c r="AJ91" s="188">
        <v>0</v>
      </c>
      <c r="AL91">
        <v>1</v>
      </c>
      <c r="AM91" s="228">
        <v>-1</v>
      </c>
      <c r="AN91" s="228">
        <v>1</v>
      </c>
      <c r="AO91" s="228">
        <v>-1</v>
      </c>
      <c r="AP91" s="203">
        <v>1</v>
      </c>
      <c r="AQ91" s="229">
        <v>5</v>
      </c>
      <c r="AR91">
        <v>-1</v>
      </c>
      <c r="AS91">
        <v>1</v>
      </c>
      <c r="AT91" s="203">
        <v>1</v>
      </c>
      <c r="AU91">
        <v>0</v>
      </c>
      <c r="AV91">
        <v>1</v>
      </c>
      <c r="AW91">
        <v>0</v>
      </c>
      <c r="AX91">
        <v>1</v>
      </c>
      <c r="AY91" s="237">
        <v>3.0453761039500002E-4</v>
      </c>
      <c r="AZ91" s="194">
        <v>42544</v>
      </c>
      <c r="BA91">
        <f t="shared" si="188"/>
        <v>1</v>
      </c>
      <c r="BB91" t="s">
        <v>1163</v>
      </c>
      <c r="BC91">
        <v>13</v>
      </c>
      <c r="BD91" s="241">
        <v>1</v>
      </c>
      <c r="BE91">
        <v>16</v>
      </c>
      <c r="BF91" s="137">
        <v>2702400.1368000004</v>
      </c>
      <c r="BG91" s="137">
        <v>3326030.9376000003</v>
      </c>
      <c r="BH91" s="188">
        <v>-822.98247999219325</v>
      </c>
      <c r="BI91" s="188">
        <f t="shared" si="189"/>
        <v>822.98247999219325</v>
      </c>
      <c r="BJ91" s="188">
        <v>822.98247999219325</v>
      </c>
      <c r="BK91" s="188">
        <v>-822.98247999219325</v>
      </c>
      <c r="BL91" s="188">
        <v>822.98247999219325</v>
      </c>
      <c r="BM91" s="188">
        <v>822.98247999219325</v>
      </c>
      <c r="BN91" s="188">
        <v>-822.98247999219325</v>
      </c>
      <c r="BO91" s="188">
        <f t="shared" si="190"/>
        <v>822.98247999219325</v>
      </c>
      <c r="BP91" s="188">
        <v>-822.98247999219325</v>
      </c>
      <c r="BQ91" s="188">
        <v>822.98247999219325</v>
      </c>
      <c r="BR91" s="188">
        <v>-822.98247999219325</v>
      </c>
      <c r="BS91" s="188">
        <v>822.98247999219325</v>
      </c>
      <c r="BU91">
        <v>1</v>
      </c>
      <c r="BV91" s="228">
        <v>1</v>
      </c>
      <c r="BW91" s="228">
        <v>-1</v>
      </c>
      <c r="BX91" s="228">
        <v>1</v>
      </c>
      <c r="BY91" s="203">
        <v>1</v>
      </c>
      <c r="BZ91" s="229">
        <v>6</v>
      </c>
      <c r="CA91">
        <v>-1</v>
      </c>
      <c r="CB91">
        <v>1</v>
      </c>
      <c r="CC91" s="203">
        <v>-1</v>
      </c>
      <c r="CD91">
        <v>0</v>
      </c>
      <c r="CE91">
        <v>0</v>
      </c>
      <c r="CF91">
        <v>1</v>
      </c>
      <c r="CG91">
        <v>0</v>
      </c>
      <c r="CH91" s="237">
        <v>-5.0740815912300003E-4</v>
      </c>
      <c r="CI91" s="194">
        <v>42544</v>
      </c>
      <c r="CJ91">
        <f t="shared" si="191"/>
        <v>1</v>
      </c>
      <c r="CK91" t="s">
        <v>1163</v>
      </c>
      <c r="CL91">
        <v>13</v>
      </c>
      <c r="CM91" s="241">
        <v>2</v>
      </c>
      <c r="CN91">
        <v>10</v>
      </c>
      <c r="CO91" s="137">
        <v>2682503.1869999999</v>
      </c>
      <c r="CP91" s="137">
        <v>2063463.9899999998</v>
      </c>
      <c r="CQ91" s="188">
        <v>-1361.1240039572506</v>
      </c>
      <c r="CR91" s="188">
        <f t="shared" si="248"/>
        <v>-1361.1240039572506</v>
      </c>
      <c r="CS91" s="188">
        <v>-1361.1240039572506</v>
      </c>
      <c r="CT91" s="188">
        <v>1361.1240039572506</v>
      </c>
      <c r="CU91" s="188">
        <v>-1361.1240039572506</v>
      </c>
      <c r="CV91" s="188">
        <v>1361.1240039572506</v>
      </c>
      <c r="CW91" s="188">
        <v>-1361.1240039572506</v>
      </c>
      <c r="CX91" s="188">
        <f t="shared" si="192"/>
        <v>-1361.1240039572506</v>
      </c>
      <c r="CY91" s="188">
        <v>1361.1240039572506</v>
      </c>
      <c r="CZ91" s="188">
        <v>-1361.1240039572506</v>
      </c>
      <c r="DA91" s="188">
        <v>-1361.1240039572506</v>
      </c>
      <c r="DB91" s="188">
        <v>1361.1240039572506</v>
      </c>
      <c r="DD91">
        <v>-1</v>
      </c>
      <c r="DE91" s="228">
        <v>-1</v>
      </c>
      <c r="DF91" s="228">
        <v>1</v>
      </c>
      <c r="DG91" s="228">
        <v>-1</v>
      </c>
      <c r="DH91" s="203">
        <v>1</v>
      </c>
      <c r="DI91" s="229">
        <v>7</v>
      </c>
      <c r="DJ91">
        <v>-1</v>
      </c>
      <c r="DK91">
        <v>1</v>
      </c>
      <c r="DL91" s="203">
        <v>1</v>
      </c>
      <c r="DM91">
        <v>0</v>
      </c>
      <c r="DN91">
        <v>1</v>
      </c>
      <c r="DO91">
        <v>0</v>
      </c>
      <c r="DP91">
        <v>1</v>
      </c>
      <c r="DQ91" s="237">
        <v>3.0459945172099998E-4</v>
      </c>
      <c r="DR91" s="194">
        <v>42544</v>
      </c>
      <c r="DS91">
        <f t="shared" si="193"/>
        <v>1</v>
      </c>
      <c r="DT91" t="s">
        <v>1163</v>
      </c>
      <c r="DU91">
        <v>13</v>
      </c>
      <c r="DV91" s="241">
        <v>2</v>
      </c>
      <c r="DW91">
        <v>10</v>
      </c>
      <c r="DX91" s="137">
        <v>2683320.2759999996</v>
      </c>
      <c r="DY91" s="137">
        <v>2064092.5199999998</v>
      </c>
      <c r="DZ91" s="188">
        <v>-817.33788486144226</v>
      </c>
      <c r="EA91" s="188">
        <f t="shared" si="249"/>
        <v>-817.33788486144226</v>
      </c>
      <c r="EB91" s="188">
        <v>817.33788486144226</v>
      </c>
      <c r="EC91" s="188">
        <v>-817.33788486144226</v>
      </c>
      <c r="ED91" s="188">
        <v>817.33788486144226</v>
      </c>
      <c r="EE91" s="188">
        <v>817.33788486144226</v>
      </c>
      <c r="EF91" s="188">
        <v>-817.33788486144226</v>
      </c>
      <c r="EG91" s="188">
        <f t="shared" si="194"/>
        <v>817.33788486144226</v>
      </c>
      <c r="EH91" s="188">
        <v>-817.33788486144226</v>
      </c>
      <c r="EI91" s="188">
        <v>817.33788486144226</v>
      </c>
      <c r="EJ91" s="188">
        <v>-817.33788486144226</v>
      </c>
      <c r="EK91" s="188">
        <v>817.33788486144226</v>
      </c>
      <c r="EM91">
        <v>1</v>
      </c>
      <c r="EN91" s="228">
        <v>1</v>
      </c>
      <c r="EO91" s="228">
        <v>-1</v>
      </c>
      <c r="EP91" s="228">
        <v>1</v>
      </c>
      <c r="EQ91" s="203">
        <v>1</v>
      </c>
      <c r="ER91" s="229">
        <v>8</v>
      </c>
      <c r="ES91">
        <v>-1</v>
      </c>
      <c r="ET91">
        <v>1</v>
      </c>
      <c r="EU91" s="203">
        <v>1</v>
      </c>
      <c r="EV91">
        <v>1</v>
      </c>
      <c r="EW91">
        <v>1</v>
      </c>
      <c r="EX91">
        <v>0</v>
      </c>
      <c r="EY91">
        <v>1</v>
      </c>
      <c r="EZ91" s="237">
        <v>4.06008932197E-4</v>
      </c>
      <c r="FA91" s="194">
        <v>42544</v>
      </c>
      <c r="FB91">
        <f t="shared" si="195"/>
        <v>1</v>
      </c>
      <c r="FC91" t="s">
        <v>1163</v>
      </c>
      <c r="FD91">
        <v>13</v>
      </c>
      <c r="FE91" s="241">
        <v>2</v>
      </c>
      <c r="FF91">
        <v>13</v>
      </c>
      <c r="FG91" s="137">
        <v>2682077.7984000002</v>
      </c>
      <c r="FH91" s="137">
        <v>2682077.7984000002</v>
      </c>
      <c r="FI91" s="188">
        <v>1088.9475429976646</v>
      </c>
      <c r="FJ91" s="188">
        <f t="shared" si="250"/>
        <v>1088.9475429976646</v>
      </c>
      <c r="FK91" s="188">
        <v>1088.9475429976646</v>
      </c>
      <c r="FL91" s="188">
        <v>-1088.9475429976646</v>
      </c>
      <c r="FM91" s="188">
        <v>1088.9475429976646</v>
      </c>
      <c r="FN91" s="188">
        <v>-1088.9475429976646</v>
      </c>
      <c r="FO91" s="188">
        <v>1088.9475429976646</v>
      </c>
      <c r="FP91" s="188">
        <f t="shared" si="196"/>
        <v>1088.9475429976646</v>
      </c>
      <c r="FQ91" s="188">
        <v>-1088.9475429976646</v>
      </c>
      <c r="FR91" s="188">
        <v>1088.9475429976646</v>
      </c>
      <c r="FS91" s="188">
        <v>-1088.9475429976646</v>
      </c>
      <c r="FT91" s="188">
        <v>1088.9475429976646</v>
      </c>
      <c r="FV91">
        <v>1</v>
      </c>
      <c r="FW91" s="228">
        <v>1</v>
      </c>
      <c r="FX91" s="228">
        <v>-1</v>
      </c>
      <c r="FY91" s="228">
        <v>1</v>
      </c>
      <c r="FZ91" s="203">
        <v>1</v>
      </c>
      <c r="GA91" s="229">
        <v>9</v>
      </c>
      <c r="GB91">
        <v>-1</v>
      </c>
      <c r="GC91">
        <v>1</v>
      </c>
      <c r="GD91">
        <v>1</v>
      </c>
      <c r="GE91">
        <v>1</v>
      </c>
      <c r="GF91">
        <v>1</v>
      </c>
      <c r="GG91">
        <v>0</v>
      </c>
      <c r="GH91">
        <v>1</v>
      </c>
      <c r="GI91">
        <v>0</v>
      </c>
      <c r="GJ91" s="194">
        <v>42544</v>
      </c>
      <c r="GK91">
        <f t="shared" si="197"/>
        <v>1</v>
      </c>
      <c r="GL91" t="s">
        <v>1163</v>
      </c>
      <c r="GM91">
        <v>13</v>
      </c>
      <c r="GN91" s="241">
        <v>1</v>
      </c>
      <c r="GO91">
        <v>16</v>
      </c>
      <c r="GP91" s="137">
        <v>2682077.7984000002</v>
      </c>
      <c r="GQ91" s="137">
        <v>3301018.8288000003</v>
      </c>
      <c r="GR91" s="188">
        <v>0</v>
      </c>
      <c r="GS91" s="188">
        <f t="shared" si="251"/>
        <v>0</v>
      </c>
      <c r="GT91" s="188">
        <v>0</v>
      </c>
      <c r="GU91" s="188">
        <v>0</v>
      </c>
      <c r="GV91" s="188">
        <v>0</v>
      </c>
      <c r="GW91" s="188">
        <v>0</v>
      </c>
      <c r="GX91" s="188">
        <v>0</v>
      </c>
      <c r="GY91" s="188">
        <f t="shared" si="198"/>
        <v>0</v>
      </c>
      <c r="GZ91" s="188">
        <v>0</v>
      </c>
      <c r="HA91" s="188">
        <v>0</v>
      </c>
      <c r="HB91" s="188">
        <v>0</v>
      </c>
      <c r="HC91" s="188">
        <v>0</v>
      </c>
      <c r="HE91">
        <v>1</v>
      </c>
      <c r="HF91">
        <v>1</v>
      </c>
      <c r="HG91">
        <v>1</v>
      </c>
      <c r="HH91">
        <v>1</v>
      </c>
      <c r="HI91">
        <v>1</v>
      </c>
      <c r="HJ91">
        <v>10</v>
      </c>
      <c r="HK91">
        <v>-1</v>
      </c>
      <c r="HL91">
        <v>1</v>
      </c>
      <c r="HM91" s="203">
        <v>-1</v>
      </c>
      <c r="HN91">
        <v>0</v>
      </c>
      <c r="HO91">
        <v>0</v>
      </c>
      <c r="HP91">
        <v>1</v>
      </c>
      <c r="HQ91">
        <v>0</v>
      </c>
      <c r="HR91" s="237">
        <v>-2.0292207792200001E-4</v>
      </c>
      <c r="HS91" s="194">
        <v>42544</v>
      </c>
      <c r="HT91">
        <f t="shared" si="199"/>
        <v>1</v>
      </c>
      <c r="HU91" t="s">
        <v>1163</v>
      </c>
      <c r="HV91">
        <v>12</v>
      </c>
      <c r="HW91">
        <v>1</v>
      </c>
      <c r="HX91">
        <v>15</v>
      </c>
      <c r="HY91" s="137">
        <v>2506384.608</v>
      </c>
      <c r="HZ91" s="137">
        <v>3132980.76</v>
      </c>
      <c r="IA91" s="188">
        <v>-508.60077272707747</v>
      </c>
      <c r="IB91" s="188">
        <f t="shared" si="252"/>
        <v>-508.60077272707747</v>
      </c>
      <c r="IC91" s="188">
        <v>-508.60077272707747</v>
      </c>
      <c r="ID91" s="188">
        <v>508.60077272707747</v>
      </c>
      <c r="IE91" s="188">
        <v>-508.60077272707747</v>
      </c>
      <c r="IF91" s="188">
        <v>-508.60077272707747</v>
      </c>
      <c r="IG91" s="188">
        <v>-508.60077272707747</v>
      </c>
      <c r="IH91" s="188">
        <f t="shared" si="200"/>
        <v>-508.60077272707747</v>
      </c>
      <c r="II91" s="188">
        <v>508.60077272707747</v>
      </c>
      <c r="IJ91" s="188">
        <v>-508.60077272707747</v>
      </c>
      <c r="IK91" s="188">
        <v>-508.60077272707747</v>
      </c>
      <c r="IL91" s="188">
        <v>508.60077272707747</v>
      </c>
      <c r="IN91">
        <v>-1</v>
      </c>
      <c r="IO91" s="228">
        <v>-1</v>
      </c>
      <c r="IP91" s="228">
        <v>-1</v>
      </c>
      <c r="IQ91" s="228">
        <v>-1</v>
      </c>
      <c r="IR91" s="203">
        <v>1</v>
      </c>
      <c r="IS91" s="229">
        <v>11</v>
      </c>
      <c r="IT91">
        <v>-1</v>
      </c>
      <c r="IU91">
        <v>1</v>
      </c>
      <c r="IV91" s="203">
        <v>-1</v>
      </c>
      <c r="IW91">
        <v>1</v>
      </c>
      <c r="IX91">
        <v>0</v>
      </c>
      <c r="IY91">
        <v>1</v>
      </c>
      <c r="IZ91">
        <v>0</v>
      </c>
      <c r="JA91" s="237">
        <v>-2.02963263649E-4</v>
      </c>
      <c r="JB91" s="194">
        <v>42544</v>
      </c>
      <c r="JC91">
        <f t="shared" si="201"/>
        <v>-1</v>
      </c>
      <c r="JD91" t="s">
        <v>1163</v>
      </c>
      <c r="JE91">
        <v>13</v>
      </c>
      <c r="JF91" s="241">
        <v>1</v>
      </c>
      <c r="JG91">
        <v>16</v>
      </c>
      <c r="JH91" s="137">
        <v>2701430.2223999999</v>
      </c>
      <c r="JI91" s="137">
        <v>3324837.1968</v>
      </c>
      <c r="JJ91" s="188">
        <v>548.29109445834786</v>
      </c>
      <c r="JK91" s="188">
        <f t="shared" si="253"/>
        <v>548.29109445834786</v>
      </c>
      <c r="JL91" s="188">
        <v>-548.29109445834786</v>
      </c>
      <c r="JM91" s="188">
        <v>548.29109445834786</v>
      </c>
      <c r="JN91" s="188">
        <v>-548.29109445834786</v>
      </c>
      <c r="JO91" s="188">
        <v>548.29109445834786</v>
      </c>
      <c r="JP91" s="188">
        <v>548.29109445834786</v>
      </c>
      <c r="JQ91" s="188">
        <f t="shared" si="202"/>
        <v>548.29109445834786</v>
      </c>
      <c r="JR91" s="188">
        <v>548.29109445834786</v>
      </c>
      <c r="JS91" s="188">
        <v>-548.29109445834786</v>
      </c>
      <c r="JT91" s="188">
        <v>-548.29109445834786</v>
      </c>
      <c r="JU91" s="188">
        <v>548.29109445834786</v>
      </c>
      <c r="JW91">
        <v>-1</v>
      </c>
      <c r="JX91" s="228">
        <v>1</v>
      </c>
      <c r="JY91" s="228">
        <v>-1</v>
      </c>
      <c r="JZ91" s="228">
        <v>1</v>
      </c>
      <c r="KA91" s="203">
        <v>1</v>
      </c>
      <c r="KB91" s="229">
        <v>12</v>
      </c>
      <c r="KC91">
        <v>-1</v>
      </c>
      <c r="KD91">
        <v>1</v>
      </c>
      <c r="KE91" s="203">
        <v>-1</v>
      </c>
      <c r="KF91">
        <v>0</v>
      </c>
      <c r="KG91">
        <v>0</v>
      </c>
      <c r="KH91">
        <v>1</v>
      </c>
      <c r="KI91">
        <v>0</v>
      </c>
      <c r="KJ91" s="237">
        <v>-3.0450669914700002E-4</v>
      </c>
      <c r="KK91" s="194">
        <v>42544</v>
      </c>
      <c r="KL91">
        <f t="shared" si="203"/>
        <v>1</v>
      </c>
      <c r="KM91" t="s">
        <v>1163</v>
      </c>
      <c r="KN91">
        <v>13</v>
      </c>
      <c r="KO91" s="241">
        <v>1</v>
      </c>
      <c r="KP91">
        <v>16</v>
      </c>
      <c r="KQ91" s="137">
        <v>2735740.9716000003</v>
      </c>
      <c r="KR91" s="137">
        <v>3367065.8112000003</v>
      </c>
      <c r="KS91" s="188">
        <v>-833.05145298312277</v>
      </c>
      <c r="KT91" s="188">
        <v>833.05145298312277</v>
      </c>
      <c r="KU91" s="188">
        <v>-833.05145298312277</v>
      </c>
      <c r="KV91" s="188">
        <v>833.05145298312277</v>
      </c>
      <c r="KW91" s="188">
        <v>-833.05145298312277</v>
      </c>
      <c r="KX91" s="188">
        <v>833.05145298312277</v>
      </c>
      <c r="KY91" s="188">
        <v>-833.05145298312277</v>
      </c>
      <c r="KZ91" s="188">
        <f t="shared" si="204"/>
        <v>-833.05145298312277</v>
      </c>
      <c r="LA91" s="188">
        <v>833.05145298312277</v>
      </c>
      <c r="LB91" s="188">
        <v>-833.05145298312277</v>
      </c>
      <c r="LC91" s="188">
        <v>-833.05145298312277</v>
      </c>
      <c r="LD91" s="188">
        <v>833.05145298312277</v>
      </c>
      <c r="LF91">
        <v>-1</v>
      </c>
      <c r="LG91" s="228">
        <v>1</v>
      </c>
      <c r="LH91" s="228">
        <v>-1</v>
      </c>
      <c r="LI91" s="228">
        <v>1</v>
      </c>
      <c r="LJ91" s="203">
        <v>1</v>
      </c>
      <c r="LK91" s="229">
        <v>13</v>
      </c>
      <c r="LL91">
        <v>-1</v>
      </c>
      <c r="LM91">
        <v>1</v>
      </c>
      <c r="LN91" s="203">
        <v>-1</v>
      </c>
      <c r="LO91">
        <v>1</v>
      </c>
      <c r="LP91">
        <v>0</v>
      </c>
      <c r="LQ91">
        <v>1</v>
      </c>
      <c r="LR91">
        <v>0</v>
      </c>
      <c r="LS91" s="237">
        <v>-1.01533150574E-4</v>
      </c>
      <c r="LT91" s="194">
        <v>42544</v>
      </c>
      <c r="LU91">
        <f t="shared" si="205"/>
        <v>1</v>
      </c>
      <c r="LV91" t="s">
        <v>1163</v>
      </c>
      <c r="LW91">
        <v>13</v>
      </c>
      <c r="LX91" s="241"/>
      <c r="LY91">
        <v>10</v>
      </c>
      <c r="LZ91" s="137">
        <v>2727576.9248000002</v>
      </c>
      <c r="MA91" s="137">
        <v>2098136.0959999999</v>
      </c>
      <c r="MB91" s="188">
        <v>-276.93947860788626</v>
      </c>
      <c r="MC91" s="188">
        <v>276.93947860788626</v>
      </c>
      <c r="MD91" s="188">
        <v>-276.93947860788626</v>
      </c>
      <c r="ME91" s="188">
        <v>276.93947860788626</v>
      </c>
      <c r="MF91" s="188">
        <v>-276.93947860788626</v>
      </c>
      <c r="MG91" s="188">
        <v>276.93947860788626</v>
      </c>
      <c r="MH91" s="188">
        <v>-276.93947860788626</v>
      </c>
      <c r="MI91" s="188">
        <f t="shared" si="206"/>
        <v>-276.93947860788626</v>
      </c>
      <c r="MJ91" s="188">
        <v>276.93947860788626</v>
      </c>
      <c r="MK91" s="188">
        <v>-276.93947860788626</v>
      </c>
      <c r="ML91" s="188">
        <v>-276.93947860788626</v>
      </c>
      <c r="MM91" s="188">
        <v>276.93947860788626</v>
      </c>
      <c r="MO91">
        <v>-1</v>
      </c>
      <c r="MP91" s="228">
        <v>1</v>
      </c>
      <c r="MQ91" s="228">
        <v>1</v>
      </c>
      <c r="MR91" s="203">
        <v>1</v>
      </c>
      <c r="MS91" s="203">
        <v>1</v>
      </c>
      <c r="MT91" s="229">
        <v>14</v>
      </c>
      <c r="MU91">
        <v>-1</v>
      </c>
      <c r="MV91">
        <v>1</v>
      </c>
      <c r="MW91" s="203">
        <v>1</v>
      </c>
      <c r="MX91">
        <v>1</v>
      </c>
      <c r="MY91">
        <v>1</v>
      </c>
      <c r="MZ91">
        <v>0</v>
      </c>
      <c r="NA91">
        <v>1</v>
      </c>
      <c r="NB91" s="237">
        <v>1.0154346060099999E-4</v>
      </c>
      <c r="NC91" s="194">
        <v>42544</v>
      </c>
      <c r="ND91">
        <f t="shared" si="207"/>
        <v>1</v>
      </c>
      <c r="NE91" t="s">
        <v>1163</v>
      </c>
      <c r="NF91">
        <v>13</v>
      </c>
      <c r="NG91" s="241"/>
      <c r="NH91">
        <v>10</v>
      </c>
      <c r="NI91" s="137">
        <v>2736457.9787999997</v>
      </c>
      <c r="NJ91" s="137">
        <v>2104967.676</v>
      </c>
      <c r="NK91" s="188">
        <v>277.86941295656987</v>
      </c>
      <c r="NL91" s="188">
        <v>-277.86941295656987</v>
      </c>
      <c r="NM91" s="188">
        <v>277.86941295656987</v>
      </c>
      <c r="NN91" s="188">
        <v>-277.86941295656987</v>
      </c>
      <c r="NO91" s="188">
        <v>277.86941295656987</v>
      </c>
      <c r="NP91" s="188">
        <v>277.86941295656987</v>
      </c>
      <c r="NQ91" s="188">
        <v>277.86941295656987</v>
      </c>
      <c r="NR91" s="188">
        <f t="shared" si="208"/>
        <v>277.86941295656987</v>
      </c>
      <c r="NS91" s="188">
        <v>-277.86941295656987</v>
      </c>
      <c r="NT91" s="188">
        <v>277.86941295656987</v>
      </c>
      <c r="NU91" s="188">
        <v>-277.86941295656987</v>
      </c>
      <c r="NV91" s="188">
        <v>277.86941295656987</v>
      </c>
      <c r="NX91">
        <v>1</v>
      </c>
      <c r="NY91" s="228">
        <v>1</v>
      </c>
      <c r="NZ91" s="228">
        <v>1</v>
      </c>
      <c r="OA91" s="228">
        <v>-1</v>
      </c>
      <c r="OB91" s="203">
        <v>1</v>
      </c>
      <c r="OC91" s="229">
        <v>15</v>
      </c>
      <c r="OD91">
        <v>-1</v>
      </c>
      <c r="OE91">
        <v>1</v>
      </c>
      <c r="OF91" s="203">
        <v>-1</v>
      </c>
      <c r="OG91">
        <v>0</v>
      </c>
      <c r="OH91">
        <v>0</v>
      </c>
      <c r="OI91">
        <v>1</v>
      </c>
      <c r="OJ91">
        <v>0</v>
      </c>
      <c r="OK91">
        <v>-1.01533150574E-4</v>
      </c>
      <c r="OL91" s="194">
        <v>42544</v>
      </c>
      <c r="OM91">
        <f t="shared" si="209"/>
        <v>1</v>
      </c>
      <c r="ON91" t="s">
        <v>1163</v>
      </c>
      <c r="OO91">
        <v>14</v>
      </c>
      <c r="OP91" s="241"/>
      <c r="OQ91">
        <v>11</v>
      </c>
      <c r="OR91" s="137">
        <v>2926106.3832</v>
      </c>
      <c r="OS91" s="137">
        <v>2299083.5868000002</v>
      </c>
      <c r="OT91" s="188">
        <v>-297.09680000098814</v>
      </c>
      <c r="OU91" s="188">
        <v>-297.09680000098814</v>
      </c>
      <c r="OV91" s="188">
        <v>-297.09680000098814</v>
      </c>
      <c r="OW91" s="188">
        <v>297.09680000098814</v>
      </c>
      <c r="OX91" s="188">
        <v>-297.09680000098814</v>
      </c>
      <c r="OY91" s="188">
        <v>-297.09680000098814</v>
      </c>
      <c r="OZ91" s="188">
        <v>297.09680000098814</v>
      </c>
      <c r="PA91" s="188">
        <f t="shared" si="210"/>
        <v>-297.09680000098814</v>
      </c>
      <c r="PB91" s="188">
        <v>297.09680000098814</v>
      </c>
      <c r="PC91" s="188">
        <v>-297.09680000098814</v>
      </c>
      <c r="PD91" s="188">
        <v>-297.09680000098814</v>
      </c>
      <c r="PE91" s="188">
        <v>297.09680000098814</v>
      </c>
      <c r="PG91">
        <v>-1</v>
      </c>
      <c r="PH91" s="228">
        <v>1</v>
      </c>
      <c r="PI91" s="228">
        <v>1</v>
      </c>
      <c r="PJ91" s="228">
        <v>1</v>
      </c>
      <c r="PK91" s="203">
        <v>1</v>
      </c>
      <c r="PL91" s="229">
        <v>16</v>
      </c>
      <c r="PM91">
        <v>-1</v>
      </c>
      <c r="PN91">
        <v>1</v>
      </c>
      <c r="PO91" s="203">
        <v>1</v>
      </c>
      <c r="PP91">
        <v>1</v>
      </c>
      <c r="PQ91">
        <v>1</v>
      </c>
      <c r="PR91">
        <v>0</v>
      </c>
      <c r="PS91">
        <v>1</v>
      </c>
      <c r="PT91" s="237">
        <v>1.0154346060099999E-4</v>
      </c>
      <c r="PU91" s="194">
        <v>42544</v>
      </c>
      <c r="PV91">
        <v>1</v>
      </c>
      <c r="PW91" t="s">
        <v>1163</v>
      </c>
      <c r="PX91">
        <v>14</v>
      </c>
      <c r="PY91" s="241"/>
      <c r="PZ91">
        <v>11</v>
      </c>
      <c r="QA91" s="137">
        <v>2899301.5799999996</v>
      </c>
      <c r="QB91" s="137">
        <v>2278022.67</v>
      </c>
      <c r="QC91" s="188">
        <v>294.40511575914701</v>
      </c>
      <c r="QD91" s="188">
        <v>-294.40511575914701</v>
      </c>
      <c r="QE91" s="188">
        <v>294.40511575914701</v>
      </c>
      <c r="QF91" s="188">
        <v>-294.40511575914701</v>
      </c>
      <c r="QG91" s="188">
        <v>294.40511575914701</v>
      </c>
      <c r="QH91" s="188">
        <v>294.40511575914701</v>
      </c>
      <c r="QI91" s="188">
        <v>294.40511575914701</v>
      </c>
      <c r="QJ91" s="188">
        <v>294.40511575914701</v>
      </c>
      <c r="QK91" s="188">
        <v>-294.40511575914701</v>
      </c>
      <c r="QL91" s="188">
        <v>294.40511575914701</v>
      </c>
      <c r="QM91" s="188">
        <v>-294.40511575914701</v>
      </c>
      <c r="QN91" s="188">
        <v>294.40511575914701</v>
      </c>
      <c r="QP91">
        <f t="shared" si="211"/>
        <v>1</v>
      </c>
      <c r="QQ91" s="228">
        <v>-1</v>
      </c>
      <c r="QR91" s="228">
        <v>-1</v>
      </c>
      <c r="QS91" s="228">
        <v>1</v>
      </c>
      <c r="QT91" s="203">
        <v>1</v>
      </c>
      <c r="QU91" s="229">
        <v>17</v>
      </c>
      <c r="QV91">
        <f t="shared" si="212"/>
        <v>-1</v>
      </c>
      <c r="QW91">
        <f t="shared" si="213"/>
        <v>1</v>
      </c>
      <c r="QX91">
        <v>1</v>
      </c>
      <c r="QY91">
        <f t="shared" si="214"/>
        <v>0</v>
      </c>
      <c r="QZ91">
        <f t="shared" si="267"/>
        <v>1</v>
      </c>
      <c r="RA91">
        <f t="shared" si="254"/>
        <v>0</v>
      </c>
      <c r="RB91">
        <f t="shared" si="215"/>
        <v>1</v>
      </c>
      <c r="RC91">
        <v>6.0919890344199995E-4</v>
      </c>
      <c r="RD91" s="194">
        <v>42544</v>
      </c>
      <c r="RE91">
        <f t="shared" si="216"/>
        <v>1</v>
      </c>
      <c r="RF91" t="str">
        <f t="shared" si="180"/>
        <v>TRUE</v>
      </c>
      <c r="RG91">
        <f>VLOOKUP($A91,'FuturesInfo (3)'!$A$2:$V$80,22)</f>
        <v>14</v>
      </c>
      <c r="RH91" s="241"/>
      <c r="RI91">
        <f t="shared" si="217"/>
        <v>11</v>
      </c>
      <c r="RJ91" s="137">
        <f>VLOOKUP($A91,'FuturesInfo (3)'!$A$2:$O$80,15)*RG91</f>
        <v>2899301.5799999996</v>
      </c>
      <c r="RK91" s="137">
        <f>VLOOKUP($A91,'FuturesInfo (3)'!$A$2:$O$80,15)*RI91</f>
        <v>2278022.67</v>
      </c>
      <c r="RL91" s="188">
        <f t="shared" si="218"/>
        <v>-1766.2513432836577</v>
      </c>
      <c r="RM91" s="188">
        <f t="shared" si="263"/>
        <v>1766.2513432836577</v>
      </c>
      <c r="RN91" s="188">
        <f t="shared" si="219"/>
        <v>1766.2513432836577</v>
      </c>
      <c r="RO91" s="188">
        <f t="shared" si="220"/>
        <v>-1766.2513432836577</v>
      </c>
      <c r="RP91" s="188">
        <f t="shared" si="264"/>
        <v>1766.2513432836577</v>
      </c>
      <c r="RQ91" s="188">
        <f t="shared" si="221"/>
        <v>-1766.2513432836577</v>
      </c>
      <c r="RR91" s="188">
        <f t="shared" si="255"/>
        <v>1766.2513432836577</v>
      </c>
      <c r="RS91" s="188">
        <f t="shared" si="222"/>
        <v>1766.2513432836577</v>
      </c>
      <c r="RT91" s="188">
        <f>IF(IF(sym!$Q80=QX91,1,0)=1,ABS(RJ91*RC91),-ABS(RJ91*RC91))</f>
        <v>-1766.2513432836577</v>
      </c>
      <c r="RU91" s="188">
        <f>IF(IF(sym!$P80=QX91,1,0)=1,ABS(RJ91*RC91),-ABS(RJ91*RC91))</f>
        <v>1766.2513432836577</v>
      </c>
      <c r="RV91" s="188">
        <f t="shared" si="260"/>
        <v>-1766.2513432836577</v>
      </c>
      <c r="RW91" s="188">
        <f t="shared" si="223"/>
        <v>1766.2513432836577</v>
      </c>
      <c r="RY91">
        <f t="shared" si="224"/>
        <v>1</v>
      </c>
      <c r="RZ91" s="228"/>
      <c r="SA91" s="228"/>
      <c r="SB91" s="228"/>
      <c r="SC91" s="203"/>
      <c r="SD91" s="229"/>
      <c r="SE91">
        <f t="shared" si="225"/>
        <v>1</v>
      </c>
      <c r="SF91">
        <f t="shared" si="226"/>
        <v>0</v>
      </c>
      <c r="SG91" s="203"/>
      <c r="SH91">
        <f t="shared" si="227"/>
        <v>1</v>
      </c>
      <c r="SI91">
        <f t="shared" si="181"/>
        <v>1</v>
      </c>
      <c r="SJ91">
        <f t="shared" si="256"/>
        <v>0</v>
      </c>
      <c r="SK91">
        <f t="shared" si="228"/>
        <v>1</v>
      </c>
      <c r="SL91" s="237"/>
      <c r="SM91" s="194"/>
      <c r="SN91">
        <f t="shared" si="229"/>
        <v>-1</v>
      </c>
      <c r="SO91" t="str">
        <f t="shared" si="182"/>
        <v>FALSE</v>
      </c>
      <c r="SP91">
        <f>VLOOKUP($A91,'FuturesInfo (3)'!$A$2:$V$80,22)</f>
        <v>14</v>
      </c>
      <c r="SQ91" s="241"/>
      <c r="SR91">
        <f t="shared" si="230"/>
        <v>11</v>
      </c>
      <c r="SS91" s="137">
        <f>VLOOKUP($A91,'FuturesInfo (3)'!$A$2:$O$80,15)*SP91</f>
        <v>2899301.5799999996</v>
      </c>
      <c r="ST91" s="137">
        <f>VLOOKUP($A91,'FuturesInfo (3)'!$A$2:$O$80,15)*SR91</f>
        <v>2278022.67</v>
      </c>
      <c r="SU91" s="188">
        <f t="shared" si="177"/>
        <v>0</v>
      </c>
      <c r="SV91" s="188">
        <f t="shared" si="183"/>
        <v>0</v>
      </c>
      <c r="SW91" s="188">
        <f t="shared" si="231"/>
        <v>0</v>
      </c>
      <c r="SX91" s="188">
        <f t="shared" si="232"/>
        <v>0</v>
      </c>
      <c r="SY91" s="188">
        <f t="shared" si="265"/>
        <v>0</v>
      </c>
      <c r="SZ91" s="188">
        <f t="shared" si="233"/>
        <v>0</v>
      </c>
      <c r="TA91" s="188">
        <f t="shared" si="257"/>
        <v>0</v>
      </c>
      <c r="TB91" s="188">
        <f t="shared" si="234"/>
        <v>0</v>
      </c>
      <c r="TC91" s="188">
        <f>IF(IF(sym!$Q80=SG91,1,0)=1,ABS(SS91*SL91),-ABS(SS91*SL91))</f>
        <v>0</v>
      </c>
      <c r="TD91" s="188">
        <f>IF(IF(sym!$P80=SG91,1,0)=1,ABS(SS91*SL91),-ABS(SS91*SL91))</f>
        <v>0</v>
      </c>
      <c r="TE91" s="188">
        <f t="shared" si="261"/>
        <v>0</v>
      </c>
      <c r="TF91" s="188">
        <f t="shared" si="235"/>
        <v>0</v>
      </c>
      <c r="TH91">
        <f t="shared" si="236"/>
        <v>0</v>
      </c>
      <c r="TI91" s="228"/>
      <c r="TJ91" s="228"/>
      <c r="TK91" s="228"/>
      <c r="TL91" s="203"/>
      <c r="TM91" s="229"/>
      <c r="TN91">
        <f t="shared" si="237"/>
        <v>1</v>
      </c>
      <c r="TO91">
        <f t="shared" si="238"/>
        <v>0</v>
      </c>
      <c r="TP91" s="203"/>
      <c r="TQ91">
        <f t="shared" si="239"/>
        <v>1</v>
      </c>
      <c r="TR91">
        <f t="shared" si="184"/>
        <v>1</v>
      </c>
      <c r="TS91">
        <f t="shared" si="258"/>
        <v>0</v>
      </c>
      <c r="TT91">
        <f t="shared" si="240"/>
        <v>1</v>
      </c>
      <c r="TU91" s="237"/>
      <c r="TV91" s="194"/>
      <c r="TW91">
        <f t="shared" si="241"/>
        <v>-1</v>
      </c>
      <c r="TX91" t="str">
        <f t="shared" si="185"/>
        <v>FALSE</v>
      </c>
      <c r="TY91">
        <f>VLOOKUP($A91,'FuturesInfo (3)'!$A$2:$V$80,22)</f>
        <v>14</v>
      </c>
      <c r="TZ91" s="241"/>
      <c r="UA91">
        <f t="shared" si="242"/>
        <v>11</v>
      </c>
      <c r="UB91" s="137">
        <f>VLOOKUP($A91,'FuturesInfo (3)'!$A$2:$O$80,15)*TY91</f>
        <v>2899301.5799999996</v>
      </c>
      <c r="UC91" s="137">
        <f>VLOOKUP($A91,'FuturesInfo (3)'!$A$2:$O$80,15)*UA91</f>
        <v>2278022.67</v>
      </c>
      <c r="UD91" s="188">
        <f t="shared" si="178"/>
        <v>0</v>
      </c>
      <c r="UE91" s="188">
        <f t="shared" si="186"/>
        <v>0</v>
      </c>
      <c r="UF91" s="188">
        <f t="shared" si="243"/>
        <v>0</v>
      </c>
      <c r="UG91" s="188">
        <f t="shared" si="244"/>
        <v>0</v>
      </c>
      <c r="UH91" s="188">
        <f t="shared" si="266"/>
        <v>0</v>
      </c>
      <c r="UI91" s="188">
        <f t="shared" si="245"/>
        <v>0</v>
      </c>
      <c r="UJ91" s="188">
        <f t="shared" si="259"/>
        <v>0</v>
      </c>
      <c r="UK91" s="188">
        <f t="shared" si="246"/>
        <v>0</v>
      </c>
      <c r="UL91" s="188">
        <f>IF(IF(sym!$Q80=TP91,1,0)=1,ABS(UB91*TU91),-ABS(UB91*TU91))</f>
        <v>0</v>
      </c>
      <c r="UM91" s="188">
        <f>IF(IF(sym!$P80=TP91,1,0)=1,ABS(UB91*TU91),-ABS(UB91*TU91))</f>
        <v>0</v>
      </c>
      <c r="UN91" s="188">
        <f t="shared" si="262"/>
        <v>0</v>
      </c>
      <c r="UO91" s="188">
        <f t="shared" si="247"/>
        <v>0</v>
      </c>
    </row>
    <row r="92" spans="1:561" s="4" customFormat="1" ht="15.75" thickBot="1" x14ac:dyDescent="0.3">
      <c r="A92" s="1" t="s">
        <v>1028</v>
      </c>
      <c r="B92" s="149" t="str">
        <f>'FuturesInfo (3)'!M80</f>
        <v>HXS</v>
      </c>
      <c r="C92" s="192" t="str">
        <f>VLOOKUP(A92,'FuturesInfo (3)'!$A$2:$K$80,11)</f>
        <v>rates</v>
      </c>
      <c r="E92">
        <v>1</v>
      </c>
      <c r="F92" s="232">
        <v>-1</v>
      </c>
      <c r="G92" s="232">
        <v>1</v>
      </c>
      <c r="H92" s="204">
        <v>1</v>
      </c>
      <c r="I92" s="233">
        <v>4</v>
      </c>
      <c r="J92">
        <v>-1</v>
      </c>
      <c r="K92">
        <v>1</v>
      </c>
      <c r="L92" s="204">
        <v>1</v>
      </c>
      <c r="M92">
        <v>0</v>
      </c>
      <c r="N92">
        <v>1</v>
      </c>
      <c r="O92">
        <v>0</v>
      </c>
      <c r="P92">
        <v>1</v>
      </c>
      <c r="Q92" s="239">
        <v>2.04102459435E-4</v>
      </c>
      <c r="R92" s="194">
        <v>42544</v>
      </c>
      <c r="S92">
        <v>60</v>
      </c>
      <c r="T92" t="s">
        <v>1163</v>
      </c>
      <c r="U92">
        <v>4</v>
      </c>
      <c r="V92" s="242">
        <v>2</v>
      </c>
      <c r="W92">
        <v>3</v>
      </c>
      <c r="X92" s="137">
        <v>2335178.4191999999</v>
      </c>
      <c r="Y92" s="137">
        <v>1751383.8144</v>
      </c>
      <c r="Z92" s="188">
        <v>-476.61565857825542</v>
      </c>
      <c r="AA92" s="188">
        <f t="shared" si="179"/>
        <v>476.61565857825542</v>
      </c>
      <c r="AB92" s="188">
        <v>476.61565857825542</v>
      </c>
      <c r="AC92" s="188">
        <v>-476.61565857825542</v>
      </c>
      <c r="AD92" s="188">
        <v>476.61565857825542</v>
      </c>
      <c r="AE92" s="188">
        <v>476.61565857825542</v>
      </c>
      <c r="AF92" s="188">
        <f t="shared" si="187"/>
        <v>-3</v>
      </c>
      <c r="AG92" s="188">
        <v>-476.61565857825542</v>
      </c>
      <c r="AH92" s="188">
        <v>476.61565857825542</v>
      </c>
      <c r="AI92" s="188">
        <v>-476.61565857825542</v>
      </c>
      <c r="AJ92" s="188">
        <v>476.61565857825542</v>
      </c>
      <c r="AL92">
        <v>1</v>
      </c>
      <c r="AM92" s="232">
        <v>-1</v>
      </c>
      <c r="AN92" s="232">
        <v>1</v>
      </c>
      <c r="AO92" s="232">
        <v>-1</v>
      </c>
      <c r="AP92" s="204">
        <v>1</v>
      </c>
      <c r="AQ92" s="233">
        <v>5</v>
      </c>
      <c r="AR92">
        <v>-1</v>
      </c>
      <c r="AS92">
        <v>1</v>
      </c>
      <c r="AT92" s="204">
        <v>1</v>
      </c>
      <c r="AU92">
        <v>0</v>
      </c>
      <c r="AV92">
        <v>1</v>
      </c>
      <c r="AW92">
        <v>0</v>
      </c>
      <c r="AX92">
        <v>1</v>
      </c>
      <c r="AY92" s="239">
        <v>3.0609121518200002E-4</v>
      </c>
      <c r="AZ92" s="194">
        <v>42544</v>
      </c>
      <c r="BA92">
        <f t="shared" si="188"/>
        <v>1</v>
      </c>
      <c r="BB92" t="s">
        <v>1163</v>
      </c>
      <c r="BC92">
        <v>4</v>
      </c>
      <c r="BD92" s="242">
        <v>1</v>
      </c>
      <c r="BE92">
        <v>5</v>
      </c>
      <c r="BF92" s="137">
        <v>2363554.9760000003</v>
      </c>
      <c r="BG92" s="137">
        <v>2954443.72</v>
      </c>
      <c r="BH92" s="188">
        <v>-723.46341475330303</v>
      </c>
      <c r="BI92" s="188">
        <f t="shared" si="189"/>
        <v>723.46341475330303</v>
      </c>
      <c r="BJ92" s="188">
        <v>723.46341475330303</v>
      </c>
      <c r="BK92" s="188">
        <v>-723.46341475330303</v>
      </c>
      <c r="BL92" s="188">
        <v>723.46341475330303</v>
      </c>
      <c r="BM92" s="188">
        <v>723.46341475330303</v>
      </c>
      <c r="BN92" s="188">
        <v>-723.46341475330303</v>
      </c>
      <c r="BO92" s="188">
        <f t="shared" si="190"/>
        <v>723.46341475330303</v>
      </c>
      <c r="BP92" s="188">
        <v>-723.46341475330303</v>
      </c>
      <c r="BQ92" s="188">
        <v>723.46341475330303</v>
      </c>
      <c r="BR92" s="188">
        <v>-723.46341475330303</v>
      </c>
      <c r="BS92" s="188">
        <v>723.46341475330303</v>
      </c>
      <c r="BU92">
        <v>1</v>
      </c>
      <c r="BV92" s="232">
        <v>1</v>
      </c>
      <c r="BW92" s="232">
        <v>1</v>
      </c>
      <c r="BX92" s="232">
        <v>1</v>
      </c>
      <c r="BY92" s="204">
        <v>1</v>
      </c>
      <c r="BZ92" s="233">
        <v>6</v>
      </c>
      <c r="CA92">
        <v>-1</v>
      </c>
      <c r="CB92">
        <v>1</v>
      </c>
      <c r="CC92" s="204">
        <v>-1</v>
      </c>
      <c r="CD92">
        <v>0</v>
      </c>
      <c r="CE92">
        <v>0</v>
      </c>
      <c r="CF92">
        <v>1</v>
      </c>
      <c r="CG92">
        <v>0</v>
      </c>
      <c r="CH92" s="239">
        <v>-5.6099551203599998E-4</v>
      </c>
      <c r="CI92" s="194">
        <v>42544</v>
      </c>
      <c r="CJ92">
        <f t="shared" si="191"/>
        <v>1</v>
      </c>
      <c r="CK92" t="s">
        <v>1163</v>
      </c>
      <c r="CL92">
        <v>4</v>
      </c>
      <c r="CM92" s="242">
        <v>1</v>
      </c>
      <c r="CN92">
        <v>5</v>
      </c>
      <c r="CO92" s="137">
        <v>2346152.84</v>
      </c>
      <c r="CP92" s="137">
        <v>2932691.05</v>
      </c>
      <c r="CQ92" s="188">
        <v>-1316.1812137905154</v>
      </c>
      <c r="CR92" s="188">
        <f t="shared" si="248"/>
        <v>-1316.1812137905154</v>
      </c>
      <c r="CS92" s="188">
        <v>-1316.1812137905154</v>
      </c>
      <c r="CT92" s="188">
        <v>1316.1812137905154</v>
      </c>
      <c r="CU92" s="188">
        <v>-1316.1812137905154</v>
      </c>
      <c r="CV92" s="188">
        <v>-1316.1812137905154</v>
      </c>
      <c r="CW92" s="188">
        <v>-1316.1812137905154</v>
      </c>
      <c r="CX92" s="188">
        <f t="shared" si="192"/>
        <v>-1316.1812137905154</v>
      </c>
      <c r="CY92" s="188">
        <v>1316.1812137905154</v>
      </c>
      <c r="CZ92" s="188">
        <v>-1316.1812137905154</v>
      </c>
      <c r="DA92" s="188">
        <v>-1316.1812137905154</v>
      </c>
      <c r="DB92" s="188">
        <v>1316.1812137905154</v>
      </c>
      <c r="DD92">
        <v>-1</v>
      </c>
      <c r="DE92" s="232">
        <v>1</v>
      </c>
      <c r="DF92" s="232">
        <v>1</v>
      </c>
      <c r="DG92" s="232">
        <v>-1</v>
      </c>
      <c r="DH92" s="204">
        <v>1</v>
      </c>
      <c r="DI92" s="233">
        <v>7</v>
      </c>
      <c r="DJ92">
        <v>-1</v>
      </c>
      <c r="DK92">
        <v>1</v>
      </c>
      <c r="DL92" s="204">
        <v>1</v>
      </c>
      <c r="DM92">
        <v>1</v>
      </c>
      <c r="DN92">
        <v>1</v>
      </c>
      <c r="DO92">
        <v>0</v>
      </c>
      <c r="DP92">
        <v>1</v>
      </c>
      <c r="DQ92" s="239">
        <v>6.6336684186400004E-4</v>
      </c>
      <c r="DR92" s="194">
        <v>42544</v>
      </c>
      <c r="DS92">
        <f t="shared" si="193"/>
        <v>1</v>
      </c>
      <c r="DT92" t="s">
        <v>1163</v>
      </c>
      <c r="DU92">
        <v>4</v>
      </c>
      <c r="DV92" s="242">
        <v>1</v>
      </c>
      <c r="DW92">
        <v>5</v>
      </c>
      <c r="DX92" s="137">
        <v>2347709.1999999997</v>
      </c>
      <c r="DY92" s="137">
        <v>2934636.4999999995</v>
      </c>
      <c r="DZ92" s="188">
        <v>1557.3924376190578</v>
      </c>
      <c r="EA92" s="188">
        <f t="shared" si="249"/>
        <v>-1557.3924376190578</v>
      </c>
      <c r="EB92" s="188">
        <v>1557.3924376190578</v>
      </c>
      <c r="EC92" s="188">
        <v>-1557.3924376190578</v>
      </c>
      <c r="ED92" s="188">
        <v>1557.3924376190578</v>
      </c>
      <c r="EE92" s="188">
        <v>1557.3924376190578</v>
      </c>
      <c r="EF92" s="188">
        <v>-1557.3924376190578</v>
      </c>
      <c r="EG92" s="188">
        <f t="shared" si="194"/>
        <v>1557.3924376190578</v>
      </c>
      <c r="EH92" s="188">
        <v>-1557.3924376190578</v>
      </c>
      <c r="EI92" s="188">
        <v>1557.3924376190578</v>
      </c>
      <c r="EJ92" s="188">
        <v>-1557.3924376190578</v>
      </c>
      <c r="EK92" s="188">
        <v>1557.3924376190578</v>
      </c>
      <c r="EM92">
        <v>1</v>
      </c>
      <c r="EN92" s="232">
        <v>1</v>
      </c>
      <c r="EO92" s="232">
        <v>1</v>
      </c>
      <c r="EP92" s="232">
        <v>1</v>
      </c>
      <c r="EQ92" s="204">
        <v>1</v>
      </c>
      <c r="ER92" s="233">
        <v>8</v>
      </c>
      <c r="ES92">
        <v>-1</v>
      </c>
      <c r="ET92">
        <v>1</v>
      </c>
      <c r="EU92" s="204">
        <v>1</v>
      </c>
      <c r="EV92">
        <v>1</v>
      </c>
      <c r="EW92">
        <v>1</v>
      </c>
      <c r="EX92">
        <v>0</v>
      </c>
      <c r="EY92">
        <v>1</v>
      </c>
      <c r="EZ92" s="239">
        <v>8.1591024987299999E-4</v>
      </c>
      <c r="FA92" s="194">
        <v>42544</v>
      </c>
      <c r="FB92">
        <f t="shared" si="195"/>
        <v>1</v>
      </c>
      <c r="FC92" t="s">
        <v>1163</v>
      </c>
      <c r="FD92">
        <v>4</v>
      </c>
      <c r="FE92" s="242">
        <v>1</v>
      </c>
      <c r="FF92">
        <v>4</v>
      </c>
      <c r="FG92" s="137">
        <v>2347583.6159999999</v>
      </c>
      <c r="FH92" s="137">
        <v>2347583.6159999999</v>
      </c>
      <c r="FI92" s="188">
        <v>1915.4175347283208</v>
      </c>
      <c r="FJ92" s="188">
        <f t="shared" si="250"/>
        <v>1915.4175347283208</v>
      </c>
      <c r="FK92" s="188">
        <v>1915.4175347283208</v>
      </c>
      <c r="FL92" s="188">
        <v>-1915.4175347283208</v>
      </c>
      <c r="FM92" s="188">
        <v>1915.4175347283208</v>
      </c>
      <c r="FN92" s="188">
        <v>1915.4175347283208</v>
      </c>
      <c r="FO92" s="188">
        <v>1915.4175347283208</v>
      </c>
      <c r="FP92" s="188">
        <f t="shared" si="196"/>
        <v>1915.4175347283208</v>
      </c>
      <c r="FQ92" s="188">
        <v>-1915.4175347283208</v>
      </c>
      <c r="FR92" s="188">
        <v>1915.4175347283208</v>
      </c>
      <c r="FS92" s="188">
        <v>-1915.4175347283208</v>
      </c>
      <c r="FT92" s="188">
        <v>1915.4175347283208</v>
      </c>
      <c r="FV92">
        <v>1</v>
      </c>
      <c r="FW92" s="232">
        <v>1</v>
      </c>
      <c r="FX92" s="232">
        <v>1</v>
      </c>
      <c r="FY92" s="232">
        <v>1</v>
      </c>
      <c r="FZ92" s="204">
        <v>1</v>
      </c>
      <c r="GA92" s="233">
        <v>9</v>
      </c>
      <c r="GB92">
        <v>-1</v>
      </c>
      <c r="GC92">
        <v>1</v>
      </c>
      <c r="GD92">
        <v>-1</v>
      </c>
      <c r="GE92">
        <v>0</v>
      </c>
      <c r="GF92">
        <v>0</v>
      </c>
      <c r="GG92">
        <v>1</v>
      </c>
      <c r="GH92">
        <v>0</v>
      </c>
      <c r="GI92" s="270">
        <v>-5.0952817690699997E-5</v>
      </c>
      <c r="GJ92" s="194">
        <v>42544</v>
      </c>
      <c r="GK92">
        <f t="shared" si="197"/>
        <v>1</v>
      </c>
      <c r="GL92" t="s">
        <v>1163</v>
      </c>
      <c r="GM92">
        <v>4</v>
      </c>
      <c r="GN92" s="242">
        <v>1</v>
      </c>
      <c r="GO92">
        <v>5</v>
      </c>
      <c r="GP92" s="137">
        <v>2347464</v>
      </c>
      <c r="GQ92" s="137">
        <v>2934330</v>
      </c>
      <c r="GR92" s="188">
        <v>-119.60990522748138</v>
      </c>
      <c r="GS92" s="188">
        <f t="shared" si="251"/>
        <v>-119.60990522748138</v>
      </c>
      <c r="GT92" s="188">
        <v>-119.60990522748138</v>
      </c>
      <c r="GU92" s="188">
        <v>119.60990522748138</v>
      </c>
      <c r="GV92" s="188">
        <v>-119.60990522748138</v>
      </c>
      <c r="GW92" s="188">
        <v>-119.60990522748138</v>
      </c>
      <c r="GX92" s="188">
        <v>-119.60990522748138</v>
      </c>
      <c r="GY92" s="188">
        <f t="shared" si="198"/>
        <v>-119.60990522748138</v>
      </c>
      <c r="GZ92" s="188">
        <v>119.60990522748138</v>
      </c>
      <c r="HA92" s="188">
        <v>-119.60990522748138</v>
      </c>
      <c r="HB92" s="188">
        <v>-119.60990522748138</v>
      </c>
      <c r="HC92" s="188">
        <v>119.60990522748138</v>
      </c>
      <c r="HE92">
        <v>-1</v>
      </c>
      <c r="HF92">
        <v>1</v>
      </c>
      <c r="HG92">
        <v>-1</v>
      </c>
      <c r="HH92">
        <v>1</v>
      </c>
      <c r="HI92">
        <v>1</v>
      </c>
      <c r="HJ92">
        <v>10</v>
      </c>
      <c r="HK92">
        <v>-1</v>
      </c>
      <c r="HL92">
        <v>1</v>
      </c>
      <c r="HM92" s="204">
        <v>-1</v>
      </c>
      <c r="HN92">
        <v>0</v>
      </c>
      <c r="HO92">
        <v>0</v>
      </c>
      <c r="HP92">
        <v>1</v>
      </c>
      <c r="HQ92">
        <v>0</v>
      </c>
      <c r="HR92" s="239">
        <v>-1.52866242038E-4</v>
      </c>
      <c r="HS92" s="194">
        <v>42544</v>
      </c>
      <c r="HT92">
        <f t="shared" si="199"/>
        <v>1</v>
      </c>
      <c r="HU92" t="s">
        <v>1163</v>
      </c>
      <c r="HV92">
        <v>4</v>
      </c>
      <c r="HW92">
        <v>1</v>
      </c>
      <c r="HX92">
        <v>5</v>
      </c>
      <c r="HY92" s="137">
        <v>2376616.64</v>
      </c>
      <c r="HZ92" s="137">
        <v>2970770.8000000003</v>
      </c>
      <c r="IA92" s="188">
        <v>-363.30445452177833</v>
      </c>
      <c r="IB92" s="188">
        <f t="shared" si="252"/>
        <v>363.30445452177833</v>
      </c>
      <c r="IC92" s="188">
        <v>-363.30445452177833</v>
      </c>
      <c r="ID92" s="188">
        <v>363.30445452177833</v>
      </c>
      <c r="IE92" s="188">
        <v>-363.30445452177833</v>
      </c>
      <c r="IF92" s="188">
        <v>363.30445452177833</v>
      </c>
      <c r="IG92" s="188">
        <v>-363.30445452177833</v>
      </c>
      <c r="IH92" s="188">
        <f t="shared" si="200"/>
        <v>-363.30445452177833</v>
      </c>
      <c r="II92" s="188">
        <v>363.30445452177833</v>
      </c>
      <c r="IJ92" s="188">
        <v>-363.30445452177833</v>
      </c>
      <c r="IK92" s="188">
        <v>-363.30445452177833</v>
      </c>
      <c r="IL92" s="188">
        <v>363.30445452177833</v>
      </c>
      <c r="IN92">
        <v>-1</v>
      </c>
      <c r="IO92" s="232">
        <v>1</v>
      </c>
      <c r="IP92" s="232">
        <v>-1</v>
      </c>
      <c r="IQ92" s="232">
        <v>1</v>
      </c>
      <c r="IR92" s="204">
        <v>1</v>
      </c>
      <c r="IS92" s="233">
        <v>11</v>
      </c>
      <c r="IT92">
        <v>-1</v>
      </c>
      <c r="IU92">
        <v>1</v>
      </c>
      <c r="IV92" s="204">
        <v>-1</v>
      </c>
      <c r="IW92">
        <v>0</v>
      </c>
      <c r="IX92">
        <v>0</v>
      </c>
      <c r="IY92">
        <v>1</v>
      </c>
      <c r="IZ92">
        <v>0</v>
      </c>
      <c r="JA92" s="239">
        <v>-2.03852818265E-4</v>
      </c>
      <c r="JB92" s="194">
        <v>42544</v>
      </c>
      <c r="JC92">
        <f t="shared" si="201"/>
        <v>1</v>
      </c>
      <c r="JD92" t="s">
        <v>1163</v>
      </c>
      <c r="JE92">
        <v>4</v>
      </c>
      <c r="JF92" s="242">
        <v>1</v>
      </c>
      <c r="JG92">
        <v>5</v>
      </c>
      <c r="JH92" s="137">
        <v>2364518.304</v>
      </c>
      <c r="JI92" s="137">
        <v>2955647.88</v>
      </c>
      <c r="JJ92" s="188">
        <v>-482.013720109578</v>
      </c>
      <c r="JK92" s="188">
        <f t="shared" si="253"/>
        <v>482.013720109578</v>
      </c>
      <c r="JL92" s="188">
        <v>-482.013720109578</v>
      </c>
      <c r="JM92" s="188">
        <v>482.013720109578</v>
      </c>
      <c r="JN92" s="188">
        <v>-482.013720109578</v>
      </c>
      <c r="JO92" s="188">
        <v>482.013720109578</v>
      </c>
      <c r="JP92" s="188">
        <v>-482.013720109578</v>
      </c>
      <c r="JQ92" s="188">
        <f t="shared" si="202"/>
        <v>-482.013720109578</v>
      </c>
      <c r="JR92" s="188">
        <v>482.013720109578</v>
      </c>
      <c r="JS92" s="188">
        <v>-482.013720109578</v>
      </c>
      <c r="JT92" s="188">
        <v>-482.013720109578</v>
      </c>
      <c r="JU92" s="188">
        <v>482.013720109578</v>
      </c>
      <c r="JW92">
        <v>-1</v>
      </c>
      <c r="JX92" s="232">
        <v>1</v>
      </c>
      <c r="JY92" s="232">
        <v>-1</v>
      </c>
      <c r="JZ92" s="232">
        <v>1</v>
      </c>
      <c r="KA92" s="204">
        <v>1</v>
      </c>
      <c r="KB92" s="233">
        <v>12</v>
      </c>
      <c r="KC92">
        <v>-1</v>
      </c>
      <c r="KD92">
        <v>1</v>
      </c>
      <c r="KE92" s="204">
        <v>-1</v>
      </c>
      <c r="KF92">
        <v>0</v>
      </c>
      <c r="KG92">
        <v>0</v>
      </c>
      <c r="KH92">
        <v>1</v>
      </c>
      <c r="KI92">
        <v>0</v>
      </c>
      <c r="KJ92" s="239">
        <v>-4.5876236109699999E-4</v>
      </c>
      <c r="KK92" s="194">
        <v>42544</v>
      </c>
      <c r="KL92">
        <f t="shared" si="203"/>
        <v>1</v>
      </c>
      <c r="KM92" t="s">
        <v>1163</v>
      </c>
      <c r="KN92">
        <v>4</v>
      </c>
      <c r="KO92" s="242">
        <v>1</v>
      </c>
      <c r="KP92">
        <v>5</v>
      </c>
      <c r="KQ92" s="137">
        <v>2394180.4640000002</v>
      </c>
      <c r="KR92" s="137">
        <v>2992725.58</v>
      </c>
      <c r="KS92" s="188">
        <v>-1098.3598825569511</v>
      </c>
      <c r="KT92" s="188">
        <v>1098.3598825569511</v>
      </c>
      <c r="KU92" s="188">
        <v>-1098.3598825569511</v>
      </c>
      <c r="KV92" s="188">
        <v>1098.3598825569511</v>
      </c>
      <c r="KW92" s="188">
        <v>-1098.3598825569511</v>
      </c>
      <c r="KX92" s="188">
        <v>1098.3598825569511</v>
      </c>
      <c r="KY92" s="188">
        <v>-1098.3598825569511</v>
      </c>
      <c r="KZ92" s="188">
        <f t="shared" si="204"/>
        <v>-1098.3598825569511</v>
      </c>
      <c r="LA92" s="188">
        <v>1098.3598825569511</v>
      </c>
      <c r="LB92" s="188">
        <v>-1098.3598825569511</v>
      </c>
      <c r="LC92" s="188">
        <v>-1098.3598825569511</v>
      </c>
      <c r="LD92" s="188">
        <v>1098.3598825569511</v>
      </c>
      <c r="LF92">
        <v>-1</v>
      </c>
      <c r="LG92" s="232">
        <v>-1</v>
      </c>
      <c r="LH92" s="232">
        <v>-1</v>
      </c>
      <c r="LI92" s="232">
        <v>-1</v>
      </c>
      <c r="LJ92" s="204">
        <v>1</v>
      </c>
      <c r="LK92" s="233">
        <v>13</v>
      </c>
      <c r="LL92">
        <v>-1</v>
      </c>
      <c r="LM92">
        <v>1</v>
      </c>
      <c r="LN92" s="204">
        <v>-1</v>
      </c>
      <c r="LO92">
        <v>1</v>
      </c>
      <c r="LP92">
        <v>0</v>
      </c>
      <c r="LQ92">
        <v>1</v>
      </c>
      <c r="LR92">
        <v>0</v>
      </c>
      <c r="LS92" s="239">
        <v>-3.5697893824299999E-4</v>
      </c>
      <c r="LT92" s="194">
        <v>42544</v>
      </c>
      <c r="LU92">
        <f t="shared" si="205"/>
        <v>-1</v>
      </c>
      <c r="LV92" t="s">
        <v>1163</v>
      </c>
      <c r="LW92">
        <v>4</v>
      </c>
      <c r="LX92" s="242"/>
      <c r="LY92">
        <v>3</v>
      </c>
      <c r="LZ92" s="137">
        <v>2386425.8880000003</v>
      </c>
      <c r="MA92" s="137">
        <v>1789819.4160000002</v>
      </c>
      <c r="MB92" s="188">
        <v>851.90377969384849</v>
      </c>
      <c r="MC92" s="188">
        <v>851.90377969384849</v>
      </c>
      <c r="MD92" s="188">
        <v>-851.90377969384849</v>
      </c>
      <c r="ME92" s="188">
        <v>851.90377969384849</v>
      </c>
      <c r="MF92" s="188">
        <v>-851.90377969384849</v>
      </c>
      <c r="MG92" s="188">
        <v>851.90377969384849</v>
      </c>
      <c r="MH92" s="188">
        <v>851.90377969384849</v>
      </c>
      <c r="MI92" s="188">
        <f t="shared" si="206"/>
        <v>851.90377969384849</v>
      </c>
      <c r="MJ92" s="188">
        <v>851.90377969384849</v>
      </c>
      <c r="MK92" s="188">
        <v>-851.90377969384849</v>
      </c>
      <c r="ML92" s="188">
        <v>-851.90377969384849</v>
      </c>
      <c r="MM92" s="188">
        <v>851.90377969384849</v>
      </c>
      <c r="MO92">
        <v>-1</v>
      </c>
      <c r="MP92" s="232">
        <v>-1</v>
      </c>
      <c r="MQ92" s="232">
        <v>-1</v>
      </c>
      <c r="MR92" s="204">
        <v>-1</v>
      </c>
      <c r="MS92" s="204">
        <v>1</v>
      </c>
      <c r="MT92" s="233">
        <v>-5</v>
      </c>
      <c r="MU92">
        <v>-1</v>
      </c>
      <c r="MV92">
        <v>-1</v>
      </c>
      <c r="MW92" s="204">
        <v>1</v>
      </c>
      <c r="MX92">
        <v>0</v>
      </c>
      <c r="MY92">
        <v>1</v>
      </c>
      <c r="MZ92">
        <v>0</v>
      </c>
      <c r="NA92">
        <v>0</v>
      </c>
      <c r="NB92" s="239">
        <v>2.0406081012100001E-4</v>
      </c>
      <c r="NC92" s="194">
        <v>42557</v>
      </c>
      <c r="ND92">
        <f t="shared" si="207"/>
        <v>-1</v>
      </c>
      <c r="NE92" t="s">
        <v>1163</v>
      </c>
      <c r="NF92">
        <v>4</v>
      </c>
      <c r="NG92" s="242"/>
      <c r="NH92">
        <v>3</v>
      </c>
      <c r="NI92" s="137">
        <v>2394441.568</v>
      </c>
      <c r="NJ92" s="137">
        <v>1795831.176</v>
      </c>
      <c r="NK92" s="188">
        <v>-488.61168615347754</v>
      </c>
      <c r="NL92" s="188">
        <v>-488.61168615347754</v>
      </c>
      <c r="NM92" s="188">
        <v>488.61168615347754</v>
      </c>
      <c r="NN92" s="188">
        <v>-488.61168615347754</v>
      </c>
      <c r="NO92" s="188">
        <v>-488.61168615347754</v>
      </c>
      <c r="NP92" s="188">
        <v>-488.61168615347754</v>
      </c>
      <c r="NQ92" s="188">
        <v>-488.61168615347754</v>
      </c>
      <c r="NR92" s="188">
        <f t="shared" si="208"/>
        <v>-488.61168615347754</v>
      </c>
      <c r="NS92" s="188">
        <v>-488.61168615347754</v>
      </c>
      <c r="NT92" s="188">
        <v>488.61168615347754</v>
      </c>
      <c r="NU92" s="188">
        <v>-488.61168615347754</v>
      </c>
      <c r="NV92" s="188">
        <v>488.61168615347754</v>
      </c>
      <c r="NX92">
        <v>1</v>
      </c>
      <c r="NY92" s="232">
        <v>1</v>
      </c>
      <c r="NZ92" s="232">
        <v>-1</v>
      </c>
      <c r="OA92" s="232">
        <v>1</v>
      </c>
      <c r="OB92" s="204">
        <v>1</v>
      </c>
      <c r="OC92" s="233">
        <v>-6</v>
      </c>
      <c r="OD92">
        <v>-1</v>
      </c>
      <c r="OE92">
        <v>-1</v>
      </c>
      <c r="OF92" s="204">
        <v>-1</v>
      </c>
      <c r="OG92">
        <v>1</v>
      </c>
      <c r="OH92">
        <v>0</v>
      </c>
      <c r="OI92">
        <v>1</v>
      </c>
      <c r="OJ92">
        <v>1</v>
      </c>
      <c r="OK92">
        <v>-1.53014383352E-4</v>
      </c>
      <c r="OL92" s="194">
        <v>42557</v>
      </c>
      <c r="OM92">
        <f t="shared" si="209"/>
        <v>-1</v>
      </c>
      <c r="ON92" t="s">
        <v>1163</v>
      </c>
      <c r="OO92">
        <v>4</v>
      </c>
      <c r="OP92" s="242"/>
      <c r="OQ92">
        <v>3</v>
      </c>
      <c r="OR92" s="137">
        <v>2376653.1359999999</v>
      </c>
      <c r="OS92" s="137">
        <v>1782489.852</v>
      </c>
      <c r="OT92" s="188">
        <v>-363.66211404663699</v>
      </c>
      <c r="OU92" s="188">
        <v>-363.66211404663699</v>
      </c>
      <c r="OV92" s="188">
        <v>-363.66211404663699</v>
      </c>
      <c r="OW92" s="188">
        <v>363.66211404663699</v>
      </c>
      <c r="OX92" s="188">
        <v>363.66211404663699</v>
      </c>
      <c r="OY92" s="188">
        <v>363.66211404663699</v>
      </c>
      <c r="OZ92" s="188">
        <v>-363.66211404663699</v>
      </c>
      <c r="PA92" s="188">
        <f t="shared" si="210"/>
        <v>363.66211404663699</v>
      </c>
      <c r="PB92" s="188">
        <v>363.66211404663699</v>
      </c>
      <c r="PC92" s="188">
        <v>-363.66211404663699</v>
      </c>
      <c r="PD92" s="188">
        <v>-363.66211404663699</v>
      </c>
      <c r="PE92" s="188">
        <v>363.66211404663699</v>
      </c>
      <c r="PG92">
        <v>-1</v>
      </c>
      <c r="PH92" s="232">
        <v>1</v>
      </c>
      <c r="PI92" s="232">
        <v>-1</v>
      </c>
      <c r="PJ92" s="232">
        <v>1</v>
      </c>
      <c r="PK92" s="204">
        <v>1</v>
      </c>
      <c r="PL92" s="233">
        <v>-7</v>
      </c>
      <c r="PM92">
        <v>-1</v>
      </c>
      <c r="PN92">
        <v>-1</v>
      </c>
      <c r="PO92" s="204">
        <v>-1</v>
      </c>
      <c r="PP92">
        <v>1</v>
      </c>
      <c r="PQ92">
        <v>0</v>
      </c>
      <c r="PR92">
        <v>1</v>
      </c>
      <c r="PS92">
        <v>1</v>
      </c>
      <c r="PT92" s="239">
        <v>-2.04050400449E-4</v>
      </c>
      <c r="PU92" s="194">
        <v>42557</v>
      </c>
      <c r="PV92">
        <v>-1</v>
      </c>
      <c r="PW92" t="s">
        <v>1163</v>
      </c>
      <c r="PX92">
        <v>4</v>
      </c>
      <c r="PY92" s="242"/>
      <c r="PZ92">
        <v>3</v>
      </c>
      <c r="QA92" s="137">
        <v>2355129.0399999996</v>
      </c>
      <c r="QB92" s="137">
        <v>1766346.7799999998</v>
      </c>
      <c r="QC92" s="188">
        <v>-480.56502372106883</v>
      </c>
      <c r="QD92" s="188">
        <v>480.56502372106883</v>
      </c>
      <c r="QE92" s="188">
        <v>-480.56502372106883</v>
      </c>
      <c r="QF92" s="188">
        <v>480.56502372106883</v>
      </c>
      <c r="QG92" s="188">
        <v>480.56502372106883</v>
      </c>
      <c r="QH92" s="188">
        <v>480.56502372106883</v>
      </c>
      <c r="QI92" s="188">
        <v>-480.56502372106883</v>
      </c>
      <c r="QJ92" s="188">
        <v>480.56502372106883</v>
      </c>
      <c r="QK92" s="188">
        <v>480.56502372106883</v>
      </c>
      <c r="QL92" s="188">
        <v>-480.56502372106883</v>
      </c>
      <c r="QM92" s="188">
        <v>-480.56502372106883</v>
      </c>
      <c r="QN92" s="188">
        <v>480.56502372106883</v>
      </c>
      <c r="QP92">
        <f t="shared" si="211"/>
        <v>-1</v>
      </c>
      <c r="QQ92" s="232">
        <v>1</v>
      </c>
      <c r="QR92" s="232">
        <v>1</v>
      </c>
      <c r="QS92" s="232">
        <v>-1</v>
      </c>
      <c r="QT92" s="204">
        <v>1</v>
      </c>
      <c r="QU92" s="233">
        <v>-8</v>
      </c>
      <c r="QV92">
        <f t="shared" si="212"/>
        <v>-1</v>
      </c>
      <c r="QW92">
        <f t="shared" si="213"/>
        <v>-1</v>
      </c>
      <c r="QX92">
        <v>1</v>
      </c>
      <c r="QY92">
        <f t="shared" si="214"/>
        <v>1</v>
      </c>
      <c r="QZ92">
        <f t="shared" si="267"/>
        <v>1</v>
      </c>
      <c r="RA92">
        <f t="shared" si="254"/>
        <v>0</v>
      </c>
      <c r="RB92">
        <f t="shared" si="215"/>
        <v>0</v>
      </c>
      <c r="RC92">
        <v>7.1432215929399996E-4</v>
      </c>
      <c r="RD92" s="194">
        <v>42557</v>
      </c>
      <c r="RE92">
        <f t="shared" si="216"/>
        <v>-1</v>
      </c>
      <c r="RF92" t="str">
        <f t="shared" si="180"/>
        <v>TRUE</v>
      </c>
      <c r="RG92">
        <f>VLOOKUP($A92,'FuturesInfo (3)'!$A$2:$V$80,22)</f>
        <v>4</v>
      </c>
      <c r="RH92" s="242"/>
      <c r="RI92">
        <f t="shared" si="217"/>
        <v>3</v>
      </c>
      <c r="RJ92" s="137">
        <f>VLOOKUP($A92,'FuturesInfo (3)'!$A$2:$O$80,15)*RG92</f>
        <v>2355129.0399999996</v>
      </c>
      <c r="RK92" s="137">
        <f>VLOOKUP($A92,'FuturesInfo (3)'!$A$2:$O$80,15)*RI92</f>
        <v>1766346.7799999998</v>
      </c>
      <c r="RL92" s="188">
        <f t="shared" si="218"/>
        <v>1682.3208612688049</v>
      </c>
      <c r="RM92" s="188">
        <f t="shared" si="263"/>
        <v>-1682.3208612688049</v>
      </c>
      <c r="RN92" s="188">
        <f t="shared" si="219"/>
        <v>1682.3208612688049</v>
      </c>
      <c r="RO92" s="188">
        <f t="shared" si="220"/>
        <v>-1682.3208612688049</v>
      </c>
      <c r="RP92" s="188">
        <f t="shared" si="264"/>
        <v>-1682.3208612688049</v>
      </c>
      <c r="RQ92" s="188">
        <f t="shared" si="221"/>
        <v>1682.3208612688049</v>
      </c>
      <c r="RR92" s="188">
        <f t="shared" si="255"/>
        <v>-1682.3208612688049</v>
      </c>
      <c r="RS92" s="188">
        <f t="shared" si="222"/>
        <v>-1682.3208612688049</v>
      </c>
      <c r="RT92" s="188">
        <f>IF(IF(sym!$Q81=QX92,1,0)=1,ABS(RJ92*RC92),-ABS(RJ92*RC92))</f>
        <v>-1682.3208612688049</v>
      </c>
      <c r="RU92" s="188">
        <f>IF(IF(sym!$P81=QX92,1,0)=1,ABS(RJ92*RC92),-ABS(RJ92*RC92))</f>
        <v>1682.3208612688049</v>
      </c>
      <c r="RV92" s="188">
        <f t="shared" si="260"/>
        <v>-1682.3208612688049</v>
      </c>
      <c r="RW92" s="188">
        <f t="shared" si="223"/>
        <v>1682.3208612688049</v>
      </c>
      <c r="RY92">
        <f t="shared" si="224"/>
        <v>1</v>
      </c>
      <c r="RZ92" s="232"/>
      <c r="SA92" s="232"/>
      <c r="SB92" s="232"/>
      <c r="SC92" s="204"/>
      <c r="SD92" s="233"/>
      <c r="SE92">
        <f t="shared" si="225"/>
        <v>1</v>
      </c>
      <c r="SF92">
        <f t="shared" si="226"/>
        <v>0</v>
      </c>
      <c r="SG92" s="204"/>
      <c r="SH92">
        <f t="shared" si="227"/>
        <v>1</v>
      </c>
      <c r="SI92">
        <f t="shared" si="181"/>
        <v>1</v>
      </c>
      <c r="SJ92">
        <f t="shared" si="256"/>
        <v>0</v>
      </c>
      <c r="SK92">
        <f t="shared" si="228"/>
        <v>1</v>
      </c>
      <c r="SL92" s="239"/>
      <c r="SM92" s="194"/>
      <c r="SN92">
        <f t="shared" si="229"/>
        <v>-1</v>
      </c>
      <c r="SO92" t="str">
        <f t="shared" si="182"/>
        <v>FALSE</v>
      </c>
      <c r="SP92">
        <f>VLOOKUP($A92,'FuturesInfo (3)'!$A$2:$V$80,22)</f>
        <v>4</v>
      </c>
      <c r="SQ92" s="242"/>
      <c r="SR92">
        <f t="shared" si="230"/>
        <v>3</v>
      </c>
      <c r="SS92" s="137">
        <f>VLOOKUP($A92,'FuturesInfo (3)'!$A$2:$O$80,15)*SP92</f>
        <v>2355129.0399999996</v>
      </c>
      <c r="ST92" s="137">
        <f>VLOOKUP($A92,'FuturesInfo (3)'!$A$2:$O$80,15)*SR92</f>
        <v>1766346.7799999998</v>
      </c>
      <c r="SU92" s="188">
        <f t="shared" si="177"/>
        <v>0</v>
      </c>
      <c r="SV92" s="188">
        <f t="shared" si="183"/>
        <v>0</v>
      </c>
      <c r="SW92" s="188">
        <f t="shared" si="231"/>
        <v>0</v>
      </c>
      <c r="SX92" s="188">
        <f t="shared" si="232"/>
        <v>0</v>
      </c>
      <c r="SY92" s="188">
        <f t="shared" si="265"/>
        <v>0</v>
      </c>
      <c r="SZ92" s="188">
        <f t="shared" si="233"/>
        <v>0</v>
      </c>
      <c r="TA92" s="188">
        <f t="shared" si="257"/>
        <v>0</v>
      </c>
      <c r="TB92" s="188">
        <f t="shared" si="234"/>
        <v>0</v>
      </c>
      <c r="TC92" s="188">
        <f>IF(IF(sym!$Q81=SG92,1,0)=1,ABS(SS92*SL92),-ABS(SS92*SL92))</f>
        <v>0</v>
      </c>
      <c r="TD92" s="188">
        <f>IF(IF(sym!$P81=SG92,1,0)=1,ABS(SS92*SL92),-ABS(SS92*SL92))</f>
        <v>0</v>
      </c>
      <c r="TE92" s="188">
        <f t="shared" si="261"/>
        <v>0</v>
      </c>
      <c r="TF92" s="188">
        <f t="shared" si="235"/>
        <v>0</v>
      </c>
      <c r="TH92">
        <f t="shared" si="236"/>
        <v>0</v>
      </c>
      <c r="TI92" s="232"/>
      <c r="TJ92" s="232"/>
      <c r="TK92" s="232"/>
      <c r="TL92" s="204"/>
      <c r="TM92" s="233"/>
      <c r="TN92">
        <f t="shared" si="237"/>
        <v>1</v>
      </c>
      <c r="TO92">
        <f t="shared" si="238"/>
        <v>0</v>
      </c>
      <c r="TP92" s="204"/>
      <c r="TQ92">
        <f t="shared" si="239"/>
        <v>1</v>
      </c>
      <c r="TR92">
        <f t="shared" si="184"/>
        <v>1</v>
      </c>
      <c r="TS92">
        <f t="shared" si="258"/>
        <v>0</v>
      </c>
      <c r="TT92">
        <f t="shared" si="240"/>
        <v>1</v>
      </c>
      <c r="TU92" s="239"/>
      <c r="TV92" s="194"/>
      <c r="TW92">
        <f t="shared" si="241"/>
        <v>-1</v>
      </c>
      <c r="TX92" t="str">
        <f t="shared" si="185"/>
        <v>FALSE</v>
      </c>
      <c r="TY92">
        <f>VLOOKUP($A92,'FuturesInfo (3)'!$A$2:$V$80,22)</f>
        <v>4</v>
      </c>
      <c r="TZ92" s="242"/>
      <c r="UA92">
        <f t="shared" si="242"/>
        <v>3</v>
      </c>
      <c r="UB92" s="137">
        <f>VLOOKUP($A92,'FuturesInfo (3)'!$A$2:$O$80,15)*TY92</f>
        <v>2355129.0399999996</v>
      </c>
      <c r="UC92" s="137">
        <f>VLOOKUP($A92,'FuturesInfo (3)'!$A$2:$O$80,15)*UA92</f>
        <v>1766346.7799999998</v>
      </c>
      <c r="UD92" s="188">
        <f t="shared" si="178"/>
        <v>0</v>
      </c>
      <c r="UE92" s="188">
        <f t="shared" si="186"/>
        <v>0</v>
      </c>
      <c r="UF92" s="188">
        <f t="shared" si="243"/>
        <v>0</v>
      </c>
      <c r="UG92" s="188">
        <f t="shared" si="244"/>
        <v>0</v>
      </c>
      <c r="UH92" s="188">
        <f t="shared" si="266"/>
        <v>0</v>
      </c>
      <c r="UI92" s="188">
        <f t="shared" si="245"/>
        <v>0</v>
      </c>
      <c r="UJ92" s="188">
        <f t="shared" si="259"/>
        <v>0</v>
      </c>
      <c r="UK92" s="188">
        <f t="shared" si="246"/>
        <v>0</v>
      </c>
      <c r="UL92" s="188">
        <f>IF(IF(sym!$Q81=TP92,1,0)=1,ABS(UB92*TU92),-ABS(UB92*TU92))</f>
        <v>0</v>
      </c>
      <c r="UM92" s="188">
        <f>IF(IF(sym!$P81=TP92,1,0)=1,ABS(UB92*TU92),-ABS(UB92*TU92))</f>
        <v>0</v>
      </c>
      <c r="UN92" s="188">
        <f t="shared" si="262"/>
        <v>0</v>
      </c>
      <c r="UO92" s="188">
        <f t="shared" si="247"/>
        <v>0</v>
      </c>
    </row>
    <row r="94" spans="1:561" ht="15.75" thickBot="1" x14ac:dyDescent="0.3">
      <c r="E94" t="s">
        <v>1067</v>
      </c>
      <c r="F94">
        <v>20160629</v>
      </c>
      <c r="H94" t="s">
        <v>1140</v>
      </c>
      <c r="J94" t="s">
        <v>1139</v>
      </c>
      <c r="L94" t="s">
        <v>1062</v>
      </c>
      <c r="M94" t="s">
        <v>1109</v>
      </c>
      <c r="O94" t="s">
        <v>1139</v>
      </c>
      <c r="Q94" t="s">
        <v>1061</v>
      </c>
      <c r="R94" t="s">
        <v>1165</v>
      </c>
      <c r="S94" t="s">
        <v>1</v>
      </c>
      <c r="T94" t="s">
        <v>31</v>
      </c>
      <c r="U94" t="s">
        <v>778</v>
      </c>
      <c r="V94" t="s">
        <v>1167</v>
      </c>
      <c r="W94" t="s">
        <v>1108</v>
      </c>
      <c r="X94" t="s">
        <v>1168</v>
      </c>
      <c r="Z94" s="186" t="s">
        <v>1170</v>
      </c>
      <c r="AC94" s="186" t="s">
        <v>1141</v>
      </c>
      <c r="AD94" s="186" t="s">
        <v>1159</v>
      </c>
      <c r="AL94" t="s">
        <v>1189</v>
      </c>
      <c r="AM94">
        <v>20160630</v>
      </c>
      <c r="AP94" t="s">
        <v>1140</v>
      </c>
      <c r="AR94" t="s">
        <v>1181</v>
      </c>
      <c r="AT94" t="s">
        <v>1062</v>
      </c>
      <c r="AU94" t="s">
        <v>1109</v>
      </c>
      <c r="AW94" t="s">
        <v>1181</v>
      </c>
      <c r="AY94" t="s">
        <v>1061</v>
      </c>
      <c r="AZ94" t="s">
        <v>1165</v>
      </c>
      <c r="BA94" t="s">
        <v>1</v>
      </c>
      <c r="BB94" t="s">
        <v>31</v>
      </c>
      <c r="BC94" t="s">
        <v>778</v>
      </c>
      <c r="BD94" t="s">
        <v>1167</v>
      </c>
      <c r="BE94" t="s">
        <v>1108</v>
      </c>
      <c r="BF94" t="s">
        <v>1168</v>
      </c>
      <c r="BH94" s="186" t="s">
        <v>1170</v>
      </c>
      <c r="BK94" s="186" t="s">
        <v>1182</v>
      </c>
      <c r="BL94" s="186" t="s">
        <v>1184</v>
      </c>
      <c r="BU94" t="s">
        <v>1189</v>
      </c>
      <c r="BV94">
        <v>20160701</v>
      </c>
      <c r="BY94" t="s">
        <v>1140</v>
      </c>
      <c r="CA94" t="s">
        <v>1185</v>
      </c>
      <c r="CC94" t="s">
        <v>1062</v>
      </c>
      <c r="CD94" t="s">
        <v>1109</v>
      </c>
      <c r="CF94" t="s">
        <v>1185</v>
      </c>
      <c r="CH94" t="s">
        <v>1061</v>
      </c>
      <c r="CI94" t="s">
        <v>1165</v>
      </c>
      <c r="CJ94" t="s">
        <v>1</v>
      </c>
      <c r="CK94" t="s">
        <v>31</v>
      </c>
      <c r="CL94" t="s">
        <v>778</v>
      </c>
      <c r="CM94" t="s">
        <v>1167</v>
      </c>
      <c r="CN94" t="s">
        <v>1108</v>
      </c>
      <c r="CO94" t="s">
        <v>1168</v>
      </c>
      <c r="CQ94" s="186" t="s">
        <v>1170</v>
      </c>
      <c r="CT94" s="186" t="s">
        <v>1186</v>
      </c>
      <c r="CU94" s="186" t="s">
        <v>1184</v>
      </c>
      <c r="DD94" t="s">
        <v>1189</v>
      </c>
      <c r="DE94">
        <v>20160704</v>
      </c>
      <c r="DH94" t="s">
        <v>1140</v>
      </c>
      <c r="DJ94" t="s">
        <v>1185</v>
      </c>
      <c r="DL94" t="s">
        <v>1062</v>
      </c>
      <c r="DM94" t="s">
        <v>1109</v>
      </c>
      <c r="DO94" t="s">
        <v>1185</v>
      </c>
      <c r="DQ94" t="s">
        <v>1061</v>
      </c>
      <c r="DR94" t="s">
        <v>1165</v>
      </c>
      <c r="DS94" t="s">
        <v>1</v>
      </c>
      <c r="DT94" t="s">
        <v>31</v>
      </c>
      <c r="DU94" t="s">
        <v>778</v>
      </c>
      <c r="DV94" t="s">
        <v>1167</v>
      </c>
      <c r="DW94" t="s">
        <v>1108</v>
      </c>
      <c r="DX94" t="s">
        <v>1168</v>
      </c>
      <c r="DZ94" s="186" t="s">
        <v>1170</v>
      </c>
      <c r="EC94" s="186" t="s">
        <v>1186</v>
      </c>
      <c r="ED94" s="186" t="s">
        <v>1184</v>
      </c>
      <c r="EM94" t="s">
        <v>1189</v>
      </c>
      <c r="EN94">
        <v>20160705</v>
      </c>
      <c r="EQ94" t="s">
        <v>1140</v>
      </c>
      <c r="ES94" t="s">
        <v>1185</v>
      </c>
      <c r="EU94" t="s">
        <v>1062</v>
      </c>
      <c r="EV94" t="s">
        <v>1109</v>
      </c>
      <c r="EX94" t="s">
        <v>1185</v>
      </c>
      <c r="EZ94" t="s">
        <v>1061</v>
      </c>
      <c r="FA94" t="s">
        <v>1165</v>
      </c>
      <c r="FB94" t="s">
        <v>1</v>
      </c>
      <c r="FC94" t="s">
        <v>31</v>
      </c>
      <c r="FD94" t="s">
        <v>778</v>
      </c>
      <c r="FE94" t="s">
        <v>1167</v>
      </c>
      <c r="FF94" t="s">
        <v>1108</v>
      </c>
      <c r="FG94" t="s">
        <v>1168</v>
      </c>
      <c r="FI94" s="186" t="s">
        <v>1170</v>
      </c>
      <c r="FL94" s="186" t="s">
        <v>1186</v>
      </c>
      <c r="FM94" s="186" t="s">
        <v>1184</v>
      </c>
      <c r="FV94" t="s">
        <v>1189</v>
      </c>
      <c r="FW94">
        <v>20160706</v>
      </c>
      <c r="FZ94" t="s">
        <v>1140</v>
      </c>
      <c r="GB94" t="s">
        <v>1185</v>
      </c>
      <c r="GD94" t="s">
        <v>1062</v>
      </c>
      <c r="GE94" t="s">
        <v>1109</v>
      </c>
      <c r="GG94" t="s">
        <v>1185</v>
      </c>
      <c r="GI94" t="s">
        <v>1061</v>
      </c>
      <c r="GJ94" t="s">
        <v>1165</v>
      </c>
      <c r="GK94" t="s">
        <v>1</v>
      </c>
      <c r="GL94" t="s">
        <v>31</v>
      </c>
      <c r="GM94" t="s">
        <v>778</v>
      </c>
      <c r="GN94" t="s">
        <v>1167</v>
      </c>
      <c r="GO94" t="s">
        <v>1108</v>
      </c>
      <c r="GP94" t="s">
        <v>1168</v>
      </c>
      <c r="GR94" s="186" t="s">
        <v>1170</v>
      </c>
      <c r="GU94" s="186" t="s">
        <v>1186</v>
      </c>
      <c r="GV94" s="186" t="s">
        <v>1184</v>
      </c>
      <c r="HE94" t="s">
        <v>1189</v>
      </c>
      <c r="HF94">
        <v>20160707</v>
      </c>
      <c r="HI94" t="s">
        <v>1140</v>
      </c>
      <c r="HK94" t="s">
        <v>1185</v>
      </c>
      <c r="HM94" t="s">
        <v>1062</v>
      </c>
      <c r="HN94" t="s">
        <v>1109</v>
      </c>
      <c r="HP94" t="s">
        <v>1185</v>
      </c>
      <c r="HR94" t="s">
        <v>1061</v>
      </c>
      <c r="HS94" t="s">
        <v>1165</v>
      </c>
      <c r="HT94" t="s">
        <v>1</v>
      </c>
      <c r="HU94" t="s">
        <v>31</v>
      </c>
      <c r="HV94" t="s">
        <v>778</v>
      </c>
      <c r="HW94" t="s">
        <v>1167</v>
      </c>
      <c r="HX94" t="s">
        <v>1108</v>
      </c>
      <c r="HY94" t="s">
        <v>1168</v>
      </c>
      <c r="IA94" s="186" t="s">
        <v>1170</v>
      </c>
      <c r="ID94" s="186" t="s">
        <v>1186</v>
      </c>
      <c r="IE94" s="186" t="s">
        <v>1184</v>
      </c>
      <c r="IN94" t="s">
        <v>1189</v>
      </c>
      <c r="IO94">
        <v>20160708</v>
      </c>
      <c r="IR94" t="s">
        <v>1140</v>
      </c>
      <c r="IT94" t="s">
        <v>1185</v>
      </c>
      <c r="IV94" t="s">
        <v>1062</v>
      </c>
      <c r="IW94" t="s">
        <v>1109</v>
      </c>
      <c r="IY94" t="s">
        <v>1185</v>
      </c>
      <c r="JA94" t="s">
        <v>1061</v>
      </c>
      <c r="JB94" t="s">
        <v>1165</v>
      </c>
      <c r="JC94" t="s">
        <v>1</v>
      </c>
      <c r="JD94" t="s">
        <v>31</v>
      </c>
      <c r="JE94" t="s">
        <v>778</v>
      </c>
      <c r="JF94" t="s">
        <v>1167</v>
      </c>
      <c r="JG94" t="s">
        <v>1108</v>
      </c>
      <c r="JH94" t="s">
        <v>1168</v>
      </c>
      <c r="JJ94" s="186" t="s">
        <v>1170</v>
      </c>
      <c r="JM94" s="186" t="s">
        <v>1186</v>
      </c>
      <c r="JN94" s="186" t="s">
        <v>1184</v>
      </c>
      <c r="JW94" t="s">
        <v>1189</v>
      </c>
      <c r="JX94">
        <v>20160711</v>
      </c>
      <c r="KA94" t="s">
        <v>1140</v>
      </c>
      <c r="KC94" t="s">
        <v>1185</v>
      </c>
      <c r="KE94" t="s">
        <v>1062</v>
      </c>
      <c r="KF94" t="s">
        <v>1109</v>
      </c>
      <c r="KH94" t="s">
        <v>1185</v>
      </c>
      <c r="KJ94" t="s">
        <v>1061</v>
      </c>
      <c r="KK94" t="s">
        <v>1165</v>
      </c>
      <c r="KL94" t="s">
        <v>1217</v>
      </c>
      <c r="KM94" t="s">
        <v>31</v>
      </c>
      <c r="KN94" t="s">
        <v>778</v>
      </c>
      <c r="KO94" t="s">
        <v>1167</v>
      </c>
      <c r="KP94" t="s">
        <v>1108</v>
      </c>
      <c r="KQ94" t="s">
        <v>1168</v>
      </c>
      <c r="KS94" s="186" t="s">
        <v>1170</v>
      </c>
      <c r="KV94" s="186" t="s">
        <v>1186</v>
      </c>
      <c r="KW94" s="186" t="s">
        <v>1184</v>
      </c>
      <c r="LF94" t="s">
        <v>1189</v>
      </c>
      <c r="LG94">
        <v>20160712</v>
      </c>
      <c r="LJ94" t="s">
        <v>1140</v>
      </c>
      <c r="LL94" t="s">
        <v>1185</v>
      </c>
      <c r="LN94" t="s">
        <v>1062</v>
      </c>
      <c r="LO94" t="s">
        <v>1178</v>
      </c>
      <c r="LQ94" t="s">
        <v>1185</v>
      </c>
      <c r="LS94" t="s">
        <v>1061</v>
      </c>
      <c r="LT94" t="s">
        <v>1165</v>
      </c>
      <c r="LU94" t="s">
        <v>1217</v>
      </c>
      <c r="LV94" t="s">
        <v>31</v>
      </c>
      <c r="LW94" t="s">
        <v>778</v>
      </c>
      <c r="LX94" t="s">
        <v>1167</v>
      </c>
      <c r="LY94" t="s">
        <v>1108</v>
      </c>
      <c r="LZ94" t="s">
        <v>1168</v>
      </c>
      <c r="MB94" s="186" t="s">
        <v>1170</v>
      </c>
      <c r="ME94" s="186" t="s">
        <v>1186</v>
      </c>
      <c r="MF94" s="186" t="s">
        <v>1184</v>
      </c>
      <c r="MO94" t="s">
        <v>1189</v>
      </c>
      <c r="MP94">
        <v>20160713</v>
      </c>
      <c r="MS94" t="s">
        <v>1140</v>
      </c>
      <c r="MU94" t="s">
        <v>1185</v>
      </c>
      <c r="MW94" t="s">
        <v>1062</v>
      </c>
      <c r="MX94" t="s">
        <v>1178</v>
      </c>
      <c r="MZ94" t="s">
        <v>1185</v>
      </c>
      <c r="NB94" t="s">
        <v>1061</v>
      </c>
      <c r="NC94" t="s">
        <v>1165</v>
      </c>
      <c r="ND94" t="s">
        <v>1217</v>
      </c>
      <c r="NE94" t="s">
        <v>31</v>
      </c>
      <c r="NF94" t="s">
        <v>778</v>
      </c>
      <c r="NG94" t="s">
        <v>1167</v>
      </c>
      <c r="NH94" t="s">
        <v>1108</v>
      </c>
      <c r="NI94" t="s">
        <v>1168</v>
      </c>
      <c r="NK94" s="186" t="s">
        <v>1170</v>
      </c>
      <c r="NN94" s="186" t="s">
        <v>1186</v>
      </c>
      <c r="NO94" s="186" t="s">
        <v>1184</v>
      </c>
      <c r="NX94" t="s">
        <v>1189</v>
      </c>
      <c r="NY94">
        <v>20160714</v>
      </c>
      <c r="OB94" t="s">
        <v>1140</v>
      </c>
      <c r="OD94" t="s">
        <v>1185</v>
      </c>
      <c r="OF94" t="s">
        <v>1062</v>
      </c>
      <c r="OG94" t="s">
        <v>1178</v>
      </c>
      <c r="OI94" t="s">
        <v>1185</v>
      </c>
      <c r="OK94" t="s">
        <v>1061</v>
      </c>
      <c r="OL94" t="s">
        <v>1165</v>
      </c>
      <c r="OM94" t="s">
        <v>1217</v>
      </c>
      <c r="ON94" t="s">
        <v>31</v>
      </c>
      <c r="OO94" t="s">
        <v>778</v>
      </c>
      <c r="OP94" t="s">
        <v>1167</v>
      </c>
      <c r="OQ94" t="s">
        <v>1108</v>
      </c>
      <c r="OR94" t="s">
        <v>1168</v>
      </c>
      <c r="OT94" s="186" t="s">
        <v>1170</v>
      </c>
      <c r="OW94" s="186" t="s">
        <v>1186</v>
      </c>
      <c r="OX94" s="186" t="s">
        <v>1184</v>
      </c>
      <c r="PG94" t="s">
        <v>1189</v>
      </c>
      <c r="PH94">
        <v>20160715</v>
      </c>
      <c r="PK94" t="s">
        <v>1140</v>
      </c>
      <c r="PM94" t="s">
        <v>1185</v>
      </c>
      <c r="PO94" t="s">
        <v>1062</v>
      </c>
      <c r="PP94" t="s">
        <v>1178</v>
      </c>
      <c r="PR94" t="s">
        <v>1185</v>
      </c>
      <c r="PT94" t="s">
        <v>1061</v>
      </c>
      <c r="PU94" t="s">
        <v>1165</v>
      </c>
      <c r="PV94" t="s">
        <v>1217</v>
      </c>
      <c r="PW94" t="s">
        <v>31</v>
      </c>
      <c r="PX94" t="s">
        <v>778</v>
      </c>
      <c r="PY94" t="s">
        <v>1167</v>
      </c>
      <c r="PZ94" t="s">
        <v>1108</v>
      </c>
      <c r="QA94" t="s">
        <v>1168</v>
      </c>
      <c r="QC94" s="186" t="s">
        <v>1170</v>
      </c>
      <c r="QF94" s="186" t="s">
        <v>1186</v>
      </c>
      <c r="QG94" s="186" t="s">
        <v>1184</v>
      </c>
      <c r="QP94" t="str">
        <f>QP12</f>
        <v>prev ACT</v>
      </c>
      <c r="QQ94">
        <f>QQ12</f>
        <v>20160718</v>
      </c>
      <c r="QT94" t="str">
        <f>QT12</f>
        <v>SEA1</v>
      </c>
      <c r="QV94" t="str">
        <f>QV12</f>
        <v>ANTI-S</v>
      </c>
      <c r="QX94" t="str">
        <f>QX12</f>
        <v>ACT</v>
      </c>
      <c r="QY94" t="str">
        <f>QY12</f>
        <v>&gt;equity</v>
      </c>
      <c r="RA94" t="str">
        <f>RA12</f>
        <v>ANTI-S</v>
      </c>
      <c r="RC94" t="str">
        <f t="shared" ref="RC94:RJ94" si="268">RC12</f>
        <v>PctChg</v>
      </c>
      <c r="RD94" t="str">
        <f t="shared" si="268"/>
        <v>vStart</v>
      </c>
      <c r="RE94" t="str">
        <f t="shared" si="268"/>
        <v>Voting</v>
      </c>
      <c r="RF94" t="str">
        <f t="shared" si="268"/>
        <v>Submit</v>
      </c>
      <c r="RG94" t="str">
        <f t="shared" si="268"/>
        <v>c2qty</v>
      </c>
      <c r="RH94" t="str">
        <f t="shared" si="268"/>
        <v>safef</v>
      </c>
      <c r="RI94" t="str">
        <f t="shared" si="268"/>
        <v>FIN</v>
      </c>
      <c r="RJ94" t="str">
        <f t="shared" si="268"/>
        <v>value-noDPS</v>
      </c>
      <c r="RL94" s="186" t="str">
        <f>RL12</f>
        <v>PNL SIG-noDPS</v>
      </c>
      <c r="RO94" s="186" t="str">
        <f>RO12</f>
        <v>PNL ANTI-S</v>
      </c>
      <c r="RP94" s="186" t="str">
        <f>RP12</f>
        <v>PNL SEA-ADJ</v>
      </c>
      <c r="RY94" t="str">
        <f>RY12</f>
        <v>prev ACT</v>
      </c>
      <c r="RZ94">
        <f>RZ12</f>
        <v>20160719</v>
      </c>
      <c r="SC94" t="str">
        <f>SC12</f>
        <v>SEA1</v>
      </c>
      <c r="SE94" t="str">
        <f>SE12</f>
        <v>ANTI-S</v>
      </c>
      <c r="SG94" t="str">
        <f>SG12</f>
        <v>ACT</v>
      </c>
      <c r="SH94" t="str">
        <f>SH12</f>
        <v>&gt;equity</v>
      </c>
      <c r="SJ94" t="str">
        <f>SJ12</f>
        <v>ANTI-S</v>
      </c>
      <c r="SL94" t="str">
        <f t="shared" ref="SL94:SS94" si="269">SL12</f>
        <v>PctChg</v>
      </c>
      <c r="SM94" t="str">
        <f t="shared" si="269"/>
        <v>vStart</v>
      </c>
      <c r="SN94" t="str">
        <f t="shared" si="269"/>
        <v>Voting</v>
      </c>
      <c r="SO94" t="str">
        <f t="shared" si="269"/>
        <v>Submit</v>
      </c>
      <c r="SP94" t="str">
        <f t="shared" si="269"/>
        <v>c2qty</v>
      </c>
      <c r="SQ94" t="str">
        <f t="shared" si="269"/>
        <v>safef</v>
      </c>
      <c r="SR94" t="str">
        <f t="shared" si="269"/>
        <v>FIN</v>
      </c>
      <c r="SS94" t="str">
        <f t="shared" si="269"/>
        <v>value-noDPS</v>
      </c>
      <c r="SU94" s="186" t="str">
        <f>SU12</f>
        <v>PNL SIG-noDPS</v>
      </c>
      <c r="SX94" s="186" t="str">
        <f>SX12</f>
        <v>PNL ANTI-S</v>
      </c>
      <c r="SY94" s="186" t="str">
        <f>SY12</f>
        <v>PNL SEA-ADJ</v>
      </c>
      <c r="TH94" t="str">
        <f>TH12</f>
        <v>prev ACT</v>
      </c>
      <c r="TI94">
        <f>TI12</f>
        <v>20160720</v>
      </c>
      <c r="TL94" t="str">
        <f>TL12</f>
        <v>SEA1</v>
      </c>
      <c r="TN94" t="str">
        <f>TN12</f>
        <v>ANTI-S</v>
      </c>
      <c r="TP94" t="str">
        <f>TP12</f>
        <v>ACT</v>
      </c>
      <c r="TQ94" t="str">
        <f>TQ12</f>
        <v>&gt;equity</v>
      </c>
      <c r="TS94" t="str">
        <f>TS12</f>
        <v>ANTI-S</v>
      </c>
      <c r="TU94" t="str">
        <f t="shared" ref="TU94:UB94" si="270">TU12</f>
        <v>PctChg</v>
      </c>
      <c r="TV94" t="str">
        <f t="shared" si="270"/>
        <v>vStart</v>
      </c>
      <c r="TW94" t="str">
        <f t="shared" si="270"/>
        <v>Voting</v>
      </c>
      <c r="TX94" t="str">
        <f t="shared" si="270"/>
        <v>Submit</v>
      </c>
      <c r="TY94" t="str">
        <f t="shared" si="270"/>
        <v>c2qty</v>
      </c>
      <c r="TZ94" t="str">
        <f t="shared" si="270"/>
        <v>safef</v>
      </c>
      <c r="UA94" t="str">
        <f t="shared" si="270"/>
        <v>FIN</v>
      </c>
      <c r="UB94" t="str">
        <f t="shared" si="270"/>
        <v>value-noDPS</v>
      </c>
      <c r="UD94" s="186" t="str">
        <f>UD12</f>
        <v>PNL SIG-noDPS</v>
      </c>
      <c r="UG94" s="186" t="str">
        <f>UG12</f>
        <v>PNL ANTI-S</v>
      </c>
      <c r="UH94" s="186" t="str">
        <f>UH12</f>
        <v>PNL SEA-ADJ</v>
      </c>
    </row>
    <row r="95" spans="1:561" ht="15.75" thickBot="1" x14ac:dyDescent="0.3">
      <c r="E95" s="126" t="s">
        <v>1105</v>
      </c>
      <c r="F95" s="185">
        <v>0</v>
      </c>
      <c r="G95" s="185"/>
      <c r="H95" s="185">
        <v>0.5714285714285714</v>
      </c>
      <c r="I95" s="185"/>
      <c r="J95" s="185">
        <v>0.5714285714285714</v>
      </c>
      <c r="K95" s="185"/>
      <c r="L95" s="185">
        <v>0</v>
      </c>
      <c r="M95" s="183">
        <v>1</v>
      </c>
      <c r="N95" s="183"/>
      <c r="O95" s="183">
        <v>0</v>
      </c>
      <c r="P95" s="225"/>
      <c r="Q95" s="126"/>
      <c r="R95" s="126"/>
      <c r="S95" s="126"/>
      <c r="T95" s="126"/>
      <c r="U95" s="126"/>
      <c r="V95" s="179">
        <v>0.25</v>
      </c>
      <c r="W95" s="126"/>
      <c r="X95" s="184">
        <v>1459435.2796270824</v>
      </c>
      <c r="Y95" s="184"/>
      <c r="Z95" s="187">
        <v>0</v>
      </c>
      <c r="AA95" s="187"/>
      <c r="AB95" s="187"/>
      <c r="AC95" s="187">
        <v>0</v>
      </c>
      <c r="AD95" s="187">
        <v>0</v>
      </c>
      <c r="AE95" s="262"/>
      <c r="AF95" s="262"/>
      <c r="AG95" s="262"/>
      <c r="AH95" s="262"/>
      <c r="AI95" s="262"/>
      <c r="AJ95" s="262"/>
      <c r="AL95" s="126" t="s">
        <v>1105</v>
      </c>
      <c r="AM95" s="185">
        <v>0</v>
      </c>
      <c r="AN95" s="185"/>
      <c r="AO95" s="185"/>
      <c r="AP95" s="185">
        <v>0.5714285714285714</v>
      </c>
      <c r="AQ95" s="185"/>
      <c r="AR95" s="185">
        <v>0.5714285714285714</v>
      </c>
      <c r="AS95" s="185"/>
      <c r="AT95" s="185">
        <v>0</v>
      </c>
      <c r="AU95" s="183">
        <v>1</v>
      </c>
      <c r="AV95" s="183"/>
      <c r="AW95" s="183">
        <v>0</v>
      </c>
      <c r="AX95" s="225"/>
      <c r="AY95" s="126"/>
      <c r="AZ95" s="126"/>
      <c r="BA95" s="126"/>
      <c r="BB95" s="126"/>
      <c r="BC95" s="126"/>
      <c r="BD95" s="179">
        <v>0.25</v>
      </c>
      <c r="BE95" s="126"/>
      <c r="BF95" s="184">
        <v>1392118.9639688369</v>
      </c>
      <c r="BG95" s="184"/>
      <c r="BH95" s="187">
        <v>0</v>
      </c>
      <c r="BI95" s="187"/>
      <c r="BJ95" s="187"/>
      <c r="BK95" s="187">
        <v>0</v>
      </c>
      <c r="BL95" s="187">
        <v>0</v>
      </c>
      <c r="BM95" s="262"/>
      <c r="BN95" s="262"/>
      <c r="BO95" s="262"/>
      <c r="BP95" s="262"/>
      <c r="BQ95" s="262"/>
      <c r="BR95" s="262"/>
      <c r="BS95" s="262"/>
      <c r="BU95" s="126" t="s">
        <v>1105</v>
      </c>
      <c r="BV95" s="185">
        <v>0</v>
      </c>
      <c r="BW95" s="185"/>
      <c r="BX95" s="185"/>
      <c r="BY95" s="185">
        <v>0.5714285714285714</v>
      </c>
      <c r="BZ95" s="185"/>
      <c r="CA95" s="185">
        <v>0.5714285714285714</v>
      </c>
      <c r="CB95" s="185"/>
      <c r="CC95" s="185">
        <v>0</v>
      </c>
      <c r="CD95" s="183">
        <v>1</v>
      </c>
      <c r="CE95" s="183"/>
      <c r="CF95" s="183">
        <v>0</v>
      </c>
      <c r="CG95" s="225"/>
      <c r="CH95" s="126"/>
      <c r="CI95" s="126"/>
      <c r="CJ95" s="126"/>
      <c r="CK95" s="126"/>
      <c r="CL95" s="126"/>
      <c r="CM95" s="179">
        <v>0.25</v>
      </c>
      <c r="CN95" s="126"/>
      <c r="CO95" s="184">
        <v>1382737.7319984082</v>
      </c>
      <c r="CP95" s="184"/>
      <c r="CQ95" s="187">
        <v>0</v>
      </c>
      <c r="CR95" s="187"/>
      <c r="CS95" s="187"/>
      <c r="CT95" s="187">
        <v>0</v>
      </c>
      <c r="CU95" s="187">
        <v>0</v>
      </c>
      <c r="CV95" s="262"/>
      <c r="CW95" s="262"/>
      <c r="CX95" s="262"/>
      <c r="CY95" s="262"/>
      <c r="CZ95" s="262"/>
      <c r="DA95" s="262"/>
      <c r="DB95" s="262"/>
      <c r="DD95" s="126" t="s">
        <v>1105</v>
      </c>
      <c r="DE95" s="185">
        <v>0</v>
      </c>
      <c r="DF95" s="185"/>
      <c r="DG95" s="185"/>
      <c r="DH95" s="185">
        <v>0.5714285714285714</v>
      </c>
      <c r="DI95" s="185"/>
      <c r="DJ95" s="185">
        <v>0.5714285714285714</v>
      </c>
      <c r="DK95" s="185"/>
      <c r="DL95" s="185">
        <v>0</v>
      </c>
      <c r="DM95" s="183">
        <v>1</v>
      </c>
      <c r="DN95" s="183"/>
      <c r="DO95" s="183">
        <v>0</v>
      </c>
      <c r="DP95" s="225"/>
      <c r="DQ95" s="126"/>
      <c r="DR95" s="126"/>
      <c r="DS95" s="126"/>
      <c r="DT95" s="126"/>
      <c r="DU95" s="126"/>
      <c r="DV95" s="179">
        <v>0.25</v>
      </c>
      <c r="DW95" s="126"/>
      <c r="DX95" s="184">
        <v>1433054.6120395313</v>
      </c>
      <c r="DY95" s="184"/>
      <c r="DZ95" s="187">
        <v>0</v>
      </c>
      <c r="EA95" s="187"/>
      <c r="EB95" s="187"/>
      <c r="EC95" s="187">
        <v>0</v>
      </c>
      <c r="ED95" s="187">
        <v>0</v>
      </c>
      <c r="EE95" s="262"/>
      <c r="EF95" s="262"/>
      <c r="EG95" s="262"/>
      <c r="EH95" s="262"/>
      <c r="EI95" s="262"/>
      <c r="EJ95" s="262"/>
      <c r="EK95" s="262"/>
      <c r="EM95" s="126" t="s">
        <v>1105</v>
      </c>
      <c r="EN95" s="185">
        <v>0</v>
      </c>
      <c r="EO95" s="185"/>
      <c r="EP95" s="185"/>
      <c r="EQ95" s="185">
        <v>0.5714285714285714</v>
      </c>
      <c r="ER95" s="185"/>
      <c r="ES95" s="185">
        <v>0.5714285714285714</v>
      </c>
      <c r="ET95" s="185"/>
      <c r="EU95" s="185">
        <v>0</v>
      </c>
      <c r="EV95" s="183">
        <v>1</v>
      </c>
      <c r="EW95" s="183"/>
      <c r="EX95" s="183">
        <v>0</v>
      </c>
      <c r="EY95" s="225"/>
      <c r="EZ95" s="126"/>
      <c r="FA95" s="126"/>
      <c r="FB95" s="126"/>
      <c r="FC95" s="126"/>
      <c r="FD95" s="126"/>
      <c r="FE95" s="179">
        <v>0.25</v>
      </c>
      <c r="FF95" s="126"/>
      <c r="FG95" s="184">
        <v>1454617.7232538755</v>
      </c>
      <c r="FH95" s="184"/>
      <c r="FI95" s="187">
        <v>0</v>
      </c>
      <c r="FJ95" s="187"/>
      <c r="FK95" s="187"/>
      <c r="FL95" s="187">
        <v>0</v>
      </c>
      <c r="FM95" s="187">
        <v>0</v>
      </c>
      <c r="FN95" s="262"/>
      <c r="FO95" s="262"/>
      <c r="FP95" s="262"/>
      <c r="FQ95" s="262"/>
      <c r="FR95" s="262"/>
      <c r="FS95" s="262"/>
      <c r="FT95" s="262"/>
      <c r="FV95" s="126" t="s">
        <v>1105</v>
      </c>
      <c r="FW95" s="185">
        <v>0</v>
      </c>
      <c r="FX95" s="185"/>
      <c r="FY95" s="185"/>
      <c r="FZ95" s="185">
        <v>0.5714285714285714</v>
      </c>
      <c r="GA95" s="185"/>
      <c r="GB95" s="185">
        <v>0.5714285714285714</v>
      </c>
      <c r="GC95" s="185"/>
      <c r="GD95" s="185">
        <v>0</v>
      </c>
      <c r="GE95" s="183">
        <v>1</v>
      </c>
      <c r="GF95" s="183"/>
      <c r="GG95" s="183">
        <v>0</v>
      </c>
      <c r="GH95" s="225"/>
      <c r="GI95" s="126"/>
      <c r="GJ95" s="126"/>
      <c r="GK95" s="126"/>
      <c r="GL95" s="126"/>
      <c r="GM95" s="126"/>
      <c r="GN95" s="179">
        <v>0.25</v>
      </c>
      <c r="GO95" s="126"/>
      <c r="GP95" s="184">
        <v>1454617.7232538755</v>
      </c>
      <c r="GQ95" s="184"/>
      <c r="GR95" s="187">
        <v>0</v>
      </c>
      <c r="GS95" s="187"/>
      <c r="GT95" s="187"/>
      <c r="GU95" s="187">
        <v>0</v>
      </c>
      <c r="GV95" s="187">
        <v>0</v>
      </c>
      <c r="GW95" s="262"/>
      <c r="GX95" s="262"/>
      <c r="GY95" s="262"/>
      <c r="GZ95" s="262"/>
      <c r="HA95" s="262"/>
      <c r="HB95" s="262"/>
      <c r="HC95" s="262"/>
      <c r="HE95" s="126" t="s">
        <v>1105</v>
      </c>
      <c r="HF95" s="185">
        <v>0</v>
      </c>
      <c r="HG95" s="185"/>
      <c r="HH95" s="185"/>
      <c r="HI95" s="185">
        <v>0.5714285714285714</v>
      </c>
      <c r="HJ95" s="185"/>
      <c r="HK95" s="185">
        <v>0.5714285714285714</v>
      </c>
      <c r="HL95" s="185"/>
      <c r="HM95" s="185">
        <v>0</v>
      </c>
      <c r="HN95" s="183">
        <v>1</v>
      </c>
      <c r="HO95" s="183"/>
      <c r="HP95" s="183">
        <v>0</v>
      </c>
      <c r="HQ95" s="225"/>
      <c r="HR95" s="126"/>
      <c r="HS95" s="126"/>
      <c r="HT95" s="126"/>
      <c r="HU95" s="126"/>
      <c r="HV95" s="126"/>
      <c r="HW95" s="179">
        <v>0.25</v>
      </c>
      <c r="HX95" s="126"/>
      <c r="HY95" s="184">
        <v>1475346.0843826083</v>
      </c>
      <c r="HZ95" s="184"/>
      <c r="IA95" s="187">
        <v>0</v>
      </c>
      <c r="IB95" s="187"/>
      <c r="IC95" s="187"/>
      <c r="ID95" s="187">
        <v>0</v>
      </c>
      <c r="IE95" s="187">
        <v>0</v>
      </c>
      <c r="IF95" s="262"/>
      <c r="IG95" s="262"/>
      <c r="IH95" s="262"/>
      <c r="II95" s="262"/>
      <c r="IJ95" s="262"/>
      <c r="IK95" s="262"/>
      <c r="IL95" s="262"/>
      <c r="IN95" s="126" t="s">
        <v>1105</v>
      </c>
      <c r="IO95" s="185">
        <v>0</v>
      </c>
      <c r="IP95" s="185"/>
      <c r="IQ95" s="185"/>
      <c r="IR95" s="185">
        <v>0.5714285714285714</v>
      </c>
      <c r="IS95" s="185"/>
      <c r="IT95" s="185">
        <v>0.5714285714285714</v>
      </c>
      <c r="IU95" s="185"/>
      <c r="IV95" s="185">
        <v>0</v>
      </c>
      <c r="IW95" s="183">
        <v>1</v>
      </c>
      <c r="IX95" s="183"/>
      <c r="IY95" s="183">
        <v>0</v>
      </c>
      <c r="IZ95" s="225"/>
      <c r="JA95" s="126"/>
      <c r="JB95" s="126"/>
      <c r="JC95" s="126"/>
      <c r="JD95" s="126"/>
      <c r="JE95" s="126"/>
      <c r="JF95" s="179">
        <v>0.25</v>
      </c>
      <c r="JG95" s="126"/>
      <c r="JH95" s="184">
        <v>1472209.0901134091</v>
      </c>
      <c r="JI95" s="184"/>
      <c r="JJ95" s="187">
        <v>0</v>
      </c>
      <c r="JK95" s="187"/>
      <c r="JL95" s="187"/>
      <c r="JM95" s="187">
        <v>0</v>
      </c>
      <c r="JN95" s="187">
        <v>0</v>
      </c>
      <c r="JO95" s="262"/>
      <c r="JP95" s="262"/>
      <c r="JQ95" s="262"/>
      <c r="JR95" s="262"/>
      <c r="JS95" s="262"/>
      <c r="JT95" s="262"/>
      <c r="JU95" s="262"/>
      <c r="JW95" s="126" t="s">
        <v>1105</v>
      </c>
      <c r="JX95" s="185">
        <v>0</v>
      </c>
      <c r="JY95" s="185"/>
      <c r="JZ95" s="185"/>
      <c r="KA95" s="185">
        <v>0.5714285714285714</v>
      </c>
      <c r="KB95" s="185"/>
      <c r="KC95" s="185">
        <v>0.5714285714285714</v>
      </c>
      <c r="KD95" s="185"/>
      <c r="KE95" s="185">
        <v>0</v>
      </c>
      <c r="KF95" s="183">
        <v>1</v>
      </c>
      <c r="KG95" s="183"/>
      <c r="KH95" s="183">
        <v>0</v>
      </c>
      <c r="KI95" s="225"/>
      <c r="KJ95" s="126"/>
      <c r="KK95" s="126"/>
      <c r="KL95" s="126"/>
      <c r="KM95" s="126"/>
      <c r="KN95" s="126"/>
      <c r="KO95" s="179">
        <v>0.25</v>
      </c>
      <c r="KP95" s="126"/>
      <c r="KQ95" s="184">
        <v>1483904.3696331768</v>
      </c>
      <c r="KR95" s="184"/>
      <c r="KS95" s="187">
        <v>0</v>
      </c>
      <c r="KT95" s="187"/>
      <c r="KU95" s="187"/>
      <c r="KV95" s="187">
        <v>0</v>
      </c>
      <c r="KW95" s="187">
        <v>0</v>
      </c>
      <c r="KX95" s="262"/>
      <c r="KY95" s="262"/>
      <c r="KZ95" s="262"/>
      <c r="LA95" s="262"/>
      <c r="LB95" s="262"/>
      <c r="LC95" s="262"/>
      <c r="LD95" s="262"/>
      <c r="LF95" s="126" t="s">
        <v>1105</v>
      </c>
      <c r="LG95" s="185">
        <v>0</v>
      </c>
      <c r="LH95" s="185"/>
      <c r="LI95" s="185"/>
      <c r="LJ95" s="185">
        <v>0.5714285714285714</v>
      </c>
      <c r="LK95" s="185"/>
      <c r="LL95" s="185">
        <v>0.5714285714285714</v>
      </c>
      <c r="LM95" s="185"/>
      <c r="LN95" s="185">
        <v>0</v>
      </c>
      <c r="LO95" s="183">
        <v>1</v>
      </c>
      <c r="LP95" s="183"/>
      <c r="LQ95" s="183">
        <v>0</v>
      </c>
      <c r="LR95" s="225"/>
      <c r="LS95" s="126"/>
      <c r="LT95" s="126"/>
      <c r="LU95" s="126"/>
      <c r="LV95" s="126"/>
      <c r="LW95" s="126"/>
      <c r="LX95" s="179">
        <v>0.25</v>
      </c>
      <c r="LY95" s="126"/>
      <c r="LZ95" s="184">
        <v>1466885.662932981</v>
      </c>
      <c r="MA95" s="184"/>
      <c r="MB95" s="187">
        <v>0</v>
      </c>
      <c r="MC95" s="187"/>
      <c r="MD95" s="187"/>
      <c r="ME95" s="187">
        <v>0</v>
      </c>
      <c r="MF95" s="187">
        <v>0</v>
      </c>
      <c r="MG95" s="262"/>
      <c r="MH95" s="262"/>
      <c r="MI95" s="262"/>
      <c r="MJ95" s="262"/>
      <c r="MK95" s="262"/>
      <c r="ML95" s="262"/>
      <c r="MM95" s="262"/>
      <c r="MO95" s="126" t="s">
        <v>1105</v>
      </c>
      <c r="MP95" s="185">
        <v>0</v>
      </c>
      <c r="MQ95" s="185"/>
      <c r="MR95" s="185"/>
      <c r="MS95" s="185">
        <v>0.5714285714285714</v>
      </c>
      <c r="MT95" s="185"/>
      <c r="MU95" s="185">
        <v>0.5714285714285714</v>
      </c>
      <c r="MV95" s="185"/>
      <c r="MW95" s="185">
        <v>0</v>
      </c>
      <c r="MX95" s="183">
        <v>1</v>
      </c>
      <c r="MY95" s="183"/>
      <c r="MZ95" s="183">
        <v>0</v>
      </c>
      <c r="NA95" s="225"/>
      <c r="NB95" s="126"/>
      <c r="NC95" s="126"/>
      <c r="ND95" s="126"/>
      <c r="NE95" s="126"/>
      <c r="NF95" s="126"/>
      <c r="NG95" s="179">
        <v>0.25</v>
      </c>
      <c r="NH95" s="126"/>
      <c r="NI95" s="184">
        <v>1394308.2157034762</v>
      </c>
      <c r="NJ95" s="184"/>
      <c r="NK95" s="187">
        <v>0</v>
      </c>
      <c r="NL95" s="187"/>
      <c r="NM95" s="187"/>
      <c r="NN95" s="187">
        <v>0</v>
      </c>
      <c r="NO95" s="187">
        <v>0</v>
      </c>
      <c r="NP95" s="262"/>
      <c r="NQ95" s="262"/>
      <c r="NR95" s="262"/>
      <c r="NS95" s="262"/>
      <c r="NT95" s="262"/>
      <c r="NU95" s="262"/>
      <c r="NV95" s="262"/>
      <c r="NX95" s="126" t="s">
        <v>1105</v>
      </c>
      <c r="NY95" s="185">
        <v>0</v>
      </c>
      <c r="NZ95" s="185"/>
      <c r="OA95" s="185"/>
      <c r="OB95" s="185">
        <v>0.5714285714285714</v>
      </c>
      <c r="OC95" s="185"/>
      <c r="OD95" s="185">
        <v>0.5714285714285714</v>
      </c>
      <c r="OE95" s="185"/>
      <c r="OF95" s="185">
        <v>0</v>
      </c>
      <c r="OG95" s="183">
        <v>1</v>
      </c>
      <c r="OH95" s="183"/>
      <c r="OI95" s="183">
        <v>0</v>
      </c>
      <c r="OJ95" s="225"/>
      <c r="OK95" s="126"/>
      <c r="OL95" s="126"/>
      <c r="OM95" s="126"/>
      <c r="ON95" s="126"/>
      <c r="OO95" s="126"/>
      <c r="OP95" s="179">
        <v>0.25</v>
      </c>
      <c r="OQ95" s="126"/>
      <c r="OR95" s="184">
        <v>1459905.5027795101</v>
      </c>
      <c r="OS95" s="184"/>
      <c r="OT95" s="187">
        <v>0</v>
      </c>
      <c r="OU95" s="187"/>
      <c r="OV95" s="187"/>
      <c r="OW95" s="187">
        <v>0</v>
      </c>
      <c r="OX95" s="187">
        <v>0</v>
      </c>
      <c r="OY95" s="262"/>
      <c r="OZ95" s="262"/>
      <c r="PA95" s="262"/>
      <c r="PB95" s="262"/>
      <c r="PC95" s="262"/>
      <c r="PD95" s="262"/>
      <c r="PE95" s="262"/>
      <c r="PG95" s="126" t="s">
        <v>1105</v>
      </c>
      <c r="PH95" s="185">
        <v>0</v>
      </c>
      <c r="PI95" s="185"/>
      <c r="PJ95" s="185"/>
      <c r="PK95" s="185">
        <v>0.5714285714285714</v>
      </c>
      <c r="PL95" s="185"/>
      <c r="PM95" s="185">
        <v>0.5714285714285714</v>
      </c>
      <c r="PN95" s="185"/>
      <c r="PO95" s="185">
        <v>0</v>
      </c>
      <c r="PP95" s="183">
        <v>1</v>
      </c>
      <c r="PQ95" s="183"/>
      <c r="PR95" s="183">
        <v>0</v>
      </c>
      <c r="PS95" s="225"/>
      <c r="PT95" s="126"/>
      <c r="PU95" s="126"/>
      <c r="PV95" s="126"/>
      <c r="PW95" s="126"/>
      <c r="PX95" s="126"/>
      <c r="PY95" s="179">
        <v>0.25</v>
      </c>
      <c r="PZ95" s="126"/>
      <c r="QA95" s="184">
        <v>1468615.9628774603</v>
      </c>
      <c r="QB95" s="184"/>
      <c r="QC95" s="187">
        <v>0</v>
      </c>
      <c r="QD95" s="187"/>
      <c r="QE95" s="187"/>
      <c r="QF95" s="187">
        <v>0</v>
      </c>
      <c r="QG95" s="187">
        <v>0</v>
      </c>
      <c r="QH95" s="262"/>
      <c r="QI95" s="262"/>
      <c r="QJ95" s="262"/>
      <c r="QK95" s="262"/>
      <c r="QL95" s="262"/>
      <c r="QM95" s="262"/>
      <c r="QN95" s="262"/>
      <c r="QP95" s="126" t="s">
        <v>1105</v>
      </c>
      <c r="QQ95" s="185">
        <f>COUNTIF(QQ96:QQ123,1)/28</f>
        <v>0</v>
      </c>
      <c r="QR95" s="185"/>
      <c r="QS95" s="185"/>
      <c r="QT95" s="185">
        <f>COUNTIF(QT96:QT123,1)/28</f>
        <v>0.5714285714285714</v>
      </c>
      <c r="QU95" s="185"/>
      <c r="QV95" s="185">
        <f>COUNTIF(QV96:QV123,1)/28</f>
        <v>0.5714285714285714</v>
      </c>
      <c r="QW95" s="185"/>
      <c r="QX95" s="185">
        <f>COUNTIF(QX96:QX123,1)/28</f>
        <v>0</v>
      </c>
      <c r="QY95" s="183">
        <f>SUM(QY96:QY123)/28</f>
        <v>1</v>
      </c>
      <c r="QZ95" s="183"/>
      <c r="RA95" s="183">
        <f>SUM(RA96:RA123)/28</f>
        <v>0</v>
      </c>
      <c r="RB95" s="225"/>
      <c r="RC95" s="126"/>
      <c r="RD95" s="126"/>
      <c r="RE95" s="126"/>
      <c r="RF95" s="126"/>
      <c r="RG95" s="126"/>
      <c r="RH95" s="179">
        <v>0.25</v>
      </c>
      <c r="RI95" s="126"/>
      <c r="RJ95" s="184">
        <f>SUM(RJ96:RJ173)</f>
        <v>1468615.9628774603</v>
      </c>
      <c r="RK95" s="184"/>
      <c r="RL95" s="187">
        <f>SUM(RL96:RL173)</f>
        <v>0</v>
      </c>
      <c r="RM95" s="187"/>
      <c r="RN95" s="187"/>
      <c r="RO95" s="187">
        <f>SUM(RO96:RO123)</f>
        <v>0</v>
      </c>
      <c r="RP95" s="187">
        <f>SUM(RP96:RP123)</f>
        <v>0</v>
      </c>
      <c r="RQ95" s="262"/>
      <c r="RR95" s="262"/>
      <c r="RS95" s="262"/>
      <c r="RT95" s="262"/>
      <c r="RU95" s="262"/>
      <c r="RV95" s="262"/>
      <c r="RW95" s="262"/>
      <c r="RY95" s="126" t="s">
        <v>1105</v>
      </c>
      <c r="RZ95" s="185">
        <f>COUNTIF(RZ96:RZ123,1)/28</f>
        <v>0</v>
      </c>
      <c r="SA95" s="185"/>
      <c r="SB95" s="185"/>
      <c r="SC95" s="185">
        <f>COUNTIF(SC96:SC123,1)/28</f>
        <v>0.5714285714285714</v>
      </c>
      <c r="SD95" s="185"/>
      <c r="SE95" s="185">
        <f>COUNTIF(SE96:SE123,1)/28</f>
        <v>0.5714285714285714</v>
      </c>
      <c r="SF95" s="185"/>
      <c r="SG95" s="185">
        <f>COUNTIF(SG96:SG123,1)/28</f>
        <v>0</v>
      </c>
      <c r="SH95" s="183">
        <f>SUM(SH96:SH123)/28</f>
        <v>1</v>
      </c>
      <c r="SI95" s="183"/>
      <c r="SJ95" s="183">
        <f>SUM(SJ96:SJ123)/28</f>
        <v>0</v>
      </c>
      <c r="SK95" s="225"/>
      <c r="SL95" s="126"/>
      <c r="SM95" s="126"/>
      <c r="SN95" s="126"/>
      <c r="SO95" s="126"/>
      <c r="SP95" s="126"/>
      <c r="SQ95" s="179">
        <v>0.25</v>
      </c>
      <c r="SR95" s="126"/>
      <c r="SS95" s="184">
        <f>SUM(SS96:SS173)</f>
        <v>1468615.9628774603</v>
      </c>
      <c r="ST95" s="184"/>
      <c r="SU95" s="187">
        <f>SUM(SU96:SU173)</f>
        <v>0</v>
      </c>
      <c r="SV95" s="187"/>
      <c r="SW95" s="187"/>
      <c r="SX95" s="187">
        <f>SUM(SX96:SX123)</f>
        <v>0</v>
      </c>
      <c r="SY95" s="187">
        <f>SUM(SY96:SY123)</f>
        <v>0</v>
      </c>
      <c r="SZ95" s="262"/>
      <c r="TA95" s="262"/>
      <c r="TB95" s="262"/>
      <c r="TC95" s="262"/>
      <c r="TD95" s="262"/>
      <c r="TE95" s="262"/>
      <c r="TF95" s="262"/>
      <c r="TH95" s="126" t="s">
        <v>1105</v>
      </c>
      <c r="TI95" s="185">
        <f>COUNTIF(TI96:TI123,1)/28</f>
        <v>0</v>
      </c>
      <c r="TJ95" s="185"/>
      <c r="TK95" s="185"/>
      <c r="TL95" s="185">
        <f>COUNTIF(TL96:TL123,1)/28</f>
        <v>0.5714285714285714</v>
      </c>
      <c r="TM95" s="185"/>
      <c r="TN95" s="185">
        <f>COUNTIF(TN96:TN123,1)/28</f>
        <v>0.5714285714285714</v>
      </c>
      <c r="TO95" s="185"/>
      <c r="TP95" s="185">
        <f>COUNTIF(TP96:TP123,1)/28</f>
        <v>0</v>
      </c>
      <c r="TQ95" s="183">
        <f>SUM(TQ96:TQ123)/28</f>
        <v>1</v>
      </c>
      <c r="TR95" s="183"/>
      <c r="TS95" s="183">
        <f>SUM(TS96:TS123)/28</f>
        <v>0</v>
      </c>
      <c r="TT95" s="225"/>
      <c r="TU95" s="126"/>
      <c r="TV95" s="126"/>
      <c r="TW95" s="126"/>
      <c r="TX95" s="126"/>
      <c r="TY95" s="126"/>
      <c r="TZ95" s="179">
        <v>0.25</v>
      </c>
      <c r="UA95" s="126"/>
      <c r="UB95" s="184">
        <f>SUM(UB96:UB173)</f>
        <v>1468615.9628774603</v>
      </c>
      <c r="UC95" s="184"/>
      <c r="UD95" s="187">
        <f>SUM(UD96:UD173)</f>
        <v>0</v>
      </c>
      <c r="UE95" s="187"/>
      <c r="UF95" s="187"/>
      <c r="UG95" s="187">
        <f>SUM(UG96:UG123)</f>
        <v>0</v>
      </c>
      <c r="UH95" s="187">
        <f>SUM(UH96:UH123)</f>
        <v>0</v>
      </c>
      <c r="UI95" s="262"/>
      <c r="UJ95" s="262"/>
      <c r="UK95" s="262"/>
      <c r="UL95" s="262"/>
      <c r="UM95" s="262"/>
      <c r="UN95" s="262"/>
      <c r="UO95" s="262"/>
    </row>
    <row r="96" spans="1:561" x14ac:dyDescent="0.25">
      <c r="A96" t="s">
        <v>1075</v>
      </c>
      <c r="B96" s="163" t="s">
        <v>22</v>
      </c>
      <c r="E96">
        <v>-3</v>
      </c>
      <c r="H96">
        <v>1</v>
      </c>
      <c r="J96">
        <v>1</v>
      </c>
      <c r="M96">
        <v>1</v>
      </c>
      <c r="O96">
        <v>0</v>
      </c>
      <c r="R96" s="115" t="s">
        <v>1099</v>
      </c>
      <c r="S96">
        <v>50</v>
      </c>
      <c r="T96" t="s">
        <v>1166</v>
      </c>
      <c r="U96">
        <v>7</v>
      </c>
      <c r="V96">
        <v>5</v>
      </c>
      <c r="W96">
        <v>7</v>
      </c>
      <c r="X96" s="137">
        <v>52107.094872000001</v>
      </c>
      <c r="Y96" s="137"/>
      <c r="Z96" s="188">
        <v>0</v>
      </c>
      <c r="AA96" s="188"/>
      <c r="AB96" s="188"/>
      <c r="AC96" s="188">
        <v>0</v>
      </c>
      <c r="AD96" s="188">
        <v>0</v>
      </c>
      <c r="AE96" s="188"/>
      <c r="AF96" s="188"/>
      <c r="AG96" s="188"/>
      <c r="AH96" s="188"/>
      <c r="AI96" s="188"/>
      <c r="AJ96" s="188"/>
      <c r="AL96">
        <v>-3</v>
      </c>
      <c r="AP96">
        <v>1</v>
      </c>
      <c r="AR96">
        <v>1</v>
      </c>
      <c r="AU96">
        <v>1</v>
      </c>
      <c r="AW96">
        <v>0</v>
      </c>
      <c r="AZ96" s="115" t="s">
        <v>1099</v>
      </c>
      <c r="BA96">
        <v>50</v>
      </c>
      <c r="BB96" t="s">
        <v>1166</v>
      </c>
      <c r="BC96">
        <v>7</v>
      </c>
      <c r="BD96">
        <v>5</v>
      </c>
      <c r="BE96">
        <v>7</v>
      </c>
      <c r="BF96" s="137">
        <v>52750.920992000007</v>
      </c>
      <c r="BG96" s="137"/>
      <c r="BH96" s="188">
        <v>0</v>
      </c>
      <c r="BI96" s="188"/>
      <c r="BJ96" s="188"/>
      <c r="BK96" s="188">
        <v>0</v>
      </c>
      <c r="BL96" s="188">
        <v>0</v>
      </c>
      <c r="BM96" s="188"/>
      <c r="BN96" s="188"/>
      <c r="BO96" s="188"/>
      <c r="BP96" s="188"/>
      <c r="BQ96" s="188"/>
      <c r="BR96" s="188"/>
      <c r="BS96" s="188"/>
      <c r="BU96">
        <v>-50</v>
      </c>
      <c r="BY96">
        <v>1</v>
      </c>
      <c r="CA96">
        <v>1</v>
      </c>
      <c r="CD96">
        <v>1</v>
      </c>
      <c r="CF96">
        <v>0</v>
      </c>
      <c r="CI96" s="115" t="s">
        <v>1099</v>
      </c>
      <c r="CJ96">
        <v>50</v>
      </c>
      <c r="CK96" t="s">
        <v>1166</v>
      </c>
      <c r="CL96">
        <v>7</v>
      </c>
      <c r="CM96">
        <v>5</v>
      </c>
      <c r="CN96">
        <v>7</v>
      </c>
      <c r="CO96" s="137">
        <v>52359.85482</v>
      </c>
      <c r="CP96" s="137"/>
      <c r="CQ96" s="188">
        <v>0</v>
      </c>
      <c r="CR96" s="188"/>
      <c r="CS96" s="188"/>
      <c r="CT96" s="188">
        <v>0</v>
      </c>
      <c r="CU96" s="188">
        <v>0</v>
      </c>
      <c r="CV96" s="188"/>
      <c r="CW96" s="188"/>
      <c r="CX96" s="188"/>
      <c r="CY96" s="188"/>
      <c r="CZ96" s="188"/>
      <c r="DA96" s="188"/>
      <c r="DB96" s="188"/>
      <c r="DD96">
        <v>-50</v>
      </c>
      <c r="DH96">
        <v>1</v>
      </c>
      <c r="DJ96">
        <v>1</v>
      </c>
      <c r="DM96">
        <v>1</v>
      </c>
      <c r="DO96">
        <v>0</v>
      </c>
      <c r="DR96" s="115" t="s">
        <v>1099</v>
      </c>
      <c r="DS96">
        <v>50</v>
      </c>
      <c r="DT96" t="s">
        <v>1166</v>
      </c>
      <c r="DU96">
        <v>7</v>
      </c>
      <c r="DV96">
        <v>5</v>
      </c>
      <c r="DW96">
        <v>7</v>
      </c>
      <c r="DX96" s="137">
        <v>51897.170324999999</v>
      </c>
      <c r="DY96" s="137"/>
      <c r="DZ96" s="188">
        <v>0</v>
      </c>
      <c r="EA96" s="188"/>
      <c r="EB96" s="188"/>
      <c r="EC96" s="188">
        <v>0</v>
      </c>
      <c r="ED96" s="188">
        <v>0</v>
      </c>
      <c r="EE96" s="188"/>
      <c r="EF96" s="188"/>
      <c r="EG96" s="188"/>
      <c r="EH96" s="188"/>
      <c r="EI96" s="188"/>
      <c r="EJ96" s="188"/>
      <c r="EK96" s="188"/>
      <c r="EM96">
        <v>-50</v>
      </c>
      <c r="EQ96">
        <v>1</v>
      </c>
      <c r="ES96">
        <v>1</v>
      </c>
      <c r="EV96">
        <v>1</v>
      </c>
      <c r="EX96">
        <v>0</v>
      </c>
      <c r="FA96" s="115" t="s">
        <v>1099</v>
      </c>
      <c r="FB96">
        <v>50</v>
      </c>
      <c r="FC96" t="s">
        <v>1166</v>
      </c>
      <c r="FD96">
        <v>7</v>
      </c>
      <c r="FE96">
        <v>5</v>
      </c>
      <c r="FF96">
        <v>7</v>
      </c>
      <c r="FG96" s="137">
        <v>52335.644854850005</v>
      </c>
      <c r="FH96" s="137"/>
      <c r="FI96" s="188">
        <v>0</v>
      </c>
      <c r="FJ96" s="188"/>
      <c r="FK96" s="188"/>
      <c r="FL96" s="188">
        <v>0</v>
      </c>
      <c r="FM96" s="188">
        <v>0</v>
      </c>
      <c r="FN96" s="188"/>
      <c r="FO96" s="188"/>
      <c r="FP96" s="188"/>
      <c r="FQ96" s="188"/>
      <c r="FR96" s="188"/>
      <c r="FS96" s="188"/>
      <c r="FT96" s="188"/>
      <c r="FV96">
        <v>-50</v>
      </c>
      <c r="FZ96">
        <v>1</v>
      </c>
      <c r="GB96">
        <v>1</v>
      </c>
      <c r="GE96">
        <v>1</v>
      </c>
      <c r="GG96">
        <v>0</v>
      </c>
      <c r="GJ96" s="115" t="s">
        <v>1099</v>
      </c>
      <c r="GK96">
        <v>50</v>
      </c>
      <c r="GL96" t="s">
        <v>1166</v>
      </c>
      <c r="GM96">
        <v>7</v>
      </c>
      <c r="GN96">
        <v>5</v>
      </c>
      <c r="GO96">
        <v>7</v>
      </c>
      <c r="GP96" s="137">
        <v>52335.644854850005</v>
      </c>
      <c r="GQ96" s="137"/>
      <c r="GR96" s="188">
        <v>0</v>
      </c>
      <c r="GS96" s="188"/>
      <c r="GT96" s="188"/>
      <c r="GU96" s="188">
        <v>0</v>
      </c>
      <c r="GV96" s="188">
        <v>0</v>
      </c>
      <c r="GW96" s="188"/>
      <c r="GX96" s="188"/>
      <c r="GY96" s="188"/>
      <c r="GZ96" s="188"/>
      <c r="HA96" s="188"/>
      <c r="HB96" s="188"/>
      <c r="HC96" s="188"/>
      <c r="HE96">
        <v>-50</v>
      </c>
      <c r="HI96">
        <v>1</v>
      </c>
      <c r="HK96">
        <v>1</v>
      </c>
      <c r="HN96">
        <v>1</v>
      </c>
      <c r="HP96">
        <v>0</v>
      </c>
      <c r="HS96" s="115" t="s">
        <v>1099</v>
      </c>
      <c r="HT96">
        <v>50</v>
      </c>
      <c r="HU96" t="s">
        <v>1166</v>
      </c>
      <c r="HV96">
        <v>7</v>
      </c>
      <c r="HW96">
        <v>5</v>
      </c>
      <c r="HX96">
        <v>7</v>
      </c>
      <c r="HY96" s="137">
        <v>52990.654429440001</v>
      </c>
      <c r="HZ96" s="137"/>
      <c r="IA96" s="188">
        <v>0</v>
      </c>
      <c r="IB96" s="188"/>
      <c r="IC96" s="188"/>
      <c r="ID96" s="188">
        <v>0</v>
      </c>
      <c r="IE96" s="188">
        <v>0</v>
      </c>
      <c r="IF96" s="188"/>
      <c r="IG96" s="188"/>
      <c r="IH96" s="188"/>
      <c r="II96" s="188"/>
      <c r="IJ96" s="188"/>
      <c r="IK96" s="188"/>
      <c r="IL96" s="188"/>
      <c r="IN96">
        <v>-50</v>
      </c>
      <c r="IR96">
        <v>1</v>
      </c>
      <c r="IT96">
        <v>1</v>
      </c>
      <c r="IW96">
        <v>1</v>
      </c>
      <c r="IY96">
        <v>0</v>
      </c>
      <c r="JB96" s="115" t="s">
        <v>1099</v>
      </c>
      <c r="JC96">
        <v>50</v>
      </c>
      <c r="JD96" t="s">
        <v>1166</v>
      </c>
      <c r="JE96">
        <v>7</v>
      </c>
      <c r="JF96">
        <v>5</v>
      </c>
      <c r="JG96">
        <v>7</v>
      </c>
      <c r="JH96" s="137">
        <v>52728.782777230008</v>
      </c>
      <c r="JI96" s="137"/>
      <c r="JJ96" s="188">
        <v>0</v>
      </c>
      <c r="JK96" s="188"/>
      <c r="JL96" s="188"/>
      <c r="JM96" s="188">
        <v>0</v>
      </c>
      <c r="JN96" s="188">
        <v>0</v>
      </c>
      <c r="JO96" s="188"/>
      <c r="JP96" s="188"/>
      <c r="JQ96" s="188"/>
      <c r="JR96" s="188"/>
      <c r="JS96" s="188"/>
      <c r="JT96" s="188"/>
      <c r="JU96" s="188"/>
      <c r="JW96">
        <v>-50</v>
      </c>
      <c r="KA96">
        <v>1</v>
      </c>
      <c r="KC96">
        <v>1</v>
      </c>
      <c r="KF96">
        <v>1</v>
      </c>
      <c r="KH96">
        <v>0</v>
      </c>
      <c r="KK96" s="115" t="s">
        <v>1099</v>
      </c>
      <c r="KL96">
        <v>50</v>
      </c>
      <c r="KM96" t="s">
        <v>1166</v>
      </c>
      <c r="KN96">
        <v>7</v>
      </c>
      <c r="KO96">
        <v>5</v>
      </c>
      <c r="KP96">
        <v>7</v>
      </c>
      <c r="KQ96" s="137">
        <v>53417.554882999997</v>
      </c>
      <c r="KR96" s="137"/>
      <c r="KS96" s="188">
        <v>0</v>
      </c>
      <c r="KT96" s="188"/>
      <c r="KU96" s="188"/>
      <c r="KV96" s="188">
        <v>0</v>
      </c>
      <c r="KW96" s="188">
        <v>0</v>
      </c>
      <c r="KX96" s="188"/>
      <c r="KY96" s="188"/>
      <c r="KZ96" s="188"/>
      <c r="LA96" s="188"/>
      <c r="LB96" s="188"/>
      <c r="LC96" s="188"/>
      <c r="LD96" s="188"/>
      <c r="LF96">
        <v>-50</v>
      </c>
      <c r="LJ96">
        <v>1</v>
      </c>
      <c r="LL96">
        <v>1</v>
      </c>
      <c r="LO96">
        <v>1</v>
      </c>
      <c r="LQ96">
        <v>0</v>
      </c>
      <c r="LT96" s="115" t="s">
        <v>1099</v>
      </c>
      <c r="LU96">
        <v>50</v>
      </c>
      <c r="LV96" t="s">
        <v>1166</v>
      </c>
      <c r="LW96">
        <v>7</v>
      </c>
      <c r="LX96">
        <v>5</v>
      </c>
      <c r="LY96">
        <v>7</v>
      </c>
      <c r="LZ96" s="137">
        <v>53261.312448680008</v>
      </c>
      <c r="MA96" s="137"/>
      <c r="MB96" s="188">
        <v>0</v>
      </c>
      <c r="MC96" s="188"/>
      <c r="MD96" s="188"/>
      <c r="ME96" s="188">
        <v>0</v>
      </c>
      <c r="MF96" s="188">
        <v>0</v>
      </c>
      <c r="MG96" s="188"/>
      <c r="MH96" s="188"/>
      <c r="MI96" s="188"/>
      <c r="MJ96" s="188"/>
      <c r="MK96" s="188"/>
      <c r="ML96" s="188"/>
      <c r="MM96" s="188"/>
      <c r="MO96">
        <v>-50</v>
      </c>
      <c r="MS96">
        <v>1</v>
      </c>
      <c r="MU96">
        <v>1</v>
      </c>
      <c r="MX96">
        <v>1</v>
      </c>
      <c r="MZ96">
        <v>0</v>
      </c>
      <c r="NC96" s="115" t="s">
        <v>1099</v>
      </c>
      <c r="ND96">
        <v>50</v>
      </c>
      <c r="NE96" t="s">
        <v>1166</v>
      </c>
      <c r="NF96">
        <v>7</v>
      </c>
      <c r="NG96">
        <v>5</v>
      </c>
      <c r="NH96">
        <v>7</v>
      </c>
      <c r="NI96" s="137">
        <v>53430.998738180002</v>
      </c>
      <c r="NJ96" s="137"/>
      <c r="NK96" s="188">
        <v>0</v>
      </c>
      <c r="NL96" s="188"/>
      <c r="NM96" s="188"/>
      <c r="NN96" s="188">
        <v>0</v>
      </c>
      <c r="NO96" s="188">
        <v>0</v>
      </c>
      <c r="NP96" s="188"/>
      <c r="NQ96" s="188"/>
      <c r="NR96" s="188"/>
      <c r="NS96" s="188"/>
      <c r="NT96" s="188"/>
      <c r="NU96" s="188"/>
      <c r="NV96" s="188"/>
      <c r="NX96">
        <v>-50</v>
      </c>
      <c r="OB96">
        <v>1</v>
      </c>
      <c r="OD96">
        <v>1</v>
      </c>
      <c r="OG96">
        <v>1</v>
      </c>
      <c r="OI96">
        <v>0</v>
      </c>
      <c r="OL96" s="115" t="s">
        <v>1099</v>
      </c>
      <c r="OM96">
        <v>50</v>
      </c>
      <c r="ON96" t="s">
        <v>1166</v>
      </c>
      <c r="OO96">
        <v>7</v>
      </c>
      <c r="OP96">
        <v>5</v>
      </c>
      <c r="OQ96">
        <v>7</v>
      </c>
      <c r="OR96" s="137">
        <v>52957.3449664</v>
      </c>
      <c r="OS96" s="137"/>
      <c r="OT96" s="188">
        <v>0</v>
      </c>
      <c r="OU96" s="188"/>
      <c r="OV96" s="188"/>
      <c r="OW96" s="188">
        <v>0</v>
      </c>
      <c r="OX96" s="188">
        <v>0</v>
      </c>
      <c r="OY96" s="188"/>
      <c r="OZ96" s="188"/>
      <c r="PA96" s="188"/>
      <c r="PB96" s="188"/>
      <c r="PC96" s="188"/>
      <c r="PD96" s="188"/>
      <c r="PE96" s="188"/>
      <c r="PG96">
        <v>-50</v>
      </c>
      <c r="PK96">
        <v>1</v>
      </c>
      <c r="PM96">
        <v>1</v>
      </c>
      <c r="PP96">
        <v>1</v>
      </c>
      <c r="PR96">
        <v>0</v>
      </c>
      <c r="PU96" s="115" t="s">
        <v>1099</v>
      </c>
      <c r="PV96">
        <v>50</v>
      </c>
      <c r="PW96" t="s">
        <v>1166</v>
      </c>
      <c r="PX96">
        <v>7</v>
      </c>
      <c r="PY96" t="e">
        <v>#REF!</v>
      </c>
      <c r="PZ96">
        <v>7</v>
      </c>
      <c r="QA96" s="137">
        <v>52525.915109430003</v>
      </c>
      <c r="QB96" s="137"/>
      <c r="QC96" s="188">
        <v>0</v>
      </c>
      <c r="QD96" s="188"/>
      <c r="QE96" s="188"/>
      <c r="QF96" s="188">
        <v>0</v>
      </c>
      <c r="QG96" s="188">
        <v>0</v>
      </c>
      <c r="QH96" s="188"/>
      <c r="QI96" s="188"/>
      <c r="QJ96" s="188"/>
      <c r="QK96" s="188"/>
      <c r="QL96" s="188"/>
      <c r="QM96" s="188"/>
      <c r="QN96" s="188"/>
      <c r="QP96">
        <f t="shared" ref="QP96:QP123" si="271">-PV96+QQ96</f>
        <v>-50</v>
      </c>
      <c r="QT96">
        <v>1</v>
      </c>
      <c r="QV96">
        <v>1</v>
      </c>
      <c r="QY96">
        <f t="shared" ref="QY96:QY101" si="272">IF(QQ96=QX96,1,0)</f>
        <v>1</v>
      </c>
      <c r="RA96">
        <f t="shared" ref="RA96:RA123" si="273">IF(QX96=QV96,1,0)</f>
        <v>0</v>
      </c>
      <c r="RD96" s="115" t="s">
        <v>1099</v>
      </c>
      <c r="RE96">
        <v>50</v>
      </c>
      <c r="RF96" t="str">
        <f t="shared" ref="RF96:RF101" si="274">IF(QQ96="","FALSE","TRUE")</f>
        <v>FALSE</v>
      </c>
      <c r="RG96">
        <f>ROUND(MARGIN!$J13,0)</f>
        <v>7</v>
      </c>
      <c r="RH96" t="e">
        <f>ROUND(IF(QQ96=QV96,RG96*(1+#REF!),RG96*(1-#REF!)),0)</f>
        <v>#REF!</v>
      </c>
      <c r="RI96">
        <f t="shared" ref="RI96:RI123" si="275">RG96</f>
        <v>7</v>
      </c>
      <c r="RJ96" s="137">
        <f>RI96*10000*MARGIN!$G13/MARGIN!$D13</f>
        <v>52525.915109430003</v>
      </c>
      <c r="RK96" s="137"/>
      <c r="RL96" s="188">
        <f t="shared" ref="RL96:RL101" si="276">IF(QY96=1,ABS(RJ96*RC96),-ABS(RJ96*RC96))</f>
        <v>0</v>
      </c>
      <c r="RM96" s="188"/>
      <c r="RN96" s="188"/>
      <c r="RO96" s="188">
        <f t="shared" ref="RO96:RO123" si="277">IF(RA96=1,ABS(RJ96*RC96),-ABS(RJ96*RC96))</f>
        <v>0</v>
      </c>
      <c r="RP96" s="188">
        <f t="shared" ref="RP96:RP101" si="278">IF(RC96=1,ABS(RL96*RD96),-ABS(RL96*RD96))</f>
        <v>0</v>
      </c>
      <c r="RQ96" s="188"/>
      <c r="RR96" s="188"/>
      <c r="RS96" s="188"/>
      <c r="RT96" s="188"/>
      <c r="RU96" s="188"/>
      <c r="RV96" s="188"/>
      <c r="RW96" s="188"/>
      <c r="RY96">
        <f t="shared" ref="RY96:RY123" si="279">-RE96+RZ96</f>
        <v>-50</v>
      </c>
      <c r="SC96">
        <v>1</v>
      </c>
      <c r="SE96">
        <v>1</v>
      </c>
      <c r="SH96">
        <f t="shared" ref="SH96:SH101" si="280">IF(RZ96=SG96,1,0)</f>
        <v>1</v>
      </c>
      <c r="SJ96">
        <f t="shared" ref="SJ96:SJ123" si="281">IF(SG96=SE96,1,0)</f>
        <v>0</v>
      </c>
      <c r="SM96" s="115" t="s">
        <v>1099</v>
      </c>
      <c r="SN96">
        <v>50</v>
      </c>
      <c r="SO96" t="str">
        <f t="shared" ref="SO96:SO101" si="282">IF(RZ96="","FALSE","TRUE")</f>
        <v>FALSE</v>
      </c>
      <c r="SP96">
        <f>ROUND(MARGIN!$J13,0)</f>
        <v>7</v>
      </c>
      <c r="SQ96" t="e">
        <f>ROUND(IF(RZ96=SE96,SP96*(1+#REF!),SP96*(1-#REF!)),0)</f>
        <v>#REF!</v>
      </c>
      <c r="SR96">
        <f t="shared" ref="SR96:SR123" si="283">SP96</f>
        <v>7</v>
      </c>
      <c r="SS96" s="137">
        <f>SR96*10000*MARGIN!$G13/MARGIN!$D13</f>
        <v>52525.915109430003</v>
      </c>
      <c r="ST96" s="137"/>
      <c r="SU96" s="188">
        <f t="shared" ref="SU96:SU101" si="284">IF(SH96=1,ABS(SS96*SL96),-ABS(SS96*SL96))</f>
        <v>0</v>
      </c>
      <c r="SV96" s="188"/>
      <c r="SW96" s="188"/>
      <c r="SX96" s="188">
        <f t="shared" ref="SX96:SX123" si="285">IF(SJ96=1,ABS(SS96*SL96),-ABS(SS96*SL96))</f>
        <v>0</v>
      </c>
      <c r="SY96" s="188">
        <f t="shared" ref="SY96:SY101" si="286">IF(SL96=1,ABS(SU96*SM96),-ABS(SU96*SM96))</f>
        <v>0</v>
      </c>
      <c r="SZ96" s="188"/>
      <c r="TA96" s="188"/>
      <c r="TB96" s="188"/>
      <c r="TC96" s="188"/>
      <c r="TD96" s="188"/>
      <c r="TE96" s="188"/>
      <c r="TF96" s="188"/>
      <c r="TH96">
        <f t="shared" ref="TH96:TH123" si="287">-SN96+TI96</f>
        <v>-50</v>
      </c>
      <c r="TL96">
        <v>1</v>
      </c>
      <c r="TN96">
        <v>1</v>
      </c>
      <c r="TQ96">
        <f t="shared" ref="TQ96:TQ101" si="288">IF(TI96=TP96,1,0)</f>
        <v>1</v>
      </c>
      <c r="TS96">
        <f t="shared" ref="TS96:TS123" si="289">IF(TP96=TN96,1,0)</f>
        <v>0</v>
      </c>
      <c r="TV96" s="115" t="s">
        <v>1099</v>
      </c>
      <c r="TW96">
        <v>50</v>
      </c>
      <c r="TX96" t="str">
        <f t="shared" ref="TX96:TX101" si="290">IF(TI96="","FALSE","TRUE")</f>
        <v>FALSE</v>
      </c>
      <c r="TY96">
        <f>ROUND(MARGIN!$J13,0)</f>
        <v>7</v>
      </c>
      <c r="TZ96" t="e">
        <f>ROUND(IF(TI96=TN96,TY96*(1+#REF!),TY96*(1-#REF!)),0)</f>
        <v>#REF!</v>
      </c>
      <c r="UA96">
        <f t="shared" ref="UA96:UA123" si="291">TY96</f>
        <v>7</v>
      </c>
      <c r="UB96" s="137">
        <f>UA96*10000*MARGIN!$G13/MARGIN!$D13</f>
        <v>52525.915109430003</v>
      </c>
      <c r="UC96" s="137"/>
      <c r="UD96" s="188">
        <f t="shared" ref="UD96:UD101" si="292">IF(TQ96=1,ABS(UB96*TU96),-ABS(UB96*TU96))</f>
        <v>0</v>
      </c>
      <c r="UE96" s="188"/>
      <c r="UF96" s="188"/>
      <c r="UG96" s="188">
        <f t="shared" ref="UG96:UG123" si="293">IF(TS96=1,ABS(UB96*TU96),-ABS(UB96*TU96))</f>
        <v>0</v>
      </c>
      <c r="UH96" s="188">
        <f t="shared" ref="UH96:UH101" si="294">IF(TU96=1,ABS(UD96*TV96),-ABS(UD96*TV96))</f>
        <v>0</v>
      </c>
      <c r="UI96" s="188"/>
      <c r="UJ96" s="188"/>
      <c r="UK96" s="188"/>
      <c r="UL96" s="188"/>
      <c r="UM96" s="188"/>
      <c r="UN96" s="188"/>
      <c r="UO96" s="188"/>
    </row>
    <row r="97" spans="1:561" x14ac:dyDescent="0.25">
      <c r="A97" s="178" t="s">
        <v>1110</v>
      </c>
      <c r="B97" s="163" t="s">
        <v>23</v>
      </c>
      <c r="E97">
        <v>-3</v>
      </c>
      <c r="H97">
        <v>-1</v>
      </c>
      <c r="J97">
        <v>-1</v>
      </c>
      <c r="M97">
        <v>1</v>
      </c>
      <c r="O97">
        <v>0</v>
      </c>
      <c r="R97" s="115" t="s">
        <v>1099</v>
      </c>
      <c r="S97">
        <v>50</v>
      </c>
      <c r="T97" t="s">
        <v>1166</v>
      </c>
      <c r="U97">
        <v>4</v>
      </c>
      <c r="V97">
        <v>3</v>
      </c>
      <c r="W97">
        <v>4</v>
      </c>
      <c r="X97" s="137">
        <v>53057.643423999994</v>
      </c>
      <c r="Y97" s="137"/>
      <c r="Z97" s="188">
        <v>0</v>
      </c>
      <c r="AA97" s="188"/>
      <c r="AB97" s="188"/>
      <c r="AC97" s="188">
        <v>0</v>
      </c>
      <c r="AD97" s="188">
        <v>0</v>
      </c>
      <c r="AE97" s="188"/>
      <c r="AF97" s="188"/>
      <c r="AG97" s="188"/>
      <c r="AH97" s="188"/>
      <c r="AI97" s="188"/>
      <c r="AJ97" s="188"/>
      <c r="AL97">
        <v>-3</v>
      </c>
      <c r="AP97">
        <v>-1</v>
      </c>
      <c r="AR97">
        <v>-1</v>
      </c>
      <c r="AU97">
        <v>1</v>
      </c>
      <c r="AW97">
        <v>0</v>
      </c>
      <c r="AZ97" s="115" t="s">
        <v>1099</v>
      </c>
      <c r="BA97">
        <v>50</v>
      </c>
      <c r="BB97" t="s">
        <v>1166</v>
      </c>
      <c r="BC97">
        <v>4</v>
      </c>
      <c r="BD97">
        <v>3</v>
      </c>
      <c r="BE97">
        <v>4</v>
      </c>
      <c r="BF97" s="137">
        <v>53159.785120000008</v>
      </c>
      <c r="BG97" s="137"/>
      <c r="BH97" s="188">
        <v>0</v>
      </c>
      <c r="BI97" s="188"/>
      <c r="BJ97" s="188"/>
      <c r="BK97" s="188">
        <v>0</v>
      </c>
      <c r="BL97" s="188">
        <v>0</v>
      </c>
      <c r="BM97" s="188"/>
      <c r="BN97" s="188"/>
      <c r="BO97" s="188"/>
      <c r="BP97" s="188"/>
      <c r="BQ97" s="188"/>
      <c r="BR97" s="188"/>
      <c r="BS97" s="188"/>
      <c r="BU97">
        <v>-50</v>
      </c>
      <c r="BY97">
        <v>-1</v>
      </c>
      <c r="CA97">
        <v>-1</v>
      </c>
      <c r="CD97">
        <v>1</v>
      </c>
      <c r="CF97">
        <v>0</v>
      </c>
      <c r="CI97" s="115" t="s">
        <v>1099</v>
      </c>
      <c r="CJ97">
        <v>50</v>
      </c>
      <c r="CK97" t="s">
        <v>1166</v>
      </c>
      <c r="CL97">
        <v>4</v>
      </c>
      <c r="CM97">
        <v>3</v>
      </c>
      <c r="CN97">
        <v>4</v>
      </c>
      <c r="CO97" s="137">
        <v>52205.103199999998</v>
      </c>
      <c r="CP97" s="137"/>
      <c r="CQ97" s="188">
        <v>0</v>
      </c>
      <c r="CR97" s="188"/>
      <c r="CS97" s="188"/>
      <c r="CT97" s="188">
        <v>0</v>
      </c>
      <c r="CU97" s="188">
        <v>0</v>
      </c>
      <c r="CV97" s="188"/>
      <c r="CW97" s="188"/>
      <c r="CX97" s="188"/>
      <c r="CY97" s="188"/>
      <c r="CZ97" s="188"/>
      <c r="DA97" s="188"/>
      <c r="DB97" s="188"/>
      <c r="DD97">
        <v>-50</v>
      </c>
      <c r="DH97">
        <v>-1</v>
      </c>
      <c r="DJ97">
        <v>-1</v>
      </c>
      <c r="DM97">
        <v>1</v>
      </c>
      <c r="DO97">
        <v>0</v>
      </c>
      <c r="DR97" s="115" t="s">
        <v>1099</v>
      </c>
      <c r="DS97">
        <v>50</v>
      </c>
      <c r="DT97" t="s">
        <v>1166</v>
      </c>
      <c r="DU97">
        <v>4</v>
      </c>
      <c r="DV97">
        <v>3</v>
      </c>
      <c r="DW97">
        <v>4</v>
      </c>
      <c r="DX97" s="137">
        <v>52205.103199999998</v>
      </c>
      <c r="DY97" s="137"/>
      <c r="DZ97" s="188">
        <v>0</v>
      </c>
      <c r="EA97" s="188"/>
      <c r="EB97" s="188"/>
      <c r="EC97" s="188">
        <v>0</v>
      </c>
      <c r="ED97" s="188">
        <v>0</v>
      </c>
      <c r="EE97" s="188"/>
      <c r="EF97" s="188"/>
      <c r="EG97" s="188"/>
      <c r="EH97" s="188"/>
      <c r="EI97" s="188"/>
      <c r="EJ97" s="188"/>
      <c r="EK97" s="188"/>
      <c r="EM97">
        <v>-50</v>
      </c>
      <c r="EQ97">
        <v>-1</v>
      </c>
      <c r="ES97">
        <v>-1</v>
      </c>
      <c r="EV97">
        <v>1</v>
      </c>
      <c r="EX97">
        <v>0</v>
      </c>
      <c r="FA97" s="115" t="s">
        <v>1099</v>
      </c>
      <c r="FB97">
        <v>50</v>
      </c>
      <c r="FC97" t="s">
        <v>1166</v>
      </c>
      <c r="FD97">
        <v>4</v>
      </c>
      <c r="FE97">
        <v>3</v>
      </c>
      <c r="FF97">
        <v>4</v>
      </c>
      <c r="FG97" s="137">
        <v>51646.77645456</v>
      </c>
      <c r="FH97" s="137"/>
      <c r="FI97" s="188">
        <v>0</v>
      </c>
      <c r="FJ97" s="188"/>
      <c r="FK97" s="188"/>
      <c r="FL97" s="188">
        <v>0</v>
      </c>
      <c r="FM97" s="188">
        <v>0</v>
      </c>
      <c r="FN97" s="188"/>
      <c r="FO97" s="188"/>
      <c r="FP97" s="188"/>
      <c r="FQ97" s="188"/>
      <c r="FR97" s="188"/>
      <c r="FS97" s="188"/>
      <c r="FT97" s="188"/>
      <c r="FV97">
        <v>-50</v>
      </c>
      <c r="FZ97">
        <v>-1</v>
      </c>
      <c r="GB97">
        <v>-1</v>
      </c>
      <c r="GE97">
        <v>1</v>
      </c>
      <c r="GG97">
        <v>0</v>
      </c>
      <c r="GJ97" s="115" t="s">
        <v>1099</v>
      </c>
      <c r="GK97">
        <v>50</v>
      </c>
      <c r="GL97" t="s">
        <v>1166</v>
      </c>
      <c r="GM97">
        <v>4</v>
      </c>
      <c r="GN97">
        <v>3</v>
      </c>
      <c r="GO97">
        <v>4</v>
      </c>
      <c r="GP97" s="137">
        <v>51646.77645456</v>
      </c>
      <c r="GQ97" s="137"/>
      <c r="GR97" s="188">
        <v>0</v>
      </c>
      <c r="GS97" s="188"/>
      <c r="GT97" s="188"/>
      <c r="GU97" s="188">
        <v>0</v>
      </c>
      <c r="GV97" s="188">
        <v>0</v>
      </c>
      <c r="GW97" s="188"/>
      <c r="GX97" s="188"/>
      <c r="GY97" s="188"/>
      <c r="GZ97" s="188"/>
      <c r="HA97" s="188"/>
      <c r="HB97" s="188"/>
      <c r="HC97" s="188"/>
      <c r="HE97">
        <v>-50</v>
      </c>
      <c r="HI97">
        <v>-1</v>
      </c>
      <c r="HK97">
        <v>-1</v>
      </c>
      <c r="HN97">
        <v>1</v>
      </c>
      <c r="HP97">
        <v>0</v>
      </c>
      <c r="HS97" s="115" t="s">
        <v>1099</v>
      </c>
      <c r="HT97">
        <v>50</v>
      </c>
      <c r="HU97" t="s">
        <v>1166</v>
      </c>
      <c r="HV97">
        <v>4</v>
      </c>
      <c r="HW97">
        <v>3</v>
      </c>
      <c r="HX97">
        <v>4</v>
      </c>
      <c r="HY97" s="137">
        <v>51814.712685599996</v>
      </c>
      <c r="HZ97" s="137"/>
      <c r="IA97" s="188">
        <v>0</v>
      </c>
      <c r="IB97" s="188"/>
      <c r="IC97" s="188"/>
      <c r="ID97" s="188">
        <v>0</v>
      </c>
      <c r="IE97" s="188">
        <v>0</v>
      </c>
      <c r="IF97" s="188"/>
      <c r="IG97" s="188"/>
      <c r="IH97" s="188"/>
      <c r="II97" s="188"/>
      <c r="IJ97" s="188"/>
      <c r="IK97" s="188"/>
      <c r="IL97" s="188"/>
      <c r="IN97">
        <v>-50</v>
      </c>
      <c r="IR97">
        <v>-1</v>
      </c>
      <c r="IT97">
        <v>-1</v>
      </c>
      <c r="IW97">
        <v>1</v>
      </c>
      <c r="IY97">
        <v>0</v>
      </c>
      <c r="JB97" s="115" t="s">
        <v>1099</v>
      </c>
      <c r="JC97">
        <v>50</v>
      </c>
      <c r="JD97" t="s">
        <v>1166</v>
      </c>
      <c r="JE97">
        <v>4</v>
      </c>
      <c r="JF97">
        <v>3</v>
      </c>
      <c r="JG97">
        <v>4</v>
      </c>
      <c r="JH97" s="137">
        <v>51961.578777359995</v>
      </c>
      <c r="JI97" s="137"/>
      <c r="JJ97" s="188">
        <v>0</v>
      </c>
      <c r="JK97" s="188"/>
      <c r="JL97" s="188"/>
      <c r="JM97" s="188">
        <v>0</v>
      </c>
      <c r="JN97" s="188">
        <v>0</v>
      </c>
      <c r="JO97" s="188"/>
      <c r="JP97" s="188"/>
      <c r="JQ97" s="188"/>
      <c r="JR97" s="188"/>
      <c r="JS97" s="188"/>
      <c r="JT97" s="188"/>
      <c r="JU97" s="188"/>
      <c r="JW97">
        <v>-50</v>
      </c>
      <c r="KA97">
        <v>-1</v>
      </c>
      <c r="KC97">
        <v>-1</v>
      </c>
      <c r="KF97">
        <v>1</v>
      </c>
      <c r="KH97">
        <v>0</v>
      </c>
      <c r="KK97" s="115" t="s">
        <v>1099</v>
      </c>
      <c r="KL97">
        <v>50</v>
      </c>
      <c r="KM97" t="s">
        <v>1166</v>
      </c>
      <c r="KN97">
        <v>4</v>
      </c>
      <c r="KO97">
        <v>3</v>
      </c>
      <c r="KP97">
        <v>4</v>
      </c>
      <c r="KQ97" s="137">
        <v>52654.821519559999</v>
      </c>
      <c r="KR97" s="137"/>
      <c r="KS97" s="188">
        <v>0</v>
      </c>
      <c r="KT97" s="188"/>
      <c r="KU97" s="188"/>
      <c r="KV97" s="188">
        <v>0</v>
      </c>
      <c r="KW97" s="188">
        <v>0</v>
      </c>
      <c r="KX97" s="188"/>
      <c r="KY97" s="188"/>
      <c r="KZ97" s="188"/>
      <c r="LA97" s="188"/>
      <c r="LB97" s="188"/>
      <c r="LC97" s="188"/>
      <c r="LD97" s="188"/>
      <c r="LF97">
        <v>-50</v>
      </c>
      <c r="LJ97">
        <v>-1</v>
      </c>
      <c r="LL97">
        <v>-1</v>
      </c>
      <c r="LO97">
        <v>1</v>
      </c>
      <c r="LQ97">
        <v>0</v>
      </c>
      <c r="LT97" s="115" t="s">
        <v>1099</v>
      </c>
      <c r="LU97">
        <v>50</v>
      </c>
      <c r="LV97" t="s">
        <v>1166</v>
      </c>
      <c r="LW97">
        <v>4</v>
      </c>
      <c r="LX97">
        <v>3</v>
      </c>
      <c r="LY97">
        <v>4</v>
      </c>
      <c r="LZ97" s="137">
        <v>52562.862734760005</v>
      </c>
      <c r="MA97" s="137"/>
      <c r="MB97" s="188">
        <v>0</v>
      </c>
      <c r="MC97" s="188"/>
      <c r="MD97" s="188"/>
      <c r="ME97" s="188">
        <v>0</v>
      </c>
      <c r="MF97" s="188">
        <v>0</v>
      </c>
      <c r="MG97" s="188"/>
      <c r="MH97" s="188"/>
      <c r="MI97" s="188"/>
      <c r="MJ97" s="188"/>
      <c r="MK97" s="188"/>
      <c r="ML97" s="188"/>
      <c r="MM97" s="188"/>
      <c r="MO97">
        <v>-50</v>
      </c>
      <c r="MS97">
        <v>-1</v>
      </c>
      <c r="MU97">
        <v>-1</v>
      </c>
      <c r="MX97">
        <v>1</v>
      </c>
      <c r="MZ97">
        <v>0</v>
      </c>
      <c r="NC97" s="115" t="s">
        <v>1099</v>
      </c>
      <c r="ND97">
        <v>50</v>
      </c>
      <c r="NE97" t="s">
        <v>1166</v>
      </c>
      <c r="NF97">
        <v>4</v>
      </c>
      <c r="NG97">
        <v>3</v>
      </c>
      <c r="NH97">
        <v>4</v>
      </c>
      <c r="NI97" s="137">
        <v>53376.689067759995</v>
      </c>
      <c r="NJ97" s="137"/>
      <c r="NK97" s="188">
        <v>0</v>
      </c>
      <c r="NL97" s="188"/>
      <c r="NM97" s="188"/>
      <c r="NN97" s="188">
        <v>0</v>
      </c>
      <c r="NO97" s="188">
        <v>0</v>
      </c>
      <c r="NP97" s="188"/>
      <c r="NQ97" s="188"/>
      <c r="NR97" s="188"/>
      <c r="NS97" s="188"/>
      <c r="NT97" s="188"/>
      <c r="NU97" s="188"/>
      <c r="NV97" s="188"/>
      <c r="NX97">
        <v>-50</v>
      </c>
      <c r="OB97">
        <v>-1</v>
      </c>
      <c r="OD97">
        <v>-1</v>
      </c>
      <c r="OG97">
        <v>1</v>
      </c>
      <c r="OI97">
        <v>0</v>
      </c>
      <c r="OL97" s="115" t="s">
        <v>1099</v>
      </c>
      <c r="OM97">
        <v>50</v>
      </c>
      <c r="ON97" t="s">
        <v>1166</v>
      </c>
      <c r="OO97">
        <v>4</v>
      </c>
      <c r="OP97">
        <v>3</v>
      </c>
      <c r="OQ97">
        <v>4</v>
      </c>
      <c r="OR97" s="137">
        <v>52773.039015839997</v>
      </c>
      <c r="OS97" s="137"/>
      <c r="OT97" s="188">
        <v>0</v>
      </c>
      <c r="OU97" s="188"/>
      <c r="OV97" s="188"/>
      <c r="OW97" s="188">
        <v>0</v>
      </c>
      <c r="OX97" s="188">
        <v>0</v>
      </c>
      <c r="OY97" s="188"/>
      <c r="OZ97" s="188"/>
      <c r="PA97" s="188"/>
      <c r="PB97" s="188"/>
      <c r="PC97" s="188"/>
      <c r="PD97" s="188"/>
      <c r="PE97" s="188"/>
      <c r="PG97">
        <v>-50</v>
      </c>
      <c r="PK97">
        <v>-1</v>
      </c>
      <c r="PM97">
        <v>-1</v>
      </c>
      <c r="PP97">
        <v>1</v>
      </c>
      <c r="PR97">
        <v>0</v>
      </c>
      <c r="PU97" s="115" t="s">
        <v>1099</v>
      </c>
      <c r="PV97">
        <v>50</v>
      </c>
      <c r="PW97" t="s">
        <v>1166</v>
      </c>
      <c r="PX97">
        <v>4</v>
      </c>
      <c r="PY97" t="e">
        <v>#REF!</v>
      </c>
      <c r="PZ97">
        <v>4</v>
      </c>
      <c r="QA97" s="137">
        <v>52421.115227399991</v>
      </c>
      <c r="QB97" s="137"/>
      <c r="QC97" s="188">
        <v>0</v>
      </c>
      <c r="QD97" s="188"/>
      <c r="QE97" s="188"/>
      <c r="QF97" s="188">
        <v>0</v>
      </c>
      <c r="QG97" s="188">
        <v>0</v>
      </c>
      <c r="QH97" s="188"/>
      <c r="QI97" s="188"/>
      <c r="QJ97" s="188"/>
      <c r="QK97" s="188"/>
      <c r="QL97" s="188"/>
      <c r="QM97" s="188"/>
      <c r="QN97" s="188"/>
      <c r="QP97">
        <f t="shared" si="271"/>
        <v>-50</v>
      </c>
      <c r="QT97">
        <v>-1</v>
      </c>
      <c r="QV97">
        <v>-1</v>
      </c>
      <c r="QY97">
        <f t="shared" si="272"/>
        <v>1</v>
      </c>
      <c r="RA97">
        <f t="shared" si="273"/>
        <v>0</v>
      </c>
      <c r="RD97" s="115" t="s">
        <v>1099</v>
      </c>
      <c r="RE97">
        <v>50</v>
      </c>
      <c r="RF97" t="str">
        <f t="shared" si="274"/>
        <v>FALSE</v>
      </c>
      <c r="RG97">
        <f>ROUND(MARGIN!$J14,0)</f>
        <v>4</v>
      </c>
      <c r="RH97" t="e">
        <f>ROUND(IF(QQ97=QV97,RG97*(1+#REF!),RG97*(1-#REF!)),0)</f>
        <v>#REF!</v>
      </c>
      <c r="RI97">
        <f t="shared" si="275"/>
        <v>4</v>
      </c>
      <c r="RJ97" s="137">
        <f>RI97*10000*MARGIN!$G14/MARGIN!$D14</f>
        <v>52421.115227399991</v>
      </c>
      <c r="RK97" s="137"/>
      <c r="RL97" s="188">
        <f t="shared" si="276"/>
        <v>0</v>
      </c>
      <c r="RM97" s="188"/>
      <c r="RN97" s="188"/>
      <c r="RO97" s="188">
        <f t="shared" si="277"/>
        <v>0</v>
      </c>
      <c r="RP97" s="188">
        <f t="shared" si="278"/>
        <v>0</v>
      </c>
      <c r="RQ97" s="188"/>
      <c r="RR97" s="188"/>
      <c r="RS97" s="188"/>
      <c r="RT97" s="188"/>
      <c r="RU97" s="188"/>
      <c r="RV97" s="188"/>
      <c r="RW97" s="188"/>
      <c r="RY97">
        <f t="shared" si="279"/>
        <v>-50</v>
      </c>
      <c r="SC97">
        <v>-1</v>
      </c>
      <c r="SE97">
        <v>-1</v>
      </c>
      <c r="SH97">
        <f t="shared" si="280"/>
        <v>1</v>
      </c>
      <c r="SJ97">
        <f t="shared" si="281"/>
        <v>0</v>
      </c>
      <c r="SM97" s="115" t="s">
        <v>1099</v>
      </c>
      <c r="SN97">
        <v>50</v>
      </c>
      <c r="SO97" t="str">
        <f t="shared" si="282"/>
        <v>FALSE</v>
      </c>
      <c r="SP97">
        <f>ROUND(MARGIN!$J14,0)</f>
        <v>4</v>
      </c>
      <c r="SQ97" t="e">
        <f>ROUND(IF(RZ97=SE97,SP97*(1+#REF!),SP97*(1-#REF!)),0)</f>
        <v>#REF!</v>
      </c>
      <c r="SR97">
        <f t="shared" si="283"/>
        <v>4</v>
      </c>
      <c r="SS97" s="137">
        <f>SR97*10000*MARGIN!$G14/MARGIN!$D14</f>
        <v>52421.115227399991</v>
      </c>
      <c r="ST97" s="137"/>
      <c r="SU97" s="188">
        <f t="shared" si="284"/>
        <v>0</v>
      </c>
      <c r="SV97" s="188"/>
      <c r="SW97" s="188"/>
      <c r="SX97" s="188">
        <f t="shared" si="285"/>
        <v>0</v>
      </c>
      <c r="SY97" s="188">
        <f t="shared" si="286"/>
        <v>0</v>
      </c>
      <c r="SZ97" s="188"/>
      <c r="TA97" s="188"/>
      <c r="TB97" s="188"/>
      <c r="TC97" s="188"/>
      <c r="TD97" s="188"/>
      <c r="TE97" s="188"/>
      <c r="TF97" s="188"/>
      <c r="TH97">
        <f t="shared" si="287"/>
        <v>-50</v>
      </c>
      <c r="TL97">
        <v>-1</v>
      </c>
      <c r="TN97">
        <v>-1</v>
      </c>
      <c r="TQ97">
        <f t="shared" si="288"/>
        <v>1</v>
      </c>
      <c r="TS97">
        <f t="shared" si="289"/>
        <v>0</v>
      </c>
      <c r="TV97" s="115" t="s">
        <v>1099</v>
      </c>
      <c r="TW97">
        <v>50</v>
      </c>
      <c r="TX97" t="str">
        <f t="shared" si="290"/>
        <v>FALSE</v>
      </c>
      <c r="TY97">
        <f>ROUND(MARGIN!$J14,0)</f>
        <v>4</v>
      </c>
      <c r="TZ97" t="e">
        <f>ROUND(IF(TI97=TN97,TY97*(1+#REF!),TY97*(1-#REF!)),0)</f>
        <v>#REF!</v>
      </c>
      <c r="UA97">
        <f t="shared" si="291"/>
        <v>4</v>
      </c>
      <c r="UB97" s="137">
        <f>UA97*10000*MARGIN!$G14/MARGIN!$D14</f>
        <v>52421.115227399991</v>
      </c>
      <c r="UC97" s="137"/>
      <c r="UD97" s="188">
        <f t="shared" si="292"/>
        <v>0</v>
      </c>
      <c r="UE97" s="188"/>
      <c r="UF97" s="188"/>
      <c r="UG97" s="188">
        <f t="shared" si="293"/>
        <v>0</v>
      </c>
      <c r="UH97" s="188">
        <f t="shared" si="294"/>
        <v>0</v>
      </c>
      <c r="UI97" s="188"/>
      <c r="UJ97" s="188"/>
      <c r="UK97" s="188"/>
      <c r="UL97" s="188"/>
      <c r="UM97" s="188"/>
      <c r="UN97" s="188"/>
      <c r="UO97" s="188"/>
    </row>
    <row r="98" spans="1:561" x14ac:dyDescent="0.25">
      <c r="A98" t="s">
        <v>1072</v>
      </c>
      <c r="B98" s="163" t="s">
        <v>7</v>
      </c>
      <c r="E98">
        <v>-3</v>
      </c>
      <c r="H98">
        <v>1</v>
      </c>
      <c r="J98">
        <v>1</v>
      </c>
      <c r="M98">
        <v>1</v>
      </c>
      <c r="O98">
        <v>0</v>
      </c>
      <c r="R98" s="115" t="s">
        <v>1099</v>
      </c>
      <c r="S98">
        <v>50</v>
      </c>
      <c r="T98" t="s">
        <v>1166</v>
      </c>
      <c r="U98">
        <v>7</v>
      </c>
      <c r="V98">
        <v>5</v>
      </c>
      <c r="W98">
        <v>7</v>
      </c>
      <c r="X98" s="137">
        <v>52118.40753590603</v>
      </c>
      <c r="Y98" s="137"/>
      <c r="Z98" s="188">
        <v>0</v>
      </c>
      <c r="AA98" s="188"/>
      <c r="AB98" s="188"/>
      <c r="AC98" s="188">
        <v>0</v>
      </c>
      <c r="AD98" s="188">
        <v>0</v>
      </c>
      <c r="AE98" s="188"/>
      <c r="AF98" s="188"/>
      <c r="AG98" s="188"/>
      <c r="AH98" s="188"/>
      <c r="AI98" s="188"/>
      <c r="AJ98" s="188"/>
      <c r="AL98">
        <v>-3</v>
      </c>
      <c r="AP98">
        <v>1</v>
      </c>
      <c r="AR98">
        <v>1</v>
      </c>
      <c r="AU98">
        <v>1</v>
      </c>
      <c r="AW98">
        <v>0</v>
      </c>
      <c r="AZ98" s="115" t="s">
        <v>1099</v>
      </c>
      <c r="BA98">
        <v>50</v>
      </c>
      <c r="BB98" t="s">
        <v>1166</v>
      </c>
      <c r="BC98">
        <v>7</v>
      </c>
      <c r="BD98">
        <v>5</v>
      </c>
      <c r="BE98">
        <v>7</v>
      </c>
      <c r="BF98" s="137">
        <v>52763.273429725457</v>
      </c>
      <c r="BG98" s="137"/>
      <c r="BH98" s="188">
        <v>0</v>
      </c>
      <c r="BI98" s="188"/>
      <c r="BJ98" s="188"/>
      <c r="BK98" s="188">
        <v>0</v>
      </c>
      <c r="BL98" s="188">
        <v>0</v>
      </c>
      <c r="BM98" s="188"/>
      <c r="BN98" s="188"/>
      <c r="BO98" s="188"/>
      <c r="BP98" s="188"/>
      <c r="BQ98" s="188"/>
      <c r="BR98" s="188"/>
      <c r="BS98" s="188"/>
      <c r="BU98">
        <v>-50</v>
      </c>
      <c r="BY98">
        <v>1</v>
      </c>
      <c r="CA98">
        <v>1</v>
      </c>
      <c r="CD98">
        <v>1</v>
      </c>
      <c r="CF98">
        <v>0</v>
      </c>
      <c r="CI98" s="115" t="s">
        <v>1099</v>
      </c>
      <c r="CJ98">
        <v>50</v>
      </c>
      <c r="CK98" t="s">
        <v>1166</v>
      </c>
      <c r="CL98">
        <v>7</v>
      </c>
      <c r="CM98">
        <v>5</v>
      </c>
      <c r="CN98">
        <v>7</v>
      </c>
      <c r="CO98" s="137">
        <v>52374.79949221095</v>
      </c>
      <c r="CP98" s="137"/>
      <c r="CQ98" s="188">
        <v>0</v>
      </c>
      <c r="CR98" s="188"/>
      <c r="CS98" s="188"/>
      <c r="CT98" s="188">
        <v>0</v>
      </c>
      <c r="CU98" s="188">
        <v>0</v>
      </c>
      <c r="CV98" s="188"/>
      <c r="CW98" s="188"/>
      <c r="CX98" s="188"/>
      <c r="CY98" s="188"/>
      <c r="CZ98" s="188"/>
      <c r="DA98" s="188"/>
      <c r="DB98" s="188"/>
      <c r="DD98">
        <v>-50</v>
      </c>
      <c r="DH98">
        <v>1</v>
      </c>
      <c r="DJ98">
        <v>1</v>
      </c>
      <c r="DM98">
        <v>1</v>
      </c>
      <c r="DO98">
        <v>0</v>
      </c>
      <c r="DR98" s="115" t="s">
        <v>1099</v>
      </c>
      <c r="DS98">
        <v>50</v>
      </c>
      <c r="DT98" t="s">
        <v>1166</v>
      </c>
      <c r="DU98">
        <v>7</v>
      </c>
      <c r="DV98">
        <v>5</v>
      </c>
      <c r="DW98">
        <v>7</v>
      </c>
      <c r="DX98" s="137">
        <v>52474.463637797759</v>
      </c>
      <c r="DY98" s="137"/>
      <c r="DZ98" s="188">
        <v>0</v>
      </c>
      <c r="EA98" s="188"/>
      <c r="EB98" s="188"/>
      <c r="EC98" s="188">
        <v>0</v>
      </c>
      <c r="ED98" s="188">
        <v>0</v>
      </c>
      <c r="EE98" s="188"/>
      <c r="EF98" s="188"/>
      <c r="EG98" s="188"/>
      <c r="EH98" s="188"/>
      <c r="EI98" s="188"/>
      <c r="EJ98" s="188"/>
      <c r="EK98" s="188"/>
      <c r="EM98">
        <v>-50</v>
      </c>
      <c r="EQ98">
        <v>1</v>
      </c>
      <c r="ES98">
        <v>1</v>
      </c>
      <c r="EV98">
        <v>1</v>
      </c>
      <c r="EX98">
        <v>0</v>
      </c>
      <c r="FA98" s="115" t="s">
        <v>1099</v>
      </c>
      <c r="FB98">
        <v>50</v>
      </c>
      <c r="FC98" t="s">
        <v>1166</v>
      </c>
      <c r="FD98">
        <v>7</v>
      </c>
      <c r="FE98">
        <v>5</v>
      </c>
      <c r="FF98">
        <v>7</v>
      </c>
      <c r="FG98" s="137">
        <v>52308.257244938468</v>
      </c>
      <c r="FH98" s="137"/>
      <c r="FI98" s="188">
        <v>0</v>
      </c>
      <c r="FJ98" s="188"/>
      <c r="FK98" s="188"/>
      <c r="FL98" s="188">
        <v>0</v>
      </c>
      <c r="FM98" s="188">
        <v>0</v>
      </c>
      <c r="FN98" s="188"/>
      <c r="FO98" s="188"/>
      <c r="FP98" s="188"/>
      <c r="FQ98" s="188"/>
      <c r="FR98" s="188"/>
      <c r="FS98" s="188"/>
      <c r="FT98" s="188"/>
      <c r="FV98">
        <v>-50</v>
      </c>
      <c r="FZ98">
        <v>1</v>
      </c>
      <c r="GB98">
        <v>1</v>
      </c>
      <c r="GE98">
        <v>1</v>
      </c>
      <c r="GG98">
        <v>0</v>
      </c>
      <c r="GJ98" s="115" t="s">
        <v>1099</v>
      </c>
      <c r="GK98">
        <v>50</v>
      </c>
      <c r="GL98" t="s">
        <v>1166</v>
      </c>
      <c r="GM98">
        <v>7</v>
      </c>
      <c r="GN98">
        <v>5</v>
      </c>
      <c r="GO98">
        <v>7</v>
      </c>
      <c r="GP98" s="137">
        <v>52308.257244938468</v>
      </c>
      <c r="GQ98" s="137"/>
      <c r="GR98" s="188">
        <v>0</v>
      </c>
      <c r="GS98" s="188"/>
      <c r="GT98" s="188"/>
      <c r="GU98" s="188">
        <v>0</v>
      </c>
      <c r="GV98" s="188">
        <v>0</v>
      </c>
      <c r="GW98" s="188"/>
      <c r="GX98" s="188"/>
      <c r="GY98" s="188"/>
      <c r="GZ98" s="188"/>
      <c r="HA98" s="188"/>
      <c r="HB98" s="188"/>
      <c r="HC98" s="188"/>
      <c r="HE98">
        <v>-50</v>
      </c>
      <c r="HI98">
        <v>1</v>
      </c>
      <c r="HK98">
        <v>1</v>
      </c>
      <c r="HN98">
        <v>1</v>
      </c>
      <c r="HP98">
        <v>0</v>
      </c>
      <c r="HS98" s="115" t="s">
        <v>1099</v>
      </c>
      <c r="HT98">
        <v>50</v>
      </c>
      <c r="HU98" t="s">
        <v>1166</v>
      </c>
      <c r="HV98">
        <v>7</v>
      </c>
      <c r="HW98">
        <v>5</v>
      </c>
      <c r="HX98">
        <v>7</v>
      </c>
      <c r="HY98" s="137">
        <v>52994.724268365528</v>
      </c>
      <c r="HZ98" s="137"/>
      <c r="IA98" s="188">
        <v>0</v>
      </c>
      <c r="IB98" s="188"/>
      <c r="IC98" s="188"/>
      <c r="ID98" s="188">
        <v>0</v>
      </c>
      <c r="IE98" s="188">
        <v>0</v>
      </c>
      <c r="IF98" s="188"/>
      <c r="IG98" s="188"/>
      <c r="IH98" s="188"/>
      <c r="II98" s="188"/>
      <c r="IJ98" s="188"/>
      <c r="IK98" s="188"/>
      <c r="IL98" s="188"/>
      <c r="IN98">
        <v>-50</v>
      </c>
      <c r="IR98">
        <v>1</v>
      </c>
      <c r="IT98">
        <v>1</v>
      </c>
      <c r="IW98">
        <v>1</v>
      </c>
      <c r="IY98">
        <v>0</v>
      </c>
      <c r="JB98" s="115" t="s">
        <v>1099</v>
      </c>
      <c r="JC98">
        <v>50</v>
      </c>
      <c r="JD98" t="s">
        <v>1166</v>
      </c>
      <c r="JE98">
        <v>7</v>
      </c>
      <c r="JF98">
        <v>5</v>
      </c>
      <c r="JG98">
        <v>7</v>
      </c>
      <c r="JH98" s="137">
        <v>52732.471068754254</v>
      </c>
      <c r="JI98" s="137"/>
      <c r="JJ98" s="188">
        <v>0</v>
      </c>
      <c r="JK98" s="188"/>
      <c r="JL98" s="188"/>
      <c r="JM98" s="188">
        <v>0</v>
      </c>
      <c r="JN98" s="188">
        <v>0</v>
      </c>
      <c r="JO98" s="188"/>
      <c r="JP98" s="188"/>
      <c r="JQ98" s="188"/>
      <c r="JR98" s="188"/>
      <c r="JS98" s="188"/>
      <c r="JT98" s="188"/>
      <c r="JU98" s="188"/>
      <c r="JW98">
        <v>-50</v>
      </c>
      <c r="KA98">
        <v>1</v>
      </c>
      <c r="KC98">
        <v>1</v>
      </c>
      <c r="KF98">
        <v>1</v>
      </c>
      <c r="KH98">
        <v>0</v>
      </c>
      <c r="KK98" s="115" t="s">
        <v>1099</v>
      </c>
      <c r="KL98">
        <v>50</v>
      </c>
      <c r="KM98" t="s">
        <v>1166</v>
      </c>
      <c r="KN98">
        <v>7</v>
      </c>
      <c r="KO98">
        <v>5</v>
      </c>
      <c r="KP98">
        <v>7</v>
      </c>
      <c r="KQ98" s="137">
        <v>53411.855421686749</v>
      </c>
      <c r="KR98" s="137"/>
      <c r="KS98" s="188">
        <v>0</v>
      </c>
      <c r="KT98" s="188"/>
      <c r="KU98" s="188"/>
      <c r="KV98" s="188">
        <v>0</v>
      </c>
      <c r="KW98" s="188">
        <v>0</v>
      </c>
      <c r="KX98" s="188"/>
      <c r="KY98" s="188"/>
      <c r="KZ98" s="188"/>
      <c r="LA98" s="188"/>
      <c r="LB98" s="188"/>
      <c r="LC98" s="188"/>
      <c r="LD98" s="188"/>
      <c r="LF98">
        <v>-50</v>
      </c>
      <c r="LJ98">
        <v>1</v>
      </c>
      <c r="LL98">
        <v>1</v>
      </c>
      <c r="LO98">
        <v>1</v>
      </c>
      <c r="LQ98">
        <v>0</v>
      </c>
      <c r="LT98" s="115" t="s">
        <v>1099</v>
      </c>
      <c r="LU98">
        <v>50</v>
      </c>
      <c r="LV98" t="s">
        <v>1166</v>
      </c>
      <c r="LW98">
        <v>7</v>
      </c>
      <c r="LX98">
        <v>5</v>
      </c>
      <c r="LY98">
        <v>7</v>
      </c>
      <c r="LZ98" s="137">
        <v>53268.505218806851</v>
      </c>
      <c r="MA98" s="137"/>
      <c r="MB98" s="188">
        <v>0</v>
      </c>
      <c r="MC98" s="188"/>
      <c r="MD98" s="188"/>
      <c r="ME98" s="188">
        <v>0</v>
      </c>
      <c r="MF98" s="188">
        <v>0</v>
      </c>
      <c r="MG98" s="188"/>
      <c r="MH98" s="188"/>
      <c r="MI98" s="188"/>
      <c r="MJ98" s="188"/>
      <c r="MK98" s="188"/>
      <c r="ML98" s="188"/>
      <c r="MM98" s="188"/>
      <c r="MO98">
        <v>-50</v>
      </c>
      <c r="MS98">
        <v>1</v>
      </c>
      <c r="MU98">
        <v>1</v>
      </c>
      <c r="MX98">
        <v>1</v>
      </c>
      <c r="MZ98">
        <v>0</v>
      </c>
      <c r="NC98" s="115" t="s">
        <v>1099</v>
      </c>
      <c r="ND98">
        <v>50</v>
      </c>
      <c r="NE98" t="s">
        <v>1166</v>
      </c>
      <c r="NF98">
        <v>7</v>
      </c>
      <c r="NG98">
        <v>5</v>
      </c>
      <c r="NH98">
        <v>7</v>
      </c>
      <c r="NI98" s="137">
        <v>53428.774658573595</v>
      </c>
      <c r="NJ98" s="137"/>
      <c r="NK98" s="188">
        <v>0</v>
      </c>
      <c r="NL98" s="188"/>
      <c r="NM98" s="188"/>
      <c r="NN98" s="188">
        <v>0</v>
      </c>
      <c r="NO98" s="188">
        <v>0</v>
      </c>
      <c r="NP98" s="188"/>
      <c r="NQ98" s="188"/>
      <c r="NR98" s="188"/>
      <c r="NS98" s="188"/>
      <c r="NT98" s="188"/>
      <c r="NU98" s="188"/>
      <c r="NV98" s="188"/>
      <c r="NX98">
        <v>-50</v>
      </c>
      <c r="OB98">
        <v>1</v>
      </c>
      <c r="OD98">
        <v>1</v>
      </c>
      <c r="OG98">
        <v>1</v>
      </c>
      <c r="OI98">
        <v>0</v>
      </c>
      <c r="OL98" s="115" t="s">
        <v>1099</v>
      </c>
      <c r="OM98">
        <v>50</v>
      </c>
      <c r="ON98" t="s">
        <v>1166</v>
      </c>
      <c r="OO98">
        <v>7</v>
      </c>
      <c r="OP98">
        <v>5</v>
      </c>
      <c r="OQ98">
        <v>7</v>
      </c>
      <c r="OR98" s="137">
        <v>52975.407492136117</v>
      </c>
      <c r="OS98" s="137"/>
      <c r="OT98" s="188">
        <v>0</v>
      </c>
      <c r="OU98" s="188"/>
      <c r="OV98" s="188"/>
      <c r="OW98" s="188">
        <v>0</v>
      </c>
      <c r="OX98" s="188">
        <v>0</v>
      </c>
      <c r="OY98" s="188"/>
      <c r="OZ98" s="188"/>
      <c r="PA98" s="188"/>
      <c r="PB98" s="188"/>
      <c r="PC98" s="188"/>
      <c r="PD98" s="188"/>
      <c r="PE98" s="188"/>
      <c r="PG98">
        <v>-50</v>
      </c>
      <c r="PK98">
        <v>1</v>
      </c>
      <c r="PM98">
        <v>1</v>
      </c>
      <c r="PP98">
        <v>1</v>
      </c>
      <c r="PR98">
        <v>0</v>
      </c>
      <c r="PU98" s="115" t="s">
        <v>1099</v>
      </c>
      <c r="PV98">
        <v>50</v>
      </c>
      <c r="PW98" t="s">
        <v>1166</v>
      </c>
      <c r="PX98">
        <v>7</v>
      </c>
      <c r="PY98" t="e">
        <v>#REF!</v>
      </c>
      <c r="PZ98">
        <v>7</v>
      </c>
      <c r="QA98" s="137">
        <v>52531.674208144796</v>
      </c>
      <c r="QB98" s="137"/>
      <c r="QC98" s="188">
        <v>0</v>
      </c>
      <c r="QD98" s="188"/>
      <c r="QE98" s="188"/>
      <c r="QF98" s="188">
        <v>0</v>
      </c>
      <c r="QG98" s="188">
        <v>0</v>
      </c>
      <c r="QH98" s="188"/>
      <c r="QI98" s="188"/>
      <c r="QJ98" s="188"/>
      <c r="QK98" s="188"/>
      <c r="QL98" s="188"/>
      <c r="QM98" s="188"/>
      <c r="QN98" s="188"/>
      <c r="QP98">
        <f t="shared" si="271"/>
        <v>-50</v>
      </c>
      <c r="QT98">
        <v>1</v>
      </c>
      <c r="QV98">
        <v>1</v>
      </c>
      <c r="QY98">
        <f t="shared" si="272"/>
        <v>1</v>
      </c>
      <c r="RA98">
        <f t="shared" si="273"/>
        <v>0</v>
      </c>
      <c r="RD98" s="115" t="s">
        <v>1099</v>
      </c>
      <c r="RE98">
        <v>50</v>
      </c>
      <c r="RF98" t="str">
        <f t="shared" si="274"/>
        <v>FALSE</v>
      </c>
      <c r="RG98">
        <f>ROUND(MARGIN!$J15,0)</f>
        <v>7</v>
      </c>
      <c r="RH98" t="e">
        <f>ROUND(IF(QQ98=QV98,RG98*(1+#REF!),RG98*(1-#REF!)),0)</f>
        <v>#REF!</v>
      </c>
      <c r="RI98">
        <f t="shared" si="275"/>
        <v>7</v>
      </c>
      <c r="RJ98" s="137">
        <f>RI98*10000*MARGIN!$G15/MARGIN!$D15</f>
        <v>52531.674208144796</v>
      </c>
      <c r="RK98" s="137"/>
      <c r="RL98" s="188">
        <f t="shared" si="276"/>
        <v>0</v>
      </c>
      <c r="RM98" s="188"/>
      <c r="RN98" s="188"/>
      <c r="RO98" s="188">
        <f t="shared" si="277"/>
        <v>0</v>
      </c>
      <c r="RP98" s="188">
        <f t="shared" si="278"/>
        <v>0</v>
      </c>
      <c r="RQ98" s="188"/>
      <c r="RR98" s="188"/>
      <c r="RS98" s="188"/>
      <c r="RT98" s="188"/>
      <c r="RU98" s="188"/>
      <c r="RV98" s="188"/>
      <c r="RW98" s="188"/>
      <c r="RY98">
        <f t="shared" si="279"/>
        <v>-50</v>
      </c>
      <c r="SC98">
        <v>1</v>
      </c>
      <c r="SE98">
        <v>1</v>
      </c>
      <c r="SH98">
        <f t="shared" si="280"/>
        <v>1</v>
      </c>
      <c r="SJ98">
        <f t="shared" si="281"/>
        <v>0</v>
      </c>
      <c r="SM98" s="115" t="s">
        <v>1099</v>
      </c>
      <c r="SN98">
        <v>50</v>
      </c>
      <c r="SO98" t="str">
        <f t="shared" si="282"/>
        <v>FALSE</v>
      </c>
      <c r="SP98">
        <f>ROUND(MARGIN!$J15,0)</f>
        <v>7</v>
      </c>
      <c r="SQ98" t="e">
        <f>ROUND(IF(RZ98=SE98,SP98*(1+#REF!),SP98*(1-#REF!)),0)</f>
        <v>#REF!</v>
      </c>
      <c r="SR98">
        <f t="shared" si="283"/>
        <v>7</v>
      </c>
      <c r="SS98" s="137">
        <f>SR98*10000*MARGIN!$G15/MARGIN!$D15</f>
        <v>52531.674208144796</v>
      </c>
      <c r="ST98" s="137"/>
      <c r="SU98" s="188">
        <f t="shared" si="284"/>
        <v>0</v>
      </c>
      <c r="SV98" s="188"/>
      <c r="SW98" s="188"/>
      <c r="SX98" s="188">
        <f t="shared" si="285"/>
        <v>0</v>
      </c>
      <c r="SY98" s="188">
        <f t="shared" si="286"/>
        <v>0</v>
      </c>
      <c r="SZ98" s="188"/>
      <c r="TA98" s="188"/>
      <c r="TB98" s="188"/>
      <c r="TC98" s="188"/>
      <c r="TD98" s="188"/>
      <c r="TE98" s="188"/>
      <c r="TF98" s="188"/>
      <c r="TH98">
        <f t="shared" si="287"/>
        <v>-50</v>
      </c>
      <c r="TL98">
        <v>1</v>
      </c>
      <c r="TN98">
        <v>1</v>
      </c>
      <c r="TQ98">
        <f t="shared" si="288"/>
        <v>1</v>
      </c>
      <c r="TS98">
        <f t="shared" si="289"/>
        <v>0</v>
      </c>
      <c r="TV98" s="115" t="s">
        <v>1099</v>
      </c>
      <c r="TW98">
        <v>50</v>
      </c>
      <c r="TX98" t="str">
        <f t="shared" si="290"/>
        <v>FALSE</v>
      </c>
      <c r="TY98">
        <f>ROUND(MARGIN!$J15,0)</f>
        <v>7</v>
      </c>
      <c r="TZ98" t="e">
        <f>ROUND(IF(TI98=TN98,TY98*(1+#REF!),TY98*(1-#REF!)),0)</f>
        <v>#REF!</v>
      </c>
      <c r="UA98">
        <f t="shared" si="291"/>
        <v>7</v>
      </c>
      <c r="UB98" s="137">
        <f>UA98*10000*MARGIN!$G15/MARGIN!$D15</f>
        <v>52531.674208144796</v>
      </c>
      <c r="UC98" s="137"/>
      <c r="UD98" s="188">
        <f t="shared" si="292"/>
        <v>0</v>
      </c>
      <c r="UE98" s="188"/>
      <c r="UF98" s="188"/>
      <c r="UG98" s="188">
        <f t="shared" si="293"/>
        <v>0</v>
      </c>
      <c r="UH98" s="188">
        <f t="shared" si="294"/>
        <v>0</v>
      </c>
      <c r="UI98" s="188"/>
      <c r="UJ98" s="188"/>
      <c r="UK98" s="188"/>
      <c r="UL98" s="188"/>
      <c r="UM98" s="188"/>
      <c r="UN98" s="188"/>
      <c r="UO98" s="188"/>
    </row>
    <row r="99" spans="1:561" x14ac:dyDescent="0.25">
      <c r="A99" t="s">
        <v>1073</v>
      </c>
      <c r="B99" s="163" t="s">
        <v>21</v>
      </c>
      <c r="E99">
        <v>-3</v>
      </c>
      <c r="H99">
        <v>1</v>
      </c>
      <c r="J99">
        <v>1</v>
      </c>
      <c r="M99">
        <v>1</v>
      </c>
      <c r="O99">
        <v>0</v>
      </c>
      <c r="R99" s="115" t="s">
        <v>1099</v>
      </c>
      <c r="S99">
        <v>50</v>
      </c>
      <c r="T99" t="s">
        <v>1166</v>
      </c>
      <c r="U99">
        <v>7</v>
      </c>
      <c r="V99">
        <v>5</v>
      </c>
      <c r="W99">
        <v>7</v>
      </c>
      <c r="X99" s="137">
        <v>52118.545201498186</v>
      </c>
      <c r="Y99" s="137"/>
      <c r="Z99" s="188">
        <v>0</v>
      </c>
      <c r="AA99" s="188"/>
      <c r="AB99" s="188"/>
      <c r="AC99" s="188">
        <v>0</v>
      </c>
      <c r="AD99" s="188">
        <v>0</v>
      </c>
      <c r="AE99" s="188"/>
      <c r="AF99" s="188"/>
      <c r="AG99" s="188"/>
      <c r="AH99" s="188"/>
      <c r="AI99" s="188"/>
      <c r="AJ99" s="188"/>
      <c r="AL99">
        <v>-3</v>
      </c>
      <c r="AP99">
        <v>1</v>
      </c>
      <c r="AR99">
        <v>1</v>
      </c>
      <c r="AU99">
        <v>1</v>
      </c>
      <c r="AW99">
        <v>0</v>
      </c>
      <c r="AZ99" s="115" t="s">
        <v>1099</v>
      </c>
      <c r="BA99">
        <v>50</v>
      </c>
      <c r="BB99" t="s">
        <v>1166</v>
      </c>
      <c r="BC99">
        <v>7</v>
      </c>
      <c r="BD99">
        <v>5</v>
      </c>
      <c r="BE99">
        <v>7</v>
      </c>
      <c r="BF99" s="137">
        <v>52766.557843026188</v>
      </c>
      <c r="BG99" s="137"/>
      <c r="BH99" s="188">
        <v>0</v>
      </c>
      <c r="BI99" s="188"/>
      <c r="BJ99" s="188"/>
      <c r="BK99" s="188">
        <v>0</v>
      </c>
      <c r="BL99" s="188">
        <v>0</v>
      </c>
      <c r="BM99" s="188"/>
      <c r="BN99" s="188"/>
      <c r="BO99" s="188"/>
      <c r="BP99" s="188"/>
      <c r="BQ99" s="188"/>
      <c r="BR99" s="188"/>
      <c r="BS99" s="188"/>
      <c r="BU99">
        <v>-50</v>
      </c>
      <c r="BY99">
        <v>1</v>
      </c>
      <c r="CA99">
        <v>1</v>
      </c>
      <c r="CD99">
        <v>1</v>
      </c>
      <c r="CF99">
        <v>0</v>
      </c>
      <c r="CI99" s="115" t="s">
        <v>1099</v>
      </c>
      <c r="CJ99">
        <v>50</v>
      </c>
      <c r="CK99" t="s">
        <v>1166</v>
      </c>
      <c r="CL99">
        <v>7</v>
      </c>
      <c r="CM99">
        <v>5</v>
      </c>
      <c r="CN99">
        <v>7</v>
      </c>
      <c r="CO99" s="137">
        <v>52374.898427294509</v>
      </c>
      <c r="CP99" s="137"/>
      <c r="CQ99" s="188">
        <v>0</v>
      </c>
      <c r="CR99" s="188"/>
      <c r="CS99" s="188"/>
      <c r="CT99" s="188">
        <v>0</v>
      </c>
      <c r="CU99" s="188">
        <v>0</v>
      </c>
      <c r="CV99" s="188"/>
      <c r="CW99" s="188"/>
      <c r="CX99" s="188"/>
      <c r="CY99" s="188"/>
      <c r="CZ99" s="188"/>
      <c r="DA99" s="188"/>
      <c r="DB99" s="188"/>
      <c r="DD99">
        <v>-50</v>
      </c>
      <c r="DH99">
        <v>1</v>
      </c>
      <c r="DJ99">
        <v>1</v>
      </c>
      <c r="DM99">
        <v>1</v>
      </c>
      <c r="DO99">
        <v>0</v>
      </c>
      <c r="DR99" s="115" t="s">
        <v>1099</v>
      </c>
      <c r="DS99">
        <v>50</v>
      </c>
      <c r="DT99" t="s">
        <v>1166</v>
      </c>
      <c r="DU99">
        <v>7</v>
      </c>
      <c r="DV99">
        <v>5</v>
      </c>
      <c r="DW99">
        <v>7</v>
      </c>
      <c r="DX99" s="137">
        <v>52514.875618323895</v>
      </c>
      <c r="DY99" s="137"/>
      <c r="DZ99" s="188">
        <v>0</v>
      </c>
      <c r="EA99" s="188"/>
      <c r="EB99" s="188"/>
      <c r="EC99" s="188">
        <v>0</v>
      </c>
      <c r="ED99" s="188">
        <v>0</v>
      </c>
      <c r="EE99" s="188"/>
      <c r="EF99" s="188"/>
      <c r="EG99" s="188"/>
      <c r="EH99" s="188"/>
      <c r="EI99" s="188"/>
      <c r="EJ99" s="188"/>
      <c r="EK99" s="188"/>
      <c r="EM99">
        <v>-50</v>
      </c>
      <c r="EQ99">
        <v>1</v>
      </c>
      <c r="ES99">
        <v>1</v>
      </c>
      <c r="EV99">
        <v>1</v>
      </c>
      <c r="EX99">
        <v>0</v>
      </c>
      <c r="FA99" s="115" t="s">
        <v>1099</v>
      </c>
      <c r="FB99">
        <v>50</v>
      </c>
      <c r="FC99" t="s">
        <v>1166</v>
      </c>
      <c r="FD99">
        <v>7</v>
      </c>
      <c r="FE99">
        <v>5</v>
      </c>
      <c r="FF99">
        <v>7</v>
      </c>
      <c r="FG99" s="137">
        <v>52328.361258684105</v>
      </c>
      <c r="FH99" s="137"/>
      <c r="FI99" s="188">
        <v>0</v>
      </c>
      <c r="FJ99" s="188"/>
      <c r="FK99" s="188"/>
      <c r="FL99" s="188">
        <v>0</v>
      </c>
      <c r="FM99" s="188">
        <v>0</v>
      </c>
      <c r="FN99" s="188"/>
      <c r="FO99" s="188"/>
      <c r="FP99" s="188"/>
      <c r="FQ99" s="188"/>
      <c r="FR99" s="188"/>
      <c r="FS99" s="188"/>
      <c r="FT99" s="188"/>
      <c r="FV99">
        <v>-50</v>
      </c>
      <c r="FZ99">
        <v>1</v>
      </c>
      <c r="GB99">
        <v>1</v>
      </c>
      <c r="GE99">
        <v>1</v>
      </c>
      <c r="GG99">
        <v>0</v>
      </c>
      <c r="GJ99" s="115" t="s">
        <v>1099</v>
      </c>
      <c r="GK99">
        <v>50</v>
      </c>
      <c r="GL99" t="s">
        <v>1166</v>
      </c>
      <c r="GM99">
        <v>7</v>
      </c>
      <c r="GN99">
        <v>5</v>
      </c>
      <c r="GO99">
        <v>7</v>
      </c>
      <c r="GP99" s="137">
        <v>52328.361258684105</v>
      </c>
      <c r="GQ99" s="137"/>
      <c r="GR99" s="188">
        <v>0</v>
      </c>
      <c r="GS99" s="188"/>
      <c r="GT99" s="188"/>
      <c r="GU99" s="188">
        <v>0</v>
      </c>
      <c r="GV99" s="188">
        <v>0</v>
      </c>
      <c r="GW99" s="188"/>
      <c r="GX99" s="188"/>
      <c r="GY99" s="188"/>
      <c r="GZ99" s="188"/>
      <c r="HA99" s="188"/>
      <c r="HB99" s="188"/>
      <c r="HC99" s="188"/>
      <c r="HE99">
        <v>-50</v>
      </c>
      <c r="HI99">
        <v>1</v>
      </c>
      <c r="HK99">
        <v>1</v>
      </c>
      <c r="HN99">
        <v>1</v>
      </c>
      <c r="HP99">
        <v>0</v>
      </c>
      <c r="HS99" s="115" t="s">
        <v>1099</v>
      </c>
      <c r="HT99">
        <v>50</v>
      </c>
      <c r="HU99" t="s">
        <v>1166</v>
      </c>
      <c r="HV99">
        <v>7</v>
      </c>
      <c r="HW99">
        <v>5</v>
      </c>
      <c r="HX99">
        <v>7</v>
      </c>
      <c r="HY99" s="137">
        <v>52989.323843416365</v>
      </c>
      <c r="HZ99" s="137"/>
      <c r="IA99" s="188">
        <v>0</v>
      </c>
      <c r="IB99" s="188"/>
      <c r="IC99" s="188"/>
      <c r="ID99" s="188">
        <v>0</v>
      </c>
      <c r="IE99" s="188">
        <v>0</v>
      </c>
      <c r="IF99" s="188"/>
      <c r="IG99" s="188"/>
      <c r="IH99" s="188"/>
      <c r="II99" s="188"/>
      <c r="IJ99" s="188"/>
      <c r="IK99" s="188"/>
      <c r="IL99" s="188"/>
      <c r="IN99">
        <v>-50</v>
      </c>
      <c r="IR99">
        <v>1</v>
      </c>
      <c r="IT99">
        <v>1</v>
      </c>
      <c r="IW99">
        <v>1</v>
      </c>
      <c r="IY99">
        <v>0</v>
      </c>
      <c r="JB99" s="115" t="s">
        <v>1099</v>
      </c>
      <c r="JC99">
        <v>50</v>
      </c>
      <c r="JD99" t="s">
        <v>1166</v>
      </c>
      <c r="JE99">
        <v>7</v>
      </c>
      <c r="JF99">
        <v>5</v>
      </c>
      <c r="JG99">
        <v>7</v>
      </c>
      <c r="JH99" s="137">
        <v>52735.042735042727</v>
      </c>
      <c r="JI99" s="137"/>
      <c r="JJ99" s="188">
        <v>0</v>
      </c>
      <c r="JK99" s="188"/>
      <c r="JL99" s="188"/>
      <c r="JM99" s="188">
        <v>0</v>
      </c>
      <c r="JN99" s="188">
        <v>0</v>
      </c>
      <c r="JO99" s="188"/>
      <c r="JP99" s="188"/>
      <c r="JQ99" s="188"/>
      <c r="JR99" s="188"/>
      <c r="JS99" s="188"/>
      <c r="JT99" s="188"/>
      <c r="JU99" s="188"/>
      <c r="JW99">
        <v>-50</v>
      </c>
      <c r="KA99">
        <v>1</v>
      </c>
      <c r="KC99">
        <v>1</v>
      </c>
      <c r="KF99">
        <v>1</v>
      </c>
      <c r="KH99">
        <v>0</v>
      </c>
      <c r="KK99" s="115" t="s">
        <v>1099</v>
      </c>
      <c r="KL99">
        <v>50</v>
      </c>
      <c r="KM99" t="s">
        <v>1166</v>
      </c>
      <c r="KN99">
        <v>7</v>
      </c>
      <c r="KO99">
        <v>5</v>
      </c>
      <c r="KP99">
        <v>7</v>
      </c>
      <c r="KQ99" s="137">
        <v>53401.180541420719</v>
      </c>
      <c r="KR99" s="137"/>
      <c r="KS99" s="188">
        <v>0</v>
      </c>
      <c r="KT99" s="188"/>
      <c r="KU99" s="188"/>
      <c r="KV99" s="188">
        <v>0</v>
      </c>
      <c r="KW99" s="188">
        <v>0</v>
      </c>
      <c r="KX99" s="188"/>
      <c r="KY99" s="188"/>
      <c r="KZ99" s="188"/>
      <c r="LA99" s="188"/>
      <c r="LB99" s="188"/>
      <c r="LC99" s="188"/>
      <c r="LD99" s="188"/>
      <c r="LF99">
        <v>-50</v>
      </c>
      <c r="LJ99">
        <v>1</v>
      </c>
      <c r="LL99">
        <v>1</v>
      </c>
      <c r="LO99">
        <v>1</v>
      </c>
      <c r="LQ99">
        <v>0</v>
      </c>
      <c r="LT99" s="115" t="s">
        <v>1099</v>
      </c>
      <c r="LU99">
        <v>50</v>
      </c>
      <c r="LV99" t="s">
        <v>1166</v>
      </c>
      <c r="LW99">
        <v>7</v>
      </c>
      <c r="LX99">
        <v>5</v>
      </c>
      <c r="LY99">
        <v>7</v>
      </c>
      <c r="LZ99" s="137">
        <v>53263.649279480414</v>
      </c>
      <c r="MA99" s="137"/>
      <c r="MB99" s="188">
        <v>0</v>
      </c>
      <c r="MC99" s="188"/>
      <c r="MD99" s="188"/>
      <c r="ME99" s="188">
        <v>0</v>
      </c>
      <c r="MF99" s="188">
        <v>0</v>
      </c>
      <c r="MG99" s="188"/>
      <c r="MH99" s="188"/>
      <c r="MI99" s="188"/>
      <c r="MJ99" s="188"/>
      <c r="MK99" s="188"/>
      <c r="ML99" s="188"/>
      <c r="MM99" s="188"/>
      <c r="MO99">
        <v>-50</v>
      </c>
      <c r="MS99">
        <v>1</v>
      </c>
      <c r="MU99">
        <v>1</v>
      </c>
      <c r="MX99">
        <v>1</v>
      </c>
      <c r="MZ99">
        <v>0</v>
      </c>
      <c r="NC99" s="115" t="s">
        <v>1099</v>
      </c>
      <c r="ND99">
        <v>50</v>
      </c>
      <c r="NE99" t="s">
        <v>1166</v>
      </c>
      <c r="NF99">
        <v>7</v>
      </c>
      <c r="NG99">
        <v>5</v>
      </c>
      <c r="NH99">
        <v>7</v>
      </c>
      <c r="NI99" s="137">
        <v>53433.261955745897</v>
      </c>
      <c r="NJ99" s="137"/>
      <c r="NK99" s="188">
        <v>0</v>
      </c>
      <c r="NL99" s="188"/>
      <c r="NM99" s="188"/>
      <c r="NN99" s="188">
        <v>0</v>
      </c>
      <c r="NO99" s="188">
        <v>0</v>
      </c>
      <c r="NP99" s="188"/>
      <c r="NQ99" s="188"/>
      <c r="NR99" s="188"/>
      <c r="NS99" s="188"/>
      <c r="NT99" s="188"/>
      <c r="NU99" s="188"/>
      <c r="NV99" s="188"/>
      <c r="NX99">
        <v>-50</v>
      </c>
      <c r="OB99">
        <v>1</v>
      </c>
      <c r="OD99">
        <v>1</v>
      </c>
      <c r="OG99">
        <v>1</v>
      </c>
      <c r="OI99">
        <v>0</v>
      </c>
      <c r="OL99" s="115" t="s">
        <v>1099</v>
      </c>
      <c r="OM99">
        <v>50</v>
      </c>
      <c r="ON99" t="s">
        <v>1166</v>
      </c>
      <c r="OO99">
        <v>7</v>
      </c>
      <c r="OP99">
        <v>5</v>
      </c>
      <c r="OQ99">
        <v>7</v>
      </c>
      <c r="OR99" s="137">
        <v>52992.782352343194</v>
      </c>
      <c r="OS99" s="137"/>
      <c r="OT99" s="188">
        <v>0</v>
      </c>
      <c r="OU99" s="188"/>
      <c r="OV99" s="188"/>
      <c r="OW99" s="188">
        <v>0</v>
      </c>
      <c r="OX99" s="188">
        <v>0</v>
      </c>
      <c r="OY99" s="188"/>
      <c r="OZ99" s="188"/>
      <c r="PA99" s="188"/>
      <c r="PB99" s="188"/>
      <c r="PC99" s="188"/>
      <c r="PD99" s="188"/>
      <c r="PE99" s="188"/>
      <c r="PG99">
        <v>-50</v>
      </c>
      <c r="PK99">
        <v>1</v>
      </c>
      <c r="PM99">
        <v>1</v>
      </c>
      <c r="PP99">
        <v>1</v>
      </c>
      <c r="PR99">
        <v>0</v>
      </c>
      <c r="PU99" s="115" t="s">
        <v>1099</v>
      </c>
      <c r="PV99">
        <v>50</v>
      </c>
      <c r="PW99" t="s">
        <v>1166</v>
      </c>
      <c r="PX99">
        <v>7</v>
      </c>
      <c r="PY99" t="e">
        <v>#REF!</v>
      </c>
      <c r="PZ99">
        <v>7</v>
      </c>
      <c r="QA99" s="137">
        <v>52531.966714024762</v>
      </c>
      <c r="QB99" s="137"/>
      <c r="QC99" s="188">
        <v>0</v>
      </c>
      <c r="QD99" s="188"/>
      <c r="QE99" s="188"/>
      <c r="QF99" s="188">
        <v>0</v>
      </c>
      <c r="QG99" s="188">
        <v>0</v>
      </c>
      <c r="QH99" s="188"/>
      <c r="QI99" s="188"/>
      <c r="QJ99" s="188"/>
      <c r="QK99" s="188"/>
      <c r="QL99" s="188"/>
      <c r="QM99" s="188"/>
      <c r="QN99" s="188"/>
      <c r="QP99">
        <f t="shared" si="271"/>
        <v>-50</v>
      </c>
      <c r="QT99">
        <v>1</v>
      </c>
      <c r="QV99">
        <v>1</v>
      </c>
      <c r="QY99">
        <f t="shared" si="272"/>
        <v>1</v>
      </c>
      <c r="RA99">
        <f t="shared" si="273"/>
        <v>0</v>
      </c>
      <c r="RD99" s="115" t="s">
        <v>1099</v>
      </c>
      <c r="RE99">
        <v>50</v>
      </c>
      <c r="RF99" t="str">
        <f t="shared" si="274"/>
        <v>FALSE</v>
      </c>
      <c r="RG99">
        <f>ROUND(MARGIN!$J16,0)</f>
        <v>7</v>
      </c>
      <c r="RH99" t="e">
        <f>ROUND(IF(QQ99=QV99,RG99*(1+#REF!),RG99*(1-#REF!)),0)</f>
        <v>#REF!</v>
      </c>
      <c r="RI99">
        <f t="shared" si="275"/>
        <v>7</v>
      </c>
      <c r="RJ99" s="137">
        <f>RI99*10000*MARGIN!$G16/MARGIN!$D16</f>
        <v>52531.966714024762</v>
      </c>
      <c r="RK99" s="137"/>
      <c r="RL99" s="188">
        <f t="shared" si="276"/>
        <v>0</v>
      </c>
      <c r="RM99" s="188"/>
      <c r="RN99" s="188"/>
      <c r="RO99" s="188">
        <f t="shared" si="277"/>
        <v>0</v>
      </c>
      <c r="RP99" s="188">
        <f t="shared" si="278"/>
        <v>0</v>
      </c>
      <c r="RQ99" s="188"/>
      <c r="RR99" s="188"/>
      <c r="RS99" s="188"/>
      <c r="RT99" s="188"/>
      <c r="RU99" s="188"/>
      <c r="RV99" s="188"/>
      <c r="RW99" s="188"/>
      <c r="RY99">
        <f t="shared" si="279"/>
        <v>-50</v>
      </c>
      <c r="SC99">
        <v>1</v>
      </c>
      <c r="SE99">
        <v>1</v>
      </c>
      <c r="SH99">
        <f t="shared" si="280"/>
        <v>1</v>
      </c>
      <c r="SJ99">
        <f t="shared" si="281"/>
        <v>0</v>
      </c>
      <c r="SM99" s="115" t="s">
        <v>1099</v>
      </c>
      <c r="SN99">
        <v>50</v>
      </c>
      <c r="SO99" t="str">
        <f t="shared" si="282"/>
        <v>FALSE</v>
      </c>
      <c r="SP99">
        <f>ROUND(MARGIN!$J16,0)</f>
        <v>7</v>
      </c>
      <c r="SQ99" t="e">
        <f>ROUND(IF(RZ99=SE99,SP99*(1+#REF!),SP99*(1-#REF!)),0)</f>
        <v>#REF!</v>
      </c>
      <c r="SR99">
        <f t="shared" si="283"/>
        <v>7</v>
      </c>
      <c r="SS99" s="137">
        <f>SR99*10000*MARGIN!$G16/MARGIN!$D16</f>
        <v>52531.966714024762</v>
      </c>
      <c r="ST99" s="137"/>
      <c r="SU99" s="188">
        <f t="shared" si="284"/>
        <v>0</v>
      </c>
      <c r="SV99" s="188"/>
      <c r="SW99" s="188"/>
      <c r="SX99" s="188">
        <f t="shared" si="285"/>
        <v>0</v>
      </c>
      <c r="SY99" s="188">
        <f t="shared" si="286"/>
        <v>0</v>
      </c>
      <c r="SZ99" s="188"/>
      <c r="TA99" s="188"/>
      <c r="TB99" s="188"/>
      <c r="TC99" s="188"/>
      <c r="TD99" s="188"/>
      <c r="TE99" s="188"/>
      <c r="TF99" s="188"/>
      <c r="TH99">
        <f t="shared" si="287"/>
        <v>-50</v>
      </c>
      <c r="TL99">
        <v>1</v>
      </c>
      <c r="TN99">
        <v>1</v>
      </c>
      <c r="TQ99">
        <f t="shared" si="288"/>
        <v>1</v>
      </c>
      <c r="TS99">
        <f t="shared" si="289"/>
        <v>0</v>
      </c>
      <c r="TV99" s="115" t="s">
        <v>1099</v>
      </c>
      <c r="TW99">
        <v>50</v>
      </c>
      <c r="TX99" t="str">
        <f t="shared" si="290"/>
        <v>FALSE</v>
      </c>
      <c r="TY99">
        <f>ROUND(MARGIN!$J16,0)</f>
        <v>7</v>
      </c>
      <c r="TZ99" t="e">
        <f>ROUND(IF(TI99=TN99,TY99*(1+#REF!),TY99*(1-#REF!)),0)</f>
        <v>#REF!</v>
      </c>
      <c r="UA99">
        <f t="shared" si="291"/>
        <v>7</v>
      </c>
      <c r="UB99" s="137">
        <f>UA99*10000*MARGIN!$G16/MARGIN!$D16</f>
        <v>52531.966714024762</v>
      </c>
      <c r="UC99" s="137"/>
      <c r="UD99" s="188">
        <f t="shared" si="292"/>
        <v>0</v>
      </c>
      <c r="UE99" s="188"/>
      <c r="UF99" s="188"/>
      <c r="UG99" s="188">
        <f t="shared" si="293"/>
        <v>0</v>
      </c>
      <c r="UH99" s="188">
        <f t="shared" si="294"/>
        <v>0</v>
      </c>
      <c r="UI99" s="188"/>
      <c r="UJ99" s="188"/>
      <c r="UK99" s="188"/>
      <c r="UL99" s="188"/>
      <c r="UM99" s="188"/>
      <c r="UN99" s="188"/>
      <c r="UO99" s="188"/>
    </row>
    <row r="100" spans="1:561" x14ac:dyDescent="0.25">
      <c r="A100" t="s">
        <v>1074</v>
      </c>
      <c r="B100" s="163" t="s">
        <v>9</v>
      </c>
      <c r="E100">
        <v>-3</v>
      </c>
      <c r="H100">
        <v>1</v>
      </c>
      <c r="J100">
        <v>1</v>
      </c>
      <c r="M100">
        <v>1</v>
      </c>
      <c r="O100">
        <v>0</v>
      </c>
      <c r="R100" s="115" t="s">
        <v>1099</v>
      </c>
      <c r="S100">
        <v>50</v>
      </c>
      <c r="T100" t="s">
        <v>1166</v>
      </c>
      <c r="U100">
        <v>7</v>
      </c>
      <c r="V100">
        <v>5</v>
      </c>
      <c r="W100">
        <v>7</v>
      </c>
      <c r="X100" s="137">
        <v>52119.199999999997</v>
      </c>
      <c r="Y100" s="137"/>
      <c r="Z100" s="188">
        <v>0</v>
      </c>
      <c r="AA100" s="188"/>
      <c r="AB100" s="188"/>
      <c r="AC100" s="188">
        <v>0</v>
      </c>
      <c r="AD100" s="188">
        <v>0</v>
      </c>
      <c r="AE100" s="188"/>
      <c r="AF100" s="188"/>
      <c r="AG100" s="188"/>
      <c r="AH100" s="188"/>
      <c r="AI100" s="188"/>
      <c r="AJ100" s="188"/>
      <c r="AL100">
        <v>-3</v>
      </c>
      <c r="AP100">
        <v>1</v>
      </c>
      <c r="AR100">
        <v>1</v>
      </c>
      <c r="AU100">
        <v>1</v>
      </c>
      <c r="AW100">
        <v>0</v>
      </c>
      <c r="AZ100" s="115" t="s">
        <v>1099</v>
      </c>
      <c r="BA100">
        <v>50</v>
      </c>
      <c r="BB100" t="s">
        <v>1166</v>
      </c>
      <c r="BC100">
        <v>7</v>
      </c>
      <c r="BD100">
        <v>5</v>
      </c>
      <c r="BE100">
        <v>7</v>
      </c>
      <c r="BF100" s="137">
        <v>52766</v>
      </c>
      <c r="BG100" s="137"/>
      <c r="BH100" s="188">
        <v>0</v>
      </c>
      <c r="BI100" s="188"/>
      <c r="BJ100" s="188"/>
      <c r="BK100" s="188">
        <v>0</v>
      </c>
      <c r="BL100" s="188">
        <v>0</v>
      </c>
      <c r="BM100" s="188"/>
      <c r="BN100" s="188"/>
      <c r="BO100" s="188"/>
      <c r="BP100" s="188"/>
      <c r="BQ100" s="188"/>
      <c r="BR100" s="188"/>
      <c r="BS100" s="188"/>
      <c r="BU100">
        <v>-50</v>
      </c>
      <c r="BY100">
        <v>1</v>
      </c>
      <c r="CA100">
        <v>1</v>
      </c>
      <c r="CD100">
        <v>1</v>
      </c>
      <c r="CF100">
        <v>0</v>
      </c>
      <c r="CI100" s="115" t="s">
        <v>1099</v>
      </c>
      <c r="CJ100">
        <v>50</v>
      </c>
      <c r="CK100" t="s">
        <v>1166</v>
      </c>
      <c r="CL100">
        <v>7</v>
      </c>
      <c r="CM100">
        <v>5</v>
      </c>
      <c r="CN100">
        <v>7</v>
      </c>
      <c r="CO100" s="137">
        <v>52377.5</v>
      </c>
      <c r="CP100" s="137"/>
      <c r="CQ100" s="188">
        <v>0</v>
      </c>
      <c r="CR100" s="188"/>
      <c r="CS100" s="188"/>
      <c r="CT100" s="188">
        <v>0</v>
      </c>
      <c r="CU100" s="188">
        <v>0</v>
      </c>
      <c r="CV100" s="188"/>
      <c r="CW100" s="188"/>
      <c r="CX100" s="188"/>
      <c r="CY100" s="188"/>
      <c r="CZ100" s="188"/>
      <c r="DA100" s="188"/>
      <c r="DB100" s="188"/>
      <c r="DD100">
        <v>-50</v>
      </c>
      <c r="DH100">
        <v>1</v>
      </c>
      <c r="DJ100">
        <v>1</v>
      </c>
      <c r="DM100">
        <v>1</v>
      </c>
      <c r="DO100">
        <v>0</v>
      </c>
      <c r="DR100" s="115" t="s">
        <v>1099</v>
      </c>
      <c r="DS100">
        <v>50</v>
      </c>
      <c r="DT100" t="s">
        <v>1166</v>
      </c>
      <c r="DU100">
        <v>7</v>
      </c>
      <c r="DV100">
        <v>5</v>
      </c>
      <c r="DW100">
        <v>7</v>
      </c>
      <c r="DX100" s="137">
        <v>52377.5</v>
      </c>
      <c r="DY100" s="137"/>
      <c r="DZ100" s="188">
        <v>0</v>
      </c>
      <c r="EA100" s="188"/>
      <c r="EB100" s="188"/>
      <c r="EC100" s="188">
        <v>0</v>
      </c>
      <c r="ED100" s="188">
        <v>0</v>
      </c>
      <c r="EE100" s="188"/>
      <c r="EF100" s="188"/>
      <c r="EG100" s="188"/>
      <c r="EH100" s="188"/>
      <c r="EI100" s="188"/>
      <c r="EJ100" s="188"/>
      <c r="EK100" s="188"/>
      <c r="EM100">
        <v>-50</v>
      </c>
      <c r="EQ100">
        <v>1</v>
      </c>
      <c r="ES100">
        <v>1</v>
      </c>
      <c r="EV100">
        <v>1</v>
      </c>
      <c r="EX100">
        <v>0</v>
      </c>
      <c r="FA100" s="115" t="s">
        <v>1099</v>
      </c>
      <c r="FB100">
        <v>50</v>
      </c>
      <c r="FC100" t="s">
        <v>1166</v>
      </c>
      <c r="FD100">
        <v>7</v>
      </c>
      <c r="FE100">
        <v>5</v>
      </c>
      <c r="FF100">
        <v>7</v>
      </c>
      <c r="FG100" s="137">
        <v>52332</v>
      </c>
      <c r="FH100" s="137"/>
      <c r="FI100" s="188">
        <v>0</v>
      </c>
      <c r="FJ100" s="188"/>
      <c r="FK100" s="188"/>
      <c r="FL100" s="188">
        <v>0</v>
      </c>
      <c r="FM100" s="188">
        <v>0</v>
      </c>
      <c r="FN100" s="188"/>
      <c r="FO100" s="188"/>
      <c r="FP100" s="188"/>
      <c r="FQ100" s="188"/>
      <c r="FR100" s="188"/>
      <c r="FS100" s="188"/>
      <c r="FT100" s="188"/>
      <c r="FV100">
        <v>-50</v>
      </c>
      <c r="FZ100">
        <v>1</v>
      </c>
      <c r="GB100">
        <v>1</v>
      </c>
      <c r="GE100">
        <v>1</v>
      </c>
      <c r="GG100">
        <v>0</v>
      </c>
      <c r="GJ100" s="115" t="s">
        <v>1099</v>
      </c>
      <c r="GK100">
        <v>50</v>
      </c>
      <c r="GL100" t="s">
        <v>1166</v>
      </c>
      <c r="GM100">
        <v>7</v>
      </c>
      <c r="GN100">
        <v>5</v>
      </c>
      <c r="GO100">
        <v>7</v>
      </c>
      <c r="GP100" s="137">
        <v>52332</v>
      </c>
      <c r="GQ100" s="137"/>
      <c r="GR100" s="188">
        <v>0</v>
      </c>
      <c r="GS100" s="188"/>
      <c r="GT100" s="188"/>
      <c r="GU100" s="188">
        <v>0</v>
      </c>
      <c r="GV100" s="188">
        <v>0</v>
      </c>
      <c r="GW100" s="188"/>
      <c r="GX100" s="188"/>
      <c r="GY100" s="188"/>
      <c r="GZ100" s="188"/>
      <c r="HA100" s="188"/>
      <c r="HB100" s="188"/>
      <c r="HC100" s="188"/>
      <c r="HE100">
        <v>-50</v>
      </c>
      <c r="HI100">
        <v>1</v>
      </c>
      <c r="HK100">
        <v>1</v>
      </c>
      <c r="HN100">
        <v>1</v>
      </c>
      <c r="HP100">
        <v>0</v>
      </c>
      <c r="HS100" s="115" t="s">
        <v>1099</v>
      </c>
      <c r="HT100">
        <v>50</v>
      </c>
      <c r="HU100" t="s">
        <v>1166</v>
      </c>
      <c r="HV100">
        <v>7</v>
      </c>
      <c r="HW100">
        <v>5</v>
      </c>
      <c r="HX100">
        <v>7</v>
      </c>
      <c r="HY100" s="137">
        <v>52990</v>
      </c>
      <c r="HZ100" s="137"/>
      <c r="IA100" s="188">
        <v>0</v>
      </c>
      <c r="IB100" s="188"/>
      <c r="IC100" s="188"/>
      <c r="ID100" s="188">
        <v>0</v>
      </c>
      <c r="IE100" s="188">
        <v>0</v>
      </c>
      <c r="IF100" s="188"/>
      <c r="IG100" s="188"/>
      <c r="IH100" s="188"/>
      <c r="II100" s="188"/>
      <c r="IJ100" s="188"/>
      <c r="IK100" s="188"/>
      <c r="IL100" s="188"/>
      <c r="IN100">
        <v>-50</v>
      </c>
      <c r="IR100">
        <v>1</v>
      </c>
      <c r="IT100">
        <v>1</v>
      </c>
      <c r="IW100">
        <v>1</v>
      </c>
      <c r="IY100">
        <v>0</v>
      </c>
      <c r="JB100" s="115" t="s">
        <v>1099</v>
      </c>
      <c r="JC100">
        <v>50</v>
      </c>
      <c r="JD100" t="s">
        <v>1166</v>
      </c>
      <c r="JE100">
        <v>7</v>
      </c>
      <c r="JF100">
        <v>5</v>
      </c>
      <c r="JG100">
        <v>7</v>
      </c>
      <c r="JH100" s="137">
        <v>52731</v>
      </c>
      <c r="JI100" s="137"/>
      <c r="JJ100" s="188">
        <v>0</v>
      </c>
      <c r="JK100" s="188"/>
      <c r="JL100" s="188"/>
      <c r="JM100" s="188">
        <v>0</v>
      </c>
      <c r="JN100" s="188">
        <v>0</v>
      </c>
      <c r="JO100" s="188"/>
      <c r="JP100" s="188"/>
      <c r="JQ100" s="188"/>
      <c r="JR100" s="188"/>
      <c r="JS100" s="188"/>
      <c r="JT100" s="188"/>
      <c r="JU100" s="188"/>
      <c r="JW100">
        <v>-50</v>
      </c>
      <c r="KA100">
        <v>1</v>
      </c>
      <c r="KC100">
        <v>1</v>
      </c>
      <c r="KF100">
        <v>1</v>
      </c>
      <c r="KH100">
        <v>0</v>
      </c>
      <c r="KK100" s="115" t="s">
        <v>1099</v>
      </c>
      <c r="KL100">
        <v>50</v>
      </c>
      <c r="KM100" t="s">
        <v>1166</v>
      </c>
      <c r="KN100">
        <v>7</v>
      </c>
      <c r="KO100">
        <v>5</v>
      </c>
      <c r="KP100">
        <v>7</v>
      </c>
      <c r="KQ100" s="137">
        <v>53417</v>
      </c>
      <c r="KR100" s="137"/>
      <c r="KS100" s="188">
        <v>0</v>
      </c>
      <c r="KT100" s="188"/>
      <c r="KU100" s="188"/>
      <c r="KV100" s="188">
        <v>0</v>
      </c>
      <c r="KW100" s="188">
        <v>0</v>
      </c>
      <c r="KX100" s="188"/>
      <c r="KY100" s="188"/>
      <c r="KZ100" s="188"/>
      <c r="LA100" s="188"/>
      <c r="LB100" s="188"/>
      <c r="LC100" s="188"/>
      <c r="LD100" s="188"/>
      <c r="LF100">
        <v>-50</v>
      </c>
      <c r="LJ100">
        <v>1</v>
      </c>
      <c r="LL100">
        <v>1</v>
      </c>
      <c r="LO100">
        <v>1</v>
      </c>
      <c r="LQ100">
        <v>0</v>
      </c>
      <c r="LT100" s="115" t="s">
        <v>1099</v>
      </c>
      <c r="LU100">
        <v>50</v>
      </c>
      <c r="LV100" t="s">
        <v>1166</v>
      </c>
      <c r="LW100">
        <v>7</v>
      </c>
      <c r="LX100">
        <v>5</v>
      </c>
      <c r="LY100">
        <v>7</v>
      </c>
      <c r="LZ100" s="137">
        <v>53263</v>
      </c>
      <c r="MA100" s="137"/>
      <c r="MB100" s="188">
        <v>0</v>
      </c>
      <c r="MC100" s="188"/>
      <c r="MD100" s="188"/>
      <c r="ME100" s="188">
        <v>0</v>
      </c>
      <c r="MF100" s="188">
        <v>0</v>
      </c>
      <c r="MG100" s="188"/>
      <c r="MH100" s="188"/>
      <c r="MI100" s="188"/>
      <c r="MJ100" s="188"/>
      <c r="MK100" s="188"/>
      <c r="ML100" s="188"/>
      <c r="MM100" s="188"/>
      <c r="MO100">
        <v>-50</v>
      </c>
      <c r="MS100">
        <v>1</v>
      </c>
      <c r="MU100">
        <v>1</v>
      </c>
      <c r="MX100">
        <v>1</v>
      </c>
      <c r="MZ100">
        <v>0</v>
      </c>
      <c r="NC100" s="115" t="s">
        <v>1099</v>
      </c>
      <c r="ND100">
        <v>50</v>
      </c>
      <c r="NE100" t="s">
        <v>1166</v>
      </c>
      <c r="NF100">
        <v>7</v>
      </c>
      <c r="NG100">
        <v>5</v>
      </c>
      <c r="NH100">
        <v>7</v>
      </c>
      <c r="NI100" s="137">
        <v>53431</v>
      </c>
      <c r="NJ100" s="137"/>
      <c r="NK100" s="188">
        <v>0</v>
      </c>
      <c r="NL100" s="188"/>
      <c r="NM100" s="188"/>
      <c r="NN100" s="188">
        <v>0</v>
      </c>
      <c r="NO100" s="188">
        <v>0</v>
      </c>
      <c r="NP100" s="188"/>
      <c r="NQ100" s="188"/>
      <c r="NR100" s="188"/>
      <c r="NS100" s="188"/>
      <c r="NT100" s="188"/>
      <c r="NU100" s="188"/>
      <c r="NV100" s="188"/>
      <c r="NX100">
        <v>-50</v>
      </c>
      <c r="OB100">
        <v>1</v>
      </c>
      <c r="OD100">
        <v>1</v>
      </c>
      <c r="OG100">
        <v>1</v>
      </c>
      <c r="OI100">
        <v>0</v>
      </c>
      <c r="OL100" s="115" t="s">
        <v>1099</v>
      </c>
      <c r="OM100">
        <v>50</v>
      </c>
      <c r="ON100" t="s">
        <v>1166</v>
      </c>
      <c r="OO100">
        <v>7</v>
      </c>
      <c r="OP100">
        <v>5</v>
      </c>
      <c r="OQ100">
        <v>7</v>
      </c>
      <c r="OR100" s="137">
        <v>53053</v>
      </c>
      <c r="OS100" s="137"/>
      <c r="OT100" s="188">
        <v>0</v>
      </c>
      <c r="OU100" s="188"/>
      <c r="OV100" s="188"/>
      <c r="OW100" s="188">
        <v>0</v>
      </c>
      <c r="OX100" s="188">
        <v>0</v>
      </c>
      <c r="OY100" s="188"/>
      <c r="OZ100" s="188"/>
      <c r="PA100" s="188"/>
      <c r="PB100" s="188"/>
      <c r="PC100" s="188"/>
      <c r="PD100" s="188"/>
      <c r="PE100" s="188"/>
      <c r="PG100">
        <v>-50</v>
      </c>
      <c r="PK100">
        <v>1</v>
      </c>
      <c r="PM100">
        <v>1</v>
      </c>
      <c r="PP100">
        <v>1</v>
      </c>
      <c r="PR100">
        <v>0</v>
      </c>
      <c r="PU100" s="115" t="s">
        <v>1099</v>
      </c>
      <c r="PV100">
        <v>50</v>
      </c>
      <c r="PW100" t="s">
        <v>1166</v>
      </c>
      <c r="PX100">
        <v>7</v>
      </c>
      <c r="PY100" t="e">
        <v>#REF!</v>
      </c>
      <c r="PZ100">
        <v>7</v>
      </c>
      <c r="QA100" s="137">
        <v>52534.999999999993</v>
      </c>
      <c r="QB100" s="137"/>
      <c r="QC100" s="188">
        <v>0</v>
      </c>
      <c r="QD100" s="188"/>
      <c r="QE100" s="188"/>
      <c r="QF100" s="188">
        <v>0</v>
      </c>
      <c r="QG100" s="188">
        <v>0</v>
      </c>
      <c r="QH100" s="188"/>
      <c r="QI100" s="188"/>
      <c r="QJ100" s="188"/>
      <c r="QK100" s="188"/>
      <c r="QL100" s="188"/>
      <c r="QM100" s="188"/>
      <c r="QN100" s="188"/>
      <c r="QP100">
        <f t="shared" si="271"/>
        <v>-50</v>
      </c>
      <c r="QT100">
        <v>1</v>
      </c>
      <c r="QV100">
        <v>1</v>
      </c>
      <c r="QY100">
        <f t="shared" si="272"/>
        <v>1</v>
      </c>
      <c r="RA100">
        <f t="shared" si="273"/>
        <v>0</v>
      </c>
      <c r="RD100" s="115" t="s">
        <v>1099</v>
      </c>
      <c r="RE100">
        <v>50</v>
      </c>
      <c r="RF100" t="str">
        <f t="shared" si="274"/>
        <v>FALSE</v>
      </c>
      <c r="RG100">
        <f>ROUND(MARGIN!$J17,0)</f>
        <v>7</v>
      </c>
      <c r="RH100" t="e">
        <f>ROUND(IF(QQ100=QV100,RG100*(1+#REF!),RG100*(1-#REF!)),0)</f>
        <v>#REF!</v>
      </c>
      <c r="RI100">
        <f t="shared" si="275"/>
        <v>7</v>
      </c>
      <c r="RJ100" s="137">
        <f>RI100*10000*MARGIN!$G17/MARGIN!$D17</f>
        <v>52534.999999999993</v>
      </c>
      <c r="RK100" s="137"/>
      <c r="RL100" s="188">
        <f t="shared" si="276"/>
        <v>0</v>
      </c>
      <c r="RM100" s="188"/>
      <c r="RN100" s="188"/>
      <c r="RO100" s="188">
        <f t="shared" si="277"/>
        <v>0</v>
      </c>
      <c r="RP100" s="188">
        <f t="shared" si="278"/>
        <v>0</v>
      </c>
      <c r="RQ100" s="188"/>
      <c r="RR100" s="188"/>
      <c r="RS100" s="188"/>
      <c r="RT100" s="188"/>
      <c r="RU100" s="188"/>
      <c r="RV100" s="188"/>
      <c r="RW100" s="188"/>
      <c r="RY100">
        <f t="shared" si="279"/>
        <v>-50</v>
      </c>
      <c r="SC100">
        <v>1</v>
      </c>
      <c r="SE100">
        <v>1</v>
      </c>
      <c r="SH100">
        <f t="shared" si="280"/>
        <v>1</v>
      </c>
      <c r="SJ100">
        <f t="shared" si="281"/>
        <v>0</v>
      </c>
      <c r="SM100" s="115" t="s">
        <v>1099</v>
      </c>
      <c r="SN100">
        <v>50</v>
      </c>
      <c r="SO100" t="str">
        <f t="shared" si="282"/>
        <v>FALSE</v>
      </c>
      <c r="SP100">
        <f>ROUND(MARGIN!$J17,0)</f>
        <v>7</v>
      </c>
      <c r="SQ100" t="e">
        <f>ROUND(IF(RZ100=SE100,SP100*(1+#REF!),SP100*(1-#REF!)),0)</f>
        <v>#REF!</v>
      </c>
      <c r="SR100">
        <f t="shared" si="283"/>
        <v>7</v>
      </c>
      <c r="SS100" s="137">
        <f>SR100*10000*MARGIN!$G17/MARGIN!$D17</f>
        <v>52534.999999999993</v>
      </c>
      <c r="ST100" s="137"/>
      <c r="SU100" s="188">
        <f t="shared" si="284"/>
        <v>0</v>
      </c>
      <c r="SV100" s="188"/>
      <c r="SW100" s="188"/>
      <c r="SX100" s="188">
        <f t="shared" si="285"/>
        <v>0</v>
      </c>
      <c r="SY100" s="188">
        <f t="shared" si="286"/>
        <v>0</v>
      </c>
      <c r="SZ100" s="188"/>
      <c r="TA100" s="188"/>
      <c r="TB100" s="188"/>
      <c r="TC100" s="188"/>
      <c r="TD100" s="188"/>
      <c r="TE100" s="188"/>
      <c r="TF100" s="188"/>
      <c r="TH100">
        <f t="shared" si="287"/>
        <v>-50</v>
      </c>
      <c r="TL100">
        <v>1</v>
      </c>
      <c r="TN100">
        <v>1</v>
      </c>
      <c r="TQ100">
        <f t="shared" si="288"/>
        <v>1</v>
      </c>
      <c r="TS100">
        <f t="shared" si="289"/>
        <v>0</v>
      </c>
      <c r="TV100" s="115" t="s">
        <v>1099</v>
      </c>
      <c r="TW100">
        <v>50</v>
      </c>
      <c r="TX100" t="str">
        <f t="shared" si="290"/>
        <v>FALSE</v>
      </c>
      <c r="TY100">
        <f>ROUND(MARGIN!$J17,0)</f>
        <v>7</v>
      </c>
      <c r="TZ100" t="e">
        <f>ROUND(IF(TI100=TN100,TY100*(1+#REF!),TY100*(1-#REF!)),0)</f>
        <v>#REF!</v>
      </c>
      <c r="UA100">
        <f t="shared" si="291"/>
        <v>7</v>
      </c>
      <c r="UB100" s="137">
        <f>UA100*10000*MARGIN!$G17/MARGIN!$D17</f>
        <v>52534.999999999993</v>
      </c>
      <c r="UC100" s="137"/>
      <c r="UD100" s="188">
        <f t="shared" si="292"/>
        <v>0</v>
      </c>
      <c r="UE100" s="188"/>
      <c r="UF100" s="188"/>
      <c r="UG100" s="188">
        <f t="shared" si="293"/>
        <v>0</v>
      </c>
      <c r="UH100" s="188">
        <f t="shared" si="294"/>
        <v>0</v>
      </c>
      <c r="UI100" s="188"/>
      <c r="UJ100" s="188"/>
      <c r="UK100" s="188"/>
      <c r="UL100" s="188"/>
      <c r="UM100" s="188"/>
      <c r="UN100" s="188"/>
      <c r="UO100" s="188"/>
    </row>
    <row r="101" spans="1:561" x14ac:dyDescent="0.25">
      <c r="A101" t="s">
        <v>1076</v>
      </c>
      <c r="B101" s="163" t="s">
        <v>20</v>
      </c>
      <c r="E101">
        <v>-3</v>
      </c>
      <c r="H101">
        <v>1</v>
      </c>
      <c r="J101">
        <v>1</v>
      </c>
      <c r="M101">
        <v>1</v>
      </c>
      <c r="O101">
        <v>0</v>
      </c>
      <c r="R101" s="115" t="s">
        <v>1099</v>
      </c>
      <c r="S101">
        <v>50</v>
      </c>
      <c r="T101" t="s">
        <v>1166</v>
      </c>
      <c r="U101">
        <v>7</v>
      </c>
      <c r="V101">
        <v>5</v>
      </c>
      <c r="W101">
        <v>7</v>
      </c>
      <c r="X101" s="137">
        <v>52121.107053149026</v>
      </c>
      <c r="Y101" s="137"/>
      <c r="Z101" s="188">
        <v>0</v>
      </c>
      <c r="AA101" s="188"/>
      <c r="AB101" s="188"/>
      <c r="AC101" s="188">
        <v>0</v>
      </c>
      <c r="AD101" s="188">
        <v>0</v>
      </c>
      <c r="AE101" s="188"/>
      <c r="AF101" s="188"/>
      <c r="AG101" s="188"/>
      <c r="AH101" s="188"/>
      <c r="AI101" s="188"/>
      <c r="AJ101" s="188"/>
      <c r="AL101">
        <v>-3</v>
      </c>
      <c r="AP101">
        <v>1</v>
      </c>
      <c r="AR101">
        <v>1</v>
      </c>
      <c r="AU101">
        <v>1</v>
      </c>
      <c r="AW101">
        <v>0</v>
      </c>
      <c r="AZ101" s="115" t="s">
        <v>1099</v>
      </c>
      <c r="BA101">
        <v>50</v>
      </c>
      <c r="BB101" t="s">
        <v>1166</v>
      </c>
      <c r="BC101">
        <v>7</v>
      </c>
      <c r="BD101">
        <v>5</v>
      </c>
      <c r="BE101">
        <v>7</v>
      </c>
      <c r="BF101" s="137">
        <v>52766.566569681505</v>
      </c>
      <c r="BG101" s="137"/>
      <c r="BH101" s="188">
        <v>0</v>
      </c>
      <c r="BI101" s="188"/>
      <c r="BJ101" s="188"/>
      <c r="BK101" s="188">
        <v>0</v>
      </c>
      <c r="BL101" s="188">
        <v>0</v>
      </c>
      <c r="BM101" s="188"/>
      <c r="BN101" s="188"/>
      <c r="BO101" s="188"/>
      <c r="BP101" s="188"/>
      <c r="BQ101" s="188"/>
      <c r="BR101" s="188"/>
      <c r="BS101" s="188"/>
      <c r="BU101">
        <v>-50</v>
      </c>
      <c r="BY101">
        <v>1</v>
      </c>
      <c r="CA101">
        <v>1</v>
      </c>
      <c r="CD101">
        <v>1</v>
      </c>
      <c r="CF101">
        <v>0</v>
      </c>
      <c r="CI101" s="115" t="s">
        <v>1099</v>
      </c>
      <c r="CJ101">
        <v>50</v>
      </c>
      <c r="CK101" t="s">
        <v>1166</v>
      </c>
      <c r="CL101">
        <v>7</v>
      </c>
      <c r="CM101">
        <v>5</v>
      </c>
      <c r="CN101">
        <v>7</v>
      </c>
      <c r="CO101" s="137">
        <v>52374.361471108736</v>
      </c>
      <c r="CP101" s="137"/>
      <c r="CQ101" s="188">
        <v>0</v>
      </c>
      <c r="CR101" s="188"/>
      <c r="CS101" s="188"/>
      <c r="CT101" s="188">
        <v>0</v>
      </c>
      <c r="CU101" s="188">
        <v>0</v>
      </c>
      <c r="CV101" s="188"/>
      <c r="CW101" s="188"/>
      <c r="CX101" s="188"/>
      <c r="CY101" s="188"/>
      <c r="CZ101" s="188"/>
      <c r="DA101" s="188"/>
      <c r="DB101" s="188"/>
      <c r="DD101">
        <v>-50</v>
      </c>
      <c r="DH101">
        <v>1</v>
      </c>
      <c r="DJ101">
        <v>1</v>
      </c>
      <c r="DM101">
        <v>1</v>
      </c>
      <c r="DO101">
        <v>0</v>
      </c>
      <c r="DR101" s="115" t="s">
        <v>1099</v>
      </c>
      <c r="DS101">
        <v>50</v>
      </c>
      <c r="DT101" t="s">
        <v>1166</v>
      </c>
      <c r="DU101">
        <v>7</v>
      </c>
      <c r="DV101">
        <v>5</v>
      </c>
      <c r="DW101">
        <v>7</v>
      </c>
      <c r="DX101" s="137">
        <v>52188.433697828426</v>
      </c>
      <c r="DY101" s="137"/>
      <c r="DZ101" s="188">
        <v>0</v>
      </c>
      <c r="EA101" s="188"/>
      <c r="EB101" s="188"/>
      <c r="EC101" s="188">
        <v>0</v>
      </c>
      <c r="ED101" s="188">
        <v>0</v>
      </c>
      <c r="EE101" s="188"/>
      <c r="EF101" s="188"/>
      <c r="EG101" s="188"/>
      <c r="EH101" s="188"/>
      <c r="EI101" s="188"/>
      <c r="EJ101" s="188"/>
      <c r="EK101" s="188"/>
      <c r="EM101">
        <v>-50</v>
      </c>
      <c r="EQ101">
        <v>1</v>
      </c>
      <c r="ES101">
        <v>1</v>
      </c>
      <c r="EV101">
        <v>1</v>
      </c>
      <c r="EX101">
        <v>0</v>
      </c>
      <c r="FA101" s="115" t="s">
        <v>1099</v>
      </c>
      <c r="FB101">
        <v>50</v>
      </c>
      <c r="FC101" t="s">
        <v>1166</v>
      </c>
      <c r="FD101">
        <v>7</v>
      </c>
      <c r="FE101">
        <v>5</v>
      </c>
      <c r="FF101">
        <v>7</v>
      </c>
      <c r="FG101" s="137">
        <v>52330.306295213173</v>
      </c>
      <c r="FH101" s="137"/>
      <c r="FI101" s="188">
        <v>0</v>
      </c>
      <c r="FJ101" s="188"/>
      <c r="FK101" s="188"/>
      <c r="FL101" s="188">
        <v>0</v>
      </c>
      <c r="FM101" s="188">
        <v>0</v>
      </c>
      <c r="FN101" s="188"/>
      <c r="FO101" s="188"/>
      <c r="FP101" s="188"/>
      <c r="FQ101" s="188"/>
      <c r="FR101" s="188"/>
      <c r="FS101" s="188"/>
      <c r="FT101" s="188"/>
      <c r="FV101">
        <v>-50</v>
      </c>
      <c r="FZ101">
        <v>1</v>
      </c>
      <c r="GB101">
        <v>1</v>
      </c>
      <c r="GE101">
        <v>1</v>
      </c>
      <c r="GG101">
        <v>0</v>
      </c>
      <c r="GJ101" s="115" t="s">
        <v>1099</v>
      </c>
      <c r="GK101">
        <v>50</v>
      </c>
      <c r="GL101" t="s">
        <v>1166</v>
      </c>
      <c r="GM101">
        <v>7</v>
      </c>
      <c r="GN101">
        <v>5</v>
      </c>
      <c r="GO101">
        <v>7</v>
      </c>
      <c r="GP101" s="137">
        <v>52330.306295213173</v>
      </c>
      <c r="GQ101" s="137"/>
      <c r="GR101" s="188">
        <v>0</v>
      </c>
      <c r="GS101" s="188"/>
      <c r="GT101" s="188"/>
      <c r="GU101" s="188">
        <v>0</v>
      </c>
      <c r="GV101" s="188">
        <v>0</v>
      </c>
      <c r="GW101" s="188"/>
      <c r="GX101" s="188"/>
      <c r="GY101" s="188"/>
      <c r="GZ101" s="188"/>
      <c r="HA101" s="188"/>
      <c r="HB101" s="188"/>
      <c r="HC101" s="188"/>
      <c r="HE101">
        <v>-50</v>
      </c>
      <c r="HI101">
        <v>1</v>
      </c>
      <c r="HK101">
        <v>1</v>
      </c>
      <c r="HN101">
        <v>1</v>
      </c>
      <c r="HP101">
        <v>0</v>
      </c>
      <c r="HS101" s="115" t="s">
        <v>1099</v>
      </c>
      <c r="HT101">
        <v>50</v>
      </c>
      <c r="HU101" t="s">
        <v>1166</v>
      </c>
      <c r="HV101">
        <v>7</v>
      </c>
      <c r="HW101">
        <v>5</v>
      </c>
      <c r="HX101">
        <v>7</v>
      </c>
      <c r="HY101" s="137">
        <v>52987.192269345804</v>
      </c>
      <c r="HZ101" s="137"/>
      <c r="IA101" s="188">
        <v>0</v>
      </c>
      <c r="IB101" s="188"/>
      <c r="IC101" s="188"/>
      <c r="ID101" s="188">
        <v>0</v>
      </c>
      <c r="IE101" s="188">
        <v>0</v>
      </c>
      <c r="IF101" s="188"/>
      <c r="IG101" s="188"/>
      <c r="IH101" s="188"/>
      <c r="II101" s="188"/>
      <c r="IJ101" s="188"/>
      <c r="IK101" s="188"/>
      <c r="IL101" s="188"/>
      <c r="IN101">
        <v>-50</v>
      </c>
      <c r="IR101">
        <v>1</v>
      </c>
      <c r="IT101">
        <v>1</v>
      </c>
      <c r="IW101">
        <v>1</v>
      </c>
      <c r="IY101">
        <v>0</v>
      </c>
      <c r="JB101" s="115" t="s">
        <v>1099</v>
      </c>
      <c r="JC101">
        <v>50</v>
      </c>
      <c r="JD101" t="s">
        <v>1166</v>
      </c>
      <c r="JE101">
        <v>7</v>
      </c>
      <c r="JF101">
        <v>5</v>
      </c>
      <c r="JG101">
        <v>7</v>
      </c>
      <c r="JH101" s="137">
        <v>52729.350807680588</v>
      </c>
      <c r="JI101" s="137"/>
      <c r="JJ101" s="188">
        <v>0</v>
      </c>
      <c r="JK101" s="188"/>
      <c r="JL101" s="188"/>
      <c r="JM101" s="188">
        <v>0</v>
      </c>
      <c r="JN101" s="188">
        <v>0</v>
      </c>
      <c r="JO101" s="188"/>
      <c r="JP101" s="188"/>
      <c r="JQ101" s="188"/>
      <c r="JR101" s="188"/>
      <c r="JS101" s="188"/>
      <c r="JT101" s="188"/>
      <c r="JU101" s="188"/>
      <c r="JW101">
        <v>-50</v>
      </c>
      <c r="KA101">
        <v>1</v>
      </c>
      <c r="KC101">
        <v>1</v>
      </c>
      <c r="KF101">
        <v>1</v>
      </c>
      <c r="KH101">
        <v>0</v>
      </c>
      <c r="KK101" s="115" t="s">
        <v>1099</v>
      </c>
      <c r="KL101">
        <v>50</v>
      </c>
      <c r="KM101" t="s">
        <v>1166</v>
      </c>
      <c r="KN101">
        <v>7</v>
      </c>
      <c r="KO101">
        <v>5</v>
      </c>
      <c r="KP101">
        <v>7</v>
      </c>
      <c r="KQ101" s="137">
        <v>53424.447174447174</v>
      </c>
      <c r="KR101" s="137"/>
      <c r="KS101" s="188">
        <v>0</v>
      </c>
      <c r="KT101" s="188"/>
      <c r="KU101" s="188"/>
      <c r="KV101" s="188">
        <v>0</v>
      </c>
      <c r="KW101" s="188">
        <v>0</v>
      </c>
      <c r="KX101" s="188"/>
      <c r="KY101" s="188"/>
      <c r="KZ101" s="188"/>
      <c r="LA101" s="188"/>
      <c r="LB101" s="188"/>
      <c r="LC101" s="188"/>
      <c r="LD101" s="188"/>
      <c r="LF101">
        <v>-50</v>
      </c>
      <c r="LJ101">
        <v>1</v>
      </c>
      <c r="LL101">
        <v>1</v>
      </c>
      <c r="LO101">
        <v>1</v>
      </c>
      <c r="LQ101">
        <v>0</v>
      </c>
      <c r="LT101" s="115" t="s">
        <v>1099</v>
      </c>
      <c r="LU101">
        <v>50</v>
      </c>
      <c r="LV101" t="s">
        <v>1166</v>
      </c>
      <c r="LW101">
        <v>7</v>
      </c>
      <c r="LX101">
        <v>5</v>
      </c>
      <c r="LY101">
        <v>7</v>
      </c>
      <c r="LZ101" s="137">
        <v>53264.504199090836</v>
      </c>
      <c r="MA101" s="137"/>
      <c r="MB101" s="188">
        <v>0</v>
      </c>
      <c r="MC101" s="188"/>
      <c r="MD101" s="188"/>
      <c r="ME101" s="188">
        <v>0</v>
      </c>
      <c r="MF101" s="188">
        <v>0</v>
      </c>
      <c r="MG101" s="188"/>
      <c r="MH101" s="188"/>
      <c r="MI101" s="188"/>
      <c r="MJ101" s="188"/>
      <c r="MK101" s="188"/>
      <c r="ML101" s="188"/>
      <c r="MM101" s="188"/>
      <c r="MO101">
        <v>-50</v>
      </c>
      <c r="MS101">
        <v>1</v>
      </c>
      <c r="MU101">
        <v>1</v>
      </c>
      <c r="MX101">
        <v>1</v>
      </c>
      <c r="MZ101">
        <v>0</v>
      </c>
      <c r="NC101" s="115" t="s">
        <v>1099</v>
      </c>
      <c r="ND101">
        <v>50</v>
      </c>
      <c r="NE101" t="s">
        <v>1166</v>
      </c>
      <c r="NF101">
        <v>7</v>
      </c>
      <c r="NG101">
        <v>5</v>
      </c>
      <c r="NH101">
        <v>7</v>
      </c>
      <c r="NI101" s="137">
        <v>53432.627414475217</v>
      </c>
      <c r="NJ101" s="137"/>
      <c r="NK101" s="188">
        <v>0</v>
      </c>
      <c r="NL101" s="188"/>
      <c r="NM101" s="188"/>
      <c r="NN101" s="188">
        <v>0</v>
      </c>
      <c r="NO101" s="188">
        <v>0</v>
      </c>
      <c r="NP101" s="188"/>
      <c r="NQ101" s="188"/>
      <c r="NR101" s="188"/>
      <c r="NS101" s="188"/>
      <c r="NT101" s="188"/>
      <c r="NU101" s="188"/>
      <c r="NV101" s="188"/>
      <c r="NX101">
        <v>-50</v>
      </c>
      <c r="OB101">
        <v>1</v>
      </c>
      <c r="OD101">
        <v>1</v>
      </c>
      <c r="OG101">
        <v>1</v>
      </c>
      <c r="OI101">
        <v>0</v>
      </c>
      <c r="OL101" s="115" t="s">
        <v>1099</v>
      </c>
      <c r="OM101">
        <v>50</v>
      </c>
      <c r="ON101" t="s">
        <v>1166</v>
      </c>
      <c r="OO101">
        <v>7</v>
      </c>
      <c r="OP101">
        <v>5</v>
      </c>
      <c r="OQ101">
        <v>7</v>
      </c>
      <c r="OR101" s="137">
        <v>52959.530429409948</v>
      </c>
      <c r="OS101" s="137"/>
      <c r="OT101" s="188">
        <v>0</v>
      </c>
      <c r="OU101" s="188"/>
      <c r="OV101" s="188"/>
      <c r="OW101" s="188">
        <v>0</v>
      </c>
      <c r="OX101" s="188">
        <v>0</v>
      </c>
      <c r="OY101" s="188"/>
      <c r="OZ101" s="188"/>
      <c r="PA101" s="188"/>
      <c r="PB101" s="188"/>
      <c r="PC101" s="188"/>
      <c r="PD101" s="188"/>
      <c r="PE101" s="188"/>
      <c r="PG101">
        <v>-50</v>
      </c>
      <c r="PK101">
        <v>1</v>
      </c>
      <c r="PM101">
        <v>1</v>
      </c>
      <c r="PP101">
        <v>1</v>
      </c>
      <c r="PR101">
        <v>0</v>
      </c>
      <c r="PU101" s="115" t="s">
        <v>1099</v>
      </c>
      <c r="PV101">
        <v>50</v>
      </c>
      <c r="PW101" t="s">
        <v>1166</v>
      </c>
      <c r="PX101">
        <v>7</v>
      </c>
      <c r="PY101" t="e">
        <v>#REF!</v>
      </c>
      <c r="PZ101">
        <v>7</v>
      </c>
      <c r="QA101" s="137">
        <v>52532.238256063865</v>
      </c>
      <c r="QB101" s="137"/>
      <c r="QC101" s="188">
        <v>0</v>
      </c>
      <c r="QD101" s="188"/>
      <c r="QE101" s="188"/>
      <c r="QF101" s="188">
        <v>0</v>
      </c>
      <c r="QG101" s="188">
        <v>0</v>
      </c>
      <c r="QH101" s="188"/>
      <c r="QI101" s="188"/>
      <c r="QJ101" s="188"/>
      <c r="QK101" s="188"/>
      <c r="QL101" s="188"/>
      <c r="QM101" s="188"/>
      <c r="QN101" s="188"/>
      <c r="QP101">
        <f t="shared" si="271"/>
        <v>-50</v>
      </c>
      <c r="QT101">
        <v>1</v>
      </c>
      <c r="QV101">
        <v>1</v>
      </c>
      <c r="QY101">
        <f t="shared" si="272"/>
        <v>1</v>
      </c>
      <c r="RA101">
        <f t="shared" si="273"/>
        <v>0</v>
      </c>
      <c r="RD101" s="115" t="s">
        <v>1099</v>
      </c>
      <c r="RE101">
        <v>50</v>
      </c>
      <c r="RF101" t="str">
        <f t="shared" si="274"/>
        <v>FALSE</v>
      </c>
      <c r="RG101">
        <f>ROUND(MARGIN!$J18,0)</f>
        <v>7</v>
      </c>
      <c r="RH101" t="e">
        <f>ROUND(IF(QQ101=QV101,RG101*(1+#REF!),RG101*(1-#REF!)),0)</f>
        <v>#REF!</v>
      </c>
      <c r="RI101">
        <f t="shared" si="275"/>
        <v>7</v>
      </c>
      <c r="RJ101" s="137">
        <f>RI101*10000*MARGIN!$G18/MARGIN!$D18</f>
        <v>52532.238256063865</v>
      </c>
      <c r="RK101" s="137"/>
      <c r="RL101" s="188">
        <f t="shared" si="276"/>
        <v>0</v>
      </c>
      <c r="RM101" s="188"/>
      <c r="RN101" s="188"/>
      <c r="RO101" s="188">
        <f t="shared" si="277"/>
        <v>0</v>
      </c>
      <c r="RP101" s="188">
        <f t="shared" si="278"/>
        <v>0</v>
      </c>
      <c r="RQ101" s="188"/>
      <c r="RR101" s="188"/>
      <c r="RS101" s="188"/>
      <c r="RT101" s="188"/>
      <c r="RU101" s="188"/>
      <c r="RV101" s="188"/>
      <c r="RW101" s="188"/>
      <c r="RY101">
        <f t="shared" si="279"/>
        <v>-50</v>
      </c>
      <c r="SC101">
        <v>1</v>
      </c>
      <c r="SE101">
        <v>1</v>
      </c>
      <c r="SH101">
        <f t="shared" si="280"/>
        <v>1</v>
      </c>
      <c r="SJ101">
        <f t="shared" si="281"/>
        <v>0</v>
      </c>
      <c r="SM101" s="115" t="s">
        <v>1099</v>
      </c>
      <c r="SN101">
        <v>50</v>
      </c>
      <c r="SO101" t="str">
        <f t="shared" si="282"/>
        <v>FALSE</v>
      </c>
      <c r="SP101">
        <f>ROUND(MARGIN!$J18,0)</f>
        <v>7</v>
      </c>
      <c r="SQ101" t="e">
        <f>ROUND(IF(RZ101=SE101,SP101*(1+#REF!),SP101*(1-#REF!)),0)</f>
        <v>#REF!</v>
      </c>
      <c r="SR101">
        <f t="shared" si="283"/>
        <v>7</v>
      </c>
      <c r="SS101" s="137">
        <f>SR101*10000*MARGIN!$G18/MARGIN!$D18</f>
        <v>52532.238256063865</v>
      </c>
      <c r="ST101" s="137"/>
      <c r="SU101" s="188">
        <f t="shared" si="284"/>
        <v>0</v>
      </c>
      <c r="SV101" s="188"/>
      <c r="SW101" s="188"/>
      <c r="SX101" s="188">
        <f t="shared" si="285"/>
        <v>0</v>
      </c>
      <c r="SY101" s="188">
        <f t="shared" si="286"/>
        <v>0</v>
      </c>
      <c r="SZ101" s="188"/>
      <c r="TA101" s="188"/>
      <c r="TB101" s="188"/>
      <c r="TC101" s="188"/>
      <c r="TD101" s="188"/>
      <c r="TE101" s="188"/>
      <c r="TF101" s="188"/>
      <c r="TH101">
        <f t="shared" si="287"/>
        <v>-50</v>
      </c>
      <c r="TL101">
        <v>1</v>
      </c>
      <c r="TN101">
        <v>1</v>
      </c>
      <c r="TQ101">
        <f t="shared" si="288"/>
        <v>1</v>
      </c>
      <c r="TS101">
        <f t="shared" si="289"/>
        <v>0</v>
      </c>
      <c r="TV101" s="115" t="s">
        <v>1099</v>
      </c>
      <c r="TW101">
        <v>50</v>
      </c>
      <c r="TX101" t="str">
        <f t="shared" si="290"/>
        <v>FALSE</v>
      </c>
      <c r="TY101">
        <f>ROUND(MARGIN!$J18,0)</f>
        <v>7</v>
      </c>
      <c r="TZ101" t="e">
        <f>ROUND(IF(TI101=TN101,TY101*(1+#REF!),TY101*(1-#REF!)),0)</f>
        <v>#REF!</v>
      </c>
      <c r="UA101">
        <f t="shared" si="291"/>
        <v>7</v>
      </c>
      <c r="UB101" s="137">
        <f>UA101*10000*MARGIN!$G18/MARGIN!$D18</f>
        <v>52532.238256063865</v>
      </c>
      <c r="UC101" s="137"/>
      <c r="UD101" s="188">
        <f t="shared" si="292"/>
        <v>0</v>
      </c>
      <c r="UE101" s="188"/>
      <c r="UF101" s="188"/>
      <c r="UG101" s="188">
        <f t="shared" si="293"/>
        <v>0</v>
      </c>
      <c r="UH101" s="188">
        <f t="shared" si="294"/>
        <v>0</v>
      </c>
      <c r="UI101" s="188"/>
      <c r="UJ101" s="188"/>
      <c r="UK101" s="188"/>
      <c r="UL101" s="188"/>
      <c r="UM101" s="188"/>
      <c r="UN101" s="188"/>
      <c r="UO101" s="188"/>
    </row>
    <row r="102" spans="1:561" x14ac:dyDescent="0.25">
      <c r="A102" t="s">
        <v>1117</v>
      </c>
      <c r="B102" s="163" t="s">
        <v>29</v>
      </c>
      <c r="E102">
        <v>-3</v>
      </c>
      <c r="H102">
        <v>1</v>
      </c>
      <c r="J102">
        <v>1</v>
      </c>
      <c r="M102">
        <v>1</v>
      </c>
      <c r="O102">
        <v>0</v>
      </c>
      <c r="R102" s="116" t="s">
        <v>1099</v>
      </c>
      <c r="S102">
        <v>50</v>
      </c>
      <c r="T102" t="s">
        <v>1166</v>
      </c>
      <c r="U102">
        <v>7</v>
      </c>
      <c r="V102">
        <v>5</v>
      </c>
      <c r="W102">
        <v>7</v>
      </c>
      <c r="X102" s="137">
        <v>49846.131323871603</v>
      </c>
      <c r="Y102" s="137"/>
      <c r="Z102" s="188">
        <v>0</v>
      </c>
      <c r="AA102" s="188"/>
      <c r="AB102" s="188"/>
      <c r="AC102" s="188">
        <v>0</v>
      </c>
      <c r="AD102" s="188">
        <v>0</v>
      </c>
      <c r="AE102" s="188"/>
      <c r="AF102" s="188"/>
      <c r="AG102" s="188"/>
      <c r="AH102" s="188"/>
      <c r="AI102" s="188"/>
      <c r="AJ102" s="188"/>
      <c r="AL102">
        <v>-3</v>
      </c>
      <c r="AP102">
        <v>1</v>
      </c>
      <c r="AR102">
        <v>1</v>
      </c>
      <c r="AU102">
        <v>1</v>
      </c>
      <c r="AW102">
        <v>0</v>
      </c>
      <c r="AZ102" s="116" t="s">
        <v>1099</v>
      </c>
      <c r="BA102">
        <v>50</v>
      </c>
      <c r="BB102" t="s">
        <v>1166</v>
      </c>
      <c r="BC102">
        <v>7</v>
      </c>
      <c r="BD102">
        <v>5</v>
      </c>
      <c r="BE102">
        <v>7</v>
      </c>
      <c r="BF102" s="137">
        <v>50603.538143174992</v>
      </c>
      <c r="BG102" s="137"/>
      <c r="BH102" s="188">
        <v>0</v>
      </c>
      <c r="BI102" s="188"/>
      <c r="BJ102" s="188"/>
      <c r="BK102" s="188">
        <v>0</v>
      </c>
      <c r="BL102" s="188">
        <v>0</v>
      </c>
      <c r="BM102" s="188"/>
      <c r="BN102" s="188"/>
      <c r="BO102" s="188"/>
      <c r="BP102" s="188"/>
      <c r="BQ102" s="188"/>
      <c r="BR102" s="188"/>
      <c r="BS102" s="188"/>
      <c r="BU102">
        <v>-50</v>
      </c>
      <c r="BY102">
        <v>1</v>
      </c>
      <c r="CA102">
        <v>1</v>
      </c>
      <c r="CD102">
        <v>1</v>
      </c>
      <c r="CF102">
        <v>0</v>
      </c>
      <c r="CI102" s="116" t="s">
        <v>1099</v>
      </c>
      <c r="CJ102">
        <v>50</v>
      </c>
      <c r="CK102" t="s">
        <v>1166</v>
      </c>
      <c r="CL102">
        <v>7</v>
      </c>
      <c r="CM102">
        <v>5</v>
      </c>
      <c r="CN102">
        <v>7</v>
      </c>
      <c r="CO102" s="137">
        <v>50299.770477360726</v>
      </c>
      <c r="CP102" s="137"/>
      <c r="CQ102" s="188">
        <v>0</v>
      </c>
      <c r="CR102" s="188"/>
      <c r="CS102" s="188"/>
      <c r="CT102" s="188">
        <v>0</v>
      </c>
      <c r="CU102" s="188">
        <v>0</v>
      </c>
      <c r="CV102" s="188"/>
      <c r="CW102" s="188"/>
      <c r="CX102" s="188"/>
      <c r="CY102" s="188"/>
      <c r="CZ102" s="188"/>
      <c r="DA102" s="188"/>
      <c r="DB102" s="188"/>
      <c r="DD102">
        <v>-50</v>
      </c>
      <c r="DH102">
        <v>1</v>
      </c>
      <c r="DJ102">
        <v>1</v>
      </c>
      <c r="DM102">
        <v>1</v>
      </c>
      <c r="DO102">
        <v>0</v>
      </c>
      <c r="DR102" s="116" t="s">
        <v>1099</v>
      </c>
      <c r="DS102">
        <v>50</v>
      </c>
      <c r="DT102" t="s">
        <v>1166</v>
      </c>
      <c r="DU102">
        <v>7</v>
      </c>
      <c r="DV102">
        <v>5</v>
      </c>
      <c r="DW102">
        <v>7</v>
      </c>
      <c r="DX102" s="137">
        <v>50121.207454181429</v>
      </c>
      <c r="DY102" s="137"/>
      <c r="DZ102" s="188">
        <v>0</v>
      </c>
      <c r="EA102" s="188"/>
      <c r="EB102" s="188"/>
      <c r="EC102" s="188">
        <v>0</v>
      </c>
      <c r="ED102" s="188">
        <v>0</v>
      </c>
      <c r="EE102" s="188"/>
      <c r="EF102" s="188"/>
      <c r="EG102" s="188"/>
      <c r="EH102" s="188"/>
      <c r="EI102" s="188"/>
      <c r="EJ102" s="188"/>
      <c r="EK102" s="188"/>
      <c r="EM102">
        <v>-50</v>
      </c>
      <c r="EQ102">
        <v>1</v>
      </c>
      <c r="ES102">
        <v>1</v>
      </c>
      <c r="EV102">
        <v>1</v>
      </c>
      <c r="EX102">
        <v>0</v>
      </c>
      <c r="FA102" s="116" t="s">
        <v>1099</v>
      </c>
      <c r="FB102">
        <v>50</v>
      </c>
      <c r="FC102" t="s">
        <v>1166</v>
      </c>
      <c r="FD102">
        <v>7</v>
      </c>
      <c r="FE102">
        <v>5</v>
      </c>
      <c r="FF102">
        <v>7</v>
      </c>
      <c r="FG102" s="137">
        <v>50601.046636909341</v>
      </c>
      <c r="FH102" s="137"/>
      <c r="FI102" s="188">
        <v>0</v>
      </c>
      <c r="FJ102" s="188"/>
      <c r="FK102" s="188"/>
      <c r="FL102" s="188">
        <v>0</v>
      </c>
      <c r="FM102" s="188">
        <v>0</v>
      </c>
      <c r="FN102" s="188"/>
      <c r="FO102" s="188"/>
      <c r="FP102" s="188"/>
      <c r="FQ102" s="188"/>
      <c r="FR102" s="188"/>
      <c r="FS102" s="188"/>
      <c r="FT102" s="188"/>
      <c r="FV102">
        <v>-50</v>
      </c>
      <c r="FZ102">
        <v>1</v>
      </c>
      <c r="GB102">
        <v>1</v>
      </c>
      <c r="GE102">
        <v>1</v>
      </c>
      <c r="GG102">
        <v>0</v>
      </c>
      <c r="GJ102" s="116" t="s">
        <v>1099</v>
      </c>
      <c r="GK102">
        <v>50</v>
      </c>
      <c r="GL102" t="s">
        <v>1166</v>
      </c>
      <c r="GM102">
        <v>7</v>
      </c>
      <c r="GN102">
        <v>5</v>
      </c>
      <c r="GO102">
        <v>7</v>
      </c>
      <c r="GP102" s="137">
        <v>50601.046636909341</v>
      </c>
      <c r="GQ102" s="137"/>
      <c r="GR102" s="188">
        <v>0</v>
      </c>
      <c r="GS102" s="188"/>
      <c r="GT102" s="188"/>
      <c r="GU102" s="188">
        <v>0</v>
      </c>
      <c r="GV102" s="188">
        <v>0</v>
      </c>
      <c r="GW102" s="188"/>
      <c r="GX102" s="188"/>
      <c r="GY102" s="188"/>
      <c r="GZ102" s="188"/>
      <c r="HA102" s="188"/>
      <c r="HB102" s="188"/>
      <c r="HC102" s="188"/>
      <c r="HE102">
        <v>-50</v>
      </c>
      <c r="HI102">
        <v>1</v>
      </c>
      <c r="HK102">
        <v>1</v>
      </c>
      <c r="HN102">
        <v>1</v>
      </c>
      <c r="HP102">
        <v>0</v>
      </c>
      <c r="HS102" s="116" t="s">
        <v>1099</v>
      </c>
      <c r="HT102">
        <v>50</v>
      </c>
      <c r="HU102" t="s">
        <v>1166</v>
      </c>
      <c r="HV102">
        <v>7</v>
      </c>
      <c r="HW102">
        <v>5</v>
      </c>
      <c r="HX102">
        <v>7</v>
      </c>
      <c r="HY102" s="137">
        <v>51108.213820078221</v>
      </c>
      <c r="HZ102" s="137"/>
      <c r="IA102" s="188">
        <v>0</v>
      </c>
      <c r="IB102" s="188"/>
      <c r="IC102" s="188"/>
      <c r="ID102" s="188">
        <v>0</v>
      </c>
      <c r="IE102" s="188">
        <v>0</v>
      </c>
      <c r="IF102" s="188"/>
      <c r="IG102" s="188"/>
      <c r="IH102" s="188"/>
      <c r="II102" s="188"/>
      <c r="IJ102" s="188"/>
      <c r="IK102" s="188"/>
      <c r="IL102" s="188"/>
      <c r="IN102">
        <v>-50</v>
      </c>
      <c r="IR102">
        <v>1</v>
      </c>
      <c r="IT102">
        <v>1</v>
      </c>
      <c r="IW102">
        <v>1</v>
      </c>
      <c r="IY102">
        <v>0</v>
      </c>
      <c r="JB102" s="116" t="s">
        <v>1099</v>
      </c>
      <c r="JC102">
        <v>50</v>
      </c>
      <c r="JD102" t="s">
        <v>1166</v>
      </c>
      <c r="JE102">
        <v>7</v>
      </c>
      <c r="JF102">
        <v>5</v>
      </c>
      <c r="JG102">
        <v>7</v>
      </c>
      <c r="JH102" s="137">
        <v>50531.850045717765</v>
      </c>
      <c r="JI102" s="137"/>
      <c r="JJ102" s="188">
        <v>0</v>
      </c>
      <c r="JK102" s="188"/>
      <c r="JL102" s="188"/>
      <c r="JM102" s="188">
        <v>0</v>
      </c>
      <c r="JN102" s="188">
        <v>0</v>
      </c>
      <c r="JO102" s="188"/>
      <c r="JP102" s="188"/>
      <c r="JQ102" s="188"/>
      <c r="JR102" s="188"/>
      <c r="JS102" s="188"/>
      <c r="JT102" s="188"/>
      <c r="JU102" s="188"/>
      <c r="JW102">
        <v>-50</v>
      </c>
      <c r="KA102">
        <v>1</v>
      </c>
      <c r="KC102">
        <v>1</v>
      </c>
      <c r="KF102">
        <v>1</v>
      </c>
      <c r="KH102">
        <v>0</v>
      </c>
      <c r="KK102" s="116" t="s">
        <v>1099</v>
      </c>
      <c r="KL102">
        <v>50</v>
      </c>
      <c r="KM102" t="s">
        <v>1166</v>
      </c>
      <c r="KN102">
        <v>7</v>
      </c>
      <c r="KO102">
        <v>5</v>
      </c>
      <c r="KP102">
        <v>7</v>
      </c>
      <c r="KQ102" s="137">
        <v>51140.2027027027</v>
      </c>
      <c r="KR102" s="137"/>
      <c r="KS102" s="188">
        <v>0</v>
      </c>
      <c r="KT102" s="188"/>
      <c r="KU102" s="188"/>
      <c r="KV102" s="188">
        <v>0</v>
      </c>
      <c r="KW102" s="188">
        <v>0</v>
      </c>
      <c r="KX102" s="188"/>
      <c r="KY102" s="188"/>
      <c r="KZ102" s="188"/>
      <c r="LA102" s="188"/>
      <c r="LB102" s="188"/>
      <c r="LC102" s="188"/>
      <c r="LD102" s="188"/>
      <c r="LF102">
        <v>-50</v>
      </c>
      <c r="LJ102">
        <v>1</v>
      </c>
      <c r="LL102">
        <v>1</v>
      </c>
      <c r="LO102">
        <v>1</v>
      </c>
      <c r="LQ102">
        <v>0</v>
      </c>
      <c r="LT102" s="116" t="s">
        <v>1099</v>
      </c>
      <c r="LU102">
        <v>50</v>
      </c>
      <c r="LV102" t="s">
        <v>1166</v>
      </c>
      <c r="LW102">
        <v>7</v>
      </c>
      <c r="LX102">
        <v>5</v>
      </c>
      <c r="LY102">
        <v>7</v>
      </c>
      <c r="LZ102" s="137">
        <v>50896.833346174586</v>
      </c>
      <c r="MA102" s="137"/>
      <c r="MB102" s="188">
        <v>0</v>
      </c>
      <c r="MC102" s="188"/>
      <c r="MD102" s="188"/>
      <c r="ME102" s="188">
        <v>0</v>
      </c>
      <c r="MF102" s="188">
        <v>0</v>
      </c>
      <c r="MG102" s="188"/>
      <c r="MH102" s="188"/>
      <c r="MI102" s="188"/>
      <c r="MJ102" s="188"/>
      <c r="MK102" s="188"/>
      <c r="ML102" s="188"/>
      <c r="MM102" s="188"/>
      <c r="MO102">
        <v>-50</v>
      </c>
      <c r="MS102">
        <v>1</v>
      </c>
      <c r="MU102">
        <v>1</v>
      </c>
      <c r="MX102">
        <v>1</v>
      </c>
      <c r="MZ102">
        <v>0</v>
      </c>
      <c r="NC102" s="116" t="s">
        <v>1099</v>
      </c>
      <c r="ND102">
        <v>50</v>
      </c>
      <c r="NE102" t="s">
        <v>1166</v>
      </c>
      <c r="NF102">
        <v>7</v>
      </c>
      <c r="NG102">
        <v>5</v>
      </c>
      <c r="NH102">
        <v>7</v>
      </c>
      <c r="NI102" s="137">
        <v>50397.176324567532</v>
      </c>
      <c r="NJ102" s="137"/>
      <c r="NK102" s="188">
        <v>0</v>
      </c>
      <c r="NL102" s="188"/>
      <c r="NM102" s="188"/>
      <c r="NN102" s="188">
        <v>0</v>
      </c>
      <c r="NO102" s="188">
        <v>0</v>
      </c>
      <c r="NP102" s="188"/>
      <c r="NQ102" s="188"/>
      <c r="NR102" s="188"/>
      <c r="NS102" s="188"/>
      <c r="NT102" s="188"/>
      <c r="NU102" s="188"/>
      <c r="NV102" s="188"/>
      <c r="NX102">
        <v>-50</v>
      </c>
      <c r="OB102">
        <v>1</v>
      </c>
      <c r="OD102">
        <v>1</v>
      </c>
      <c r="OG102">
        <v>1</v>
      </c>
      <c r="OI102">
        <v>0</v>
      </c>
      <c r="OL102" s="116" t="s">
        <v>1099</v>
      </c>
      <c r="OM102">
        <v>50</v>
      </c>
      <c r="ON102" t="s">
        <v>1166</v>
      </c>
      <c r="OO102">
        <v>7</v>
      </c>
      <c r="OP102">
        <v>5</v>
      </c>
      <c r="OQ102">
        <v>7</v>
      </c>
      <c r="OR102" s="137">
        <v>49861.754711152302</v>
      </c>
      <c r="OS102" s="137"/>
      <c r="OT102" s="188">
        <v>0</v>
      </c>
      <c r="OU102" s="188"/>
      <c r="OV102" s="188"/>
      <c r="OW102" s="188">
        <v>0</v>
      </c>
      <c r="OX102" s="188">
        <v>0</v>
      </c>
      <c r="OY102" s="188"/>
      <c r="OZ102" s="188"/>
      <c r="PA102" s="188"/>
      <c r="PB102" s="188"/>
      <c r="PC102" s="188"/>
      <c r="PD102" s="188"/>
      <c r="PE102" s="188"/>
      <c r="PG102">
        <v>-50</v>
      </c>
      <c r="PK102">
        <v>1</v>
      </c>
      <c r="PM102">
        <v>1</v>
      </c>
      <c r="PP102">
        <v>1</v>
      </c>
      <c r="PR102">
        <v>0</v>
      </c>
      <c r="PU102" s="116" t="s">
        <v>1099</v>
      </c>
      <c r="PV102">
        <v>50</v>
      </c>
      <c r="PW102" t="s">
        <v>1166</v>
      </c>
      <c r="PX102">
        <v>7</v>
      </c>
      <c r="PY102" t="e">
        <v>#REF!</v>
      </c>
      <c r="PZ102">
        <v>7</v>
      </c>
      <c r="QA102" s="137">
        <v>49367.516119128035</v>
      </c>
      <c r="QB102" s="137"/>
      <c r="QC102" s="188">
        <v>0</v>
      </c>
      <c r="QD102" s="188"/>
      <c r="QE102" s="188"/>
      <c r="QF102" s="188">
        <v>0</v>
      </c>
      <c r="QG102" s="188">
        <v>0</v>
      </c>
      <c r="QH102" s="188"/>
      <c r="QI102" s="188"/>
      <c r="QJ102" s="188"/>
      <c r="QK102" s="188"/>
      <c r="QL102" s="188"/>
      <c r="QM102" s="188"/>
      <c r="QN102" s="188"/>
      <c r="QP102">
        <f t="shared" si="271"/>
        <v>-50</v>
      </c>
      <c r="QT102">
        <v>1</v>
      </c>
      <c r="QV102">
        <v>1</v>
      </c>
      <c r="QY102">
        <f>IF(QQ102=QX102,1,0)</f>
        <v>1</v>
      </c>
      <c r="RA102">
        <f t="shared" si="273"/>
        <v>0</v>
      </c>
      <c r="RD102" s="116" t="s">
        <v>1099</v>
      </c>
      <c r="RE102">
        <v>50</v>
      </c>
      <c r="RF102" t="str">
        <f>IF(QQ102="","FALSE","TRUE")</f>
        <v>FALSE</v>
      </c>
      <c r="RG102">
        <f>ROUND(MARGIN!$J19,0)</f>
        <v>7</v>
      </c>
      <c r="RH102" t="e">
        <f>ROUND(IF(QQ102=QV102,RG102*(1+#REF!),RG102*(1-#REF!)),0)</f>
        <v>#REF!</v>
      </c>
      <c r="RI102">
        <f t="shared" si="275"/>
        <v>7</v>
      </c>
      <c r="RJ102" s="137">
        <f>RI102*10000*MARGIN!$G19/MARGIN!$D19</f>
        <v>49367.516119128035</v>
      </c>
      <c r="RK102" s="137"/>
      <c r="RL102" s="188">
        <f>IF(QY102=1,ABS(RJ102*RC102),-ABS(RJ102*RC102))</f>
        <v>0</v>
      </c>
      <c r="RM102" s="188"/>
      <c r="RN102" s="188"/>
      <c r="RO102" s="188">
        <f t="shared" si="277"/>
        <v>0</v>
      </c>
      <c r="RP102" s="188">
        <f>IF(RC102=1,ABS(RL102*RD102),-ABS(RL102*RD102))</f>
        <v>0</v>
      </c>
      <c r="RQ102" s="188"/>
      <c r="RR102" s="188"/>
      <c r="RS102" s="188"/>
      <c r="RT102" s="188"/>
      <c r="RU102" s="188"/>
      <c r="RV102" s="188"/>
      <c r="RW102" s="188"/>
      <c r="RY102">
        <f t="shared" si="279"/>
        <v>-50</v>
      </c>
      <c r="SC102">
        <v>1</v>
      </c>
      <c r="SE102">
        <v>1</v>
      </c>
      <c r="SH102">
        <f>IF(RZ102=SG102,1,0)</f>
        <v>1</v>
      </c>
      <c r="SJ102">
        <f t="shared" si="281"/>
        <v>0</v>
      </c>
      <c r="SM102" s="116" t="s">
        <v>1099</v>
      </c>
      <c r="SN102">
        <v>50</v>
      </c>
      <c r="SO102" t="str">
        <f>IF(RZ102="","FALSE","TRUE")</f>
        <v>FALSE</v>
      </c>
      <c r="SP102">
        <f>ROUND(MARGIN!$J19,0)</f>
        <v>7</v>
      </c>
      <c r="SQ102" t="e">
        <f>ROUND(IF(RZ102=SE102,SP102*(1+#REF!),SP102*(1-#REF!)),0)</f>
        <v>#REF!</v>
      </c>
      <c r="SR102">
        <f t="shared" si="283"/>
        <v>7</v>
      </c>
      <c r="SS102" s="137">
        <f>SR102*10000*MARGIN!$G19/MARGIN!$D19</f>
        <v>49367.516119128035</v>
      </c>
      <c r="ST102" s="137"/>
      <c r="SU102" s="188">
        <f>IF(SH102=1,ABS(SS102*SL102),-ABS(SS102*SL102))</f>
        <v>0</v>
      </c>
      <c r="SV102" s="188"/>
      <c r="SW102" s="188"/>
      <c r="SX102" s="188">
        <f t="shared" si="285"/>
        <v>0</v>
      </c>
      <c r="SY102" s="188">
        <f>IF(SL102=1,ABS(SU102*SM102),-ABS(SU102*SM102))</f>
        <v>0</v>
      </c>
      <c r="SZ102" s="188"/>
      <c r="TA102" s="188"/>
      <c r="TB102" s="188"/>
      <c r="TC102" s="188"/>
      <c r="TD102" s="188"/>
      <c r="TE102" s="188"/>
      <c r="TF102" s="188"/>
      <c r="TH102">
        <f t="shared" si="287"/>
        <v>-50</v>
      </c>
      <c r="TL102">
        <v>1</v>
      </c>
      <c r="TN102">
        <v>1</v>
      </c>
      <c r="TQ102">
        <f>IF(TI102=TP102,1,0)</f>
        <v>1</v>
      </c>
      <c r="TS102">
        <f t="shared" si="289"/>
        <v>0</v>
      </c>
      <c r="TV102" s="116" t="s">
        <v>1099</v>
      </c>
      <c r="TW102">
        <v>50</v>
      </c>
      <c r="TX102" t="str">
        <f>IF(TI102="","FALSE","TRUE")</f>
        <v>FALSE</v>
      </c>
      <c r="TY102">
        <f>ROUND(MARGIN!$J19,0)</f>
        <v>7</v>
      </c>
      <c r="TZ102" t="e">
        <f>ROUND(IF(TI102=TN102,TY102*(1+#REF!),TY102*(1-#REF!)),0)</f>
        <v>#REF!</v>
      </c>
      <c r="UA102">
        <f t="shared" si="291"/>
        <v>7</v>
      </c>
      <c r="UB102" s="137">
        <f>UA102*10000*MARGIN!$G19/MARGIN!$D19</f>
        <v>49367.516119128035</v>
      </c>
      <c r="UC102" s="137"/>
      <c r="UD102" s="188">
        <f>IF(TQ102=1,ABS(UB102*TU102),-ABS(UB102*TU102))</f>
        <v>0</v>
      </c>
      <c r="UE102" s="188"/>
      <c r="UF102" s="188"/>
      <c r="UG102" s="188">
        <f t="shared" si="293"/>
        <v>0</v>
      </c>
      <c r="UH102" s="188">
        <f>IF(TU102=1,ABS(UD102*TV102),-ABS(UD102*TV102))</f>
        <v>0</v>
      </c>
      <c r="UI102" s="188"/>
      <c r="UJ102" s="188"/>
      <c r="UK102" s="188"/>
      <c r="UL102" s="188"/>
      <c r="UM102" s="188"/>
      <c r="UN102" s="188"/>
      <c r="UO102" s="188"/>
    </row>
    <row r="103" spans="1:561" x14ac:dyDescent="0.25">
      <c r="A103" s="178" t="s">
        <v>1111</v>
      </c>
      <c r="B103" s="163" t="s">
        <v>27</v>
      </c>
      <c r="E103">
        <v>-3</v>
      </c>
      <c r="H103">
        <v>1</v>
      </c>
      <c r="J103">
        <v>1</v>
      </c>
      <c r="M103">
        <v>1</v>
      </c>
      <c r="O103">
        <v>0</v>
      </c>
      <c r="R103" s="115" t="s">
        <v>1099</v>
      </c>
      <c r="S103">
        <v>50</v>
      </c>
      <c r="T103" t="s">
        <v>1166</v>
      </c>
      <c r="U103">
        <v>6</v>
      </c>
      <c r="V103">
        <v>5</v>
      </c>
      <c r="W103">
        <v>6</v>
      </c>
      <c r="X103" s="137">
        <v>46219.734337583657</v>
      </c>
      <c r="Y103" s="137"/>
      <c r="Z103" s="188">
        <v>0</v>
      </c>
      <c r="AA103" s="188"/>
      <c r="AB103" s="188"/>
      <c r="AC103" s="188">
        <v>0</v>
      </c>
      <c r="AD103" s="188">
        <v>0</v>
      </c>
      <c r="AE103" s="188"/>
      <c r="AF103" s="188"/>
      <c r="AG103" s="188"/>
      <c r="AH103" s="188"/>
      <c r="AI103" s="188"/>
      <c r="AJ103" s="188"/>
      <c r="AL103">
        <v>-3</v>
      </c>
      <c r="AP103">
        <v>1</v>
      </c>
      <c r="AR103">
        <v>1</v>
      </c>
      <c r="AU103">
        <v>1</v>
      </c>
      <c r="AW103">
        <v>0</v>
      </c>
      <c r="AZ103" s="115" t="s">
        <v>1099</v>
      </c>
      <c r="BA103">
        <v>50</v>
      </c>
      <c r="BB103" t="s">
        <v>1166</v>
      </c>
      <c r="BC103">
        <v>6</v>
      </c>
      <c r="BD103">
        <v>5</v>
      </c>
      <c r="BE103">
        <v>6</v>
      </c>
      <c r="BF103" s="137">
        <v>46665.77410683941</v>
      </c>
      <c r="BG103" s="137"/>
      <c r="BH103" s="188">
        <v>0</v>
      </c>
      <c r="BI103" s="188"/>
      <c r="BJ103" s="188"/>
      <c r="BK103" s="188">
        <v>0</v>
      </c>
      <c r="BL103" s="188">
        <v>0</v>
      </c>
      <c r="BM103" s="188"/>
      <c r="BN103" s="188"/>
      <c r="BO103" s="188"/>
      <c r="BP103" s="188"/>
      <c r="BQ103" s="188"/>
      <c r="BR103" s="188"/>
      <c r="BS103" s="188"/>
      <c r="BU103">
        <v>-50</v>
      </c>
      <c r="BY103">
        <v>1</v>
      </c>
      <c r="CA103">
        <v>1</v>
      </c>
      <c r="CD103">
        <v>1</v>
      </c>
      <c r="CF103">
        <v>0</v>
      </c>
      <c r="CI103" s="115" t="s">
        <v>1099</v>
      </c>
      <c r="CJ103">
        <v>50</v>
      </c>
      <c r="CK103" t="s">
        <v>1166</v>
      </c>
      <c r="CL103">
        <v>6</v>
      </c>
      <c r="CM103">
        <v>5</v>
      </c>
      <c r="CN103">
        <v>6</v>
      </c>
      <c r="CO103" s="137">
        <v>46355.417039528496</v>
      </c>
      <c r="CP103" s="137"/>
      <c r="CQ103" s="188">
        <v>0</v>
      </c>
      <c r="CR103" s="188"/>
      <c r="CS103" s="188"/>
      <c r="CT103" s="188">
        <v>0</v>
      </c>
      <c r="CU103" s="188">
        <v>0</v>
      </c>
      <c r="CV103" s="188"/>
      <c r="CW103" s="188"/>
      <c r="CX103" s="188"/>
      <c r="CY103" s="188"/>
      <c r="CZ103" s="188"/>
      <c r="DA103" s="188"/>
      <c r="DB103" s="188"/>
      <c r="DD103">
        <v>-50</v>
      </c>
      <c r="DH103">
        <v>1</v>
      </c>
      <c r="DJ103">
        <v>1</v>
      </c>
      <c r="DM103">
        <v>1</v>
      </c>
      <c r="DO103">
        <v>0</v>
      </c>
      <c r="DR103" s="115" t="s">
        <v>1099</v>
      </c>
      <c r="DS103">
        <v>50</v>
      </c>
      <c r="DT103" t="s">
        <v>1166</v>
      </c>
      <c r="DU103">
        <v>6</v>
      </c>
      <c r="DV103">
        <v>5</v>
      </c>
      <c r="DW103">
        <v>6</v>
      </c>
      <c r="DX103" s="137">
        <v>46192.558606351711</v>
      </c>
      <c r="DY103" s="137"/>
      <c r="DZ103" s="188">
        <v>0</v>
      </c>
      <c r="EA103" s="188"/>
      <c r="EB103" s="188"/>
      <c r="EC103" s="188">
        <v>0</v>
      </c>
      <c r="ED103" s="188">
        <v>0</v>
      </c>
      <c r="EE103" s="188"/>
      <c r="EF103" s="188"/>
      <c r="EG103" s="188"/>
      <c r="EH103" s="188"/>
      <c r="EI103" s="188"/>
      <c r="EJ103" s="188"/>
      <c r="EK103" s="188"/>
      <c r="EM103">
        <v>-50</v>
      </c>
      <c r="EQ103">
        <v>1</v>
      </c>
      <c r="ES103">
        <v>1</v>
      </c>
      <c r="EV103">
        <v>1</v>
      </c>
      <c r="EX103">
        <v>0</v>
      </c>
      <c r="FA103" s="115" t="s">
        <v>1099</v>
      </c>
      <c r="FB103">
        <v>50</v>
      </c>
      <c r="FC103" t="s">
        <v>1166</v>
      </c>
      <c r="FD103">
        <v>6</v>
      </c>
      <c r="FE103">
        <v>5</v>
      </c>
      <c r="FF103">
        <v>6</v>
      </c>
      <c r="FG103" s="137">
        <v>46169.729668982429</v>
      </c>
      <c r="FH103" s="137"/>
      <c r="FI103" s="188">
        <v>0</v>
      </c>
      <c r="FJ103" s="188"/>
      <c r="FK103" s="188"/>
      <c r="FL103" s="188">
        <v>0</v>
      </c>
      <c r="FM103" s="188">
        <v>0</v>
      </c>
      <c r="FN103" s="188"/>
      <c r="FO103" s="188"/>
      <c r="FP103" s="188"/>
      <c r="FQ103" s="188"/>
      <c r="FR103" s="188"/>
      <c r="FS103" s="188"/>
      <c r="FT103" s="188"/>
      <c r="FV103">
        <v>-50</v>
      </c>
      <c r="FZ103">
        <v>1</v>
      </c>
      <c r="GB103">
        <v>1</v>
      </c>
      <c r="GE103">
        <v>1</v>
      </c>
      <c r="GG103">
        <v>0</v>
      </c>
      <c r="GJ103" s="115" t="s">
        <v>1099</v>
      </c>
      <c r="GK103">
        <v>50</v>
      </c>
      <c r="GL103" t="s">
        <v>1166</v>
      </c>
      <c r="GM103">
        <v>6</v>
      </c>
      <c r="GN103">
        <v>5</v>
      </c>
      <c r="GO103">
        <v>6</v>
      </c>
      <c r="GP103" s="137">
        <v>46169.729668982429</v>
      </c>
      <c r="GQ103" s="137"/>
      <c r="GR103" s="188">
        <v>0</v>
      </c>
      <c r="GS103" s="188"/>
      <c r="GT103" s="188"/>
      <c r="GU103" s="188">
        <v>0</v>
      </c>
      <c r="GV103" s="188">
        <v>0</v>
      </c>
      <c r="GW103" s="188"/>
      <c r="GX103" s="188"/>
      <c r="GY103" s="188"/>
      <c r="GZ103" s="188"/>
      <c r="HA103" s="188"/>
      <c r="HB103" s="188"/>
      <c r="HC103" s="188"/>
      <c r="HE103">
        <v>-50</v>
      </c>
      <c r="HI103">
        <v>1</v>
      </c>
      <c r="HK103">
        <v>1</v>
      </c>
      <c r="HN103">
        <v>1</v>
      </c>
      <c r="HP103">
        <v>0</v>
      </c>
      <c r="HS103" s="115" t="s">
        <v>1099</v>
      </c>
      <c r="HT103">
        <v>50</v>
      </c>
      <c r="HU103" t="s">
        <v>1166</v>
      </c>
      <c r="HV103">
        <v>7</v>
      </c>
      <c r="HW103">
        <v>5</v>
      </c>
      <c r="HX103">
        <v>7</v>
      </c>
      <c r="HY103" s="137">
        <v>53680.04911032028</v>
      </c>
      <c r="HZ103" s="137"/>
      <c r="IA103" s="188">
        <v>0</v>
      </c>
      <c r="IB103" s="188"/>
      <c r="IC103" s="188"/>
      <c r="ID103" s="188">
        <v>0</v>
      </c>
      <c r="IE103" s="188">
        <v>0</v>
      </c>
      <c r="IF103" s="188"/>
      <c r="IG103" s="188"/>
      <c r="IH103" s="188"/>
      <c r="II103" s="188"/>
      <c r="IJ103" s="188"/>
      <c r="IK103" s="188"/>
      <c r="IL103" s="188"/>
      <c r="IN103">
        <v>-50</v>
      </c>
      <c r="IR103">
        <v>1</v>
      </c>
      <c r="IT103">
        <v>1</v>
      </c>
      <c r="IW103">
        <v>1</v>
      </c>
      <c r="IY103">
        <v>0</v>
      </c>
      <c r="JB103" s="115" t="s">
        <v>1099</v>
      </c>
      <c r="JC103">
        <v>50</v>
      </c>
      <c r="JD103" t="s">
        <v>1166</v>
      </c>
      <c r="JE103">
        <v>7</v>
      </c>
      <c r="JF103">
        <v>5</v>
      </c>
      <c r="JG103">
        <v>7</v>
      </c>
      <c r="JH103" s="137">
        <v>53348.116809116815</v>
      </c>
      <c r="JI103" s="137"/>
      <c r="JJ103" s="188">
        <v>0</v>
      </c>
      <c r="JK103" s="188"/>
      <c r="JL103" s="188"/>
      <c r="JM103" s="188">
        <v>0</v>
      </c>
      <c r="JN103" s="188">
        <v>0</v>
      </c>
      <c r="JO103" s="188"/>
      <c r="JP103" s="188"/>
      <c r="JQ103" s="188"/>
      <c r="JR103" s="188"/>
      <c r="JS103" s="188"/>
      <c r="JT103" s="188"/>
      <c r="JU103" s="188"/>
      <c r="JW103">
        <v>-50</v>
      </c>
      <c r="KA103">
        <v>1</v>
      </c>
      <c r="KC103">
        <v>1</v>
      </c>
      <c r="KF103">
        <v>1</v>
      </c>
      <c r="KH103">
        <v>0</v>
      </c>
      <c r="KK103" s="115" t="s">
        <v>1099</v>
      </c>
      <c r="KL103">
        <v>50</v>
      </c>
      <c r="KM103" t="s">
        <v>1166</v>
      </c>
      <c r="KN103">
        <v>7</v>
      </c>
      <c r="KO103">
        <v>5</v>
      </c>
      <c r="KP103">
        <v>7</v>
      </c>
      <c r="KQ103" s="137">
        <v>53761.654895176063</v>
      </c>
      <c r="KR103" s="137"/>
      <c r="KS103" s="188">
        <v>0</v>
      </c>
      <c r="KT103" s="188"/>
      <c r="KU103" s="188"/>
      <c r="KV103" s="188">
        <v>0</v>
      </c>
      <c r="KW103" s="188">
        <v>0</v>
      </c>
      <c r="KX103" s="188"/>
      <c r="KY103" s="188"/>
      <c r="KZ103" s="188"/>
      <c r="LA103" s="188"/>
      <c r="LB103" s="188"/>
      <c r="LC103" s="188"/>
      <c r="LD103" s="188"/>
      <c r="LF103">
        <v>-50</v>
      </c>
      <c r="LJ103">
        <v>1</v>
      </c>
      <c r="LL103">
        <v>1</v>
      </c>
      <c r="LO103">
        <v>1</v>
      </c>
      <c r="LQ103">
        <v>0</v>
      </c>
      <c r="LT103" s="115" t="s">
        <v>1099</v>
      </c>
      <c r="LU103">
        <v>50</v>
      </c>
      <c r="LV103" t="s">
        <v>1166</v>
      </c>
      <c r="LW103">
        <v>6</v>
      </c>
      <c r="LX103">
        <v>5</v>
      </c>
      <c r="LY103">
        <v>6</v>
      </c>
      <c r="LZ103" s="137">
        <v>46254.161964684397</v>
      </c>
      <c r="MA103" s="137"/>
      <c r="MB103" s="188">
        <v>0</v>
      </c>
      <c r="MC103" s="188"/>
      <c r="MD103" s="188"/>
      <c r="ME103" s="188">
        <v>0</v>
      </c>
      <c r="MF103" s="188">
        <v>0</v>
      </c>
      <c r="MG103" s="188"/>
      <c r="MH103" s="188"/>
      <c r="MI103" s="188"/>
      <c r="MJ103" s="188"/>
      <c r="MK103" s="188"/>
      <c r="ML103" s="188"/>
      <c r="MM103" s="188"/>
      <c r="MO103">
        <v>-50</v>
      </c>
      <c r="MS103">
        <v>1</v>
      </c>
      <c r="MU103">
        <v>1</v>
      </c>
      <c r="MX103">
        <v>1</v>
      </c>
      <c r="MZ103">
        <v>0</v>
      </c>
      <c r="NC103" s="115" t="s">
        <v>1099</v>
      </c>
      <c r="ND103">
        <v>50</v>
      </c>
      <c r="NE103" t="s">
        <v>1166</v>
      </c>
      <c r="NF103">
        <v>6</v>
      </c>
      <c r="NG103">
        <v>5</v>
      </c>
      <c r="NH103">
        <v>6</v>
      </c>
      <c r="NI103" s="137">
        <v>46557.178953808507</v>
      </c>
      <c r="NJ103" s="137"/>
      <c r="NK103" s="188">
        <v>0</v>
      </c>
      <c r="NL103" s="188"/>
      <c r="NM103" s="188"/>
      <c r="NN103" s="188">
        <v>0</v>
      </c>
      <c r="NO103" s="188">
        <v>0</v>
      </c>
      <c r="NP103" s="188"/>
      <c r="NQ103" s="188"/>
      <c r="NR103" s="188"/>
      <c r="NS103" s="188"/>
      <c r="NT103" s="188"/>
      <c r="NU103" s="188"/>
      <c r="NV103" s="188"/>
      <c r="NX103">
        <v>-50</v>
      </c>
      <c r="OB103">
        <v>1</v>
      </c>
      <c r="OD103">
        <v>1</v>
      </c>
      <c r="OG103">
        <v>1</v>
      </c>
      <c r="OI103">
        <v>0</v>
      </c>
      <c r="OL103" s="115" t="s">
        <v>1099</v>
      </c>
      <c r="OM103">
        <v>50</v>
      </c>
      <c r="ON103" t="s">
        <v>1166</v>
      </c>
      <c r="OO103">
        <v>6</v>
      </c>
      <c r="OP103">
        <v>5</v>
      </c>
      <c r="OQ103">
        <v>6</v>
      </c>
      <c r="OR103" s="137">
        <v>46298.926501982314</v>
      </c>
      <c r="OS103" s="137"/>
      <c r="OT103" s="188">
        <v>0</v>
      </c>
      <c r="OU103" s="188"/>
      <c r="OV103" s="188"/>
      <c r="OW103" s="188">
        <v>0</v>
      </c>
      <c r="OX103" s="188">
        <v>0</v>
      </c>
      <c r="OY103" s="188"/>
      <c r="OZ103" s="188"/>
      <c r="PA103" s="188"/>
      <c r="PB103" s="188"/>
      <c r="PC103" s="188"/>
      <c r="PD103" s="188"/>
      <c r="PE103" s="188"/>
      <c r="PG103">
        <v>-50</v>
      </c>
      <c r="PK103">
        <v>1</v>
      </c>
      <c r="PM103">
        <v>1</v>
      </c>
      <c r="PP103">
        <v>1</v>
      </c>
      <c r="PR103">
        <v>0</v>
      </c>
      <c r="PU103" s="115" t="s">
        <v>1099</v>
      </c>
      <c r="PV103">
        <v>50</v>
      </c>
      <c r="PW103" t="s">
        <v>1166</v>
      </c>
      <c r="PX103">
        <v>7</v>
      </c>
      <c r="PY103" t="e">
        <v>#REF!</v>
      </c>
      <c r="PZ103">
        <v>7</v>
      </c>
      <c r="QA103" s="137">
        <v>53734.600669778767</v>
      </c>
      <c r="QB103" s="137"/>
      <c r="QC103" s="188">
        <v>0</v>
      </c>
      <c r="QD103" s="188"/>
      <c r="QE103" s="188"/>
      <c r="QF103" s="188">
        <v>0</v>
      </c>
      <c r="QG103" s="188">
        <v>0</v>
      </c>
      <c r="QH103" s="188"/>
      <c r="QI103" s="188"/>
      <c r="QJ103" s="188"/>
      <c r="QK103" s="188"/>
      <c r="QL103" s="188"/>
      <c r="QM103" s="188"/>
      <c r="QN103" s="188"/>
      <c r="QP103">
        <f t="shared" si="271"/>
        <v>-50</v>
      </c>
      <c r="QT103">
        <v>1</v>
      </c>
      <c r="QV103">
        <v>1</v>
      </c>
      <c r="QY103">
        <f t="shared" ref="QY103:QY123" si="295">IF(QQ103=QX103,1,0)</f>
        <v>1</v>
      </c>
      <c r="RA103">
        <f t="shared" si="273"/>
        <v>0</v>
      </c>
      <c r="RD103" s="115" t="s">
        <v>1099</v>
      </c>
      <c r="RE103">
        <v>50</v>
      </c>
      <c r="RF103" t="str">
        <f t="shared" ref="RF103:RF123" si="296">IF(QQ103="","FALSE","TRUE")</f>
        <v>FALSE</v>
      </c>
      <c r="RG103">
        <f>ROUND(MARGIN!$J20,0)</f>
        <v>7</v>
      </c>
      <c r="RH103" t="e">
        <f>ROUND(IF(QQ103=QV103,RG103*(1+#REF!),RG103*(1-#REF!)),0)</f>
        <v>#REF!</v>
      </c>
      <c r="RI103">
        <f t="shared" si="275"/>
        <v>7</v>
      </c>
      <c r="RJ103" s="137">
        <f>RI103*10000*MARGIN!$G20/MARGIN!$D20</f>
        <v>53734.600669778767</v>
      </c>
      <c r="RK103" s="137"/>
      <c r="RL103" s="188">
        <f t="shared" ref="RL103:RL123" si="297">IF(QY103=1,ABS(RJ103*RC103),-ABS(RJ103*RC103))</f>
        <v>0</v>
      </c>
      <c r="RM103" s="188"/>
      <c r="RN103" s="188"/>
      <c r="RO103" s="188">
        <f t="shared" si="277"/>
        <v>0</v>
      </c>
      <c r="RP103" s="188">
        <f t="shared" ref="RP103:RP123" si="298">IF(RC103=1,ABS(RL103*RD103),-ABS(RL103*RD103))</f>
        <v>0</v>
      </c>
      <c r="RQ103" s="188"/>
      <c r="RR103" s="188"/>
      <c r="RS103" s="188"/>
      <c r="RT103" s="188"/>
      <c r="RU103" s="188"/>
      <c r="RV103" s="188"/>
      <c r="RW103" s="188"/>
      <c r="RY103">
        <f t="shared" si="279"/>
        <v>-50</v>
      </c>
      <c r="SC103">
        <v>1</v>
      </c>
      <c r="SE103">
        <v>1</v>
      </c>
      <c r="SH103">
        <f t="shared" ref="SH103:SH123" si="299">IF(RZ103=SG103,1,0)</f>
        <v>1</v>
      </c>
      <c r="SJ103">
        <f t="shared" si="281"/>
        <v>0</v>
      </c>
      <c r="SM103" s="115" t="s">
        <v>1099</v>
      </c>
      <c r="SN103">
        <v>50</v>
      </c>
      <c r="SO103" t="str">
        <f t="shared" ref="SO103:SO123" si="300">IF(RZ103="","FALSE","TRUE")</f>
        <v>FALSE</v>
      </c>
      <c r="SP103">
        <f>ROUND(MARGIN!$J20,0)</f>
        <v>7</v>
      </c>
      <c r="SQ103" t="e">
        <f>ROUND(IF(RZ103=SE103,SP103*(1+#REF!),SP103*(1-#REF!)),0)</f>
        <v>#REF!</v>
      </c>
      <c r="SR103">
        <f t="shared" si="283"/>
        <v>7</v>
      </c>
      <c r="SS103" s="137">
        <f>SR103*10000*MARGIN!$G20/MARGIN!$D20</f>
        <v>53734.600669778767</v>
      </c>
      <c r="ST103" s="137"/>
      <c r="SU103" s="188">
        <f t="shared" ref="SU103:SU123" si="301">IF(SH103=1,ABS(SS103*SL103),-ABS(SS103*SL103))</f>
        <v>0</v>
      </c>
      <c r="SV103" s="188"/>
      <c r="SW103" s="188"/>
      <c r="SX103" s="188">
        <f t="shared" si="285"/>
        <v>0</v>
      </c>
      <c r="SY103" s="188">
        <f t="shared" ref="SY103:SY123" si="302">IF(SL103=1,ABS(SU103*SM103),-ABS(SU103*SM103))</f>
        <v>0</v>
      </c>
      <c r="SZ103" s="188"/>
      <c r="TA103" s="188"/>
      <c r="TB103" s="188"/>
      <c r="TC103" s="188"/>
      <c r="TD103" s="188"/>
      <c r="TE103" s="188"/>
      <c r="TF103" s="188"/>
      <c r="TH103">
        <f t="shared" si="287"/>
        <v>-50</v>
      </c>
      <c r="TL103">
        <v>1</v>
      </c>
      <c r="TN103">
        <v>1</v>
      </c>
      <c r="TQ103">
        <f t="shared" ref="TQ103:TQ123" si="303">IF(TI103=TP103,1,0)</f>
        <v>1</v>
      </c>
      <c r="TS103">
        <f t="shared" si="289"/>
        <v>0</v>
      </c>
      <c r="TV103" s="115" t="s">
        <v>1099</v>
      </c>
      <c r="TW103">
        <v>50</v>
      </c>
      <c r="TX103" t="str">
        <f t="shared" ref="TX103:TX123" si="304">IF(TI103="","FALSE","TRUE")</f>
        <v>FALSE</v>
      </c>
      <c r="TY103">
        <f>ROUND(MARGIN!$J20,0)</f>
        <v>7</v>
      </c>
      <c r="TZ103" t="e">
        <f>ROUND(IF(TI103=TN103,TY103*(1+#REF!),TY103*(1-#REF!)),0)</f>
        <v>#REF!</v>
      </c>
      <c r="UA103">
        <f t="shared" si="291"/>
        <v>7</v>
      </c>
      <c r="UB103" s="137">
        <f>UA103*10000*MARGIN!$G20/MARGIN!$D20</f>
        <v>53734.600669778767</v>
      </c>
      <c r="UC103" s="137"/>
      <c r="UD103" s="188">
        <f t="shared" ref="UD103:UD123" si="305">IF(TQ103=1,ABS(UB103*TU103),-ABS(UB103*TU103))</f>
        <v>0</v>
      </c>
      <c r="UE103" s="188"/>
      <c r="UF103" s="188"/>
      <c r="UG103" s="188">
        <f t="shared" si="293"/>
        <v>0</v>
      </c>
      <c r="UH103" s="188">
        <f t="shared" ref="UH103:UH123" si="306">IF(TU103=1,ABS(UD103*TV103),-ABS(UD103*TV103))</f>
        <v>0</v>
      </c>
      <c r="UI103" s="188"/>
      <c r="UJ103" s="188"/>
      <c r="UK103" s="188"/>
      <c r="UL103" s="188"/>
      <c r="UM103" s="188"/>
      <c r="UN103" s="188"/>
      <c r="UO103" s="188"/>
    </row>
    <row r="104" spans="1:561" x14ac:dyDescent="0.25">
      <c r="A104" s="178" t="s">
        <v>1112</v>
      </c>
      <c r="B104" s="163" t="s">
        <v>28</v>
      </c>
      <c r="E104">
        <v>-3</v>
      </c>
      <c r="H104">
        <v>-1</v>
      </c>
      <c r="J104">
        <v>-1</v>
      </c>
      <c r="M104">
        <v>1</v>
      </c>
      <c r="O104">
        <v>0</v>
      </c>
      <c r="R104" s="116" t="s">
        <v>1099</v>
      </c>
      <c r="S104">
        <v>50</v>
      </c>
      <c r="T104" t="s">
        <v>1166</v>
      </c>
      <c r="U104">
        <v>7</v>
      </c>
      <c r="V104">
        <v>5</v>
      </c>
      <c r="W104">
        <v>7</v>
      </c>
      <c r="X104" s="137">
        <v>49840.561616078921</v>
      </c>
      <c r="Y104" s="137"/>
      <c r="Z104" s="188">
        <v>0</v>
      </c>
      <c r="AA104" s="188"/>
      <c r="AB104" s="188"/>
      <c r="AC104" s="188">
        <v>0</v>
      </c>
      <c r="AD104" s="188">
        <v>0</v>
      </c>
      <c r="AE104" s="188"/>
      <c r="AF104" s="188"/>
      <c r="AG104" s="188"/>
      <c r="AH104" s="188"/>
      <c r="AI104" s="188"/>
      <c r="AJ104" s="188"/>
      <c r="AL104">
        <v>-3</v>
      </c>
      <c r="AP104">
        <v>-1</v>
      </c>
      <c r="AR104">
        <v>-1</v>
      </c>
      <c r="AU104">
        <v>1</v>
      </c>
      <c r="AW104">
        <v>0</v>
      </c>
      <c r="AZ104" s="116" t="s">
        <v>1099</v>
      </c>
      <c r="BA104">
        <v>50</v>
      </c>
      <c r="BB104" t="s">
        <v>1166</v>
      </c>
      <c r="BC104">
        <v>7</v>
      </c>
      <c r="BD104">
        <v>5</v>
      </c>
      <c r="BE104">
        <v>7</v>
      </c>
      <c r="BF104" s="137">
        <v>50601.653982018353</v>
      </c>
      <c r="BG104" s="137"/>
      <c r="BH104" s="188">
        <v>0</v>
      </c>
      <c r="BI104" s="188"/>
      <c r="BJ104" s="188"/>
      <c r="BK104" s="188">
        <v>0</v>
      </c>
      <c r="BL104" s="188">
        <v>0</v>
      </c>
      <c r="BM104" s="188"/>
      <c r="BN104" s="188"/>
      <c r="BO104" s="188"/>
      <c r="BP104" s="188"/>
      <c r="BQ104" s="188"/>
      <c r="BR104" s="188"/>
      <c r="BS104" s="188"/>
      <c r="BU104">
        <v>-50</v>
      </c>
      <c r="BY104">
        <v>-1</v>
      </c>
      <c r="CA104">
        <v>-1</v>
      </c>
      <c r="CD104">
        <v>1</v>
      </c>
      <c r="CF104">
        <v>0</v>
      </c>
      <c r="CI104" s="116" t="s">
        <v>1099</v>
      </c>
      <c r="CJ104">
        <v>50</v>
      </c>
      <c r="CK104" t="s">
        <v>1166</v>
      </c>
      <c r="CL104">
        <v>7</v>
      </c>
      <c r="CM104">
        <v>5</v>
      </c>
      <c r="CN104">
        <v>7</v>
      </c>
      <c r="CO104" s="137">
        <v>50297.672313594798</v>
      </c>
      <c r="CP104" s="137"/>
      <c r="CQ104" s="188">
        <v>0</v>
      </c>
      <c r="CR104" s="188"/>
      <c r="CS104" s="188"/>
      <c r="CT104" s="188">
        <v>0</v>
      </c>
      <c r="CU104" s="188">
        <v>0</v>
      </c>
      <c r="CV104" s="188"/>
      <c r="CW104" s="188"/>
      <c r="CX104" s="188"/>
      <c r="CY104" s="188"/>
      <c r="CZ104" s="188"/>
      <c r="DA104" s="188"/>
      <c r="DB104" s="188"/>
      <c r="DD104">
        <v>-50</v>
      </c>
      <c r="DH104">
        <v>-1</v>
      </c>
      <c r="DJ104">
        <v>-1</v>
      </c>
      <c r="DM104">
        <v>1</v>
      </c>
      <c r="DO104">
        <v>0</v>
      </c>
      <c r="DR104" s="116" t="s">
        <v>1099</v>
      </c>
      <c r="DS104">
        <v>50</v>
      </c>
      <c r="DT104" t="s">
        <v>1166</v>
      </c>
      <c r="DU104">
        <v>7</v>
      </c>
      <c r="DV104">
        <v>5</v>
      </c>
      <c r="DW104">
        <v>7</v>
      </c>
      <c r="DX104" s="137">
        <v>49853.752957201228</v>
      </c>
      <c r="DY104" s="137"/>
      <c r="DZ104" s="188">
        <v>0</v>
      </c>
      <c r="EA104" s="188"/>
      <c r="EB104" s="188"/>
      <c r="EC104" s="188">
        <v>0</v>
      </c>
      <c r="ED104" s="188">
        <v>0</v>
      </c>
      <c r="EE104" s="188"/>
      <c r="EF104" s="188"/>
      <c r="EG104" s="188"/>
      <c r="EH104" s="188"/>
      <c r="EI104" s="188"/>
      <c r="EJ104" s="188"/>
      <c r="EK104" s="188"/>
      <c r="EM104">
        <v>-50</v>
      </c>
      <c r="EQ104">
        <v>-1</v>
      </c>
      <c r="ES104">
        <v>-1</v>
      </c>
      <c r="EV104">
        <v>1</v>
      </c>
      <c r="EX104">
        <v>0</v>
      </c>
      <c r="FA104" s="116" t="s">
        <v>1099</v>
      </c>
      <c r="FB104">
        <v>50</v>
      </c>
      <c r="FC104" t="s">
        <v>1166</v>
      </c>
      <c r="FD104">
        <v>7</v>
      </c>
      <c r="FE104">
        <v>5</v>
      </c>
      <c r="FF104">
        <v>7</v>
      </c>
      <c r="FG104" s="137">
        <v>50580.76420106252</v>
      </c>
      <c r="FH104" s="137"/>
      <c r="FI104" s="188">
        <v>0</v>
      </c>
      <c r="FJ104" s="188"/>
      <c r="FK104" s="188"/>
      <c r="FL104" s="188">
        <v>0</v>
      </c>
      <c r="FM104" s="188">
        <v>0</v>
      </c>
      <c r="FN104" s="188"/>
      <c r="FO104" s="188"/>
      <c r="FP104" s="188"/>
      <c r="FQ104" s="188"/>
      <c r="FR104" s="188"/>
      <c r="FS104" s="188"/>
      <c r="FT104" s="188"/>
      <c r="FV104">
        <v>-50</v>
      </c>
      <c r="FZ104">
        <v>-1</v>
      </c>
      <c r="GB104">
        <v>-1</v>
      </c>
      <c r="GE104">
        <v>1</v>
      </c>
      <c r="GG104">
        <v>0</v>
      </c>
      <c r="GJ104" s="116" t="s">
        <v>1099</v>
      </c>
      <c r="GK104">
        <v>50</v>
      </c>
      <c r="GL104" t="s">
        <v>1166</v>
      </c>
      <c r="GM104">
        <v>7</v>
      </c>
      <c r="GN104">
        <v>5</v>
      </c>
      <c r="GO104">
        <v>7</v>
      </c>
      <c r="GP104" s="137">
        <v>50580.76420106252</v>
      </c>
      <c r="GQ104" s="137"/>
      <c r="GR104" s="188">
        <v>0</v>
      </c>
      <c r="GS104" s="188"/>
      <c r="GT104" s="188"/>
      <c r="GU104" s="188">
        <v>0</v>
      </c>
      <c r="GV104" s="188">
        <v>0</v>
      </c>
      <c r="GW104" s="188"/>
      <c r="GX104" s="188"/>
      <c r="GY104" s="188"/>
      <c r="GZ104" s="188"/>
      <c r="HA104" s="188"/>
      <c r="HB104" s="188"/>
      <c r="HC104" s="188"/>
      <c r="HE104">
        <v>-50</v>
      </c>
      <c r="HI104">
        <v>-1</v>
      </c>
      <c r="HK104">
        <v>-1</v>
      </c>
      <c r="HN104">
        <v>1</v>
      </c>
      <c r="HP104">
        <v>0</v>
      </c>
      <c r="HS104" s="116" t="s">
        <v>1099</v>
      </c>
      <c r="HT104">
        <v>50</v>
      </c>
      <c r="HU104" t="s">
        <v>1166</v>
      </c>
      <c r="HV104">
        <v>7</v>
      </c>
      <c r="HW104">
        <v>5</v>
      </c>
      <c r="HX104">
        <v>7</v>
      </c>
      <c r="HY104" s="137">
        <v>51046.674021352308</v>
      </c>
      <c r="HZ104" s="137"/>
      <c r="IA104" s="188">
        <v>0</v>
      </c>
      <c r="IB104" s="188"/>
      <c r="IC104" s="188"/>
      <c r="ID104" s="188">
        <v>0</v>
      </c>
      <c r="IE104" s="188">
        <v>0</v>
      </c>
      <c r="IF104" s="188"/>
      <c r="IG104" s="188"/>
      <c r="IH104" s="188"/>
      <c r="II104" s="188"/>
      <c r="IJ104" s="188"/>
      <c r="IK104" s="188"/>
      <c r="IL104" s="188"/>
      <c r="IN104">
        <v>-50</v>
      </c>
      <c r="IR104">
        <v>-1</v>
      </c>
      <c r="IT104">
        <v>-1</v>
      </c>
      <c r="IW104">
        <v>1</v>
      </c>
      <c r="IY104">
        <v>0</v>
      </c>
      <c r="JB104" s="116" t="s">
        <v>1099</v>
      </c>
      <c r="JC104">
        <v>50</v>
      </c>
      <c r="JD104" t="s">
        <v>1166</v>
      </c>
      <c r="JE104">
        <v>7</v>
      </c>
      <c r="JF104">
        <v>5</v>
      </c>
      <c r="JG104">
        <v>7</v>
      </c>
      <c r="JH104" s="137">
        <v>50546.498575498576</v>
      </c>
      <c r="JI104" s="137"/>
      <c r="JJ104" s="188">
        <v>0</v>
      </c>
      <c r="JK104" s="188"/>
      <c r="JL104" s="188"/>
      <c r="JM104" s="188">
        <v>0</v>
      </c>
      <c r="JN104" s="188">
        <v>0</v>
      </c>
      <c r="JO104" s="188"/>
      <c r="JP104" s="188"/>
      <c r="JQ104" s="188"/>
      <c r="JR104" s="188"/>
      <c r="JS104" s="188"/>
      <c r="JT104" s="188"/>
      <c r="JU104" s="188"/>
      <c r="JW104">
        <v>-50</v>
      </c>
      <c r="KA104">
        <v>-1</v>
      </c>
      <c r="KC104">
        <v>-1</v>
      </c>
      <c r="KF104">
        <v>1</v>
      </c>
      <c r="KH104">
        <v>0</v>
      </c>
      <c r="KK104" s="116" t="s">
        <v>1099</v>
      </c>
      <c r="KL104">
        <v>50</v>
      </c>
      <c r="KM104" t="s">
        <v>1166</v>
      </c>
      <c r="KN104">
        <v>7</v>
      </c>
      <c r="KO104">
        <v>5</v>
      </c>
      <c r="KP104">
        <v>7</v>
      </c>
      <c r="KQ104" s="137">
        <v>51141.111642580909</v>
      </c>
      <c r="KR104" s="137"/>
      <c r="KS104" s="188">
        <v>0</v>
      </c>
      <c r="KT104" s="188"/>
      <c r="KU104" s="188"/>
      <c r="KV104" s="188">
        <v>0</v>
      </c>
      <c r="KW104" s="188">
        <v>0</v>
      </c>
      <c r="KX104" s="188"/>
      <c r="KY104" s="188"/>
      <c r="KZ104" s="188"/>
      <c r="LA104" s="188"/>
      <c r="LB104" s="188"/>
      <c r="LC104" s="188"/>
      <c r="LD104" s="188"/>
      <c r="LF104">
        <v>-50</v>
      </c>
      <c r="LJ104">
        <v>-1</v>
      </c>
      <c r="LL104">
        <v>-1</v>
      </c>
      <c r="LO104">
        <v>1</v>
      </c>
      <c r="LQ104">
        <v>0</v>
      </c>
      <c r="LT104" s="116" t="s">
        <v>1099</v>
      </c>
      <c r="LU104">
        <v>50</v>
      </c>
      <c r="LV104" t="s">
        <v>1166</v>
      </c>
      <c r="LW104">
        <v>7</v>
      </c>
      <c r="LX104">
        <v>5</v>
      </c>
      <c r="LY104">
        <v>7</v>
      </c>
      <c r="LZ104" s="137">
        <v>50929.984676273583</v>
      </c>
      <c r="MA104" s="137"/>
      <c r="MB104" s="188">
        <v>0</v>
      </c>
      <c r="MC104" s="188"/>
      <c r="MD104" s="188"/>
      <c r="ME104" s="188">
        <v>0</v>
      </c>
      <c r="MF104" s="188">
        <v>0</v>
      </c>
      <c r="MG104" s="188"/>
      <c r="MH104" s="188"/>
      <c r="MI104" s="188"/>
      <c r="MJ104" s="188"/>
      <c r="MK104" s="188"/>
      <c r="ML104" s="188"/>
      <c r="MM104" s="188"/>
      <c r="MO104">
        <v>-50</v>
      </c>
      <c r="MS104">
        <v>-1</v>
      </c>
      <c r="MU104">
        <v>-1</v>
      </c>
      <c r="MX104">
        <v>1</v>
      </c>
      <c r="MZ104">
        <v>0</v>
      </c>
      <c r="NC104" s="116" t="s">
        <v>1099</v>
      </c>
      <c r="ND104">
        <v>50</v>
      </c>
      <c r="NE104" t="s">
        <v>1166</v>
      </c>
      <c r="NF104">
        <v>7</v>
      </c>
      <c r="NG104">
        <v>5</v>
      </c>
      <c r="NH104">
        <v>7</v>
      </c>
      <c r="NI104" s="137">
        <v>50407.90078515347</v>
      </c>
      <c r="NJ104" s="137"/>
      <c r="NK104" s="188">
        <v>0</v>
      </c>
      <c r="NL104" s="188"/>
      <c r="NM104" s="188"/>
      <c r="NN104" s="188">
        <v>0</v>
      </c>
      <c r="NO104" s="188">
        <v>0</v>
      </c>
      <c r="NP104" s="188"/>
      <c r="NQ104" s="188"/>
      <c r="NR104" s="188"/>
      <c r="NS104" s="188"/>
      <c r="NT104" s="188"/>
      <c r="NU104" s="188"/>
      <c r="NV104" s="188"/>
      <c r="NX104">
        <v>-50</v>
      </c>
      <c r="OB104">
        <v>-1</v>
      </c>
      <c r="OD104">
        <v>-1</v>
      </c>
      <c r="OG104">
        <v>1</v>
      </c>
      <c r="OI104">
        <v>0</v>
      </c>
      <c r="OL104" s="116" t="s">
        <v>1099</v>
      </c>
      <c r="OM104">
        <v>50</v>
      </c>
      <c r="ON104" t="s">
        <v>1166</v>
      </c>
      <c r="OO104">
        <v>7</v>
      </c>
      <c r="OP104">
        <v>5</v>
      </c>
      <c r="OQ104">
        <v>7</v>
      </c>
      <c r="OR104" s="137">
        <v>49769.133272339132</v>
      </c>
      <c r="OS104" s="137"/>
      <c r="OT104" s="188">
        <v>0</v>
      </c>
      <c r="OU104" s="188"/>
      <c r="OV104" s="188"/>
      <c r="OW104" s="188">
        <v>0</v>
      </c>
      <c r="OX104" s="188">
        <v>0</v>
      </c>
      <c r="OY104" s="188"/>
      <c r="OZ104" s="188"/>
      <c r="PA104" s="188"/>
      <c r="PB104" s="188"/>
      <c r="PC104" s="188"/>
      <c r="PD104" s="188"/>
      <c r="PE104" s="188"/>
      <c r="PG104">
        <v>-50</v>
      </c>
      <c r="PK104">
        <v>-1</v>
      </c>
      <c r="PM104">
        <v>-1</v>
      </c>
      <c r="PP104">
        <v>1</v>
      </c>
      <c r="PR104">
        <v>0</v>
      </c>
      <c r="PU104" s="116" t="s">
        <v>1099</v>
      </c>
      <c r="PV104">
        <v>50</v>
      </c>
      <c r="PW104" t="s">
        <v>1166</v>
      </c>
      <c r="PX104">
        <v>7</v>
      </c>
      <c r="PY104" t="e">
        <v>#REF!</v>
      </c>
      <c r="PZ104">
        <v>7</v>
      </c>
      <c r="QA104" s="137">
        <v>49379.356809417492</v>
      </c>
      <c r="QB104" s="137"/>
      <c r="QC104" s="188">
        <v>0</v>
      </c>
      <c r="QD104" s="188"/>
      <c r="QE104" s="188"/>
      <c r="QF104" s="188">
        <v>0</v>
      </c>
      <c r="QG104" s="188">
        <v>0</v>
      </c>
      <c r="QH104" s="188"/>
      <c r="QI104" s="188"/>
      <c r="QJ104" s="188"/>
      <c r="QK104" s="188"/>
      <c r="QL104" s="188"/>
      <c r="QM104" s="188"/>
      <c r="QN104" s="188"/>
      <c r="QP104">
        <f t="shared" si="271"/>
        <v>-50</v>
      </c>
      <c r="QT104">
        <v>-1</v>
      </c>
      <c r="QV104">
        <v>-1</v>
      </c>
      <c r="QY104">
        <f t="shared" si="295"/>
        <v>1</v>
      </c>
      <c r="RA104">
        <f t="shared" si="273"/>
        <v>0</v>
      </c>
      <c r="RD104" s="116" t="s">
        <v>1099</v>
      </c>
      <c r="RE104">
        <v>50</v>
      </c>
      <c r="RF104" t="str">
        <f t="shared" si="296"/>
        <v>FALSE</v>
      </c>
      <c r="RG104">
        <f>ROUND(MARGIN!$J21,0)</f>
        <v>7</v>
      </c>
      <c r="RH104" t="e">
        <f>ROUND(IF(QQ104=QV104,RG104*(1+#REF!),RG104*(1-#REF!)),0)</f>
        <v>#REF!</v>
      </c>
      <c r="RI104">
        <f t="shared" si="275"/>
        <v>7</v>
      </c>
      <c r="RJ104" s="137">
        <f>RI104*10000*MARGIN!$G21/MARGIN!$D21</f>
        <v>49379.356809417492</v>
      </c>
      <c r="RK104" s="137"/>
      <c r="RL104" s="188">
        <f t="shared" si="297"/>
        <v>0</v>
      </c>
      <c r="RM104" s="188"/>
      <c r="RN104" s="188"/>
      <c r="RO104" s="188">
        <f t="shared" si="277"/>
        <v>0</v>
      </c>
      <c r="RP104" s="188">
        <f t="shared" si="298"/>
        <v>0</v>
      </c>
      <c r="RQ104" s="188"/>
      <c r="RR104" s="188"/>
      <c r="RS104" s="188"/>
      <c r="RT104" s="188"/>
      <c r="RU104" s="188"/>
      <c r="RV104" s="188"/>
      <c r="RW104" s="188"/>
      <c r="RY104">
        <f t="shared" si="279"/>
        <v>-50</v>
      </c>
      <c r="SC104">
        <v>-1</v>
      </c>
      <c r="SE104">
        <v>-1</v>
      </c>
      <c r="SH104">
        <f t="shared" si="299"/>
        <v>1</v>
      </c>
      <c r="SJ104">
        <f t="shared" si="281"/>
        <v>0</v>
      </c>
      <c r="SM104" s="116" t="s">
        <v>1099</v>
      </c>
      <c r="SN104">
        <v>50</v>
      </c>
      <c r="SO104" t="str">
        <f t="shared" si="300"/>
        <v>FALSE</v>
      </c>
      <c r="SP104">
        <f>ROUND(MARGIN!$J21,0)</f>
        <v>7</v>
      </c>
      <c r="SQ104" t="e">
        <f>ROUND(IF(RZ104=SE104,SP104*(1+#REF!),SP104*(1-#REF!)),0)</f>
        <v>#REF!</v>
      </c>
      <c r="SR104">
        <f t="shared" si="283"/>
        <v>7</v>
      </c>
      <c r="SS104" s="137">
        <f>SR104*10000*MARGIN!$G21/MARGIN!$D21</f>
        <v>49379.356809417492</v>
      </c>
      <c r="ST104" s="137"/>
      <c r="SU104" s="188">
        <f t="shared" si="301"/>
        <v>0</v>
      </c>
      <c r="SV104" s="188"/>
      <c r="SW104" s="188"/>
      <c r="SX104" s="188">
        <f t="shared" si="285"/>
        <v>0</v>
      </c>
      <c r="SY104" s="188">
        <f t="shared" si="302"/>
        <v>0</v>
      </c>
      <c r="SZ104" s="188"/>
      <c r="TA104" s="188"/>
      <c r="TB104" s="188"/>
      <c r="TC104" s="188"/>
      <c r="TD104" s="188"/>
      <c r="TE104" s="188"/>
      <c r="TF104" s="188"/>
      <c r="TH104">
        <f t="shared" si="287"/>
        <v>-50</v>
      </c>
      <c r="TL104">
        <v>-1</v>
      </c>
      <c r="TN104">
        <v>-1</v>
      </c>
      <c r="TQ104">
        <f t="shared" si="303"/>
        <v>1</v>
      </c>
      <c r="TS104">
        <f t="shared" si="289"/>
        <v>0</v>
      </c>
      <c r="TV104" s="116" t="s">
        <v>1099</v>
      </c>
      <c r="TW104">
        <v>50</v>
      </c>
      <c r="TX104" t="str">
        <f t="shared" si="304"/>
        <v>FALSE</v>
      </c>
      <c r="TY104">
        <f>ROUND(MARGIN!$J21,0)</f>
        <v>7</v>
      </c>
      <c r="TZ104" t="e">
        <f>ROUND(IF(TI104=TN104,TY104*(1+#REF!),TY104*(1-#REF!)),0)</f>
        <v>#REF!</v>
      </c>
      <c r="UA104">
        <f t="shared" si="291"/>
        <v>7</v>
      </c>
      <c r="UB104" s="137">
        <f>UA104*10000*MARGIN!$G21/MARGIN!$D21</f>
        <v>49379.356809417492</v>
      </c>
      <c r="UC104" s="137"/>
      <c r="UD104" s="188">
        <f t="shared" si="305"/>
        <v>0</v>
      </c>
      <c r="UE104" s="188"/>
      <c r="UF104" s="188"/>
      <c r="UG104" s="188">
        <f t="shared" si="293"/>
        <v>0</v>
      </c>
      <c r="UH104" s="188">
        <f t="shared" si="306"/>
        <v>0</v>
      </c>
      <c r="UI104" s="188"/>
      <c r="UJ104" s="188"/>
      <c r="UK104" s="188"/>
      <c r="UL104" s="188"/>
      <c r="UM104" s="188"/>
      <c r="UN104" s="188"/>
      <c r="UO104" s="188"/>
    </row>
    <row r="105" spans="1:561" x14ac:dyDescent="0.25">
      <c r="A105" t="s">
        <v>1091</v>
      </c>
      <c r="B105" s="163" t="s">
        <v>25</v>
      </c>
      <c r="E105">
        <v>-3</v>
      </c>
      <c r="H105">
        <v>1</v>
      </c>
      <c r="J105">
        <v>1</v>
      </c>
      <c r="M105">
        <v>1</v>
      </c>
      <c r="O105">
        <v>0</v>
      </c>
      <c r="R105" s="116" t="s">
        <v>1099</v>
      </c>
      <c r="S105">
        <v>50</v>
      </c>
      <c r="T105" t="s">
        <v>1166</v>
      </c>
      <c r="U105">
        <v>4</v>
      </c>
      <c r="V105">
        <v>3</v>
      </c>
      <c r="W105">
        <v>4</v>
      </c>
      <c r="X105" s="137">
        <v>53049.390336000004</v>
      </c>
      <c r="Y105" s="137"/>
      <c r="Z105" s="188">
        <v>0</v>
      </c>
      <c r="AA105" s="188"/>
      <c r="AB105" s="188"/>
      <c r="AC105" s="188">
        <v>0</v>
      </c>
      <c r="AD105" s="188">
        <v>0</v>
      </c>
      <c r="AE105" s="188"/>
      <c r="AF105" s="188"/>
      <c r="AG105" s="188"/>
      <c r="AH105" s="188"/>
      <c r="AI105" s="188"/>
      <c r="AJ105" s="188"/>
      <c r="AL105">
        <v>-3</v>
      </c>
      <c r="AP105">
        <v>1</v>
      </c>
      <c r="AR105">
        <v>1</v>
      </c>
      <c r="AU105">
        <v>1</v>
      </c>
      <c r="AW105">
        <v>0</v>
      </c>
      <c r="AZ105" s="116" t="s">
        <v>1099</v>
      </c>
      <c r="BA105">
        <v>50</v>
      </c>
      <c r="BB105" t="s">
        <v>1166</v>
      </c>
      <c r="BC105">
        <v>4</v>
      </c>
      <c r="BD105">
        <v>3</v>
      </c>
      <c r="BE105">
        <v>4</v>
      </c>
      <c r="BF105" s="137">
        <v>53151.440832000008</v>
      </c>
      <c r="BG105" s="137"/>
      <c r="BH105" s="188">
        <v>0</v>
      </c>
      <c r="BI105" s="188"/>
      <c r="BJ105" s="188"/>
      <c r="BK105" s="188">
        <v>0</v>
      </c>
      <c r="BL105" s="188">
        <v>0</v>
      </c>
      <c r="BM105" s="188"/>
      <c r="BN105" s="188"/>
      <c r="BO105" s="188"/>
      <c r="BP105" s="188"/>
      <c r="BQ105" s="188"/>
      <c r="BR105" s="188"/>
      <c r="BS105" s="188"/>
      <c r="BU105">
        <v>-50</v>
      </c>
      <c r="BY105">
        <v>1</v>
      </c>
      <c r="CA105">
        <v>1</v>
      </c>
      <c r="CD105">
        <v>1</v>
      </c>
      <c r="CF105">
        <v>0</v>
      </c>
      <c r="CI105" s="116" t="s">
        <v>1099</v>
      </c>
      <c r="CJ105">
        <v>50</v>
      </c>
      <c r="CK105" t="s">
        <v>1166</v>
      </c>
      <c r="CL105">
        <v>4</v>
      </c>
      <c r="CM105">
        <v>3</v>
      </c>
      <c r="CN105">
        <v>4</v>
      </c>
      <c r="CO105" s="137">
        <v>52197.379360000006</v>
      </c>
      <c r="CP105" s="137"/>
      <c r="CQ105" s="188">
        <v>0</v>
      </c>
      <c r="CR105" s="188"/>
      <c r="CS105" s="188"/>
      <c r="CT105" s="188">
        <v>0</v>
      </c>
      <c r="CU105" s="188">
        <v>0</v>
      </c>
      <c r="CV105" s="188"/>
      <c r="CW105" s="188"/>
      <c r="CX105" s="188"/>
      <c r="CY105" s="188"/>
      <c r="CZ105" s="188"/>
      <c r="DA105" s="188"/>
      <c r="DB105" s="188"/>
      <c r="DD105">
        <v>-50</v>
      </c>
      <c r="DH105">
        <v>1</v>
      </c>
      <c r="DJ105">
        <v>1</v>
      </c>
      <c r="DM105">
        <v>1</v>
      </c>
      <c r="DO105">
        <v>0</v>
      </c>
      <c r="DR105" s="116" t="s">
        <v>1099</v>
      </c>
      <c r="DS105">
        <v>50</v>
      </c>
      <c r="DT105" t="s">
        <v>1166</v>
      </c>
      <c r="DU105">
        <v>4</v>
      </c>
      <c r="DV105">
        <v>3</v>
      </c>
      <c r="DW105">
        <v>4</v>
      </c>
      <c r="DX105" s="137">
        <v>51755.788699999997</v>
      </c>
      <c r="DY105" s="137"/>
      <c r="DZ105" s="188">
        <v>0</v>
      </c>
      <c r="EA105" s="188"/>
      <c r="EB105" s="188"/>
      <c r="EC105" s="188">
        <v>0</v>
      </c>
      <c r="ED105" s="188">
        <v>0</v>
      </c>
      <c r="EE105" s="188"/>
      <c r="EF105" s="188"/>
      <c r="EG105" s="188"/>
      <c r="EH105" s="188"/>
      <c r="EI105" s="188"/>
      <c r="EJ105" s="188"/>
      <c r="EK105" s="188"/>
      <c r="EM105">
        <v>-50</v>
      </c>
      <c r="EQ105">
        <v>1</v>
      </c>
      <c r="ES105">
        <v>1</v>
      </c>
      <c r="EV105">
        <v>1</v>
      </c>
      <c r="EX105">
        <v>0</v>
      </c>
      <c r="FA105" s="116" t="s">
        <v>1099</v>
      </c>
      <c r="FB105">
        <v>50</v>
      </c>
      <c r="FC105" t="s">
        <v>1166</v>
      </c>
      <c r="FD105">
        <v>4</v>
      </c>
      <c r="FE105">
        <v>3</v>
      </c>
      <c r="FF105">
        <v>4</v>
      </c>
      <c r="FG105" s="137">
        <v>51651.495169200003</v>
      </c>
      <c r="FH105" s="137"/>
      <c r="FI105" s="188">
        <v>0</v>
      </c>
      <c r="FJ105" s="188"/>
      <c r="FK105" s="188"/>
      <c r="FL105" s="188">
        <v>0</v>
      </c>
      <c r="FM105" s="188">
        <v>0</v>
      </c>
      <c r="FN105" s="188"/>
      <c r="FO105" s="188"/>
      <c r="FP105" s="188"/>
      <c r="FQ105" s="188"/>
      <c r="FR105" s="188"/>
      <c r="FS105" s="188"/>
      <c r="FT105" s="188"/>
      <c r="FV105">
        <v>-50</v>
      </c>
      <c r="FZ105">
        <v>1</v>
      </c>
      <c r="GB105">
        <v>1</v>
      </c>
      <c r="GE105">
        <v>1</v>
      </c>
      <c r="GG105">
        <v>0</v>
      </c>
      <c r="GJ105" s="116" t="s">
        <v>1099</v>
      </c>
      <c r="GK105">
        <v>50</v>
      </c>
      <c r="GL105" t="s">
        <v>1166</v>
      </c>
      <c r="GM105">
        <v>4</v>
      </c>
      <c r="GN105">
        <v>3</v>
      </c>
      <c r="GO105">
        <v>4</v>
      </c>
      <c r="GP105" s="137">
        <v>51651.495169200003</v>
      </c>
      <c r="GQ105" s="137"/>
      <c r="GR105" s="188">
        <v>0</v>
      </c>
      <c r="GS105" s="188"/>
      <c r="GT105" s="188"/>
      <c r="GU105" s="188">
        <v>0</v>
      </c>
      <c r="GV105" s="188">
        <v>0</v>
      </c>
      <c r="GW105" s="188"/>
      <c r="GX105" s="188"/>
      <c r="GY105" s="188"/>
      <c r="GZ105" s="188"/>
      <c r="HA105" s="188"/>
      <c r="HB105" s="188"/>
      <c r="HC105" s="188"/>
      <c r="HE105">
        <v>-50</v>
      </c>
      <c r="HI105">
        <v>1</v>
      </c>
      <c r="HK105">
        <v>1</v>
      </c>
      <c r="HN105">
        <v>1</v>
      </c>
      <c r="HP105">
        <v>0</v>
      </c>
      <c r="HS105" s="116" t="s">
        <v>1099</v>
      </c>
      <c r="HT105">
        <v>50</v>
      </c>
      <c r="HU105" t="s">
        <v>1166</v>
      </c>
      <c r="HV105">
        <v>4</v>
      </c>
      <c r="HW105">
        <v>3</v>
      </c>
      <c r="HX105">
        <v>4</v>
      </c>
      <c r="HY105" s="137">
        <v>51813.668443160001</v>
      </c>
      <c r="HZ105" s="137"/>
      <c r="IA105" s="188">
        <v>0</v>
      </c>
      <c r="IB105" s="188"/>
      <c r="IC105" s="188"/>
      <c r="ID105" s="188">
        <v>0</v>
      </c>
      <c r="IE105" s="188">
        <v>0</v>
      </c>
      <c r="IF105" s="188"/>
      <c r="IG105" s="188"/>
      <c r="IH105" s="188"/>
      <c r="II105" s="188"/>
      <c r="IJ105" s="188"/>
      <c r="IK105" s="188"/>
      <c r="IL105" s="188"/>
      <c r="IN105">
        <v>-50</v>
      </c>
      <c r="IR105">
        <v>1</v>
      </c>
      <c r="IT105">
        <v>1</v>
      </c>
      <c r="IW105">
        <v>1</v>
      </c>
      <c r="IY105">
        <v>0</v>
      </c>
      <c r="JB105" s="116" t="s">
        <v>1099</v>
      </c>
      <c r="JC105">
        <v>50</v>
      </c>
      <c r="JD105" t="s">
        <v>1166</v>
      </c>
      <c r="JE105">
        <v>4</v>
      </c>
      <c r="JF105">
        <v>3</v>
      </c>
      <c r="JG105">
        <v>4</v>
      </c>
      <c r="JH105" s="137">
        <v>51966.774834680007</v>
      </c>
      <c r="JI105" s="137"/>
      <c r="JJ105" s="188">
        <v>0</v>
      </c>
      <c r="JK105" s="188"/>
      <c r="JL105" s="188"/>
      <c r="JM105" s="188">
        <v>0</v>
      </c>
      <c r="JN105" s="188">
        <v>0</v>
      </c>
      <c r="JO105" s="188"/>
      <c r="JP105" s="188"/>
      <c r="JQ105" s="188"/>
      <c r="JR105" s="188"/>
      <c r="JS105" s="188"/>
      <c r="JT105" s="188"/>
      <c r="JU105" s="188"/>
      <c r="JW105">
        <v>-50</v>
      </c>
      <c r="KA105">
        <v>1</v>
      </c>
      <c r="KC105">
        <v>1</v>
      </c>
      <c r="KF105">
        <v>1</v>
      </c>
      <c r="KH105">
        <v>0</v>
      </c>
      <c r="KK105" s="116" t="s">
        <v>1099</v>
      </c>
      <c r="KL105">
        <v>50</v>
      </c>
      <c r="KM105" t="s">
        <v>1166</v>
      </c>
      <c r="KN105">
        <v>4</v>
      </c>
      <c r="KO105">
        <v>3</v>
      </c>
      <c r="KP105">
        <v>4</v>
      </c>
      <c r="KQ105" s="137">
        <v>52609.901900079996</v>
      </c>
      <c r="KR105" s="137"/>
      <c r="KS105" s="188">
        <v>0</v>
      </c>
      <c r="KT105" s="188"/>
      <c r="KU105" s="188"/>
      <c r="KV105" s="188">
        <v>0</v>
      </c>
      <c r="KW105" s="188">
        <v>0</v>
      </c>
      <c r="KX105" s="188"/>
      <c r="KY105" s="188"/>
      <c r="KZ105" s="188"/>
      <c r="LA105" s="188"/>
      <c r="LB105" s="188"/>
      <c r="LC105" s="188"/>
      <c r="LD105" s="188"/>
      <c r="LF105">
        <v>-50</v>
      </c>
      <c r="LJ105">
        <v>1</v>
      </c>
      <c r="LL105">
        <v>1</v>
      </c>
      <c r="LO105">
        <v>1</v>
      </c>
      <c r="LQ105">
        <v>0</v>
      </c>
      <c r="LT105" s="116" t="s">
        <v>1099</v>
      </c>
      <c r="LU105">
        <v>50</v>
      </c>
      <c r="LV105" t="s">
        <v>1166</v>
      </c>
      <c r="LW105">
        <v>4</v>
      </c>
      <c r="LX105">
        <v>3</v>
      </c>
      <c r="LY105">
        <v>4</v>
      </c>
      <c r="LZ105" s="137">
        <v>52570.929791040006</v>
      </c>
      <c r="MA105" s="137"/>
      <c r="MB105" s="188">
        <v>0</v>
      </c>
      <c r="MC105" s="188"/>
      <c r="MD105" s="188"/>
      <c r="ME105" s="188">
        <v>0</v>
      </c>
      <c r="MF105" s="188">
        <v>0</v>
      </c>
      <c r="MG105" s="188"/>
      <c r="MH105" s="188"/>
      <c r="MI105" s="188"/>
      <c r="MJ105" s="188"/>
      <c r="MK105" s="188"/>
      <c r="ML105" s="188"/>
      <c r="MM105" s="188"/>
      <c r="MO105">
        <v>-50</v>
      </c>
      <c r="MS105">
        <v>1</v>
      </c>
      <c r="MU105">
        <v>1</v>
      </c>
      <c r="MX105">
        <v>1</v>
      </c>
      <c r="MZ105">
        <v>0</v>
      </c>
      <c r="NC105" s="116" t="s">
        <v>1099</v>
      </c>
      <c r="ND105">
        <v>50</v>
      </c>
      <c r="NE105" t="s">
        <v>1166</v>
      </c>
      <c r="NF105">
        <v>4</v>
      </c>
      <c r="NG105">
        <v>3</v>
      </c>
      <c r="NH105">
        <v>4</v>
      </c>
      <c r="NI105" s="137">
        <v>53372.687601199999</v>
      </c>
      <c r="NJ105" s="137"/>
      <c r="NK105" s="188">
        <v>0</v>
      </c>
      <c r="NL105" s="188"/>
      <c r="NM105" s="188"/>
      <c r="NN105" s="188">
        <v>0</v>
      </c>
      <c r="NO105" s="188">
        <v>0</v>
      </c>
      <c r="NP105" s="188"/>
      <c r="NQ105" s="188"/>
      <c r="NR105" s="188"/>
      <c r="NS105" s="188"/>
      <c r="NT105" s="188"/>
      <c r="NU105" s="188"/>
      <c r="NV105" s="188"/>
      <c r="NX105">
        <v>-50</v>
      </c>
      <c r="OB105">
        <v>1</v>
      </c>
      <c r="OD105">
        <v>1</v>
      </c>
      <c r="OG105">
        <v>1</v>
      </c>
      <c r="OI105">
        <v>0</v>
      </c>
      <c r="OL105" s="116" t="s">
        <v>1099</v>
      </c>
      <c r="OM105">
        <v>50</v>
      </c>
      <c r="ON105" t="s">
        <v>1166</v>
      </c>
      <c r="OO105">
        <v>4</v>
      </c>
      <c r="OP105">
        <v>3</v>
      </c>
      <c r="OQ105">
        <v>4</v>
      </c>
      <c r="OR105" s="137">
        <v>52692.444305799996</v>
      </c>
      <c r="OS105" s="137"/>
      <c r="OT105" s="188">
        <v>0</v>
      </c>
      <c r="OU105" s="188"/>
      <c r="OV105" s="188"/>
      <c r="OW105" s="188">
        <v>0</v>
      </c>
      <c r="OX105" s="188">
        <v>0</v>
      </c>
      <c r="OY105" s="188"/>
      <c r="OZ105" s="188"/>
      <c r="PA105" s="188"/>
      <c r="PB105" s="188"/>
      <c r="PC105" s="188"/>
      <c r="PD105" s="188"/>
      <c r="PE105" s="188"/>
      <c r="PG105">
        <v>-50</v>
      </c>
      <c r="PK105">
        <v>1</v>
      </c>
      <c r="PM105">
        <v>1</v>
      </c>
      <c r="PP105">
        <v>1</v>
      </c>
      <c r="PR105">
        <v>0</v>
      </c>
      <c r="PU105" s="116" t="s">
        <v>1099</v>
      </c>
      <c r="PV105">
        <v>50</v>
      </c>
      <c r="PW105" t="s">
        <v>1166</v>
      </c>
      <c r="PX105">
        <v>4</v>
      </c>
      <c r="PY105" t="e">
        <v>#REF!</v>
      </c>
      <c r="PZ105">
        <v>4</v>
      </c>
      <c r="QA105" s="137">
        <v>52402.510553679997</v>
      </c>
      <c r="QB105" s="137"/>
      <c r="QC105" s="188">
        <v>0</v>
      </c>
      <c r="QD105" s="188"/>
      <c r="QE105" s="188"/>
      <c r="QF105" s="188">
        <v>0</v>
      </c>
      <c r="QG105" s="188">
        <v>0</v>
      </c>
      <c r="QH105" s="188"/>
      <c r="QI105" s="188"/>
      <c r="QJ105" s="188"/>
      <c r="QK105" s="188"/>
      <c r="QL105" s="188"/>
      <c r="QM105" s="188"/>
      <c r="QN105" s="188"/>
      <c r="QP105">
        <f t="shared" si="271"/>
        <v>-50</v>
      </c>
      <c r="QT105">
        <v>1</v>
      </c>
      <c r="QV105">
        <v>1</v>
      </c>
      <c r="QY105">
        <f t="shared" si="295"/>
        <v>1</v>
      </c>
      <c r="RA105">
        <f t="shared" si="273"/>
        <v>0</v>
      </c>
      <c r="RD105" s="116" t="s">
        <v>1099</v>
      </c>
      <c r="RE105">
        <v>50</v>
      </c>
      <c r="RF105" t="str">
        <f t="shared" si="296"/>
        <v>FALSE</v>
      </c>
      <c r="RG105">
        <f>ROUND(MARGIN!$J22,0)</f>
        <v>4</v>
      </c>
      <c r="RH105" t="e">
        <f>ROUND(IF(QQ105=QV105,RG105*(1+#REF!),RG105*(1-#REF!)),0)</f>
        <v>#REF!</v>
      </c>
      <c r="RI105">
        <f t="shared" si="275"/>
        <v>4</v>
      </c>
      <c r="RJ105" s="137">
        <f>RI105*10000*MARGIN!$G22/MARGIN!$D22</f>
        <v>52402.510553679997</v>
      </c>
      <c r="RK105" s="137"/>
      <c r="RL105" s="188">
        <f t="shared" si="297"/>
        <v>0</v>
      </c>
      <c r="RM105" s="188"/>
      <c r="RN105" s="188"/>
      <c r="RO105" s="188">
        <f t="shared" si="277"/>
        <v>0</v>
      </c>
      <c r="RP105" s="188">
        <f t="shared" si="298"/>
        <v>0</v>
      </c>
      <c r="RQ105" s="188"/>
      <c r="RR105" s="188"/>
      <c r="RS105" s="188"/>
      <c r="RT105" s="188"/>
      <c r="RU105" s="188"/>
      <c r="RV105" s="188"/>
      <c r="RW105" s="188"/>
      <c r="RY105">
        <f t="shared" si="279"/>
        <v>-50</v>
      </c>
      <c r="SC105">
        <v>1</v>
      </c>
      <c r="SE105">
        <v>1</v>
      </c>
      <c r="SH105">
        <f t="shared" si="299"/>
        <v>1</v>
      </c>
      <c r="SJ105">
        <f t="shared" si="281"/>
        <v>0</v>
      </c>
      <c r="SM105" s="116" t="s">
        <v>1099</v>
      </c>
      <c r="SN105">
        <v>50</v>
      </c>
      <c r="SO105" t="str">
        <f t="shared" si="300"/>
        <v>FALSE</v>
      </c>
      <c r="SP105">
        <f>ROUND(MARGIN!$J22,0)</f>
        <v>4</v>
      </c>
      <c r="SQ105" t="e">
        <f>ROUND(IF(RZ105=SE105,SP105*(1+#REF!),SP105*(1-#REF!)),0)</f>
        <v>#REF!</v>
      </c>
      <c r="SR105">
        <f t="shared" si="283"/>
        <v>4</v>
      </c>
      <c r="SS105" s="137">
        <f>SR105*10000*MARGIN!$G22/MARGIN!$D22</f>
        <v>52402.510553679997</v>
      </c>
      <c r="ST105" s="137"/>
      <c r="SU105" s="188">
        <f t="shared" si="301"/>
        <v>0</v>
      </c>
      <c r="SV105" s="188"/>
      <c r="SW105" s="188"/>
      <c r="SX105" s="188">
        <f t="shared" si="285"/>
        <v>0</v>
      </c>
      <c r="SY105" s="188">
        <f t="shared" si="302"/>
        <v>0</v>
      </c>
      <c r="SZ105" s="188"/>
      <c r="TA105" s="188"/>
      <c r="TB105" s="188"/>
      <c r="TC105" s="188"/>
      <c r="TD105" s="188"/>
      <c r="TE105" s="188"/>
      <c r="TF105" s="188"/>
      <c r="TH105">
        <f t="shared" si="287"/>
        <v>-50</v>
      </c>
      <c r="TL105">
        <v>1</v>
      </c>
      <c r="TN105">
        <v>1</v>
      </c>
      <c r="TQ105">
        <f t="shared" si="303"/>
        <v>1</v>
      </c>
      <c r="TS105">
        <f t="shared" si="289"/>
        <v>0</v>
      </c>
      <c r="TV105" s="116" t="s">
        <v>1099</v>
      </c>
      <c r="TW105">
        <v>50</v>
      </c>
      <c r="TX105" t="str">
        <f t="shared" si="304"/>
        <v>FALSE</v>
      </c>
      <c r="TY105">
        <f>ROUND(MARGIN!$J22,0)</f>
        <v>4</v>
      </c>
      <c r="TZ105" t="e">
        <f>ROUND(IF(TI105=TN105,TY105*(1+#REF!),TY105*(1-#REF!)),0)</f>
        <v>#REF!</v>
      </c>
      <c r="UA105">
        <f t="shared" si="291"/>
        <v>4</v>
      </c>
      <c r="UB105" s="137">
        <f>UA105*10000*MARGIN!$G22/MARGIN!$D22</f>
        <v>52402.510553679997</v>
      </c>
      <c r="UC105" s="137"/>
      <c r="UD105" s="188">
        <f t="shared" si="305"/>
        <v>0</v>
      </c>
      <c r="UE105" s="188"/>
      <c r="UF105" s="188"/>
      <c r="UG105" s="188">
        <f t="shared" si="293"/>
        <v>0</v>
      </c>
      <c r="UH105" s="188">
        <f t="shared" si="306"/>
        <v>0</v>
      </c>
      <c r="UI105" s="188"/>
      <c r="UJ105" s="188"/>
      <c r="UK105" s="188"/>
      <c r="UL105" s="188"/>
      <c r="UM105" s="188"/>
      <c r="UN105" s="188"/>
      <c r="UO105" s="188"/>
    </row>
    <row r="106" spans="1:561" x14ac:dyDescent="0.25">
      <c r="A106" t="s">
        <v>1089</v>
      </c>
      <c r="B106" s="163" t="s">
        <v>26</v>
      </c>
      <c r="E106">
        <v>-3</v>
      </c>
      <c r="H106">
        <v>1</v>
      </c>
      <c r="J106">
        <v>1</v>
      </c>
      <c r="M106">
        <v>1</v>
      </c>
      <c r="O106">
        <v>0</v>
      </c>
      <c r="R106" s="116" t="s">
        <v>1099</v>
      </c>
      <c r="S106">
        <v>50</v>
      </c>
      <c r="T106" t="s">
        <v>1166</v>
      </c>
      <c r="U106">
        <v>4</v>
      </c>
      <c r="V106">
        <v>3</v>
      </c>
      <c r="W106">
        <v>4</v>
      </c>
      <c r="X106" s="137">
        <v>53066.579340551376</v>
      </c>
      <c r="Y106" s="137"/>
      <c r="Z106" s="188">
        <v>0</v>
      </c>
      <c r="AA106" s="188"/>
      <c r="AB106" s="188"/>
      <c r="AC106" s="188">
        <v>0</v>
      </c>
      <c r="AD106" s="188">
        <v>0</v>
      </c>
      <c r="AE106" s="188"/>
      <c r="AF106" s="188"/>
      <c r="AG106" s="188"/>
      <c r="AH106" s="188"/>
      <c r="AI106" s="188"/>
      <c r="AJ106" s="188"/>
      <c r="AL106">
        <v>-3</v>
      </c>
      <c r="AP106">
        <v>1</v>
      </c>
      <c r="AR106">
        <v>1</v>
      </c>
      <c r="AU106">
        <v>1</v>
      </c>
      <c r="AW106">
        <v>0</v>
      </c>
      <c r="AZ106" s="116" t="s">
        <v>1099</v>
      </c>
      <c r="BA106">
        <v>50</v>
      </c>
      <c r="BB106" t="s">
        <v>1166</v>
      </c>
      <c r="BC106">
        <v>4</v>
      </c>
      <c r="BD106">
        <v>3</v>
      </c>
      <c r="BE106">
        <v>4</v>
      </c>
      <c r="BF106" s="137">
        <v>53173.359148909869</v>
      </c>
      <c r="BG106" s="137"/>
      <c r="BH106" s="188">
        <v>0</v>
      </c>
      <c r="BI106" s="188"/>
      <c r="BJ106" s="188"/>
      <c r="BK106" s="188">
        <v>0</v>
      </c>
      <c r="BL106" s="188">
        <v>0</v>
      </c>
      <c r="BM106" s="188"/>
      <c r="BN106" s="188"/>
      <c r="BO106" s="188"/>
      <c r="BP106" s="188"/>
      <c r="BQ106" s="188"/>
      <c r="BR106" s="188"/>
      <c r="BS106" s="188"/>
      <c r="BU106">
        <v>-50</v>
      </c>
      <c r="BY106">
        <v>1</v>
      </c>
      <c r="CA106">
        <v>1</v>
      </c>
      <c r="CD106">
        <v>1</v>
      </c>
      <c r="CF106">
        <v>0</v>
      </c>
      <c r="CI106" s="116" t="s">
        <v>1099</v>
      </c>
      <c r="CJ106">
        <v>50</v>
      </c>
      <c r="CK106" t="s">
        <v>1166</v>
      </c>
      <c r="CL106">
        <v>4</v>
      </c>
      <c r="CM106">
        <v>3</v>
      </c>
      <c r="CN106">
        <v>4</v>
      </c>
      <c r="CO106" s="137">
        <v>52220.816490264449</v>
      </c>
      <c r="CP106" s="137"/>
      <c r="CQ106" s="188">
        <v>0</v>
      </c>
      <c r="CR106" s="188"/>
      <c r="CS106" s="188"/>
      <c r="CT106" s="188">
        <v>0</v>
      </c>
      <c r="CU106" s="188">
        <v>0</v>
      </c>
      <c r="CV106" s="188"/>
      <c r="CW106" s="188"/>
      <c r="CX106" s="188"/>
      <c r="CY106" s="188"/>
      <c r="CZ106" s="188"/>
      <c r="DA106" s="188"/>
      <c r="DB106" s="188"/>
      <c r="DD106">
        <v>-50</v>
      </c>
      <c r="DH106">
        <v>1</v>
      </c>
      <c r="DJ106">
        <v>1</v>
      </c>
      <c r="DM106">
        <v>1</v>
      </c>
      <c r="DO106">
        <v>0</v>
      </c>
      <c r="DR106" s="116" t="s">
        <v>1099</v>
      </c>
      <c r="DS106">
        <v>50</v>
      </c>
      <c r="DT106" t="s">
        <v>1166</v>
      </c>
      <c r="DU106">
        <v>4</v>
      </c>
      <c r="DV106">
        <v>3</v>
      </c>
      <c r="DW106">
        <v>4</v>
      </c>
      <c r="DX106" s="137">
        <v>51772.272461927634</v>
      </c>
      <c r="DY106" s="137"/>
      <c r="DZ106" s="188">
        <v>0</v>
      </c>
      <c r="EA106" s="188"/>
      <c r="EB106" s="188"/>
      <c r="EC106" s="188">
        <v>0</v>
      </c>
      <c r="ED106" s="188">
        <v>0</v>
      </c>
      <c r="EE106" s="188"/>
      <c r="EF106" s="188"/>
      <c r="EG106" s="188"/>
      <c r="EH106" s="188"/>
      <c r="EI106" s="188"/>
      <c r="EJ106" s="188"/>
      <c r="EK106" s="188"/>
      <c r="EM106">
        <v>-50</v>
      </c>
      <c r="EQ106">
        <v>1</v>
      </c>
      <c r="ES106">
        <v>1</v>
      </c>
      <c r="EV106">
        <v>1</v>
      </c>
      <c r="EX106">
        <v>0</v>
      </c>
      <c r="FA106" s="116" t="s">
        <v>1099</v>
      </c>
      <c r="FB106">
        <v>50</v>
      </c>
      <c r="FC106" t="s">
        <v>1166</v>
      </c>
      <c r="FD106">
        <v>4</v>
      </c>
      <c r="FE106">
        <v>3</v>
      </c>
      <c r="FF106">
        <v>4</v>
      </c>
      <c r="FG106" s="137">
        <v>51651.001225991007</v>
      </c>
      <c r="FH106" s="137"/>
      <c r="FI106" s="188">
        <v>0</v>
      </c>
      <c r="FJ106" s="188"/>
      <c r="FK106" s="188"/>
      <c r="FL106" s="188">
        <v>0</v>
      </c>
      <c r="FM106" s="188">
        <v>0</v>
      </c>
      <c r="FN106" s="188"/>
      <c r="FO106" s="188"/>
      <c r="FP106" s="188"/>
      <c r="FQ106" s="188"/>
      <c r="FR106" s="188"/>
      <c r="FS106" s="188"/>
      <c r="FT106" s="188"/>
      <c r="FV106">
        <v>-50</v>
      </c>
      <c r="FZ106">
        <v>1</v>
      </c>
      <c r="GB106">
        <v>1</v>
      </c>
      <c r="GE106">
        <v>1</v>
      </c>
      <c r="GG106">
        <v>0</v>
      </c>
      <c r="GJ106" s="116" t="s">
        <v>1099</v>
      </c>
      <c r="GK106">
        <v>50</v>
      </c>
      <c r="GL106" t="s">
        <v>1166</v>
      </c>
      <c r="GM106">
        <v>4</v>
      </c>
      <c r="GN106">
        <v>3</v>
      </c>
      <c r="GO106">
        <v>4</v>
      </c>
      <c r="GP106" s="137">
        <v>51651.001225991007</v>
      </c>
      <c r="GQ106" s="137"/>
      <c r="GR106" s="188">
        <v>0</v>
      </c>
      <c r="GS106" s="188"/>
      <c r="GT106" s="188"/>
      <c r="GU106" s="188">
        <v>0</v>
      </c>
      <c r="GV106" s="188">
        <v>0</v>
      </c>
      <c r="GW106" s="188"/>
      <c r="GX106" s="188"/>
      <c r="GY106" s="188"/>
      <c r="GZ106" s="188"/>
      <c r="HA106" s="188"/>
      <c r="HB106" s="188"/>
      <c r="HC106" s="188"/>
      <c r="HE106">
        <v>-50</v>
      </c>
      <c r="HI106">
        <v>1</v>
      </c>
      <c r="HK106">
        <v>1</v>
      </c>
      <c r="HN106">
        <v>1</v>
      </c>
      <c r="HP106">
        <v>0</v>
      </c>
      <c r="HS106" s="116" t="s">
        <v>1099</v>
      </c>
      <c r="HT106">
        <v>50</v>
      </c>
      <c r="HU106" t="s">
        <v>1166</v>
      </c>
      <c r="HV106">
        <v>4</v>
      </c>
      <c r="HW106">
        <v>3</v>
      </c>
      <c r="HX106">
        <v>4</v>
      </c>
      <c r="HY106" s="137">
        <v>51810.879511947125</v>
      </c>
      <c r="HZ106" s="137"/>
      <c r="IA106" s="188">
        <v>0</v>
      </c>
      <c r="IB106" s="188"/>
      <c r="IC106" s="188"/>
      <c r="ID106" s="188">
        <v>0</v>
      </c>
      <c r="IE106" s="188">
        <v>0</v>
      </c>
      <c r="IF106" s="188"/>
      <c r="IG106" s="188"/>
      <c r="IH106" s="188"/>
      <c r="II106" s="188"/>
      <c r="IJ106" s="188"/>
      <c r="IK106" s="188"/>
      <c r="IL106" s="188"/>
      <c r="IN106">
        <v>-50</v>
      </c>
      <c r="IR106">
        <v>1</v>
      </c>
      <c r="IT106">
        <v>1</v>
      </c>
      <c r="IW106">
        <v>1</v>
      </c>
      <c r="IY106">
        <v>0</v>
      </c>
      <c r="JB106" s="116" t="s">
        <v>1099</v>
      </c>
      <c r="JC106">
        <v>50</v>
      </c>
      <c r="JD106" t="s">
        <v>1166</v>
      </c>
      <c r="JE106">
        <v>4</v>
      </c>
      <c r="JF106">
        <v>3</v>
      </c>
      <c r="JG106">
        <v>4</v>
      </c>
      <c r="JH106" s="137">
        <v>51973.951973951975</v>
      </c>
      <c r="JI106" s="137"/>
      <c r="JJ106" s="188">
        <v>0</v>
      </c>
      <c r="JK106" s="188"/>
      <c r="JL106" s="188"/>
      <c r="JM106" s="188">
        <v>0</v>
      </c>
      <c r="JN106" s="188">
        <v>0</v>
      </c>
      <c r="JO106" s="188"/>
      <c r="JP106" s="188"/>
      <c r="JQ106" s="188"/>
      <c r="JR106" s="188"/>
      <c r="JS106" s="188"/>
      <c r="JT106" s="188"/>
      <c r="JU106" s="188"/>
      <c r="JW106">
        <v>-50</v>
      </c>
      <c r="KA106">
        <v>1</v>
      </c>
      <c r="KC106">
        <v>1</v>
      </c>
      <c r="KF106">
        <v>1</v>
      </c>
      <c r="KH106">
        <v>0</v>
      </c>
      <c r="KK106" s="116" t="s">
        <v>1099</v>
      </c>
      <c r="KL106">
        <v>50</v>
      </c>
      <c r="KM106" t="s">
        <v>1166</v>
      </c>
      <c r="KN106">
        <v>4</v>
      </c>
      <c r="KO106">
        <v>3</v>
      </c>
      <c r="KP106">
        <v>4</v>
      </c>
      <c r="KQ106" s="137">
        <v>52623.651536739264</v>
      </c>
      <c r="KR106" s="137"/>
      <c r="KS106" s="188">
        <v>0</v>
      </c>
      <c r="KT106" s="188"/>
      <c r="KU106" s="188"/>
      <c r="KV106" s="188">
        <v>0</v>
      </c>
      <c r="KW106" s="188">
        <v>0</v>
      </c>
      <c r="KX106" s="188"/>
      <c r="KY106" s="188"/>
      <c r="KZ106" s="188"/>
      <c r="LA106" s="188"/>
      <c r="LB106" s="188"/>
      <c r="LC106" s="188"/>
      <c r="LD106" s="188"/>
      <c r="LF106">
        <v>-50</v>
      </c>
      <c r="LJ106">
        <v>1</v>
      </c>
      <c r="LL106">
        <v>1</v>
      </c>
      <c r="LO106">
        <v>1</v>
      </c>
      <c r="LQ106">
        <v>0</v>
      </c>
      <c r="LT106" s="116" t="s">
        <v>1099</v>
      </c>
      <c r="LU106">
        <v>50</v>
      </c>
      <c r="LV106" t="s">
        <v>1166</v>
      </c>
      <c r="LW106">
        <v>4</v>
      </c>
      <c r="LX106">
        <v>3</v>
      </c>
      <c r="LY106">
        <v>4</v>
      </c>
      <c r="LZ106" s="137">
        <v>52567.485285163384</v>
      </c>
      <c r="MA106" s="137"/>
      <c r="MB106" s="188">
        <v>0</v>
      </c>
      <c r="MC106" s="188"/>
      <c r="MD106" s="188"/>
      <c r="ME106" s="188">
        <v>0</v>
      </c>
      <c r="MF106" s="188">
        <v>0</v>
      </c>
      <c r="MG106" s="188"/>
      <c r="MH106" s="188"/>
      <c r="MI106" s="188"/>
      <c r="MJ106" s="188"/>
      <c r="MK106" s="188"/>
      <c r="ML106" s="188"/>
      <c r="MM106" s="188"/>
      <c r="MO106">
        <v>-50</v>
      </c>
      <c r="MS106">
        <v>1</v>
      </c>
      <c r="MU106">
        <v>1</v>
      </c>
      <c r="MX106">
        <v>1</v>
      </c>
      <c r="MZ106">
        <v>0</v>
      </c>
      <c r="NC106" s="116" t="s">
        <v>1099</v>
      </c>
      <c r="ND106">
        <v>50</v>
      </c>
      <c r="NE106" t="s">
        <v>1166</v>
      </c>
      <c r="NF106">
        <v>4</v>
      </c>
      <c r="NG106">
        <v>3</v>
      </c>
      <c r="NH106">
        <v>4</v>
      </c>
      <c r="NI106" s="137">
        <v>53374.120526154788</v>
      </c>
      <c r="NJ106" s="137"/>
      <c r="NK106" s="188">
        <v>0</v>
      </c>
      <c r="NL106" s="188"/>
      <c r="NM106" s="188"/>
      <c r="NN106" s="188">
        <v>0</v>
      </c>
      <c r="NO106" s="188">
        <v>0</v>
      </c>
      <c r="NP106" s="188"/>
      <c r="NQ106" s="188"/>
      <c r="NR106" s="188"/>
      <c r="NS106" s="188"/>
      <c r="NT106" s="188"/>
      <c r="NU106" s="188"/>
      <c r="NV106" s="188"/>
      <c r="NX106">
        <v>-50</v>
      </c>
      <c r="OB106">
        <v>1</v>
      </c>
      <c r="OD106">
        <v>1</v>
      </c>
      <c r="OG106">
        <v>1</v>
      </c>
      <c r="OI106">
        <v>0</v>
      </c>
      <c r="OL106" s="116" t="s">
        <v>1099</v>
      </c>
      <c r="OM106">
        <v>50</v>
      </c>
      <c r="ON106" t="s">
        <v>1166</v>
      </c>
      <c r="OO106">
        <v>4</v>
      </c>
      <c r="OP106">
        <v>3</v>
      </c>
      <c r="OQ106">
        <v>4</v>
      </c>
      <c r="OR106" s="137">
        <v>52719.324997458571</v>
      </c>
      <c r="OS106" s="137"/>
      <c r="OT106" s="188">
        <v>0</v>
      </c>
      <c r="OU106" s="188"/>
      <c r="OV106" s="188"/>
      <c r="OW106" s="188">
        <v>0</v>
      </c>
      <c r="OX106" s="188">
        <v>0</v>
      </c>
      <c r="OY106" s="188"/>
      <c r="OZ106" s="188"/>
      <c r="PA106" s="188"/>
      <c r="PB106" s="188"/>
      <c r="PC106" s="188"/>
      <c r="PD106" s="188"/>
      <c r="PE106" s="188"/>
      <c r="PG106">
        <v>-50</v>
      </c>
      <c r="PK106">
        <v>1</v>
      </c>
      <c r="PM106">
        <v>1</v>
      </c>
      <c r="PP106">
        <v>1</v>
      </c>
      <c r="PR106">
        <v>0</v>
      </c>
      <c r="PU106" s="116" t="s">
        <v>1099</v>
      </c>
      <c r="PV106">
        <v>50</v>
      </c>
      <c r="PW106" t="s">
        <v>1166</v>
      </c>
      <c r="PX106">
        <v>4</v>
      </c>
      <c r="PY106" t="e">
        <v>#REF!</v>
      </c>
      <c r="PZ106">
        <v>4</v>
      </c>
      <c r="QA106" s="137">
        <v>52405.11467424396</v>
      </c>
      <c r="QB106" s="137"/>
      <c r="QC106" s="188">
        <v>0</v>
      </c>
      <c r="QD106" s="188"/>
      <c r="QE106" s="188"/>
      <c r="QF106" s="188">
        <v>0</v>
      </c>
      <c r="QG106" s="188">
        <v>0</v>
      </c>
      <c r="QH106" s="188"/>
      <c r="QI106" s="188"/>
      <c r="QJ106" s="188"/>
      <c r="QK106" s="188"/>
      <c r="QL106" s="188"/>
      <c r="QM106" s="188"/>
      <c r="QN106" s="188"/>
      <c r="QP106">
        <f t="shared" si="271"/>
        <v>-50</v>
      </c>
      <c r="QT106">
        <v>1</v>
      </c>
      <c r="QV106">
        <v>1</v>
      </c>
      <c r="QY106">
        <f t="shared" si="295"/>
        <v>1</v>
      </c>
      <c r="RA106">
        <f t="shared" si="273"/>
        <v>0</v>
      </c>
      <c r="RD106" s="116" t="s">
        <v>1099</v>
      </c>
      <c r="RE106">
        <v>50</v>
      </c>
      <c r="RF106" t="str">
        <f t="shared" si="296"/>
        <v>FALSE</v>
      </c>
      <c r="RG106">
        <f>ROUND(MARGIN!$J23,0)</f>
        <v>4</v>
      </c>
      <c r="RH106" t="e">
        <f>ROUND(IF(QQ106=QV106,RG106*(1+#REF!),RG106*(1-#REF!)),0)</f>
        <v>#REF!</v>
      </c>
      <c r="RI106">
        <f t="shared" si="275"/>
        <v>4</v>
      </c>
      <c r="RJ106" s="137">
        <f>RI106*10000*MARGIN!$G23/MARGIN!$D23</f>
        <v>52405.11467424396</v>
      </c>
      <c r="RK106" s="137"/>
      <c r="RL106" s="188">
        <f t="shared" si="297"/>
        <v>0</v>
      </c>
      <c r="RM106" s="188"/>
      <c r="RN106" s="188"/>
      <c r="RO106" s="188">
        <f t="shared" si="277"/>
        <v>0</v>
      </c>
      <c r="RP106" s="188">
        <f t="shared" si="298"/>
        <v>0</v>
      </c>
      <c r="RQ106" s="188"/>
      <c r="RR106" s="188"/>
      <c r="RS106" s="188"/>
      <c r="RT106" s="188"/>
      <c r="RU106" s="188"/>
      <c r="RV106" s="188"/>
      <c r="RW106" s="188"/>
      <c r="RY106">
        <f t="shared" si="279"/>
        <v>-50</v>
      </c>
      <c r="SC106">
        <v>1</v>
      </c>
      <c r="SE106">
        <v>1</v>
      </c>
      <c r="SH106">
        <f t="shared" si="299"/>
        <v>1</v>
      </c>
      <c r="SJ106">
        <f t="shared" si="281"/>
        <v>0</v>
      </c>
      <c r="SM106" s="116" t="s">
        <v>1099</v>
      </c>
      <c r="SN106">
        <v>50</v>
      </c>
      <c r="SO106" t="str">
        <f t="shared" si="300"/>
        <v>FALSE</v>
      </c>
      <c r="SP106">
        <f>ROUND(MARGIN!$J23,0)</f>
        <v>4</v>
      </c>
      <c r="SQ106" t="e">
        <f>ROUND(IF(RZ106=SE106,SP106*(1+#REF!),SP106*(1-#REF!)),0)</f>
        <v>#REF!</v>
      </c>
      <c r="SR106">
        <f t="shared" si="283"/>
        <v>4</v>
      </c>
      <c r="SS106" s="137">
        <f>SR106*10000*MARGIN!$G23/MARGIN!$D23</f>
        <v>52405.11467424396</v>
      </c>
      <c r="ST106" s="137"/>
      <c r="SU106" s="188">
        <f t="shared" si="301"/>
        <v>0</v>
      </c>
      <c r="SV106" s="188"/>
      <c r="SW106" s="188"/>
      <c r="SX106" s="188">
        <f t="shared" si="285"/>
        <v>0</v>
      </c>
      <c r="SY106" s="188">
        <f t="shared" si="302"/>
        <v>0</v>
      </c>
      <c r="SZ106" s="188"/>
      <c r="TA106" s="188"/>
      <c r="TB106" s="188"/>
      <c r="TC106" s="188"/>
      <c r="TD106" s="188"/>
      <c r="TE106" s="188"/>
      <c r="TF106" s="188"/>
      <c r="TH106">
        <f t="shared" si="287"/>
        <v>-50</v>
      </c>
      <c r="TL106">
        <v>1</v>
      </c>
      <c r="TN106">
        <v>1</v>
      </c>
      <c r="TQ106">
        <f t="shared" si="303"/>
        <v>1</v>
      </c>
      <c r="TS106">
        <f t="shared" si="289"/>
        <v>0</v>
      </c>
      <c r="TV106" s="116" t="s">
        <v>1099</v>
      </c>
      <c r="TW106">
        <v>50</v>
      </c>
      <c r="TX106" t="str">
        <f t="shared" si="304"/>
        <v>FALSE</v>
      </c>
      <c r="TY106">
        <f>ROUND(MARGIN!$J23,0)</f>
        <v>4</v>
      </c>
      <c r="TZ106" t="e">
        <f>ROUND(IF(TI106=TN106,TY106*(1+#REF!),TY106*(1-#REF!)),0)</f>
        <v>#REF!</v>
      </c>
      <c r="UA106">
        <f t="shared" si="291"/>
        <v>4</v>
      </c>
      <c r="UB106" s="137">
        <f>UA106*10000*MARGIN!$G23/MARGIN!$D23</f>
        <v>52405.11467424396</v>
      </c>
      <c r="UC106" s="137"/>
      <c r="UD106" s="188">
        <f t="shared" si="305"/>
        <v>0</v>
      </c>
      <c r="UE106" s="188"/>
      <c r="UF106" s="188"/>
      <c r="UG106" s="188">
        <f t="shared" si="293"/>
        <v>0</v>
      </c>
      <c r="UH106" s="188">
        <f t="shared" si="306"/>
        <v>0</v>
      </c>
      <c r="UI106" s="188"/>
      <c r="UJ106" s="188"/>
      <c r="UK106" s="188"/>
      <c r="UL106" s="188"/>
      <c r="UM106" s="188"/>
      <c r="UN106" s="188"/>
      <c r="UO106" s="188"/>
    </row>
    <row r="107" spans="1:561" x14ac:dyDescent="0.25">
      <c r="A107" t="s">
        <v>1092</v>
      </c>
      <c r="B107" s="163" t="s">
        <v>14</v>
      </c>
      <c r="E107">
        <v>-3</v>
      </c>
      <c r="H107">
        <v>1</v>
      </c>
      <c r="J107">
        <v>1</v>
      </c>
      <c r="M107">
        <v>1</v>
      </c>
      <c r="O107">
        <v>0</v>
      </c>
      <c r="R107" s="115" t="s">
        <v>1099</v>
      </c>
      <c r="S107">
        <v>50</v>
      </c>
      <c r="T107" t="s">
        <v>1166</v>
      </c>
      <c r="U107">
        <v>4</v>
      </c>
      <c r="V107">
        <v>3</v>
      </c>
      <c r="W107">
        <v>4</v>
      </c>
      <c r="X107" s="137">
        <v>53069.2</v>
      </c>
      <c r="Y107" s="137"/>
      <c r="Z107" s="188">
        <v>0</v>
      </c>
      <c r="AA107" s="188"/>
      <c r="AB107" s="188"/>
      <c r="AC107" s="188">
        <v>0</v>
      </c>
      <c r="AD107" s="188">
        <v>0</v>
      </c>
      <c r="AE107" s="188"/>
      <c r="AF107" s="188"/>
      <c r="AG107" s="188"/>
      <c r="AH107" s="188"/>
      <c r="AI107" s="188"/>
      <c r="AJ107" s="188"/>
      <c r="AL107">
        <v>-3</v>
      </c>
      <c r="AP107">
        <v>1</v>
      </c>
      <c r="AR107">
        <v>1</v>
      </c>
      <c r="AU107">
        <v>1</v>
      </c>
      <c r="AW107">
        <v>0</v>
      </c>
      <c r="AZ107" s="115" t="s">
        <v>1099</v>
      </c>
      <c r="BA107">
        <v>50</v>
      </c>
      <c r="BB107" t="s">
        <v>1166</v>
      </c>
      <c r="BC107">
        <v>4</v>
      </c>
      <c r="BD107">
        <v>3</v>
      </c>
      <c r="BE107">
        <v>4</v>
      </c>
      <c r="BF107" s="137">
        <v>53170</v>
      </c>
      <c r="BG107" s="137"/>
      <c r="BH107" s="188">
        <v>0</v>
      </c>
      <c r="BI107" s="188"/>
      <c r="BJ107" s="188"/>
      <c r="BK107" s="188">
        <v>0</v>
      </c>
      <c r="BL107" s="188">
        <v>0</v>
      </c>
      <c r="BM107" s="188"/>
      <c r="BN107" s="188"/>
      <c r="BO107" s="188"/>
      <c r="BP107" s="188"/>
      <c r="BQ107" s="188"/>
      <c r="BR107" s="188"/>
      <c r="BS107" s="188"/>
      <c r="BU107">
        <v>-50</v>
      </c>
      <c r="BY107">
        <v>1</v>
      </c>
      <c r="CA107">
        <v>1</v>
      </c>
      <c r="CD107">
        <v>1</v>
      </c>
      <c r="CF107">
        <v>0</v>
      </c>
      <c r="CI107" s="115" t="s">
        <v>1099</v>
      </c>
      <c r="CJ107">
        <v>50</v>
      </c>
      <c r="CK107" t="s">
        <v>1166</v>
      </c>
      <c r="CL107">
        <v>4</v>
      </c>
      <c r="CM107">
        <v>3</v>
      </c>
      <c r="CN107">
        <v>4</v>
      </c>
      <c r="CO107" s="137">
        <v>52220.800000000003</v>
      </c>
      <c r="CP107" s="137"/>
      <c r="CQ107" s="188">
        <v>0</v>
      </c>
      <c r="CR107" s="188"/>
      <c r="CS107" s="188"/>
      <c r="CT107" s="188">
        <v>0</v>
      </c>
      <c r="CU107" s="188">
        <v>0</v>
      </c>
      <c r="CV107" s="188"/>
      <c r="CW107" s="188"/>
      <c r="CX107" s="188"/>
      <c r="CY107" s="188"/>
      <c r="CZ107" s="188"/>
      <c r="DA107" s="188"/>
      <c r="DB107" s="188"/>
      <c r="DD107">
        <v>-50</v>
      </c>
      <c r="DH107">
        <v>1</v>
      </c>
      <c r="DJ107">
        <v>1</v>
      </c>
      <c r="DM107">
        <v>1</v>
      </c>
      <c r="DO107">
        <v>0</v>
      </c>
      <c r="DR107" s="115" t="s">
        <v>1099</v>
      </c>
      <c r="DS107">
        <v>50</v>
      </c>
      <c r="DT107" t="s">
        <v>1166</v>
      </c>
      <c r="DU107">
        <v>4</v>
      </c>
      <c r="DV107">
        <v>3</v>
      </c>
      <c r="DW107">
        <v>4</v>
      </c>
      <c r="DX107" s="137">
        <v>51775.200000000004</v>
      </c>
      <c r="DY107" s="137"/>
      <c r="DZ107" s="188">
        <v>0</v>
      </c>
      <c r="EA107" s="188"/>
      <c r="EB107" s="188"/>
      <c r="EC107" s="188">
        <v>0</v>
      </c>
      <c r="ED107" s="188">
        <v>0</v>
      </c>
      <c r="EE107" s="188"/>
      <c r="EF107" s="188"/>
      <c r="EG107" s="188"/>
      <c r="EH107" s="188"/>
      <c r="EI107" s="188"/>
      <c r="EJ107" s="188"/>
      <c r="EK107" s="188"/>
      <c r="EM107">
        <v>-50</v>
      </c>
      <c r="EQ107">
        <v>1</v>
      </c>
      <c r="ES107">
        <v>1</v>
      </c>
      <c r="EV107">
        <v>1</v>
      </c>
      <c r="EX107">
        <v>0</v>
      </c>
      <c r="FA107" s="115" t="s">
        <v>1099</v>
      </c>
      <c r="FB107">
        <v>50</v>
      </c>
      <c r="FC107" t="s">
        <v>1166</v>
      </c>
      <c r="FD107">
        <v>4</v>
      </c>
      <c r="FE107">
        <v>3</v>
      </c>
      <c r="FF107">
        <v>4</v>
      </c>
      <c r="FG107" s="137">
        <v>51660.000000000007</v>
      </c>
      <c r="FH107" s="137"/>
      <c r="FI107" s="188">
        <v>0</v>
      </c>
      <c r="FJ107" s="188"/>
      <c r="FK107" s="188"/>
      <c r="FL107" s="188">
        <v>0</v>
      </c>
      <c r="FM107" s="188">
        <v>0</v>
      </c>
      <c r="FN107" s="188"/>
      <c r="FO107" s="188"/>
      <c r="FP107" s="188"/>
      <c r="FQ107" s="188"/>
      <c r="FR107" s="188"/>
      <c r="FS107" s="188"/>
      <c r="FT107" s="188"/>
      <c r="FV107">
        <v>-50</v>
      </c>
      <c r="FZ107">
        <v>1</v>
      </c>
      <c r="GB107">
        <v>1</v>
      </c>
      <c r="GE107">
        <v>1</v>
      </c>
      <c r="GG107">
        <v>0</v>
      </c>
      <c r="GJ107" s="115" t="s">
        <v>1099</v>
      </c>
      <c r="GK107">
        <v>50</v>
      </c>
      <c r="GL107" t="s">
        <v>1166</v>
      </c>
      <c r="GM107">
        <v>4</v>
      </c>
      <c r="GN107">
        <v>3</v>
      </c>
      <c r="GO107">
        <v>4</v>
      </c>
      <c r="GP107" s="137">
        <v>51660.000000000007</v>
      </c>
      <c r="GQ107" s="137"/>
      <c r="GR107" s="188">
        <v>0</v>
      </c>
      <c r="GS107" s="188"/>
      <c r="GT107" s="188"/>
      <c r="GU107" s="188">
        <v>0</v>
      </c>
      <c r="GV107" s="188">
        <v>0</v>
      </c>
      <c r="GW107" s="188"/>
      <c r="GX107" s="188"/>
      <c r="GY107" s="188"/>
      <c r="GZ107" s="188"/>
      <c r="HA107" s="188"/>
      <c r="HB107" s="188"/>
      <c r="HC107" s="188"/>
      <c r="HE107">
        <v>-50</v>
      </c>
      <c r="HI107">
        <v>1</v>
      </c>
      <c r="HK107">
        <v>1</v>
      </c>
      <c r="HN107">
        <v>1</v>
      </c>
      <c r="HP107">
        <v>0</v>
      </c>
      <c r="HS107" s="115" t="s">
        <v>1099</v>
      </c>
      <c r="HT107">
        <v>50</v>
      </c>
      <c r="HU107" t="s">
        <v>1166</v>
      </c>
      <c r="HV107">
        <v>4</v>
      </c>
      <c r="HW107">
        <v>3</v>
      </c>
      <c r="HX107">
        <v>4</v>
      </c>
      <c r="HY107" s="137">
        <v>51811.999999999993</v>
      </c>
      <c r="HZ107" s="137"/>
      <c r="IA107" s="188">
        <v>0</v>
      </c>
      <c r="IB107" s="188"/>
      <c r="IC107" s="188"/>
      <c r="ID107" s="188">
        <v>0</v>
      </c>
      <c r="IE107" s="188">
        <v>0</v>
      </c>
      <c r="IF107" s="188"/>
      <c r="IG107" s="188"/>
      <c r="IH107" s="188"/>
      <c r="II107" s="188"/>
      <c r="IJ107" s="188"/>
      <c r="IK107" s="188"/>
      <c r="IL107" s="188"/>
      <c r="IN107">
        <v>-50</v>
      </c>
      <c r="IR107">
        <v>1</v>
      </c>
      <c r="IT107">
        <v>1</v>
      </c>
      <c r="IW107">
        <v>1</v>
      </c>
      <c r="IY107">
        <v>0</v>
      </c>
      <c r="JB107" s="115" t="s">
        <v>1099</v>
      </c>
      <c r="JC107">
        <v>50</v>
      </c>
      <c r="JD107" t="s">
        <v>1166</v>
      </c>
      <c r="JE107">
        <v>4</v>
      </c>
      <c r="JF107">
        <v>3</v>
      </c>
      <c r="JG107">
        <v>4</v>
      </c>
      <c r="JH107" s="137">
        <v>51964</v>
      </c>
      <c r="JI107" s="137"/>
      <c r="JJ107" s="188">
        <v>0</v>
      </c>
      <c r="JK107" s="188"/>
      <c r="JL107" s="188"/>
      <c r="JM107" s="188">
        <v>0</v>
      </c>
      <c r="JN107" s="188">
        <v>0</v>
      </c>
      <c r="JO107" s="188"/>
      <c r="JP107" s="188"/>
      <c r="JQ107" s="188"/>
      <c r="JR107" s="188"/>
      <c r="JS107" s="188"/>
      <c r="JT107" s="188"/>
      <c r="JU107" s="188"/>
      <c r="JW107">
        <v>-50</v>
      </c>
      <c r="KA107">
        <v>1</v>
      </c>
      <c r="KC107">
        <v>1</v>
      </c>
      <c r="KF107">
        <v>1</v>
      </c>
      <c r="KH107">
        <v>0</v>
      </c>
      <c r="KK107" s="115" t="s">
        <v>1099</v>
      </c>
      <c r="KL107">
        <v>50</v>
      </c>
      <c r="KM107" t="s">
        <v>1166</v>
      </c>
      <c r="KN107">
        <v>4</v>
      </c>
      <c r="KO107">
        <v>3</v>
      </c>
      <c r="KP107">
        <v>4</v>
      </c>
      <c r="KQ107" s="137">
        <v>52644</v>
      </c>
      <c r="KR107" s="137"/>
      <c r="KS107" s="188">
        <v>0</v>
      </c>
      <c r="KT107" s="188"/>
      <c r="KU107" s="188"/>
      <c r="KV107" s="188">
        <v>0</v>
      </c>
      <c r="KW107" s="188">
        <v>0</v>
      </c>
      <c r="KX107" s="188"/>
      <c r="KY107" s="188"/>
      <c r="KZ107" s="188"/>
      <c r="LA107" s="188"/>
      <c r="LB107" s="188"/>
      <c r="LC107" s="188"/>
      <c r="LD107" s="188"/>
      <c r="LF107">
        <v>-50</v>
      </c>
      <c r="LJ107">
        <v>1</v>
      </c>
      <c r="LL107">
        <v>1</v>
      </c>
      <c r="LO107">
        <v>1</v>
      </c>
      <c r="LQ107">
        <v>0</v>
      </c>
      <c r="LT107" s="115" t="s">
        <v>1099</v>
      </c>
      <c r="LU107">
        <v>50</v>
      </c>
      <c r="LV107" t="s">
        <v>1166</v>
      </c>
      <c r="LW107">
        <v>4</v>
      </c>
      <c r="LX107">
        <v>3</v>
      </c>
      <c r="LY107">
        <v>4</v>
      </c>
      <c r="LZ107" s="137">
        <v>52564</v>
      </c>
      <c r="MA107" s="137"/>
      <c r="MB107" s="188">
        <v>0</v>
      </c>
      <c r="MC107" s="188"/>
      <c r="MD107" s="188"/>
      <c r="ME107" s="188">
        <v>0</v>
      </c>
      <c r="MF107" s="188">
        <v>0</v>
      </c>
      <c r="MG107" s="188"/>
      <c r="MH107" s="188"/>
      <c r="MI107" s="188"/>
      <c r="MJ107" s="188"/>
      <c r="MK107" s="188"/>
      <c r="ML107" s="188"/>
      <c r="MM107" s="188"/>
      <c r="MO107">
        <v>-50</v>
      </c>
      <c r="MS107">
        <v>1</v>
      </c>
      <c r="MU107">
        <v>1</v>
      </c>
      <c r="MX107">
        <v>1</v>
      </c>
      <c r="MZ107">
        <v>0</v>
      </c>
      <c r="NC107" s="115" t="s">
        <v>1099</v>
      </c>
      <c r="ND107">
        <v>50</v>
      </c>
      <c r="NE107" t="s">
        <v>1166</v>
      </c>
      <c r="NF107">
        <v>4</v>
      </c>
      <c r="NG107">
        <v>3</v>
      </c>
      <c r="NH107">
        <v>4</v>
      </c>
      <c r="NI107" s="137">
        <v>53376</v>
      </c>
      <c r="NJ107" s="137"/>
      <c r="NK107" s="188">
        <v>0</v>
      </c>
      <c r="NL107" s="188"/>
      <c r="NM107" s="188"/>
      <c r="NN107" s="188">
        <v>0</v>
      </c>
      <c r="NO107" s="188">
        <v>0</v>
      </c>
      <c r="NP107" s="188"/>
      <c r="NQ107" s="188"/>
      <c r="NR107" s="188"/>
      <c r="NS107" s="188"/>
      <c r="NT107" s="188"/>
      <c r="NU107" s="188"/>
      <c r="NV107" s="188"/>
      <c r="NX107">
        <v>-50</v>
      </c>
      <c r="OB107">
        <v>1</v>
      </c>
      <c r="OD107">
        <v>1</v>
      </c>
      <c r="OG107">
        <v>1</v>
      </c>
      <c r="OI107">
        <v>0</v>
      </c>
      <c r="OL107" s="115" t="s">
        <v>1099</v>
      </c>
      <c r="OM107">
        <v>50</v>
      </c>
      <c r="ON107" t="s">
        <v>1166</v>
      </c>
      <c r="OO107">
        <v>4</v>
      </c>
      <c r="OP107">
        <v>3</v>
      </c>
      <c r="OQ107">
        <v>4</v>
      </c>
      <c r="OR107" s="137">
        <v>52728</v>
      </c>
      <c r="OS107" s="137"/>
      <c r="OT107" s="188">
        <v>0</v>
      </c>
      <c r="OU107" s="188"/>
      <c r="OV107" s="188"/>
      <c r="OW107" s="188">
        <v>0</v>
      </c>
      <c r="OX107" s="188">
        <v>0</v>
      </c>
      <c r="OY107" s="188"/>
      <c r="OZ107" s="188"/>
      <c r="PA107" s="188"/>
      <c r="PB107" s="188"/>
      <c r="PC107" s="188"/>
      <c r="PD107" s="188"/>
      <c r="PE107" s="188"/>
      <c r="PG107">
        <v>-50</v>
      </c>
      <c r="PK107">
        <v>1</v>
      </c>
      <c r="PM107">
        <v>1</v>
      </c>
      <c r="PP107">
        <v>1</v>
      </c>
      <c r="PR107">
        <v>0</v>
      </c>
      <c r="PU107" s="115" t="s">
        <v>1099</v>
      </c>
      <c r="PV107">
        <v>50</v>
      </c>
      <c r="PW107" t="s">
        <v>1166</v>
      </c>
      <c r="PX107">
        <v>4</v>
      </c>
      <c r="PY107" t="e">
        <v>#REF!</v>
      </c>
      <c r="PZ107">
        <v>4</v>
      </c>
      <c r="QA107" s="137">
        <v>52404</v>
      </c>
      <c r="QB107" s="137"/>
      <c r="QC107" s="188">
        <v>0</v>
      </c>
      <c r="QD107" s="188"/>
      <c r="QE107" s="188"/>
      <c r="QF107" s="188">
        <v>0</v>
      </c>
      <c r="QG107" s="188">
        <v>0</v>
      </c>
      <c r="QH107" s="188"/>
      <c r="QI107" s="188"/>
      <c r="QJ107" s="188"/>
      <c r="QK107" s="188"/>
      <c r="QL107" s="188"/>
      <c r="QM107" s="188"/>
      <c r="QN107" s="188"/>
      <c r="QP107">
        <f t="shared" si="271"/>
        <v>-50</v>
      </c>
      <c r="QT107">
        <v>1</v>
      </c>
      <c r="QV107">
        <v>1</v>
      </c>
      <c r="QY107">
        <f t="shared" si="295"/>
        <v>1</v>
      </c>
      <c r="RA107">
        <f t="shared" si="273"/>
        <v>0</v>
      </c>
      <c r="RD107" s="115" t="s">
        <v>1099</v>
      </c>
      <c r="RE107">
        <v>50</v>
      </c>
      <c r="RF107" t="str">
        <f t="shared" si="296"/>
        <v>FALSE</v>
      </c>
      <c r="RG107">
        <f>ROUND(MARGIN!$J24,0)</f>
        <v>4</v>
      </c>
      <c r="RH107" t="e">
        <f>ROUND(IF(QQ107=QV107,RG107*(1+#REF!),RG107*(1-#REF!)),0)</f>
        <v>#REF!</v>
      </c>
      <c r="RI107">
        <f t="shared" si="275"/>
        <v>4</v>
      </c>
      <c r="RJ107" s="137">
        <f>RI107*10000*MARGIN!$G24/MARGIN!$D24</f>
        <v>52404</v>
      </c>
      <c r="RK107" s="137"/>
      <c r="RL107" s="188">
        <f t="shared" si="297"/>
        <v>0</v>
      </c>
      <c r="RM107" s="188"/>
      <c r="RN107" s="188"/>
      <c r="RO107" s="188">
        <f t="shared" si="277"/>
        <v>0</v>
      </c>
      <c r="RP107" s="188">
        <f t="shared" si="298"/>
        <v>0</v>
      </c>
      <c r="RQ107" s="188"/>
      <c r="RR107" s="188"/>
      <c r="RS107" s="188"/>
      <c r="RT107" s="188"/>
      <c r="RU107" s="188"/>
      <c r="RV107" s="188"/>
      <c r="RW107" s="188"/>
      <c r="RY107">
        <f t="shared" si="279"/>
        <v>-50</v>
      </c>
      <c r="SC107">
        <v>1</v>
      </c>
      <c r="SE107">
        <v>1</v>
      </c>
      <c r="SH107">
        <f t="shared" si="299"/>
        <v>1</v>
      </c>
      <c r="SJ107">
        <f t="shared" si="281"/>
        <v>0</v>
      </c>
      <c r="SM107" s="115" t="s">
        <v>1099</v>
      </c>
      <c r="SN107">
        <v>50</v>
      </c>
      <c r="SO107" t="str">
        <f t="shared" si="300"/>
        <v>FALSE</v>
      </c>
      <c r="SP107">
        <f>ROUND(MARGIN!$J24,0)</f>
        <v>4</v>
      </c>
      <c r="SQ107" t="e">
        <f>ROUND(IF(RZ107=SE107,SP107*(1+#REF!),SP107*(1-#REF!)),0)</f>
        <v>#REF!</v>
      </c>
      <c r="SR107">
        <f t="shared" si="283"/>
        <v>4</v>
      </c>
      <c r="SS107" s="137">
        <f>SR107*10000*MARGIN!$G24/MARGIN!$D24</f>
        <v>52404</v>
      </c>
      <c r="ST107" s="137"/>
      <c r="SU107" s="188">
        <f t="shared" si="301"/>
        <v>0</v>
      </c>
      <c r="SV107" s="188"/>
      <c r="SW107" s="188"/>
      <c r="SX107" s="188">
        <f t="shared" si="285"/>
        <v>0</v>
      </c>
      <c r="SY107" s="188">
        <f t="shared" si="302"/>
        <v>0</v>
      </c>
      <c r="SZ107" s="188"/>
      <c r="TA107" s="188"/>
      <c r="TB107" s="188"/>
      <c r="TC107" s="188"/>
      <c r="TD107" s="188"/>
      <c r="TE107" s="188"/>
      <c r="TF107" s="188"/>
      <c r="TH107">
        <f t="shared" si="287"/>
        <v>-50</v>
      </c>
      <c r="TL107">
        <v>1</v>
      </c>
      <c r="TN107">
        <v>1</v>
      </c>
      <c r="TQ107">
        <f t="shared" si="303"/>
        <v>1</v>
      </c>
      <c r="TS107">
        <f t="shared" si="289"/>
        <v>0</v>
      </c>
      <c r="TV107" s="115" t="s">
        <v>1099</v>
      </c>
      <c r="TW107">
        <v>50</v>
      </c>
      <c r="TX107" t="str">
        <f t="shared" si="304"/>
        <v>FALSE</v>
      </c>
      <c r="TY107">
        <f>ROUND(MARGIN!$J24,0)</f>
        <v>4</v>
      </c>
      <c r="TZ107" t="e">
        <f>ROUND(IF(TI107=TN107,TY107*(1+#REF!),TY107*(1-#REF!)),0)</f>
        <v>#REF!</v>
      </c>
      <c r="UA107">
        <f t="shared" si="291"/>
        <v>4</v>
      </c>
      <c r="UB107" s="137">
        <f>UA107*10000*MARGIN!$G24/MARGIN!$D24</f>
        <v>52404</v>
      </c>
      <c r="UC107" s="137"/>
      <c r="UD107" s="188">
        <f t="shared" si="305"/>
        <v>0</v>
      </c>
      <c r="UE107" s="188"/>
      <c r="UF107" s="188"/>
      <c r="UG107" s="188">
        <f t="shared" si="293"/>
        <v>0</v>
      </c>
      <c r="UH107" s="188">
        <f t="shared" si="306"/>
        <v>0</v>
      </c>
      <c r="UI107" s="188"/>
      <c r="UJ107" s="188"/>
      <c r="UK107" s="188"/>
      <c r="UL107" s="188"/>
      <c r="UM107" s="188"/>
      <c r="UN107" s="188"/>
      <c r="UO107" s="188"/>
    </row>
    <row r="108" spans="1:561" x14ac:dyDescent="0.25">
      <c r="A108" t="s">
        <v>1090</v>
      </c>
      <c r="B108" s="163" t="s">
        <v>6</v>
      </c>
      <c r="E108">
        <v>-3</v>
      </c>
      <c r="H108">
        <v>1</v>
      </c>
      <c r="J108">
        <v>1</v>
      </c>
      <c r="M108">
        <v>1</v>
      </c>
      <c r="O108">
        <v>0</v>
      </c>
      <c r="R108" s="116" t="s">
        <v>1099</v>
      </c>
      <c r="S108">
        <v>50</v>
      </c>
      <c r="T108" t="s">
        <v>1166</v>
      </c>
      <c r="U108">
        <v>4</v>
      </c>
      <c r="V108">
        <v>3</v>
      </c>
      <c r="W108">
        <v>4</v>
      </c>
      <c r="X108" s="137">
        <v>53067.276568526737</v>
      </c>
      <c r="Y108" s="137"/>
      <c r="Z108" s="188">
        <v>0</v>
      </c>
      <c r="AA108" s="188"/>
      <c r="AB108" s="188"/>
      <c r="AC108" s="188">
        <v>0</v>
      </c>
      <c r="AD108" s="188">
        <v>0</v>
      </c>
      <c r="AE108" s="188"/>
      <c r="AF108" s="188"/>
      <c r="AG108" s="188"/>
      <c r="AH108" s="188"/>
      <c r="AI108" s="188"/>
      <c r="AJ108" s="188"/>
      <c r="AL108">
        <v>-3</v>
      </c>
      <c r="AP108">
        <v>1</v>
      </c>
      <c r="AR108">
        <v>1</v>
      </c>
      <c r="AU108">
        <v>1</v>
      </c>
      <c r="AW108">
        <v>0</v>
      </c>
      <c r="AZ108" s="116" t="s">
        <v>1099</v>
      </c>
      <c r="BA108">
        <v>50</v>
      </c>
      <c r="BB108" t="s">
        <v>1166</v>
      </c>
      <c r="BC108">
        <v>4</v>
      </c>
      <c r="BD108">
        <v>3</v>
      </c>
      <c r="BE108">
        <v>4</v>
      </c>
      <c r="BF108" s="137">
        <v>53169.817947667267</v>
      </c>
      <c r="BG108" s="137"/>
      <c r="BH108" s="188">
        <v>0</v>
      </c>
      <c r="BI108" s="188"/>
      <c r="BJ108" s="188"/>
      <c r="BK108" s="188">
        <v>0</v>
      </c>
      <c r="BL108" s="188">
        <v>0</v>
      </c>
      <c r="BM108" s="188"/>
      <c r="BN108" s="188"/>
      <c r="BO108" s="188"/>
      <c r="BP108" s="188"/>
      <c r="BQ108" s="188"/>
      <c r="BR108" s="188"/>
      <c r="BS108" s="188"/>
      <c r="BU108">
        <v>-50</v>
      </c>
      <c r="BY108">
        <v>1</v>
      </c>
      <c r="CA108">
        <v>1</v>
      </c>
      <c r="CD108">
        <v>1</v>
      </c>
      <c r="CF108">
        <v>0</v>
      </c>
      <c r="CI108" s="116" t="s">
        <v>1099</v>
      </c>
      <c r="CJ108">
        <v>50</v>
      </c>
      <c r="CK108" t="s">
        <v>1166</v>
      </c>
      <c r="CL108">
        <v>4</v>
      </c>
      <c r="CM108">
        <v>3</v>
      </c>
      <c r="CN108">
        <v>4</v>
      </c>
      <c r="CO108" s="137">
        <v>52218.428018933839</v>
      </c>
      <c r="CP108" s="137"/>
      <c r="CQ108" s="188">
        <v>0</v>
      </c>
      <c r="CR108" s="188"/>
      <c r="CS108" s="188"/>
      <c r="CT108" s="188">
        <v>0</v>
      </c>
      <c r="CU108" s="188">
        <v>0</v>
      </c>
      <c r="CV108" s="188"/>
      <c r="CW108" s="188"/>
      <c r="CX108" s="188"/>
      <c r="CY108" s="188"/>
      <c r="CZ108" s="188"/>
      <c r="DA108" s="188"/>
      <c r="DB108" s="188"/>
      <c r="DD108">
        <v>-50</v>
      </c>
      <c r="DH108">
        <v>1</v>
      </c>
      <c r="DJ108">
        <v>1</v>
      </c>
      <c r="DM108">
        <v>1</v>
      </c>
      <c r="DO108">
        <v>0</v>
      </c>
      <c r="DR108" s="116" t="s">
        <v>1099</v>
      </c>
      <c r="DS108">
        <v>50</v>
      </c>
      <c r="DT108" t="s">
        <v>1166</v>
      </c>
      <c r="DU108">
        <v>4</v>
      </c>
      <c r="DV108">
        <v>3</v>
      </c>
      <c r="DW108">
        <v>4</v>
      </c>
      <c r="DX108" s="137">
        <v>52317.794604827257</v>
      </c>
      <c r="DY108" s="137"/>
      <c r="DZ108" s="188">
        <v>0</v>
      </c>
      <c r="EA108" s="188"/>
      <c r="EB108" s="188"/>
      <c r="EC108" s="188">
        <v>0</v>
      </c>
      <c r="ED108" s="188">
        <v>0</v>
      </c>
      <c r="EE108" s="188"/>
      <c r="EF108" s="188"/>
      <c r="EG108" s="188"/>
      <c r="EH108" s="188"/>
      <c r="EI108" s="188"/>
      <c r="EJ108" s="188"/>
      <c r="EK108" s="188"/>
      <c r="EM108">
        <v>-50</v>
      </c>
      <c r="EQ108">
        <v>1</v>
      </c>
      <c r="ES108">
        <v>1</v>
      </c>
      <c r="EV108">
        <v>1</v>
      </c>
      <c r="EX108">
        <v>0</v>
      </c>
      <c r="FA108" s="116" t="s">
        <v>1099</v>
      </c>
      <c r="FB108">
        <v>50</v>
      </c>
      <c r="FC108" t="s">
        <v>1166</v>
      </c>
      <c r="FD108">
        <v>4</v>
      </c>
      <c r="FE108">
        <v>3</v>
      </c>
      <c r="FF108">
        <v>4</v>
      </c>
      <c r="FG108" s="137">
        <v>51659.388646288207</v>
      </c>
      <c r="FH108" s="137"/>
      <c r="FI108" s="188">
        <v>0</v>
      </c>
      <c r="FJ108" s="188"/>
      <c r="FK108" s="188"/>
      <c r="FL108" s="188">
        <v>0</v>
      </c>
      <c r="FM108" s="188">
        <v>0</v>
      </c>
      <c r="FN108" s="188"/>
      <c r="FO108" s="188"/>
      <c r="FP108" s="188"/>
      <c r="FQ108" s="188"/>
      <c r="FR108" s="188"/>
      <c r="FS108" s="188"/>
      <c r="FT108" s="188"/>
      <c r="FV108">
        <v>-50</v>
      </c>
      <c r="FZ108">
        <v>1</v>
      </c>
      <c r="GB108">
        <v>1</v>
      </c>
      <c r="GE108">
        <v>1</v>
      </c>
      <c r="GG108">
        <v>0</v>
      </c>
      <c r="GJ108" s="116" t="s">
        <v>1099</v>
      </c>
      <c r="GK108">
        <v>50</v>
      </c>
      <c r="GL108" t="s">
        <v>1166</v>
      </c>
      <c r="GM108">
        <v>4</v>
      </c>
      <c r="GN108">
        <v>3</v>
      </c>
      <c r="GO108">
        <v>4</v>
      </c>
      <c r="GP108" s="137">
        <v>51659.388646288207</v>
      </c>
      <c r="GQ108" s="137"/>
      <c r="GR108" s="188">
        <v>0</v>
      </c>
      <c r="GS108" s="188"/>
      <c r="GT108" s="188"/>
      <c r="GU108" s="188">
        <v>0</v>
      </c>
      <c r="GV108" s="188">
        <v>0</v>
      </c>
      <c r="GW108" s="188"/>
      <c r="GX108" s="188"/>
      <c r="GY108" s="188"/>
      <c r="GZ108" s="188"/>
      <c r="HA108" s="188"/>
      <c r="HB108" s="188"/>
      <c r="HC108" s="188"/>
      <c r="HE108">
        <v>-50</v>
      </c>
      <c r="HI108">
        <v>1</v>
      </c>
      <c r="HK108">
        <v>1</v>
      </c>
      <c r="HN108">
        <v>1</v>
      </c>
      <c r="HP108">
        <v>0</v>
      </c>
      <c r="HS108" s="116" t="s">
        <v>1099</v>
      </c>
      <c r="HT108">
        <v>50</v>
      </c>
      <c r="HU108" t="s">
        <v>1166</v>
      </c>
      <c r="HV108">
        <v>4</v>
      </c>
      <c r="HW108">
        <v>3</v>
      </c>
      <c r="HX108">
        <v>4</v>
      </c>
      <c r="HY108" s="137">
        <v>51814.055345411114</v>
      </c>
      <c r="HZ108" s="137"/>
      <c r="IA108" s="188">
        <v>0</v>
      </c>
      <c r="IB108" s="188"/>
      <c r="IC108" s="188"/>
      <c r="ID108" s="188">
        <v>0</v>
      </c>
      <c r="IE108" s="188">
        <v>0</v>
      </c>
      <c r="IF108" s="188"/>
      <c r="IG108" s="188"/>
      <c r="IH108" s="188"/>
      <c r="II108" s="188"/>
      <c r="IJ108" s="188"/>
      <c r="IK108" s="188"/>
      <c r="IL108" s="188"/>
      <c r="IN108">
        <v>-50</v>
      </c>
      <c r="IR108">
        <v>1</v>
      </c>
      <c r="IT108">
        <v>1</v>
      </c>
      <c r="IW108">
        <v>1</v>
      </c>
      <c r="IY108">
        <v>0</v>
      </c>
      <c r="JB108" s="116" t="s">
        <v>1099</v>
      </c>
      <c r="JC108">
        <v>50</v>
      </c>
      <c r="JD108" t="s">
        <v>1166</v>
      </c>
      <c r="JE108">
        <v>4</v>
      </c>
      <c r="JF108">
        <v>3</v>
      </c>
      <c r="JG108">
        <v>4</v>
      </c>
      <c r="JH108" s="137">
        <v>51957.599922201691</v>
      </c>
      <c r="JI108" s="137"/>
      <c r="JJ108" s="188">
        <v>0</v>
      </c>
      <c r="JK108" s="188"/>
      <c r="JL108" s="188"/>
      <c r="JM108" s="188">
        <v>0</v>
      </c>
      <c r="JN108" s="188">
        <v>0</v>
      </c>
      <c r="JO108" s="188"/>
      <c r="JP108" s="188"/>
      <c r="JQ108" s="188"/>
      <c r="JR108" s="188"/>
      <c r="JS108" s="188"/>
      <c r="JT108" s="188"/>
      <c r="JU108" s="188"/>
      <c r="JW108">
        <v>-50</v>
      </c>
      <c r="KA108">
        <v>1</v>
      </c>
      <c r="KC108">
        <v>1</v>
      </c>
      <c r="KF108">
        <v>1</v>
      </c>
      <c r="KH108">
        <v>0</v>
      </c>
      <c r="KK108" s="116" t="s">
        <v>1099</v>
      </c>
      <c r="KL108">
        <v>50</v>
      </c>
      <c r="KM108" t="s">
        <v>1166</v>
      </c>
      <c r="KN108">
        <v>4</v>
      </c>
      <c r="KO108">
        <v>3</v>
      </c>
      <c r="KP108">
        <v>4</v>
      </c>
      <c r="KQ108" s="137">
        <v>52605.301204819276</v>
      </c>
      <c r="KR108" s="137"/>
      <c r="KS108" s="188">
        <v>0</v>
      </c>
      <c r="KT108" s="188"/>
      <c r="KU108" s="188"/>
      <c r="KV108" s="188">
        <v>0</v>
      </c>
      <c r="KW108" s="188">
        <v>0</v>
      </c>
      <c r="KX108" s="188"/>
      <c r="KY108" s="188"/>
      <c r="KZ108" s="188"/>
      <c r="LA108" s="188"/>
      <c r="LB108" s="188"/>
      <c r="LC108" s="188"/>
      <c r="LD108" s="188"/>
      <c r="LF108">
        <v>-50</v>
      </c>
      <c r="LJ108">
        <v>1</v>
      </c>
      <c r="LL108">
        <v>1</v>
      </c>
      <c r="LO108">
        <v>1</v>
      </c>
      <c r="LQ108">
        <v>0</v>
      </c>
      <c r="LT108" s="116" t="s">
        <v>1099</v>
      </c>
      <c r="LU108">
        <v>50</v>
      </c>
      <c r="LV108" t="s">
        <v>1166</v>
      </c>
      <c r="LW108">
        <v>4</v>
      </c>
      <c r="LX108">
        <v>3</v>
      </c>
      <c r="LY108">
        <v>4</v>
      </c>
      <c r="LZ108" s="137">
        <v>52572.632385329882</v>
      </c>
      <c r="MA108" s="137"/>
      <c r="MB108" s="188">
        <v>0</v>
      </c>
      <c r="MC108" s="188"/>
      <c r="MD108" s="188"/>
      <c r="ME108" s="188">
        <v>0</v>
      </c>
      <c r="MF108" s="188">
        <v>0</v>
      </c>
      <c r="MG108" s="188"/>
      <c r="MH108" s="188"/>
      <c r="MI108" s="188"/>
      <c r="MJ108" s="188"/>
      <c r="MK108" s="188"/>
      <c r="ML108" s="188"/>
      <c r="MM108" s="188"/>
      <c r="MO108">
        <v>-50</v>
      </c>
      <c r="MS108">
        <v>1</v>
      </c>
      <c r="MU108">
        <v>1</v>
      </c>
      <c r="MX108">
        <v>1</v>
      </c>
      <c r="MZ108">
        <v>0</v>
      </c>
      <c r="NC108" s="116" t="s">
        <v>1099</v>
      </c>
      <c r="ND108">
        <v>50</v>
      </c>
      <c r="NE108" t="s">
        <v>1166</v>
      </c>
      <c r="NF108">
        <v>4</v>
      </c>
      <c r="NG108">
        <v>3</v>
      </c>
      <c r="NH108">
        <v>4</v>
      </c>
      <c r="NI108" s="137">
        <v>53375.18968133536</v>
      </c>
      <c r="NJ108" s="137"/>
      <c r="NK108" s="188">
        <v>0</v>
      </c>
      <c r="NL108" s="188"/>
      <c r="NM108" s="188"/>
      <c r="NN108" s="188">
        <v>0</v>
      </c>
      <c r="NO108" s="188">
        <v>0</v>
      </c>
      <c r="NP108" s="188"/>
      <c r="NQ108" s="188"/>
      <c r="NR108" s="188"/>
      <c r="NS108" s="188"/>
      <c r="NT108" s="188"/>
      <c r="NU108" s="188"/>
      <c r="NV108" s="188"/>
      <c r="NX108">
        <v>-50</v>
      </c>
      <c r="OB108">
        <v>1</v>
      </c>
      <c r="OD108">
        <v>1</v>
      </c>
      <c r="OG108">
        <v>1</v>
      </c>
      <c r="OI108">
        <v>0</v>
      </c>
      <c r="OL108" s="116" t="s">
        <v>1099</v>
      </c>
      <c r="OM108">
        <v>50</v>
      </c>
      <c r="ON108" t="s">
        <v>1166</v>
      </c>
      <c r="OO108">
        <v>4</v>
      </c>
      <c r="OP108">
        <v>3</v>
      </c>
      <c r="OQ108">
        <v>4</v>
      </c>
      <c r="OR108" s="137">
        <v>52670.288818987705</v>
      </c>
      <c r="OS108" s="137"/>
      <c r="OT108" s="188">
        <v>0</v>
      </c>
      <c r="OU108" s="188"/>
      <c r="OV108" s="188"/>
      <c r="OW108" s="188">
        <v>0</v>
      </c>
      <c r="OX108" s="188">
        <v>0</v>
      </c>
      <c r="OY108" s="188"/>
      <c r="OZ108" s="188"/>
      <c r="PA108" s="188"/>
      <c r="PB108" s="188"/>
      <c r="PC108" s="188"/>
      <c r="PD108" s="188"/>
      <c r="PE108" s="188"/>
      <c r="PG108">
        <v>-50</v>
      </c>
      <c r="PK108">
        <v>1</v>
      </c>
      <c r="PM108">
        <v>1</v>
      </c>
      <c r="PP108">
        <v>1</v>
      </c>
      <c r="PR108">
        <v>0</v>
      </c>
      <c r="PU108" s="116" t="s">
        <v>1099</v>
      </c>
      <c r="PV108">
        <v>50</v>
      </c>
      <c r="PW108" t="s">
        <v>1166</v>
      </c>
      <c r="PX108">
        <v>4</v>
      </c>
      <c r="PY108" t="e">
        <v>#REF!</v>
      </c>
      <c r="PZ108">
        <v>4</v>
      </c>
      <c r="QA108" s="137">
        <v>52405.354449472106</v>
      </c>
      <c r="QB108" s="137"/>
      <c r="QC108" s="188">
        <v>0</v>
      </c>
      <c r="QD108" s="188"/>
      <c r="QE108" s="188"/>
      <c r="QF108" s="188">
        <v>0</v>
      </c>
      <c r="QG108" s="188">
        <v>0</v>
      </c>
      <c r="QH108" s="188"/>
      <c r="QI108" s="188"/>
      <c r="QJ108" s="188"/>
      <c r="QK108" s="188"/>
      <c r="QL108" s="188"/>
      <c r="QM108" s="188"/>
      <c r="QN108" s="188"/>
      <c r="QP108">
        <f t="shared" si="271"/>
        <v>-50</v>
      </c>
      <c r="QT108">
        <v>1</v>
      </c>
      <c r="QV108">
        <v>1</v>
      </c>
      <c r="QY108">
        <f t="shared" si="295"/>
        <v>1</v>
      </c>
      <c r="RA108">
        <f t="shared" si="273"/>
        <v>0</v>
      </c>
      <c r="RD108" s="116" t="s">
        <v>1099</v>
      </c>
      <c r="RE108">
        <v>50</v>
      </c>
      <c r="RF108" t="str">
        <f t="shared" si="296"/>
        <v>FALSE</v>
      </c>
      <c r="RG108">
        <f>ROUND(MARGIN!$J25,0)</f>
        <v>4</v>
      </c>
      <c r="RH108" t="e">
        <f>ROUND(IF(QQ108=QV108,RG108*(1+#REF!),RG108*(1-#REF!)),0)</f>
        <v>#REF!</v>
      </c>
      <c r="RI108">
        <f t="shared" si="275"/>
        <v>4</v>
      </c>
      <c r="RJ108" s="137">
        <f>RI108*10000*MARGIN!$G25/MARGIN!$D25</f>
        <v>52405.354449472106</v>
      </c>
      <c r="RK108" s="137"/>
      <c r="RL108" s="188">
        <f t="shared" si="297"/>
        <v>0</v>
      </c>
      <c r="RM108" s="188"/>
      <c r="RN108" s="188"/>
      <c r="RO108" s="188">
        <f t="shared" si="277"/>
        <v>0</v>
      </c>
      <c r="RP108" s="188">
        <f t="shared" si="298"/>
        <v>0</v>
      </c>
      <c r="RQ108" s="188"/>
      <c r="RR108" s="188"/>
      <c r="RS108" s="188"/>
      <c r="RT108" s="188"/>
      <c r="RU108" s="188"/>
      <c r="RV108" s="188"/>
      <c r="RW108" s="188"/>
      <c r="RY108">
        <f t="shared" si="279"/>
        <v>-50</v>
      </c>
      <c r="SC108">
        <v>1</v>
      </c>
      <c r="SE108">
        <v>1</v>
      </c>
      <c r="SH108">
        <f t="shared" si="299"/>
        <v>1</v>
      </c>
      <c r="SJ108">
        <f t="shared" si="281"/>
        <v>0</v>
      </c>
      <c r="SM108" s="116" t="s">
        <v>1099</v>
      </c>
      <c r="SN108">
        <v>50</v>
      </c>
      <c r="SO108" t="str">
        <f t="shared" si="300"/>
        <v>FALSE</v>
      </c>
      <c r="SP108">
        <f>ROUND(MARGIN!$J25,0)</f>
        <v>4</v>
      </c>
      <c r="SQ108" t="e">
        <f>ROUND(IF(RZ108=SE108,SP108*(1+#REF!),SP108*(1-#REF!)),0)</f>
        <v>#REF!</v>
      </c>
      <c r="SR108">
        <f t="shared" si="283"/>
        <v>4</v>
      </c>
      <c r="SS108" s="137">
        <f>SR108*10000*MARGIN!$G25/MARGIN!$D25</f>
        <v>52405.354449472106</v>
      </c>
      <c r="ST108" s="137"/>
      <c r="SU108" s="188">
        <f t="shared" si="301"/>
        <v>0</v>
      </c>
      <c r="SV108" s="188"/>
      <c r="SW108" s="188"/>
      <c r="SX108" s="188">
        <f t="shared" si="285"/>
        <v>0</v>
      </c>
      <c r="SY108" s="188">
        <f t="shared" si="302"/>
        <v>0</v>
      </c>
      <c r="SZ108" s="188"/>
      <c r="TA108" s="188"/>
      <c r="TB108" s="188"/>
      <c r="TC108" s="188"/>
      <c r="TD108" s="188"/>
      <c r="TE108" s="188"/>
      <c r="TF108" s="188"/>
      <c r="TH108">
        <f t="shared" si="287"/>
        <v>-50</v>
      </c>
      <c r="TL108">
        <v>1</v>
      </c>
      <c r="TN108">
        <v>1</v>
      </c>
      <c r="TQ108">
        <f t="shared" si="303"/>
        <v>1</v>
      </c>
      <c r="TS108">
        <f t="shared" si="289"/>
        <v>0</v>
      </c>
      <c r="TV108" s="116" t="s">
        <v>1099</v>
      </c>
      <c r="TW108">
        <v>50</v>
      </c>
      <c r="TX108" t="str">
        <f t="shared" si="304"/>
        <v>FALSE</v>
      </c>
      <c r="TY108">
        <f>ROUND(MARGIN!$J25,0)</f>
        <v>4</v>
      </c>
      <c r="TZ108" t="e">
        <f>ROUND(IF(TI108=TN108,TY108*(1+#REF!),TY108*(1-#REF!)),0)</f>
        <v>#REF!</v>
      </c>
      <c r="UA108">
        <f t="shared" si="291"/>
        <v>4</v>
      </c>
      <c r="UB108" s="137">
        <f>UA108*10000*MARGIN!$G25/MARGIN!$D25</f>
        <v>52405.354449472106</v>
      </c>
      <c r="UC108" s="137"/>
      <c r="UD108" s="188">
        <f t="shared" si="305"/>
        <v>0</v>
      </c>
      <c r="UE108" s="188"/>
      <c r="UF108" s="188"/>
      <c r="UG108" s="188">
        <f t="shared" si="293"/>
        <v>0</v>
      </c>
      <c r="UH108" s="188">
        <f t="shared" si="306"/>
        <v>0</v>
      </c>
      <c r="UI108" s="188"/>
      <c r="UJ108" s="188"/>
      <c r="UK108" s="188"/>
      <c r="UL108" s="188"/>
      <c r="UM108" s="188"/>
      <c r="UN108" s="188"/>
      <c r="UO108" s="188"/>
    </row>
    <row r="109" spans="1:561" x14ac:dyDescent="0.25">
      <c r="A109" t="s">
        <v>1088</v>
      </c>
      <c r="B109" s="163" t="s">
        <v>24</v>
      </c>
      <c r="E109">
        <v>-3</v>
      </c>
      <c r="H109">
        <v>1</v>
      </c>
      <c r="J109">
        <v>1</v>
      </c>
      <c r="M109">
        <v>1</v>
      </c>
      <c r="O109">
        <v>0</v>
      </c>
      <c r="R109" s="115" t="s">
        <v>1099</v>
      </c>
      <c r="S109">
        <v>50</v>
      </c>
      <c r="T109" t="s">
        <v>1166</v>
      </c>
      <c r="U109">
        <v>4</v>
      </c>
      <c r="V109">
        <v>3</v>
      </c>
      <c r="W109">
        <v>4</v>
      </c>
      <c r="X109" s="137">
        <v>53066.124235279618</v>
      </c>
      <c r="Y109" s="137"/>
      <c r="Z109" s="188">
        <v>0</v>
      </c>
      <c r="AA109" s="188"/>
      <c r="AB109" s="188"/>
      <c r="AC109" s="188">
        <v>0</v>
      </c>
      <c r="AD109" s="188">
        <v>0</v>
      </c>
      <c r="AE109" s="188"/>
      <c r="AF109" s="188"/>
      <c r="AG109" s="188"/>
      <c r="AH109" s="188"/>
      <c r="AI109" s="188"/>
      <c r="AJ109" s="188"/>
      <c r="AL109">
        <v>-3</v>
      </c>
      <c r="AP109">
        <v>1</v>
      </c>
      <c r="AR109">
        <v>1</v>
      </c>
      <c r="AU109">
        <v>1</v>
      </c>
      <c r="AW109">
        <v>0</v>
      </c>
      <c r="AZ109" s="115" t="s">
        <v>1099</v>
      </c>
      <c r="BA109">
        <v>50</v>
      </c>
      <c r="BB109" t="s">
        <v>1166</v>
      </c>
      <c r="BC109">
        <v>4</v>
      </c>
      <c r="BD109">
        <v>3</v>
      </c>
      <c r="BE109">
        <v>4</v>
      </c>
      <c r="BF109" s="137">
        <v>53170.170061147328</v>
      </c>
      <c r="BG109" s="137"/>
      <c r="BH109" s="188">
        <v>0</v>
      </c>
      <c r="BI109" s="188"/>
      <c r="BJ109" s="188"/>
      <c r="BK109" s="188">
        <v>0</v>
      </c>
      <c r="BL109" s="188">
        <v>0</v>
      </c>
      <c r="BM109" s="188"/>
      <c r="BN109" s="188"/>
      <c r="BO109" s="188"/>
      <c r="BP109" s="188"/>
      <c r="BQ109" s="188"/>
      <c r="BR109" s="188"/>
      <c r="BS109" s="188"/>
      <c r="BU109">
        <v>-50</v>
      </c>
      <c r="BY109">
        <v>1</v>
      </c>
      <c r="CA109">
        <v>1</v>
      </c>
      <c r="CD109">
        <v>1</v>
      </c>
      <c r="CF109">
        <v>0</v>
      </c>
      <c r="CI109" s="115" t="s">
        <v>1099</v>
      </c>
      <c r="CJ109">
        <v>50</v>
      </c>
      <c r="CK109" t="s">
        <v>1166</v>
      </c>
      <c r="CL109">
        <v>4</v>
      </c>
      <c r="CM109">
        <v>3</v>
      </c>
      <c r="CN109">
        <v>4</v>
      </c>
      <c r="CO109" s="137">
        <v>52217.405080410208</v>
      </c>
      <c r="CP109" s="137"/>
      <c r="CQ109" s="188">
        <v>0</v>
      </c>
      <c r="CR109" s="188"/>
      <c r="CS109" s="188"/>
      <c r="CT109" s="188">
        <v>0</v>
      </c>
      <c r="CU109" s="188">
        <v>0</v>
      </c>
      <c r="CV109" s="188"/>
      <c r="CW109" s="188"/>
      <c r="CX109" s="188"/>
      <c r="CY109" s="188"/>
      <c r="CZ109" s="188"/>
      <c r="DA109" s="188"/>
      <c r="DB109" s="188"/>
      <c r="DD109">
        <v>-50</v>
      </c>
      <c r="DH109">
        <v>1</v>
      </c>
      <c r="DJ109">
        <v>1</v>
      </c>
      <c r="DM109">
        <v>1</v>
      </c>
      <c r="DO109">
        <v>0</v>
      </c>
      <c r="DR109" s="115" t="s">
        <v>1099</v>
      </c>
      <c r="DS109">
        <v>50</v>
      </c>
      <c r="DT109" t="s">
        <v>1166</v>
      </c>
      <c r="DU109">
        <v>4</v>
      </c>
      <c r="DV109">
        <v>3</v>
      </c>
      <c r="DW109">
        <v>4</v>
      </c>
      <c r="DX109" s="137">
        <v>51774.218389034344</v>
      </c>
      <c r="DY109" s="137"/>
      <c r="DZ109" s="188">
        <v>0</v>
      </c>
      <c r="EA109" s="188"/>
      <c r="EB109" s="188"/>
      <c r="EC109" s="188">
        <v>0</v>
      </c>
      <c r="ED109" s="188">
        <v>0</v>
      </c>
      <c r="EE109" s="188"/>
      <c r="EF109" s="188"/>
      <c r="EG109" s="188"/>
      <c r="EH109" s="188"/>
      <c r="EI109" s="188"/>
      <c r="EJ109" s="188"/>
      <c r="EK109" s="188"/>
      <c r="EM109">
        <v>-50</v>
      </c>
      <c r="EQ109">
        <v>1</v>
      </c>
      <c r="ES109">
        <v>1</v>
      </c>
      <c r="EV109">
        <v>1</v>
      </c>
      <c r="EX109">
        <v>0</v>
      </c>
      <c r="FA109" s="115" t="s">
        <v>1099</v>
      </c>
      <c r="FB109">
        <v>50</v>
      </c>
      <c r="FC109" t="s">
        <v>1166</v>
      </c>
      <c r="FD109">
        <v>4</v>
      </c>
      <c r="FE109">
        <v>3</v>
      </c>
      <c r="FF109">
        <v>4</v>
      </c>
      <c r="FG109" s="137">
        <v>51670.001539171921</v>
      </c>
      <c r="FH109" s="137"/>
      <c r="FI109" s="188">
        <v>0</v>
      </c>
      <c r="FJ109" s="188"/>
      <c r="FK109" s="188"/>
      <c r="FL109" s="188">
        <v>0</v>
      </c>
      <c r="FM109" s="188">
        <v>0</v>
      </c>
      <c r="FN109" s="188"/>
      <c r="FO109" s="188"/>
      <c r="FP109" s="188"/>
      <c r="FQ109" s="188"/>
      <c r="FR109" s="188"/>
      <c r="FS109" s="188"/>
      <c r="FT109" s="188"/>
      <c r="FV109">
        <v>-50</v>
      </c>
      <c r="FZ109">
        <v>1</v>
      </c>
      <c r="GB109">
        <v>1</v>
      </c>
      <c r="GE109">
        <v>1</v>
      </c>
      <c r="GG109">
        <v>0</v>
      </c>
      <c r="GJ109" s="115" t="s">
        <v>1099</v>
      </c>
      <c r="GK109">
        <v>50</v>
      </c>
      <c r="GL109" t="s">
        <v>1166</v>
      </c>
      <c r="GM109">
        <v>4</v>
      </c>
      <c r="GN109">
        <v>3</v>
      </c>
      <c r="GO109">
        <v>4</v>
      </c>
      <c r="GP109" s="137">
        <v>51670.001539171921</v>
      </c>
      <c r="GQ109" s="137"/>
      <c r="GR109" s="188">
        <v>0</v>
      </c>
      <c r="GS109" s="188"/>
      <c r="GT109" s="188"/>
      <c r="GU109" s="188">
        <v>0</v>
      </c>
      <c r="GV109" s="188">
        <v>0</v>
      </c>
      <c r="GW109" s="188"/>
      <c r="GX109" s="188"/>
      <c r="GY109" s="188"/>
      <c r="GZ109" s="188"/>
      <c r="HA109" s="188"/>
      <c r="HB109" s="188"/>
      <c r="HC109" s="188"/>
      <c r="HE109">
        <v>-50</v>
      </c>
      <c r="HI109">
        <v>1</v>
      </c>
      <c r="HK109">
        <v>1</v>
      </c>
      <c r="HN109">
        <v>1</v>
      </c>
      <c r="HP109">
        <v>0</v>
      </c>
      <c r="HS109" s="115" t="s">
        <v>1099</v>
      </c>
      <c r="HT109">
        <v>50</v>
      </c>
      <c r="HU109" t="s">
        <v>1166</v>
      </c>
      <c r="HV109">
        <v>4</v>
      </c>
      <c r="HW109">
        <v>3</v>
      </c>
      <c r="HX109">
        <v>4</v>
      </c>
      <c r="HY109" s="137">
        <v>51813.789401027687</v>
      </c>
      <c r="HZ109" s="137"/>
      <c r="IA109" s="188">
        <v>0</v>
      </c>
      <c r="IB109" s="188"/>
      <c r="IC109" s="188"/>
      <c r="ID109" s="188">
        <v>0</v>
      </c>
      <c r="IE109" s="188">
        <v>0</v>
      </c>
      <c r="IF109" s="188"/>
      <c r="IG109" s="188"/>
      <c r="IH109" s="188"/>
      <c r="II109" s="188"/>
      <c r="IJ109" s="188"/>
      <c r="IK109" s="188"/>
      <c r="IL109" s="188"/>
      <c r="IN109">
        <v>-50</v>
      </c>
      <c r="IR109">
        <v>1</v>
      </c>
      <c r="IT109">
        <v>1</v>
      </c>
      <c r="IW109">
        <v>1</v>
      </c>
      <c r="IY109">
        <v>0</v>
      </c>
      <c r="JB109" s="115" t="s">
        <v>1099</v>
      </c>
      <c r="JC109">
        <v>50</v>
      </c>
      <c r="JD109" t="s">
        <v>1166</v>
      </c>
      <c r="JE109">
        <v>4</v>
      </c>
      <c r="JF109">
        <v>3</v>
      </c>
      <c r="JG109">
        <v>4</v>
      </c>
      <c r="JH109" s="137">
        <v>51968.911917098449</v>
      </c>
      <c r="JI109" s="137"/>
      <c r="JJ109" s="188">
        <v>0</v>
      </c>
      <c r="JK109" s="188"/>
      <c r="JL109" s="188"/>
      <c r="JM109" s="188">
        <v>0</v>
      </c>
      <c r="JN109" s="188">
        <v>0</v>
      </c>
      <c r="JO109" s="188"/>
      <c r="JP109" s="188"/>
      <c r="JQ109" s="188"/>
      <c r="JR109" s="188"/>
      <c r="JS109" s="188"/>
      <c r="JT109" s="188"/>
      <c r="JU109" s="188"/>
      <c r="JW109">
        <v>-50</v>
      </c>
      <c r="KA109">
        <v>1</v>
      </c>
      <c r="KC109">
        <v>1</v>
      </c>
      <c r="KF109">
        <v>1</v>
      </c>
      <c r="KH109">
        <v>0</v>
      </c>
      <c r="KK109" s="115" t="s">
        <v>1099</v>
      </c>
      <c r="KL109">
        <v>50</v>
      </c>
      <c r="KM109" t="s">
        <v>1166</v>
      </c>
      <c r="KN109">
        <v>4</v>
      </c>
      <c r="KO109">
        <v>3</v>
      </c>
      <c r="KP109">
        <v>4</v>
      </c>
      <c r="KQ109" s="137">
        <v>52625.921375921374</v>
      </c>
      <c r="KR109" s="137"/>
      <c r="KS109" s="188">
        <v>0</v>
      </c>
      <c r="KT109" s="188"/>
      <c r="KU109" s="188"/>
      <c r="KV109" s="188">
        <v>0</v>
      </c>
      <c r="KW109" s="188">
        <v>0</v>
      </c>
      <c r="KX109" s="188"/>
      <c r="KY109" s="188"/>
      <c r="KZ109" s="188"/>
      <c r="LA109" s="188"/>
      <c r="LB109" s="188"/>
      <c r="LC109" s="188"/>
      <c r="LD109" s="188"/>
      <c r="LF109">
        <v>-50</v>
      </c>
      <c r="LJ109">
        <v>1</v>
      </c>
      <c r="LL109">
        <v>1</v>
      </c>
      <c r="LO109">
        <v>1</v>
      </c>
      <c r="LQ109">
        <v>0</v>
      </c>
      <c r="LT109" s="115" t="s">
        <v>1099</v>
      </c>
      <c r="LU109">
        <v>50</v>
      </c>
      <c r="LV109" t="s">
        <v>1166</v>
      </c>
      <c r="LW109">
        <v>4</v>
      </c>
      <c r="LX109">
        <v>3</v>
      </c>
      <c r="LY109">
        <v>4</v>
      </c>
      <c r="LZ109" s="137">
        <v>52543.339240311267</v>
      </c>
      <c r="MA109" s="137"/>
      <c r="MB109" s="188">
        <v>0</v>
      </c>
      <c r="MC109" s="188"/>
      <c r="MD109" s="188"/>
      <c r="ME109" s="188">
        <v>0</v>
      </c>
      <c r="MF109" s="188">
        <v>0</v>
      </c>
      <c r="MG109" s="188"/>
      <c r="MH109" s="188"/>
      <c r="MI109" s="188"/>
      <c r="MJ109" s="188"/>
      <c r="MK109" s="188"/>
      <c r="ML109" s="188"/>
      <c r="MM109" s="188"/>
      <c r="MO109">
        <v>-50</v>
      </c>
      <c r="MS109">
        <v>1</v>
      </c>
      <c r="MU109">
        <v>1</v>
      </c>
      <c r="MX109">
        <v>1</v>
      </c>
      <c r="MZ109">
        <v>0</v>
      </c>
      <c r="NC109" s="115" t="s">
        <v>1099</v>
      </c>
      <c r="ND109">
        <v>50</v>
      </c>
      <c r="NE109" t="s">
        <v>1166</v>
      </c>
      <c r="NF109">
        <v>4</v>
      </c>
      <c r="NG109">
        <v>3</v>
      </c>
      <c r="NH109">
        <v>4</v>
      </c>
      <c r="NI109" s="137">
        <v>53379.877433868591</v>
      </c>
      <c r="NJ109" s="137"/>
      <c r="NK109" s="188">
        <v>0</v>
      </c>
      <c r="NL109" s="188"/>
      <c r="NM109" s="188"/>
      <c r="NN109" s="188">
        <v>0</v>
      </c>
      <c r="NO109" s="188">
        <v>0</v>
      </c>
      <c r="NP109" s="188"/>
      <c r="NQ109" s="188"/>
      <c r="NR109" s="188"/>
      <c r="NS109" s="188"/>
      <c r="NT109" s="188"/>
      <c r="NU109" s="188"/>
      <c r="NV109" s="188"/>
      <c r="NX109">
        <v>-50</v>
      </c>
      <c r="OB109">
        <v>1</v>
      </c>
      <c r="OD109">
        <v>1</v>
      </c>
      <c r="OG109">
        <v>1</v>
      </c>
      <c r="OI109">
        <v>0</v>
      </c>
      <c r="OL109" s="115" t="s">
        <v>1099</v>
      </c>
      <c r="OM109">
        <v>50</v>
      </c>
      <c r="ON109" t="s">
        <v>1166</v>
      </c>
      <c r="OO109">
        <v>4</v>
      </c>
      <c r="OP109">
        <v>3</v>
      </c>
      <c r="OQ109">
        <v>4</v>
      </c>
      <c r="OR109" s="137">
        <v>52718.566573988261</v>
      </c>
      <c r="OS109" s="137"/>
      <c r="OT109" s="188">
        <v>0</v>
      </c>
      <c r="OU109" s="188"/>
      <c r="OV109" s="188"/>
      <c r="OW109" s="188">
        <v>0</v>
      </c>
      <c r="OX109" s="188">
        <v>0</v>
      </c>
      <c r="OY109" s="188"/>
      <c r="OZ109" s="188"/>
      <c r="PA109" s="188"/>
      <c r="PB109" s="188"/>
      <c r="PC109" s="188"/>
      <c r="PD109" s="188"/>
      <c r="PE109" s="188"/>
      <c r="PG109">
        <v>-50</v>
      </c>
      <c r="PK109">
        <v>1</v>
      </c>
      <c r="PM109">
        <v>1</v>
      </c>
      <c r="PP109">
        <v>1</v>
      </c>
      <c r="PR109">
        <v>0</v>
      </c>
      <c r="PU109" s="115" t="s">
        <v>1099</v>
      </c>
      <c r="PV109">
        <v>50</v>
      </c>
      <c r="PW109" t="s">
        <v>1166</v>
      </c>
      <c r="PX109">
        <v>4</v>
      </c>
      <c r="PY109" t="e">
        <v>#REF!</v>
      </c>
      <c r="PZ109">
        <v>4</v>
      </c>
      <c r="QA109" s="137">
        <v>52407.123119435062</v>
      </c>
      <c r="QB109" s="137"/>
      <c r="QC109" s="188">
        <v>0</v>
      </c>
      <c r="QD109" s="188"/>
      <c r="QE109" s="188"/>
      <c r="QF109" s="188">
        <v>0</v>
      </c>
      <c r="QG109" s="188">
        <v>0</v>
      </c>
      <c r="QH109" s="188"/>
      <c r="QI109" s="188"/>
      <c r="QJ109" s="188"/>
      <c r="QK109" s="188"/>
      <c r="QL109" s="188"/>
      <c r="QM109" s="188"/>
      <c r="QN109" s="188"/>
      <c r="QP109">
        <f t="shared" si="271"/>
        <v>-50</v>
      </c>
      <c r="QT109">
        <v>1</v>
      </c>
      <c r="QV109">
        <v>1</v>
      </c>
      <c r="QY109">
        <f t="shared" si="295"/>
        <v>1</v>
      </c>
      <c r="RA109">
        <f t="shared" si="273"/>
        <v>0</v>
      </c>
      <c r="RD109" s="115" t="s">
        <v>1099</v>
      </c>
      <c r="RE109">
        <v>50</v>
      </c>
      <c r="RF109" t="str">
        <f t="shared" si="296"/>
        <v>FALSE</v>
      </c>
      <c r="RG109">
        <f>ROUND(MARGIN!$J26,0)</f>
        <v>4</v>
      </c>
      <c r="RH109" t="e">
        <f>ROUND(IF(QQ109=QV109,RG109*(1+#REF!),RG109*(1-#REF!)),0)</f>
        <v>#REF!</v>
      </c>
      <c r="RI109">
        <f t="shared" si="275"/>
        <v>4</v>
      </c>
      <c r="RJ109" s="137">
        <f>RI109*10000*MARGIN!$G26/MARGIN!$D26</f>
        <v>52407.123119435062</v>
      </c>
      <c r="RK109" s="137"/>
      <c r="RL109" s="188">
        <f t="shared" si="297"/>
        <v>0</v>
      </c>
      <c r="RM109" s="188"/>
      <c r="RN109" s="188"/>
      <c r="RO109" s="188">
        <f t="shared" si="277"/>
        <v>0</v>
      </c>
      <c r="RP109" s="188">
        <f t="shared" si="298"/>
        <v>0</v>
      </c>
      <c r="RQ109" s="188"/>
      <c r="RR109" s="188"/>
      <c r="RS109" s="188"/>
      <c r="RT109" s="188"/>
      <c r="RU109" s="188"/>
      <c r="RV109" s="188"/>
      <c r="RW109" s="188"/>
      <c r="RY109">
        <f t="shared" si="279"/>
        <v>-50</v>
      </c>
      <c r="SC109">
        <v>1</v>
      </c>
      <c r="SE109">
        <v>1</v>
      </c>
      <c r="SH109">
        <f t="shared" si="299"/>
        <v>1</v>
      </c>
      <c r="SJ109">
        <f t="shared" si="281"/>
        <v>0</v>
      </c>
      <c r="SM109" s="115" t="s">
        <v>1099</v>
      </c>
      <c r="SN109">
        <v>50</v>
      </c>
      <c r="SO109" t="str">
        <f t="shared" si="300"/>
        <v>FALSE</v>
      </c>
      <c r="SP109">
        <f>ROUND(MARGIN!$J26,0)</f>
        <v>4</v>
      </c>
      <c r="SQ109" t="e">
        <f>ROUND(IF(RZ109=SE109,SP109*(1+#REF!),SP109*(1-#REF!)),0)</f>
        <v>#REF!</v>
      </c>
      <c r="SR109">
        <f t="shared" si="283"/>
        <v>4</v>
      </c>
      <c r="SS109" s="137">
        <f>SR109*10000*MARGIN!$G26/MARGIN!$D26</f>
        <v>52407.123119435062</v>
      </c>
      <c r="ST109" s="137"/>
      <c r="SU109" s="188">
        <f t="shared" si="301"/>
        <v>0</v>
      </c>
      <c r="SV109" s="188"/>
      <c r="SW109" s="188"/>
      <c r="SX109" s="188">
        <f t="shared" si="285"/>
        <v>0</v>
      </c>
      <c r="SY109" s="188">
        <f t="shared" si="302"/>
        <v>0</v>
      </c>
      <c r="SZ109" s="188"/>
      <c r="TA109" s="188"/>
      <c r="TB109" s="188"/>
      <c r="TC109" s="188"/>
      <c r="TD109" s="188"/>
      <c r="TE109" s="188"/>
      <c r="TF109" s="188"/>
      <c r="TH109">
        <f t="shared" si="287"/>
        <v>-50</v>
      </c>
      <c r="TL109">
        <v>1</v>
      </c>
      <c r="TN109">
        <v>1</v>
      </c>
      <c r="TQ109">
        <f t="shared" si="303"/>
        <v>1</v>
      </c>
      <c r="TS109">
        <f t="shared" si="289"/>
        <v>0</v>
      </c>
      <c r="TV109" s="115" t="s">
        <v>1099</v>
      </c>
      <c r="TW109">
        <v>50</v>
      </c>
      <c r="TX109" t="str">
        <f t="shared" si="304"/>
        <v>FALSE</v>
      </c>
      <c r="TY109">
        <f>ROUND(MARGIN!$J26,0)</f>
        <v>4</v>
      </c>
      <c r="TZ109" t="e">
        <f>ROUND(IF(TI109=TN109,TY109*(1+#REF!),TY109*(1-#REF!)),0)</f>
        <v>#REF!</v>
      </c>
      <c r="UA109">
        <f t="shared" si="291"/>
        <v>4</v>
      </c>
      <c r="UB109" s="137">
        <f>UA109*10000*MARGIN!$G26/MARGIN!$D26</f>
        <v>52407.123119435062</v>
      </c>
      <c r="UC109" s="137"/>
      <c r="UD109" s="188">
        <f t="shared" si="305"/>
        <v>0</v>
      </c>
      <c r="UE109" s="188"/>
      <c r="UF109" s="188"/>
      <c r="UG109" s="188">
        <f t="shared" si="293"/>
        <v>0</v>
      </c>
      <c r="UH109" s="188">
        <f t="shared" si="306"/>
        <v>0</v>
      </c>
      <c r="UI109" s="188"/>
      <c r="UJ109" s="188"/>
      <c r="UK109" s="188"/>
      <c r="UL109" s="188"/>
      <c r="UM109" s="188"/>
      <c r="UN109" s="188"/>
      <c r="UO109" s="188"/>
    </row>
    <row r="110" spans="1:561" x14ac:dyDescent="0.25">
      <c r="A110" t="s">
        <v>1085</v>
      </c>
      <c r="B110" s="163" t="s">
        <v>13</v>
      </c>
      <c r="E110">
        <v>-3</v>
      </c>
      <c r="H110">
        <v>-1</v>
      </c>
      <c r="J110">
        <v>-1</v>
      </c>
      <c r="M110">
        <v>1</v>
      </c>
      <c r="O110">
        <v>0</v>
      </c>
      <c r="R110" s="115" t="s">
        <v>1099</v>
      </c>
      <c r="S110">
        <v>50</v>
      </c>
      <c r="T110" t="s">
        <v>1166</v>
      </c>
      <c r="U110">
        <v>5</v>
      </c>
      <c r="V110">
        <v>4</v>
      </c>
      <c r="W110">
        <v>5</v>
      </c>
      <c r="X110" s="137">
        <v>55347.13008000001</v>
      </c>
      <c r="Y110" s="137"/>
      <c r="Z110" s="188">
        <v>0</v>
      </c>
      <c r="AA110" s="188"/>
      <c r="AB110" s="188"/>
      <c r="AC110" s="188">
        <v>0</v>
      </c>
      <c r="AD110" s="188">
        <v>0</v>
      </c>
      <c r="AE110" s="188"/>
      <c r="AF110" s="188"/>
      <c r="AG110" s="188"/>
      <c r="AH110" s="188"/>
      <c r="AI110" s="188"/>
      <c r="AJ110" s="188"/>
      <c r="AL110">
        <v>-3</v>
      </c>
      <c r="AP110">
        <v>-1</v>
      </c>
      <c r="AR110">
        <v>-1</v>
      </c>
      <c r="AU110">
        <v>1</v>
      </c>
      <c r="AW110">
        <v>0</v>
      </c>
      <c r="AZ110" s="115" t="s">
        <v>1099</v>
      </c>
      <c r="BA110">
        <v>50</v>
      </c>
      <c r="BB110" t="s">
        <v>1166</v>
      </c>
      <c r="BC110">
        <v>4</v>
      </c>
      <c r="BD110">
        <v>3</v>
      </c>
      <c r="BE110">
        <v>4</v>
      </c>
      <c r="BF110" s="137">
        <v>44573.665024000009</v>
      </c>
      <c r="BG110" s="137"/>
      <c r="BH110" s="188">
        <v>0</v>
      </c>
      <c r="BI110" s="188"/>
      <c r="BJ110" s="188"/>
      <c r="BK110" s="188">
        <v>0</v>
      </c>
      <c r="BL110" s="188">
        <v>0</v>
      </c>
      <c r="BM110" s="188"/>
      <c r="BN110" s="188"/>
      <c r="BO110" s="188"/>
      <c r="BP110" s="188"/>
      <c r="BQ110" s="188"/>
      <c r="BR110" s="188"/>
      <c r="BS110" s="188"/>
      <c r="BU110">
        <v>-50</v>
      </c>
      <c r="BY110">
        <v>-1</v>
      </c>
      <c r="CA110">
        <v>-1</v>
      </c>
      <c r="CD110">
        <v>1</v>
      </c>
      <c r="CF110">
        <v>0</v>
      </c>
      <c r="CI110" s="115" t="s">
        <v>1099</v>
      </c>
      <c r="CJ110">
        <v>50</v>
      </c>
      <c r="CK110" t="s">
        <v>1166</v>
      </c>
      <c r="CL110">
        <v>4</v>
      </c>
      <c r="CM110">
        <v>3</v>
      </c>
      <c r="CN110">
        <v>4</v>
      </c>
      <c r="CO110" s="137">
        <v>44598.040640000007</v>
      </c>
      <c r="CP110" s="137"/>
      <c r="CQ110" s="188">
        <v>0</v>
      </c>
      <c r="CR110" s="188"/>
      <c r="CS110" s="188"/>
      <c r="CT110" s="188">
        <v>0</v>
      </c>
      <c r="CU110" s="188">
        <v>0</v>
      </c>
      <c r="CV110" s="188"/>
      <c r="CW110" s="188"/>
      <c r="CX110" s="188"/>
      <c r="CY110" s="188"/>
      <c r="CZ110" s="188"/>
      <c r="DA110" s="188"/>
      <c r="DB110" s="188"/>
      <c r="DD110">
        <v>-50</v>
      </c>
      <c r="DH110">
        <v>-1</v>
      </c>
      <c r="DJ110">
        <v>-1</v>
      </c>
      <c r="DM110">
        <v>1</v>
      </c>
      <c r="DO110">
        <v>0</v>
      </c>
      <c r="DR110" s="115" t="s">
        <v>1099</v>
      </c>
      <c r="DS110">
        <v>50</v>
      </c>
      <c r="DT110" t="s">
        <v>1166</v>
      </c>
      <c r="DU110">
        <v>5</v>
      </c>
      <c r="DV110">
        <v>4</v>
      </c>
      <c r="DW110">
        <v>5</v>
      </c>
      <c r="DX110" s="137">
        <v>55254.930500000002</v>
      </c>
      <c r="DY110" s="137"/>
      <c r="DZ110" s="188">
        <v>0</v>
      </c>
      <c r="EA110" s="188"/>
      <c r="EB110" s="188"/>
      <c r="EC110" s="188">
        <v>0</v>
      </c>
      <c r="ED110" s="188">
        <v>0</v>
      </c>
      <c r="EE110" s="188"/>
      <c r="EF110" s="188"/>
      <c r="EG110" s="188"/>
      <c r="EH110" s="188"/>
      <c r="EI110" s="188"/>
      <c r="EJ110" s="188"/>
      <c r="EK110" s="188"/>
      <c r="EM110">
        <v>-50</v>
      </c>
      <c r="EQ110">
        <v>-1</v>
      </c>
      <c r="ES110">
        <v>-1</v>
      </c>
      <c r="EV110">
        <v>1</v>
      </c>
      <c r="EX110">
        <v>0</v>
      </c>
      <c r="FA110" s="115" t="s">
        <v>1099</v>
      </c>
      <c r="FB110">
        <v>50</v>
      </c>
      <c r="FC110" t="s">
        <v>1166</v>
      </c>
      <c r="FD110">
        <v>5</v>
      </c>
      <c r="FE110">
        <v>4</v>
      </c>
      <c r="FF110">
        <v>5</v>
      </c>
      <c r="FG110" s="137">
        <v>55324.374791000002</v>
      </c>
      <c r="FH110" s="137"/>
      <c r="FI110" s="188">
        <v>0</v>
      </c>
      <c r="FJ110" s="188"/>
      <c r="FK110" s="188"/>
      <c r="FL110" s="188">
        <v>0</v>
      </c>
      <c r="FM110" s="188">
        <v>0</v>
      </c>
      <c r="FN110" s="188"/>
      <c r="FO110" s="188"/>
      <c r="FP110" s="188"/>
      <c r="FQ110" s="188"/>
      <c r="FR110" s="188"/>
      <c r="FS110" s="188"/>
      <c r="FT110" s="188"/>
      <c r="FV110">
        <v>-50</v>
      </c>
      <c r="FZ110">
        <v>-1</v>
      </c>
      <c r="GB110">
        <v>-1</v>
      </c>
      <c r="GE110">
        <v>1</v>
      </c>
      <c r="GG110">
        <v>0</v>
      </c>
      <c r="GJ110" s="115" t="s">
        <v>1099</v>
      </c>
      <c r="GK110">
        <v>50</v>
      </c>
      <c r="GL110" t="s">
        <v>1166</v>
      </c>
      <c r="GM110">
        <v>5</v>
      </c>
      <c r="GN110">
        <v>4</v>
      </c>
      <c r="GO110">
        <v>5</v>
      </c>
      <c r="GP110" s="137">
        <v>55324.374791000002</v>
      </c>
      <c r="GQ110" s="137"/>
      <c r="GR110" s="188">
        <v>0</v>
      </c>
      <c r="GS110" s="188"/>
      <c r="GT110" s="188"/>
      <c r="GU110" s="188">
        <v>0</v>
      </c>
      <c r="GV110" s="188">
        <v>0</v>
      </c>
      <c r="GW110" s="188"/>
      <c r="GX110" s="188"/>
      <c r="GY110" s="188"/>
      <c r="GZ110" s="188"/>
      <c r="HA110" s="188"/>
      <c r="HB110" s="188"/>
      <c r="HC110" s="188"/>
      <c r="HE110">
        <v>-50</v>
      </c>
      <c r="HI110">
        <v>-1</v>
      </c>
      <c r="HK110">
        <v>-1</v>
      </c>
      <c r="HN110">
        <v>1</v>
      </c>
      <c r="HP110">
        <v>0</v>
      </c>
      <c r="HS110" s="115" t="s">
        <v>1099</v>
      </c>
      <c r="HT110">
        <v>50</v>
      </c>
      <c r="HU110" t="s">
        <v>1166</v>
      </c>
      <c r="HV110">
        <v>5</v>
      </c>
      <c r="HW110">
        <v>4</v>
      </c>
      <c r="HX110">
        <v>5</v>
      </c>
      <c r="HY110" s="137">
        <v>55264.310981100003</v>
      </c>
      <c r="HZ110" s="137"/>
      <c r="IA110" s="188">
        <v>0</v>
      </c>
      <c r="IB110" s="188"/>
      <c r="IC110" s="188"/>
      <c r="ID110" s="188">
        <v>0</v>
      </c>
      <c r="IE110" s="188">
        <v>0</v>
      </c>
      <c r="IF110" s="188"/>
      <c r="IG110" s="188"/>
      <c r="IH110" s="188"/>
      <c r="II110" s="188"/>
      <c r="IJ110" s="188"/>
      <c r="IK110" s="188"/>
      <c r="IL110" s="188"/>
      <c r="IN110">
        <v>-50</v>
      </c>
      <c r="IR110">
        <v>-1</v>
      </c>
      <c r="IT110">
        <v>-1</v>
      </c>
      <c r="IW110">
        <v>1</v>
      </c>
      <c r="IY110">
        <v>0</v>
      </c>
      <c r="JB110" s="115" t="s">
        <v>1099</v>
      </c>
      <c r="JC110">
        <v>50</v>
      </c>
      <c r="JD110" t="s">
        <v>1166</v>
      </c>
      <c r="JE110">
        <v>5</v>
      </c>
      <c r="JF110">
        <v>4</v>
      </c>
      <c r="JG110">
        <v>5</v>
      </c>
      <c r="JH110" s="137">
        <v>55297.941309600006</v>
      </c>
      <c r="JI110" s="137"/>
      <c r="JJ110" s="188">
        <v>0</v>
      </c>
      <c r="JK110" s="188"/>
      <c r="JL110" s="188"/>
      <c r="JM110" s="188">
        <v>0</v>
      </c>
      <c r="JN110" s="188">
        <v>0</v>
      </c>
      <c r="JO110" s="188"/>
      <c r="JP110" s="188"/>
      <c r="JQ110" s="188"/>
      <c r="JR110" s="188"/>
      <c r="JS110" s="188"/>
      <c r="JT110" s="188"/>
      <c r="JU110" s="188"/>
      <c r="JW110">
        <v>-50</v>
      </c>
      <c r="KA110">
        <v>-1</v>
      </c>
      <c r="KC110">
        <v>-1</v>
      </c>
      <c r="KF110">
        <v>1</v>
      </c>
      <c r="KH110">
        <v>0</v>
      </c>
      <c r="KK110" s="115" t="s">
        <v>1099</v>
      </c>
      <c r="KL110">
        <v>50</v>
      </c>
      <c r="KM110" t="s">
        <v>1166</v>
      </c>
      <c r="KN110">
        <v>5</v>
      </c>
      <c r="KO110">
        <v>4</v>
      </c>
      <c r="KP110">
        <v>5</v>
      </c>
      <c r="KQ110" s="137">
        <v>55443.989808499995</v>
      </c>
      <c r="KR110" s="137"/>
      <c r="KS110" s="188">
        <v>0</v>
      </c>
      <c r="KT110" s="188"/>
      <c r="KU110" s="188"/>
      <c r="KV110" s="188">
        <v>0</v>
      </c>
      <c r="KW110" s="188">
        <v>0</v>
      </c>
      <c r="KX110" s="188"/>
      <c r="KY110" s="188"/>
      <c r="KZ110" s="188"/>
      <c r="LA110" s="188"/>
      <c r="LB110" s="188"/>
      <c r="LC110" s="188"/>
      <c r="LD110" s="188"/>
      <c r="LF110">
        <v>-50</v>
      </c>
      <c r="LJ110">
        <v>-1</v>
      </c>
      <c r="LL110">
        <v>-1</v>
      </c>
      <c r="LO110">
        <v>1</v>
      </c>
      <c r="LQ110">
        <v>0</v>
      </c>
      <c r="LT110" s="115" t="s">
        <v>1099</v>
      </c>
      <c r="LU110">
        <v>50</v>
      </c>
      <c r="LV110" t="s">
        <v>1166</v>
      </c>
      <c r="LW110">
        <v>5</v>
      </c>
      <c r="LX110">
        <v>4</v>
      </c>
      <c r="LY110">
        <v>5</v>
      </c>
      <c r="LZ110" s="137">
        <v>55456.132762800007</v>
      </c>
      <c r="MA110" s="137"/>
      <c r="MB110" s="188">
        <v>0</v>
      </c>
      <c r="MC110" s="188"/>
      <c r="MD110" s="188"/>
      <c r="ME110" s="188">
        <v>0</v>
      </c>
      <c r="MF110" s="188">
        <v>0</v>
      </c>
      <c r="MG110" s="188"/>
      <c r="MH110" s="188"/>
      <c r="MI110" s="188"/>
      <c r="MJ110" s="188"/>
      <c r="MK110" s="188"/>
      <c r="ML110" s="188"/>
      <c r="MM110" s="188"/>
      <c r="MO110">
        <v>-50</v>
      </c>
      <c r="MS110">
        <v>-1</v>
      </c>
      <c r="MU110">
        <v>-1</v>
      </c>
      <c r="MX110">
        <v>1</v>
      </c>
      <c r="MZ110">
        <v>0</v>
      </c>
      <c r="NC110" s="115" t="s">
        <v>1099</v>
      </c>
      <c r="ND110">
        <v>50</v>
      </c>
      <c r="NE110" t="s">
        <v>1166</v>
      </c>
      <c r="NF110">
        <v>4</v>
      </c>
      <c r="NG110">
        <v>3</v>
      </c>
      <c r="NH110">
        <v>4</v>
      </c>
      <c r="NI110" s="137">
        <v>44466.20134544</v>
      </c>
      <c r="NJ110" s="137"/>
      <c r="NK110" s="188">
        <v>0</v>
      </c>
      <c r="NL110" s="188"/>
      <c r="NM110" s="188"/>
      <c r="NN110" s="188">
        <v>0</v>
      </c>
      <c r="NO110" s="188">
        <v>0</v>
      </c>
      <c r="NP110" s="188"/>
      <c r="NQ110" s="188"/>
      <c r="NR110" s="188"/>
      <c r="NS110" s="188"/>
      <c r="NT110" s="188"/>
      <c r="NU110" s="188"/>
      <c r="NV110" s="188"/>
      <c r="NX110">
        <v>-50</v>
      </c>
      <c r="OB110">
        <v>-1</v>
      </c>
      <c r="OD110">
        <v>-1</v>
      </c>
      <c r="OG110">
        <v>1</v>
      </c>
      <c r="OI110">
        <v>0</v>
      </c>
      <c r="OL110" s="115" t="s">
        <v>1099</v>
      </c>
      <c r="OM110">
        <v>50</v>
      </c>
      <c r="ON110" t="s">
        <v>1166</v>
      </c>
      <c r="OO110">
        <v>5</v>
      </c>
      <c r="OP110">
        <v>4</v>
      </c>
      <c r="OQ110">
        <v>5</v>
      </c>
      <c r="OR110" s="137">
        <v>55141.351219249998</v>
      </c>
      <c r="OS110" s="137"/>
      <c r="OT110" s="188">
        <v>0</v>
      </c>
      <c r="OU110" s="188"/>
      <c r="OV110" s="188"/>
      <c r="OW110" s="188">
        <v>0</v>
      </c>
      <c r="OX110" s="188">
        <v>0</v>
      </c>
      <c r="OY110" s="188"/>
      <c r="OZ110" s="188"/>
      <c r="PA110" s="188"/>
      <c r="PB110" s="188"/>
      <c r="PC110" s="188"/>
      <c r="PD110" s="188"/>
      <c r="PE110" s="188"/>
      <c r="PG110">
        <v>-50</v>
      </c>
      <c r="PK110">
        <v>-1</v>
      </c>
      <c r="PM110">
        <v>-1</v>
      </c>
      <c r="PP110">
        <v>1</v>
      </c>
      <c r="PR110">
        <v>0</v>
      </c>
      <c r="PU110" s="115" t="s">
        <v>1099</v>
      </c>
      <c r="PV110">
        <v>50</v>
      </c>
      <c r="PW110" t="s">
        <v>1166</v>
      </c>
      <c r="PX110">
        <v>5</v>
      </c>
      <c r="PY110" t="e">
        <v>#REF!</v>
      </c>
      <c r="PZ110">
        <v>5</v>
      </c>
      <c r="QA110" s="137">
        <v>55112.47459795</v>
      </c>
      <c r="QB110" s="137"/>
      <c r="QC110" s="188">
        <v>0</v>
      </c>
      <c r="QD110" s="188"/>
      <c r="QE110" s="188"/>
      <c r="QF110" s="188">
        <v>0</v>
      </c>
      <c r="QG110" s="188">
        <v>0</v>
      </c>
      <c r="QH110" s="188"/>
      <c r="QI110" s="188"/>
      <c r="QJ110" s="188"/>
      <c r="QK110" s="188"/>
      <c r="QL110" s="188"/>
      <c r="QM110" s="188"/>
      <c r="QN110" s="188"/>
      <c r="QP110">
        <f t="shared" si="271"/>
        <v>-50</v>
      </c>
      <c r="QT110">
        <v>-1</v>
      </c>
      <c r="QV110">
        <v>-1</v>
      </c>
      <c r="QY110">
        <f t="shared" si="295"/>
        <v>1</v>
      </c>
      <c r="RA110">
        <f t="shared" si="273"/>
        <v>0</v>
      </c>
      <c r="RD110" s="115" t="s">
        <v>1099</v>
      </c>
      <c r="RE110">
        <v>50</v>
      </c>
      <c r="RF110" t="str">
        <f t="shared" si="296"/>
        <v>FALSE</v>
      </c>
      <c r="RG110">
        <f>ROUND(MARGIN!$J27,0)</f>
        <v>5</v>
      </c>
      <c r="RH110" t="e">
        <f>ROUND(IF(QQ110=QV110,RG110*(1+#REF!),RG110*(1-#REF!)),0)</f>
        <v>#REF!</v>
      </c>
      <c r="RI110">
        <f t="shared" si="275"/>
        <v>5</v>
      </c>
      <c r="RJ110" s="137">
        <f>RI110*10000*MARGIN!$G27/MARGIN!$D27</f>
        <v>55112.47459795</v>
      </c>
      <c r="RK110" s="137"/>
      <c r="RL110" s="188">
        <f t="shared" si="297"/>
        <v>0</v>
      </c>
      <c r="RM110" s="188"/>
      <c r="RN110" s="188"/>
      <c r="RO110" s="188">
        <f t="shared" si="277"/>
        <v>0</v>
      </c>
      <c r="RP110" s="188">
        <f t="shared" si="298"/>
        <v>0</v>
      </c>
      <c r="RQ110" s="188"/>
      <c r="RR110" s="188"/>
      <c r="RS110" s="188"/>
      <c r="RT110" s="188"/>
      <c r="RU110" s="188"/>
      <c r="RV110" s="188"/>
      <c r="RW110" s="188"/>
      <c r="RY110">
        <f t="shared" si="279"/>
        <v>-50</v>
      </c>
      <c r="SC110">
        <v>-1</v>
      </c>
      <c r="SE110">
        <v>-1</v>
      </c>
      <c r="SH110">
        <f t="shared" si="299"/>
        <v>1</v>
      </c>
      <c r="SJ110">
        <f t="shared" si="281"/>
        <v>0</v>
      </c>
      <c r="SM110" s="115" t="s">
        <v>1099</v>
      </c>
      <c r="SN110">
        <v>50</v>
      </c>
      <c r="SO110" t="str">
        <f t="shared" si="300"/>
        <v>FALSE</v>
      </c>
      <c r="SP110">
        <f>ROUND(MARGIN!$J27,0)</f>
        <v>5</v>
      </c>
      <c r="SQ110" t="e">
        <f>ROUND(IF(RZ110=SE110,SP110*(1+#REF!),SP110*(1-#REF!)),0)</f>
        <v>#REF!</v>
      </c>
      <c r="SR110">
        <f t="shared" si="283"/>
        <v>5</v>
      </c>
      <c r="SS110" s="137">
        <f>SR110*10000*MARGIN!$G27/MARGIN!$D27</f>
        <v>55112.47459795</v>
      </c>
      <c r="ST110" s="137"/>
      <c r="SU110" s="188">
        <f t="shared" si="301"/>
        <v>0</v>
      </c>
      <c r="SV110" s="188"/>
      <c r="SW110" s="188"/>
      <c r="SX110" s="188">
        <f t="shared" si="285"/>
        <v>0</v>
      </c>
      <c r="SY110" s="188">
        <f t="shared" si="302"/>
        <v>0</v>
      </c>
      <c r="SZ110" s="188"/>
      <c r="TA110" s="188"/>
      <c r="TB110" s="188"/>
      <c r="TC110" s="188"/>
      <c r="TD110" s="188"/>
      <c r="TE110" s="188"/>
      <c r="TF110" s="188"/>
      <c r="TH110">
        <f t="shared" si="287"/>
        <v>-50</v>
      </c>
      <c r="TL110">
        <v>-1</v>
      </c>
      <c r="TN110">
        <v>-1</v>
      </c>
      <c r="TQ110">
        <f t="shared" si="303"/>
        <v>1</v>
      </c>
      <c r="TS110">
        <f t="shared" si="289"/>
        <v>0</v>
      </c>
      <c r="TV110" s="115" t="s">
        <v>1099</v>
      </c>
      <c r="TW110">
        <v>50</v>
      </c>
      <c r="TX110" t="str">
        <f t="shared" si="304"/>
        <v>FALSE</v>
      </c>
      <c r="TY110">
        <f>ROUND(MARGIN!$J27,0)</f>
        <v>5</v>
      </c>
      <c r="TZ110" t="e">
        <f>ROUND(IF(TI110=TN110,TY110*(1+#REF!),TY110*(1-#REF!)),0)</f>
        <v>#REF!</v>
      </c>
      <c r="UA110">
        <f t="shared" si="291"/>
        <v>5</v>
      </c>
      <c r="UB110" s="137">
        <f>UA110*10000*MARGIN!$G27/MARGIN!$D27</f>
        <v>55112.47459795</v>
      </c>
      <c r="UC110" s="137"/>
      <c r="UD110" s="188">
        <f t="shared" si="305"/>
        <v>0</v>
      </c>
      <c r="UE110" s="188"/>
      <c r="UF110" s="188"/>
      <c r="UG110" s="188">
        <f t="shared" si="293"/>
        <v>0</v>
      </c>
      <c r="UH110" s="188">
        <f t="shared" si="306"/>
        <v>0</v>
      </c>
      <c r="UI110" s="188"/>
      <c r="UJ110" s="188"/>
      <c r="UK110" s="188"/>
      <c r="UL110" s="188"/>
      <c r="UM110" s="188"/>
      <c r="UN110" s="188"/>
      <c r="UO110" s="188"/>
    </row>
    <row r="111" spans="1:561" x14ac:dyDescent="0.25">
      <c r="A111" t="s">
        <v>1080</v>
      </c>
      <c r="B111" s="163" t="s">
        <v>11</v>
      </c>
      <c r="E111">
        <v>-3</v>
      </c>
      <c r="H111">
        <v>-1</v>
      </c>
      <c r="J111">
        <v>-1</v>
      </c>
      <c r="M111">
        <v>1</v>
      </c>
      <c r="O111">
        <v>0</v>
      </c>
      <c r="R111" s="115" t="s">
        <v>1099</v>
      </c>
      <c r="S111">
        <v>50</v>
      </c>
      <c r="T111" t="s">
        <v>1166</v>
      </c>
      <c r="U111">
        <v>5</v>
      </c>
      <c r="V111">
        <v>4</v>
      </c>
      <c r="W111">
        <v>5</v>
      </c>
      <c r="X111" s="137">
        <v>55349.845840000002</v>
      </c>
      <c r="Y111" s="137"/>
      <c r="Z111" s="188">
        <v>0</v>
      </c>
      <c r="AA111" s="188"/>
      <c r="AB111" s="188"/>
      <c r="AC111" s="188">
        <v>0</v>
      </c>
      <c r="AD111" s="188">
        <v>0</v>
      </c>
      <c r="AE111" s="188"/>
      <c r="AF111" s="188"/>
      <c r="AG111" s="188"/>
      <c r="AH111" s="188"/>
      <c r="AI111" s="188"/>
      <c r="AJ111" s="188"/>
      <c r="AL111">
        <v>-3</v>
      </c>
      <c r="AP111">
        <v>-1</v>
      </c>
      <c r="AR111">
        <v>-1</v>
      </c>
      <c r="AU111">
        <v>1</v>
      </c>
      <c r="AW111">
        <v>0</v>
      </c>
      <c r="AZ111" s="115" t="s">
        <v>1099</v>
      </c>
      <c r="BA111">
        <v>50</v>
      </c>
      <c r="BB111" t="s">
        <v>1166</v>
      </c>
      <c r="BC111">
        <v>4</v>
      </c>
      <c r="BD111">
        <v>3</v>
      </c>
      <c r="BE111">
        <v>4</v>
      </c>
      <c r="BF111" s="137">
        <v>44579.43048000001</v>
      </c>
      <c r="BG111" s="137"/>
      <c r="BH111" s="188">
        <v>0</v>
      </c>
      <c r="BI111" s="188"/>
      <c r="BJ111" s="188"/>
      <c r="BK111" s="188">
        <v>0</v>
      </c>
      <c r="BL111" s="188">
        <v>0</v>
      </c>
      <c r="BM111" s="188"/>
      <c r="BN111" s="188"/>
      <c r="BO111" s="188"/>
      <c r="BP111" s="188"/>
      <c r="BQ111" s="188"/>
      <c r="BR111" s="188"/>
      <c r="BS111" s="188"/>
      <c r="BU111">
        <v>-50</v>
      </c>
      <c r="BY111">
        <v>-1</v>
      </c>
      <c r="CA111">
        <v>-1</v>
      </c>
      <c r="CD111">
        <v>1</v>
      </c>
      <c r="CF111">
        <v>0</v>
      </c>
      <c r="CI111" s="115" t="s">
        <v>1099</v>
      </c>
      <c r="CJ111">
        <v>50</v>
      </c>
      <c r="CK111" t="s">
        <v>1166</v>
      </c>
      <c r="CL111">
        <v>4</v>
      </c>
      <c r="CM111">
        <v>3</v>
      </c>
      <c r="CN111">
        <v>4</v>
      </c>
      <c r="CO111" s="137">
        <v>44603.481799999994</v>
      </c>
      <c r="CP111" s="137"/>
      <c r="CQ111" s="188">
        <v>0</v>
      </c>
      <c r="CR111" s="188"/>
      <c r="CS111" s="188"/>
      <c r="CT111" s="188">
        <v>0</v>
      </c>
      <c r="CU111" s="188">
        <v>0</v>
      </c>
      <c r="CV111" s="188"/>
      <c r="CW111" s="188"/>
      <c r="CX111" s="188"/>
      <c r="CY111" s="188"/>
      <c r="CZ111" s="188"/>
      <c r="DA111" s="188"/>
      <c r="DB111" s="188"/>
      <c r="DD111">
        <v>-50</v>
      </c>
      <c r="DH111">
        <v>-1</v>
      </c>
      <c r="DJ111">
        <v>-1</v>
      </c>
      <c r="DM111">
        <v>1</v>
      </c>
      <c r="DO111">
        <v>0</v>
      </c>
      <c r="DR111" s="115" t="s">
        <v>1099</v>
      </c>
      <c r="DS111">
        <v>50</v>
      </c>
      <c r="DT111" t="s">
        <v>1166</v>
      </c>
      <c r="DU111">
        <v>5</v>
      </c>
      <c r="DV111">
        <v>4</v>
      </c>
      <c r="DW111">
        <v>5</v>
      </c>
      <c r="DX111" s="137">
        <v>55288.940749999994</v>
      </c>
      <c r="DY111" s="137"/>
      <c r="DZ111" s="188">
        <v>0</v>
      </c>
      <c r="EA111" s="188"/>
      <c r="EB111" s="188"/>
      <c r="EC111" s="188">
        <v>0</v>
      </c>
      <c r="ED111" s="188">
        <v>0</v>
      </c>
      <c r="EE111" s="188"/>
      <c r="EF111" s="188"/>
      <c r="EG111" s="188"/>
      <c r="EH111" s="188"/>
      <c r="EI111" s="188"/>
      <c r="EJ111" s="188"/>
      <c r="EK111" s="188"/>
      <c r="EM111">
        <v>-50</v>
      </c>
      <c r="EQ111">
        <v>-1</v>
      </c>
      <c r="ES111">
        <v>-1</v>
      </c>
      <c r="EV111">
        <v>1</v>
      </c>
      <c r="EX111">
        <v>0</v>
      </c>
      <c r="FA111" s="115" t="s">
        <v>1099</v>
      </c>
      <c r="FB111">
        <v>50</v>
      </c>
      <c r="FC111" t="s">
        <v>1166</v>
      </c>
      <c r="FD111">
        <v>5</v>
      </c>
      <c r="FE111">
        <v>4</v>
      </c>
      <c r="FF111">
        <v>5</v>
      </c>
      <c r="FG111" s="137">
        <v>55326.137999999999</v>
      </c>
      <c r="FH111" s="137"/>
      <c r="FI111" s="188">
        <v>0</v>
      </c>
      <c r="FJ111" s="188"/>
      <c r="FK111" s="188"/>
      <c r="FL111" s="188">
        <v>0</v>
      </c>
      <c r="FM111" s="188">
        <v>0</v>
      </c>
      <c r="FN111" s="188"/>
      <c r="FO111" s="188"/>
      <c r="FP111" s="188"/>
      <c r="FQ111" s="188"/>
      <c r="FR111" s="188"/>
      <c r="FS111" s="188"/>
      <c r="FT111" s="188"/>
      <c r="FV111">
        <v>-50</v>
      </c>
      <c r="FZ111">
        <v>-1</v>
      </c>
      <c r="GB111">
        <v>-1</v>
      </c>
      <c r="GE111">
        <v>1</v>
      </c>
      <c r="GG111">
        <v>0</v>
      </c>
      <c r="GJ111" s="115" t="s">
        <v>1099</v>
      </c>
      <c r="GK111">
        <v>50</v>
      </c>
      <c r="GL111" t="s">
        <v>1166</v>
      </c>
      <c r="GM111">
        <v>5</v>
      </c>
      <c r="GN111">
        <v>4</v>
      </c>
      <c r="GO111">
        <v>5</v>
      </c>
      <c r="GP111" s="137">
        <v>55326.137999999999</v>
      </c>
      <c r="GQ111" s="137"/>
      <c r="GR111" s="188">
        <v>0</v>
      </c>
      <c r="GS111" s="188"/>
      <c r="GT111" s="188"/>
      <c r="GU111" s="188">
        <v>0</v>
      </c>
      <c r="GV111" s="188">
        <v>0</v>
      </c>
      <c r="GW111" s="188"/>
      <c r="GX111" s="188"/>
      <c r="GY111" s="188"/>
      <c r="GZ111" s="188"/>
      <c r="HA111" s="188"/>
      <c r="HB111" s="188"/>
      <c r="HC111" s="188"/>
      <c r="HE111">
        <v>-50</v>
      </c>
      <c r="HI111">
        <v>-1</v>
      </c>
      <c r="HK111">
        <v>-1</v>
      </c>
      <c r="HN111">
        <v>1</v>
      </c>
      <c r="HP111">
        <v>0</v>
      </c>
      <c r="HS111" s="115" t="s">
        <v>1099</v>
      </c>
      <c r="HT111">
        <v>50</v>
      </c>
      <c r="HU111" t="s">
        <v>1166</v>
      </c>
      <c r="HV111">
        <v>5</v>
      </c>
      <c r="HW111">
        <v>4</v>
      </c>
      <c r="HX111">
        <v>5</v>
      </c>
      <c r="HY111" s="137">
        <v>55272.354999999996</v>
      </c>
      <c r="HZ111" s="137"/>
      <c r="IA111" s="188">
        <v>0</v>
      </c>
      <c r="IB111" s="188"/>
      <c r="IC111" s="188"/>
      <c r="ID111" s="188">
        <v>0</v>
      </c>
      <c r="IE111" s="188">
        <v>0</v>
      </c>
      <c r="IF111" s="188"/>
      <c r="IG111" s="188"/>
      <c r="IH111" s="188"/>
      <c r="II111" s="188"/>
      <c r="IJ111" s="188"/>
      <c r="IK111" s="188"/>
      <c r="IL111" s="188"/>
      <c r="IN111">
        <v>-50</v>
      </c>
      <c r="IR111">
        <v>-1</v>
      </c>
      <c r="IT111">
        <v>-1</v>
      </c>
      <c r="IW111">
        <v>1</v>
      </c>
      <c r="IY111">
        <v>0</v>
      </c>
      <c r="JB111" s="115" t="s">
        <v>1099</v>
      </c>
      <c r="JC111">
        <v>50</v>
      </c>
      <c r="JD111" t="s">
        <v>1166</v>
      </c>
      <c r="JE111">
        <v>5</v>
      </c>
      <c r="JF111">
        <v>4</v>
      </c>
      <c r="JG111">
        <v>5</v>
      </c>
      <c r="JH111" s="137">
        <v>55288.453499999996</v>
      </c>
      <c r="JI111" s="137"/>
      <c r="JJ111" s="188">
        <v>0</v>
      </c>
      <c r="JK111" s="188"/>
      <c r="JL111" s="188"/>
      <c r="JM111" s="188">
        <v>0</v>
      </c>
      <c r="JN111" s="188">
        <v>0</v>
      </c>
      <c r="JO111" s="188"/>
      <c r="JP111" s="188"/>
      <c r="JQ111" s="188"/>
      <c r="JR111" s="188"/>
      <c r="JS111" s="188"/>
      <c r="JT111" s="188"/>
      <c r="JU111" s="188"/>
      <c r="JW111">
        <v>-50</v>
      </c>
      <c r="KA111">
        <v>-1</v>
      </c>
      <c r="KC111">
        <v>-1</v>
      </c>
      <c r="KF111">
        <v>1</v>
      </c>
      <c r="KH111">
        <v>0</v>
      </c>
      <c r="KK111" s="115" t="s">
        <v>1099</v>
      </c>
      <c r="KL111">
        <v>50</v>
      </c>
      <c r="KM111" t="s">
        <v>1166</v>
      </c>
      <c r="KN111">
        <v>5</v>
      </c>
      <c r="KO111">
        <v>4</v>
      </c>
      <c r="KP111">
        <v>5</v>
      </c>
      <c r="KQ111" s="137">
        <v>55454.477000000006</v>
      </c>
      <c r="KR111" s="137"/>
      <c r="KS111" s="188">
        <v>0</v>
      </c>
      <c r="KT111" s="188"/>
      <c r="KU111" s="188"/>
      <c r="KV111" s="188">
        <v>0</v>
      </c>
      <c r="KW111" s="188">
        <v>0</v>
      </c>
      <c r="KX111" s="188"/>
      <c r="KY111" s="188"/>
      <c r="KZ111" s="188"/>
      <c r="LA111" s="188"/>
      <c r="LB111" s="188"/>
      <c r="LC111" s="188"/>
      <c r="LD111" s="188"/>
      <c r="LF111">
        <v>-50</v>
      </c>
      <c r="LJ111">
        <v>-1</v>
      </c>
      <c r="LL111">
        <v>-1</v>
      </c>
      <c r="LO111">
        <v>1</v>
      </c>
      <c r="LQ111">
        <v>0</v>
      </c>
      <c r="LT111" s="115" t="s">
        <v>1099</v>
      </c>
      <c r="LU111">
        <v>50</v>
      </c>
      <c r="LV111" t="s">
        <v>1166</v>
      </c>
      <c r="LW111">
        <v>5</v>
      </c>
      <c r="LX111">
        <v>4</v>
      </c>
      <c r="LY111">
        <v>5</v>
      </c>
      <c r="LZ111" s="137">
        <v>55439.173999999999</v>
      </c>
      <c r="MA111" s="137"/>
      <c r="MB111" s="188">
        <v>0</v>
      </c>
      <c r="MC111" s="188"/>
      <c r="MD111" s="188"/>
      <c r="ME111" s="188">
        <v>0</v>
      </c>
      <c r="MF111" s="188">
        <v>0</v>
      </c>
      <c r="MG111" s="188"/>
      <c r="MH111" s="188"/>
      <c r="MI111" s="188"/>
      <c r="MJ111" s="188"/>
      <c r="MK111" s="188"/>
      <c r="ML111" s="188"/>
      <c r="MM111" s="188"/>
      <c r="MO111">
        <v>-50</v>
      </c>
      <c r="MS111">
        <v>-1</v>
      </c>
      <c r="MU111">
        <v>-1</v>
      </c>
      <c r="MX111">
        <v>1</v>
      </c>
      <c r="MZ111">
        <v>0</v>
      </c>
      <c r="NC111" s="115" t="s">
        <v>1099</v>
      </c>
      <c r="ND111">
        <v>50</v>
      </c>
      <c r="NE111" t="s">
        <v>1166</v>
      </c>
      <c r="NF111">
        <v>4</v>
      </c>
      <c r="NG111">
        <v>3</v>
      </c>
      <c r="NH111">
        <v>4</v>
      </c>
      <c r="NI111" s="137">
        <v>44469.857999999993</v>
      </c>
      <c r="NJ111" s="137"/>
      <c r="NK111" s="188">
        <v>0</v>
      </c>
      <c r="NL111" s="188"/>
      <c r="NM111" s="188"/>
      <c r="NN111" s="188">
        <v>0</v>
      </c>
      <c r="NO111" s="188">
        <v>0</v>
      </c>
      <c r="NP111" s="188"/>
      <c r="NQ111" s="188"/>
      <c r="NR111" s="188"/>
      <c r="NS111" s="188"/>
      <c r="NT111" s="188"/>
      <c r="NU111" s="188"/>
      <c r="NV111" s="188"/>
      <c r="NX111">
        <v>-50</v>
      </c>
      <c r="OB111">
        <v>-1</v>
      </c>
      <c r="OD111">
        <v>-1</v>
      </c>
      <c r="OG111">
        <v>1</v>
      </c>
      <c r="OI111">
        <v>0</v>
      </c>
      <c r="OL111" s="115" t="s">
        <v>1099</v>
      </c>
      <c r="OM111">
        <v>50</v>
      </c>
      <c r="ON111" t="s">
        <v>1166</v>
      </c>
      <c r="OO111">
        <v>5</v>
      </c>
      <c r="OP111">
        <v>4</v>
      </c>
      <c r="OQ111">
        <v>5</v>
      </c>
      <c r="OR111" s="137">
        <v>55178.909500000002</v>
      </c>
      <c r="OS111" s="137"/>
      <c r="OT111" s="188">
        <v>0</v>
      </c>
      <c r="OU111" s="188"/>
      <c r="OV111" s="188"/>
      <c r="OW111" s="188">
        <v>0</v>
      </c>
      <c r="OX111" s="188">
        <v>0</v>
      </c>
      <c r="OY111" s="188"/>
      <c r="OZ111" s="188"/>
      <c r="PA111" s="188"/>
      <c r="PB111" s="188"/>
      <c r="PC111" s="188"/>
      <c r="PD111" s="188"/>
      <c r="PE111" s="188"/>
      <c r="PG111">
        <v>-50</v>
      </c>
      <c r="PK111">
        <v>-1</v>
      </c>
      <c r="PM111">
        <v>-1</v>
      </c>
      <c r="PP111">
        <v>1</v>
      </c>
      <c r="PR111">
        <v>0</v>
      </c>
      <c r="PU111" s="115" t="s">
        <v>1099</v>
      </c>
      <c r="PV111">
        <v>50</v>
      </c>
      <c r="PW111" t="s">
        <v>1166</v>
      </c>
      <c r="PX111">
        <v>5</v>
      </c>
      <c r="PY111" t="e">
        <v>#REF!</v>
      </c>
      <c r="PZ111">
        <v>5</v>
      </c>
      <c r="QA111" s="137">
        <v>55124.224999999991</v>
      </c>
      <c r="QB111" s="137"/>
      <c r="QC111" s="188">
        <v>0</v>
      </c>
      <c r="QD111" s="188"/>
      <c r="QE111" s="188"/>
      <c r="QF111" s="188">
        <v>0</v>
      </c>
      <c r="QG111" s="188">
        <v>0</v>
      </c>
      <c r="QH111" s="188"/>
      <c r="QI111" s="188"/>
      <c r="QJ111" s="188"/>
      <c r="QK111" s="188"/>
      <c r="QL111" s="188"/>
      <c r="QM111" s="188"/>
      <c r="QN111" s="188"/>
      <c r="QP111">
        <f t="shared" si="271"/>
        <v>-50</v>
      </c>
      <c r="QT111">
        <v>-1</v>
      </c>
      <c r="QV111">
        <v>-1</v>
      </c>
      <c r="QY111">
        <f t="shared" si="295"/>
        <v>1</v>
      </c>
      <c r="RA111">
        <f t="shared" si="273"/>
        <v>0</v>
      </c>
      <c r="RD111" s="115" t="s">
        <v>1099</v>
      </c>
      <c r="RE111">
        <v>50</v>
      </c>
      <c r="RF111" t="str">
        <f t="shared" si="296"/>
        <v>FALSE</v>
      </c>
      <c r="RG111">
        <f>ROUND(MARGIN!$J28,0)</f>
        <v>5</v>
      </c>
      <c r="RH111" t="e">
        <f>ROUND(IF(QQ111=QV111,RG111*(1+#REF!),RG111*(1-#REF!)),0)</f>
        <v>#REF!</v>
      </c>
      <c r="RI111">
        <f t="shared" si="275"/>
        <v>5</v>
      </c>
      <c r="RJ111" s="137">
        <f>RI111*10000*MARGIN!$G28/MARGIN!$D28</f>
        <v>55124.224999999991</v>
      </c>
      <c r="RK111" s="137"/>
      <c r="RL111" s="188">
        <f t="shared" si="297"/>
        <v>0</v>
      </c>
      <c r="RM111" s="188"/>
      <c r="RN111" s="188"/>
      <c r="RO111" s="188">
        <f t="shared" si="277"/>
        <v>0</v>
      </c>
      <c r="RP111" s="188">
        <f t="shared" si="298"/>
        <v>0</v>
      </c>
      <c r="RQ111" s="188"/>
      <c r="RR111" s="188"/>
      <c r="RS111" s="188"/>
      <c r="RT111" s="188"/>
      <c r="RU111" s="188"/>
      <c r="RV111" s="188"/>
      <c r="RW111" s="188"/>
      <c r="RY111">
        <f t="shared" si="279"/>
        <v>-50</v>
      </c>
      <c r="SC111">
        <v>-1</v>
      </c>
      <c r="SE111">
        <v>-1</v>
      </c>
      <c r="SH111">
        <f t="shared" si="299"/>
        <v>1</v>
      </c>
      <c r="SJ111">
        <f t="shared" si="281"/>
        <v>0</v>
      </c>
      <c r="SM111" s="115" t="s">
        <v>1099</v>
      </c>
      <c r="SN111">
        <v>50</v>
      </c>
      <c r="SO111" t="str">
        <f t="shared" si="300"/>
        <v>FALSE</v>
      </c>
      <c r="SP111">
        <f>ROUND(MARGIN!$J28,0)</f>
        <v>5</v>
      </c>
      <c r="SQ111" t="e">
        <f>ROUND(IF(RZ111=SE111,SP111*(1+#REF!),SP111*(1-#REF!)),0)</f>
        <v>#REF!</v>
      </c>
      <c r="SR111">
        <f t="shared" si="283"/>
        <v>5</v>
      </c>
      <c r="SS111" s="137">
        <f>SR111*10000*MARGIN!$G28/MARGIN!$D28</f>
        <v>55124.224999999991</v>
      </c>
      <c r="ST111" s="137"/>
      <c r="SU111" s="188">
        <f t="shared" si="301"/>
        <v>0</v>
      </c>
      <c r="SV111" s="188"/>
      <c r="SW111" s="188"/>
      <c r="SX111" s="188">
        <f t="shared" si="285"/>
        <v>0</v>
      </c>
      <c r="SY111" s="188">
        <f t="shared" si="302"/>
        <v>0</v>
      </c>
      <c r="SZ111" s="188"/>
      <c r="TA111" s="188"/>
      <c r="TB111" s="188"/>
      <c r="TC111" s="188"/>
      <c r="TD111" s="188"/>
      <c r="TE111" s="188"/>
      <c r="TF111" s="188"/>
      <c r="TH111">
        <f t="shared" si="287"/>
        <v>-50</v>
      </c>
      <c r="TL111">
        <v>-1</v>
      </c>
      <c r="TN111">
        <v>-1</v>
      </c>
      <c r="TQ111">
        <f t="shared" si="303"/>
        <v>1</v>
      </c>
      <c r="TS111">
        <f t="shared" si="289"/>
        <v>0</v>
      </c>
      <c r="TV111" s="115" t="s">
        <v>1099</v>
      </c>
      <c r="TW111">
        <v>50</v>
      </c>
      <c r="TX111" t="str">
        <f t="shared" si="304"/>
        <v>FALSE</v>
      </c>
      <c r="TY111">
        <f>ROUND(MARGIN!$J28,0)</f>
        <v>5</v>
      </c>
      <c r="TZ111" t="e">
        <f>ROUND(IF(TI111=TN111,TY111*(1+#REF!),TY111*(1-#REF!)),0)</f>
        <v>#REF!</v>
      </c>
      <c r="UA111">
        <f t="shared" si="291"/>
        <v>5</v>
      </c>
      <c r="UB111" s="137">
        <f>UA111*10000*MARGIN!$G28/MARGIN!$D28</f>
        <v>55124.224999999991</v>
      </c>
      <c r="UC111" s="137"/>
      <c r="UD111" s="188">
        <f t="shared" si="305"/>
        <v>0</v>
      </c>
      <c r="UE111" s="188"/>
      <c r="UF111" s="188"/>
      <c r="UG111" s="188">
        <f t="shared" si="293"/>
        <v>0</v>
      </c>
      <c r="UH111" s="188">
        <f t="shared" si="306"/>
        <v>0</v>
      </c>
      <c r="UI111" s="188"/>
      <c r="UJ111" s="188"/>
      <c r="UK111" s="188"/>
      <c r="UL111" s="188"/>
      <c r="UM111" s="188"/>
      <c r="UN111" s="188"/>
      <c r="UO111" s="188"/>
    </row>
    <row r="112" spans="1:561" x14ac:dyDescent="0.25">
      <c r="A112" t="s">
        <v>1081</v>
      </c>
      <c r="B112" s="163" t="s">
        <v>12</v>
      </c>
      <c r="E112">
        <v>-3</v>
      </c>
      <c r="H112">
        <v>-1</v>
      </c>
      <c r="J112">
        <v>-1</v>
      </c>
      <c r="M112">
        <v>1</v>
      </c>
      <c r="O112">
        <v>0</v>
      </c>
      <c r="R112" s="115" t="s">
        <v>1099</v>
      </c>
      <c r="S112">
        <v>50</v>
      </c>
      <c r="T112" t="s">
        <v>1166</v>
      </c>
      <c r="U112">
        <v>5</v>
      </c>
      <c r="V112">
        <v>4</v>
      </c>
      <c r="W112">
        <v>5</v>
      </c>
      <c r="X112" s="137">
        <v>55363.059189743115</v>
      </c>
      <c r="Y112" s="137"/>
      <c r="Z112" s="188">
        <v>0</v>
      </c>
      <c r="AA112" s="188"/>
      <c r="AB112" s="188"/>
      <c r="AC112" s="188">
        <v>0</v>
      </c>
      <c r="AD112" s="188">
        <v>0</v>
      </c>
      <c r="AE112" s="188"/>
      <c r="AF112" s="188"/>
      <c r="AG112" s="188"/>
      <c r="AH112" s="188"/>
      <c r="AI112" s="188"/>
      <c r="AJ112" s="188"/>
      <c r="AL112">
        <v>-3</v>
      </c>
      <c r="AP112">
        <v>-1</v>
      </c>
      <c r="AR112">
        <v>-1</v>
      </c>
      <c r="AU112">
        <v>1</v>
      </c>
      <c r="AW112">
        <v>0</v>
      </c>
      <c r="AZ112" s="115" t="s">
        <v>1099</v>
      </c>
      <c r="BA112">
        <v>50</v>
      </c>
      <c r="BB112" t="s">
        <v>1166</v>
      </c>
      <c r="BC112">
        <v>4</v>
      </c>
      <c r="BD112">
        <v>3</v>
      </c>
      <c r="BE112">
        <v>4</v>
      </c>
      <c r="BF112" s="137">
        <v>44588.694745686233</v>
      </c>
      <c r="BG112" s="137"/>
      <c r="BH112" s="188">
        <v>0</v>
      </c>
      <c r="BI112" s="188"/>
      <c r="BJ112" s="188"/>
      <c r="BK112" s="188">
        <v>0</v>
      </c>
      <c r="BL112" s="188">
        <v>0</v>
      </c>
      <c r="BM112" s="188"/>
      <c r="BN112" s="188"/>
      <c r="BO112" s="188"/>
      <c r="BP112" s="188"/>
      <c r="BQ112" s="188"/>
      <c r="BR112" s="188"/>
      <c r="BS112" s="188"/>
      <c r="BU112">
        <v>-50</v>
      </c>
      <c r="BY112">
        <v>-1</v>
      </c>
      <c r="CA112">
        <v>-1</v>
      </c>
      <c r="CD112">
        <v>1</v>
      </c>
      <c r="CF112">
        <v>0</v>
      </c>
      <c r="CI112" s="115" t="s">
        <v>1099</v>
      </c>
      <c r="CJ112">
        <v>50</v>
      </c>
      <c r="CK112" t="s">
        <v>1166</v>
      </c>
      <c r="CL112">
        <v>4</v>
      </c>
      <c r="CM112">
        <v>3</v>
      </c>
      <c r="CN112">
        <v>4</v>
      </c>
      <c r="CO112" s="137">
        <v>44613.946011947541</v>
      </c>
      <c r="CP112" s="137"/>
      <c r="CQ112" s="188">
        <v>0</v>
      </c>
      <c r="CR112" s="188"/>
      <c r="CS112" s="188"/>
      <c r="CT112" s="188">
        <v>0</v>
      </c>
      <c r="CU112" s="188">
        <v>0</v>
      </c>
      <c r="CV112" s="188"/>
      <c r="CW112" s="188"/>
      <c r="CX112" s="188"/>
      <c r="CY112" s="188"/>
      <c r="CZ112" s="188"/>
      <c r="DA112" s="188"/>
      <c r="DB112" s="188"/>
      <c r="DD112">
        <v>-50</v>
      </c>
      <c r="DH112">
        <v>-1</v>
      </c>
      <c r="DJ112">
        <v>-1</v>
      </c>
      <c r="DM112">
        <v>1</v>
      </c>
      <c r="DO112">
        <v>0</v>
      </c>
      <c r="DR112" s="115" t="s">
        <v>1099</v>
      </c>
      <c r="DS112">
        <v>50</v>
      </c>
      <c r="DT112" t="s">
        <v>1166</v>
      </c>
      <c r="DU112">
        <v>4</v>
      </c>
      <c r="DV112">
        <v>3</v>
      </c>
      <c r="DW112">
        <v>4</v>
      </c>
      <c r="DX112" s="137">
        <v>44455.567534267677</v>
      </c>
      <c r="DY112" s="137"/>
      <c r="DZ112" s="188">
        <v>0</v>
      </c>
      <c r="EA112" s="188"/>
      <c r="EB112" s="188"/>
      <c r="EC112" s="188">
        <v>0</v>
      </c>
      <c r="ED112" s="188">
        <v>0</v>
      </c>
      <c r="EE112" s="188"/>
      <c r="EF112" s="188"/>
      <c r="EG112" s="188"/>
      <c r="EH112" s="188"/>
      <c r="EI112" s="188"/>
      <c r="EJ112" s="188"/>
      <c r="EK112" s="188"/>
      <c r="EM112">
        <v>-50</v>
      </c>
      <c r="EQ112">
        <v>-1</v>
      </c>
      <c r="ES112">
        <v>-1</v>
      </c>
      <c r="EV112">
        <v>1</v>
      </c>
      <c r="EX112">
        <v>0</v>
      </c>
      <c r="FA112" s="115" t="s">
        <v>1099</v>
      </c>
      <c r="FB112">
        <v>50</v>
      </c>
      <c r="FC112" t="s">
        <v>1166</v>
      </c>
      <c r="FD112">
        <v>5</v>
      </c>
      <c r="FE112">
        <v>4</v>
      </c>
      <c r="FF112">
        <v>5</v>
      </c>
      <c r="FG112" s="137">
        <v>55337.078651685391</v>
      </c>
      <c r="FH112" s="137"/>
      <c r="FI112" s="188">
        <v>0</v>
      </c>
      <c r="FJ112" s="188"/>
      <c r="FK112" s="188"/>
      <c r="FL112" s="188">
        <v>0</v>
      </c>
      <c r="FM112" s="188">
        <v>0</v>
      </c>
      <c r="FN112" s="188"/>
      <c r="FO112" s="188"/>
      <c r="FP112" s="188"/>
      <c r="FQ112" s="188"/>
      <c r="FR112" s="188"/>
      <c r="FS112" s="188"/>
      <c r="FT112" s="188"/>
      <c r="FV112">
        <v>-50</v>
      </c>
      <c r="FZ112">
        <v>-1</v>
      </c>
      <c r="GB112">
        <v>-1</v>
      </c>
      <c r="GE112">
        <v>1</v>
      </c>
      <c r="GG112">
        <v>0</v>
      </c>
      <c r="GJ112" s="115" t="s">
        <v>1099</v>
      </c>
      <c r="GK112">
        <v>50</v>
      </c>
      <c r="GL112" t="s">
        <v>1166</v>
      </c>
      <c r="GM112">
        <v>5</v>
      </c>
      <c r="GN112">
        <v>4</v>
      </c>
      <c r="GO112">
        <v>5</v>
      </c>
      <c r="GP112" s="137">
        <v>55337.078651685391</v>
      </c>
      <c r="GQ112" s="137"/>
      <c r="GR112" s="188">
        <v>0</v>
      </c>
      <c r="GS112" s="188"/>
      <c r="GT112" s="188"/>
      <c r="GU112" s="188">
        <v>0</v>
      </c>
      <c r="GV112" s="188">
        <v>0</v>
      </c>
      <c r="GW112" s="188"/>
      <c r="GX112" s="188"/>
      <c r="GY112" s="188"/>
      <c r="GZ112" s="188"/>
      <c r="HA112" s="188"/>
      <c r="HB112" s="188"/>
      <c r="HC112" s="188"/>
      <c r="HE112">
        <v>-50</v>
      </c>
      <c r="HI112">
        <v>-1</v>
      </c>
      <c r="HK112">
        <v>-1</v>
      </c>
      <c r="HN112">
        <v>1</v>
      </c>
      <c r="HP112">
        <v>0</v>
      </c>
      <c r="HS112" s="115" t="s">
        <v>1099</v>
      </c>
      <c r="HT112">
        <v>50</v>
      </c>
      <c r="HU112" t="s">
        <v>1166</v>
      </c>
      <c r="HV112">
        <v>5</v>
      </c>
      <c r="HW112">
        <v>4</v>
      </c>
      <c r="HX112">
        <v>5</v>
      </c>
      <c r="HY112" s="137">
        <v>55276.478257535084</v>
      </c>
      <c r="HZ112" s="137"/>
      <c r="IA112" s="188">
        <v>0</v>
      </c>
      <c r="IB112" s="188"/>
      <c r="IC112" s="188"/>
      <c r="ID112" s="188">
        <v>0</v>
      </c>
      <c r="IE112" s="188">
        <v>0</v>
      </c>
      <c r="IF112" s="188"/>
      <c r="IG112" s="188"/>
      <c r="IH112" s="188"/>
      <c r="II112" s="188"/>
      <c r="IJ112" s="188"/>
      <c r="IK112" s="188"/>
      <c r="IL112" s="188"/>
      <c r="IN112">
        <v>-50</v>
      </c>
      <c r="IR112">
        <v>-1</v>
      </c>
      <c r="IT112">
        <v>-1</v>
      </c>
      <c r="IW112">
        <v>1</v>
      </c>
      <c r="IY112">
        <v>0</v>
      </c>
      <c r="JB112" s="115" t="s">
        <v>1099</v>
      </c>
      <c r="JC112">
        <v>50</v>
      </c>
      <c r="JD112" t="s">
        <v>1166</v>
      </c>
      <c r="JE112">
        <v>5</v>
      </c>
      <c r="JF112">
        <v>4</v>
      </c>
      <c r="JG112">
        <v>5</v>
      </c>
      <c r="JH112" s="137">
        <v>55291.831758610177</v>
      </c>
      <c r="JI112" s="137"/>
      <c r="JJ112" s="188">
        <v>0</v>
      </c>
      <c r="JK112" s="188"/>
      <c r="JL112" s="188"/>
      <c r="JM112" s="188">
        <v>0</v>
      </c>
      <c r="JN112" s="188">
        <v>0</v>
      </c>
      <c r="JO112" s="188"/>
      <c r="JP112" s="188"/>
      <c r="JQ112" s="188"/>
      <c r="JR112" s="188"/>
      <c r="JS112" s="188"/>
      <c r="JT112" s="188"/>
      <c r="JU112" s="188"/>
      <c r="JW112">
        <v>-50</v>
      </c>
      <c r="KA112">
        <v>-1</v>
      </c>
      <c r="KC112">
        <v>-1</v>
      </c>
      <c r="KF112">
        <v>1</v>
      </c>
      <c r="KH112">
        <v>0</v>
      </c>
      <c r="KK112" s="115" t="s">
        <v>1099</v>
      </c>
      <c r="KL112">
        <v>50</v>
      </c>
      <c r="KM112" t="s">
        <v>1166</v>
      </c>
      <c r="KN112">
        <v>5</v>
      </c>
      <c r="KO112">
        <v>4</v>
      </c>
      <c r="KP112">
        <v>5</v>
      </c>
      <c r="KQ112" s="137">
        <v>55459.152334152335</v>
      </c>
      <c r="KR112" s="137"/>
      <c r="KS112" s="188">
        <v>0</v>
      </c>
      <c r="KT112" s="188"/>
      <c r="KU112" s="188"/>
      <c r="KV112" s="188">
        <v>0</v>
      </c>
      <c r="KW112" s="188">
        <v>0</v>
      </c>
      <c r="KX112" s="188"/>
      <c r="KY112" s="188"/>
      <c r="KZ112" s="188"/>
      <c r="LA112" s="188"/>
      <c r="LB112" s="188"/>
      <c r="LC112" s="188"/>
      <c r="LD112" s="188"/>
      <c r="LF112">
        <v>-50</v>
      </c>
      <c r="LJ112">
        <v>-1</v>
      </c>
      <c r="LL112">
        <v>-1</v>
      </c>
      <c r="LO112">
        <v>1</v>
      </c>
      <c r="LQ112">
        <v>0</v>
      </c>
      <c r="LT112" s="115" t="s">
        <v>1099</v>
      </c>
      <c r="LU112">
        <v>50</v>
      </c>
      <c r="LV112" t="s">
        <v>1166</v>
      </c>
      <c r="LW112">
        <v>5</v>
      </c>
      <c r="LX112">
        <v>4</v>
      </c>
      <c r="LY112">
        <v>5</v>
      </c>
      <c r="LZ112" s="137">
        <v>55427.999075429536</v>
      </c>
      <c r="MA112" s="137"/>
      <c r="MB112" s="188">
        <v>0</v>
      </c>
      <c r="MC112" s="188"/>
      <c r="MD112" s="188"/>
      <c r="ME112" s="188">
        <v>0</v>
      </c>
      <c r="MF112" s="188">
        <v>0</v>
      </c>
      <c r="MG112" s="188"/>
      <c r="MH112" s="188"/>
      <c r="MI112" s="188"/>
      <c r="MJ112" s="188"/>
      <c r="MK112" s="188"/>
      <c r="ML112" s="188"/>
      <c r="MM112" s="188"/>
      <c r="MO112">
        <v>-50</v>
      </c>
      <c r="MS112">
        <v>-1</v>
      </c>
      <c r="MU112">
        <v>-1</v>
      </c>
      <c r="MX112">
        <v>1</v>
      </c>
      <c r="MZ112">
        <v>0</v>
      </c>
      <c r="NC112" s="115" t="s">
        <v>1099</v>
      </c>
      <c r="ND112">
        <v>50</v>
      </c>
      <c r="NE112" t="s">
        <v>1166</v>
      </c>
      <c r="NF112">
        <v>4</v>
      </c>
      <c r="NG112">
        <v>3</v>
      </c>
      <c r="NH112">
        <v>4</v>
      </c>
      <c r="NI112" s="137">
        <v>44471.336591420375</v>
      </c>
      <c r="NJ112" s="137"/>
      <c r="NK112" s="188">
        <v>0</v>
      </c>
      <c r="NL112" s="188"/>
      <c r="NM112" s="188"/>
      <c r="NN112" s="188">
        <v>0</v>
      </c>
      <c r="NO112" s="188">
        <v>0</v>
      </c>
      <c r="NP112" s="188"/>
      <c r="NQ112" s="188"/>
      <c r="NR112" s="188"/>
      <c r="NS112" s="188"/>
      <c r="NT112" s="188"/>
      <c r="NU112" s="188"/>
      <c r="NV112" s="188"/>
      <c r="NX112">
        <v>-50</v>
      </c>
      <c r="OB112">
        <v>-1</v>
      </c>
      <c r="OD112">
        <v>-1</v>
      </c>
      <c r="OG112">
        <v>1</v>
      </c>
      <c r="OI112">
        <v>0</v>
      </c>
      <c r="OL112" s="115" t="s">
        <v>1099</v>
      </c>
      <c r="OM112">
        <v>50</v>
      </c>
      <c r="ON112" t="s">
        <v>1166</v>
      </c>
      <c r="OO112">
        <v>5</v>
      </c>
      <c r="OP112">
        <v>4</v>
      </c>
      <c r="OQ112">
        <v>5</v>
      </c>
      <c r="OR112" s="137">
        <v>55174.544331170837</v>
      </c>
      <c r="OS112" s="137"/>
      <c r="OT112" s="188">
        <v>0</v>
      </c>
      <c r="OU112" s="188"/>
      <c r="OV112" s="188"/>
      <c r="OW112" s="188">
        <v>0</v>
      </c>
      <c r="OX112" s="188">
        <v>0</v>
      </c>
      <c r="OY112" s="188"/>
      <c r="OZ112" s="188"/>
      <c r="PA112" s="188"/>
      <c r="PB112" s="188"/>
      <c r="PC112" s="188"/>
      <c r="PD112" s="188"/>
      <c r="PE112" s="188"/>
      <c r="PG112">
        <v>-50</v>
      </c>
      <c r="PK112">
        <v>-1</v>
      </c>
      <c r="PM112">
        <v>-1</v>
      </c>
      <c r="PP112">
        <v>1</v>
      </c>
      <c r="PR112">
        <v>0</v>
      </c>
      <c r="PU112" s="115" t="s">
        <v>1099</v>
      </c>
      <c r="PV112">
        <v>50</v>
      </c>
      <c r="PW112" t="s">
        <v>1166</v>
      </c>
      <c r="PX112">
        <v>5</v>
      </c>
      <c r="PY112" t="e">
        <v>#REF!</v>
      </c>
      <c r="PZ112">
        <v>5</v>
      </c>
      <c r="QA112" s="137">
        <v>55115.904206324842</v>
      </c>
      <c r="QB112" s="137"/>
      <c r="QC112" s="188">
        <v>0</v>
      </c>
      <c r="QD112" s="188"/>
      <c r="QE112" s="188"/>
      <c r="QF112" s="188">
        <v>0</v>
      </c>
      <c r="QG112" s="188">
        <v>0</v>
      </c>
      <c r="QH112" s="188"/>
      <c r="QI112" s="188"/>
      <c r="QJ112" s="188"/>
      <c r="QK112" s="188"/>
      <c r="QL112" s="188"/>
      <c r="QM112" s="188"/>
      <c r="QN112" s="188"/>
      <c r="QP112">
        <f t="shared" si="271"/>
        <v>-50</v>
      </c>
      <c r="QT112">
        <v>-1</v>
      </c>
      <c r="QV112">
        <v>-1</v>
      </c>
      <c r="QY112">
        <f t="shared" si="295"/>
        <v>1</v>
      </c>
      <c r="RA112">
        <f t="shared" si="273"/>
        <v>0</v>
      </c>
      <c r="RD112" s="115" t="s">
        <v>1099</v>
      </c>
      <c r="RE112">
        <v>50</v>
      </c>
      <c r="RF112" t="str">
        <f t="shared" si="296"/>
        <v>FALSE</v>
      </c>
      <c r="RG112">
        <f>ROUND(MARGIN!$J29,0)</f>
        <v>5</v>
      </c>
      <c r="RH112" t="e">
        <f>ROUND(IF(QQ112=QV112,RG112*(1+#REF!),RG112*(1-#REF!)),0)</f>
        <v>#REF!</v>
      </c>
      <c r="RI112">
        <f t="shared" si="275"/>
        <v>5</v>
      </c>
      <c r="RJ112" s="137">
        <f>RI112*10000*MARGIN!$G29/MARGIN!$D29</f>
        <v>55115.904206324842</v>
      </c>
      <c r="RK112" s="137"/>
      <c r="RL112" s="188">
        <f t="shared" si="297"/>
        <v>0</v>
      </c>
      <c r="RM112" s="188"/>
      <c r="RN112" s="188"/>
      <c r="RO112" s="188">
        <f t="shared" si="277"/>
        <v>0</v>
      </c>
      <c r="RP112" s="188">
        <f t="shared" si="298"/>
        <v>0</v>
      </c>
      <c r="RQ112" s="188"/>
      <c r="RR112" s="188"/>
      <c r="RS112" s="188"/>
      <c r="RT112" s="188"/>
      <c r="RU112" s="188"/>
      <c r="RV112" s="188"/>
      <c r="RW112" s="188"/>
      <c r="RY112">
        <f t="shared" si="279"/>
        <v>-50</v>
      </c>
      <c r="SC112">
        <v>-1</v>
      </c>
      <c r="SE112">
        <v>-1</v>
      </c>
      <c r="SH112">
        <f t="shared" si="299"/>
        <v>1</v>
      </c>
      <c r="SJ112">
        <f t="shared" si="281"/>
        <v>0</v>
      </c>
      <c r="SM112" s="115" t="s">
        <v>1099</v>
      </c>
      <c r="SN112">
        <v>50</v>
      </c>
      <c r="SO112" t="str">
        <f t="shared" si="300"/>
        <v>FALSE</v>
      </c>
      <c r="SP112">
        <f>ROUND(MARGIN!$J29,0)</f>
        <v>5</v>
      </c>
      <c r="SQ112" t="e">
        <f>ROUND(IF(RZ112=SE112,SP112*(1+#REF!),SP112*(1-#REF!)),0)</f>
        <v>#REF!</v>
      </c>
      <c r="SR112">
        <f t="shared" si="283"/>
        <v>5</v>
      </c>
      <c r="SS112" s="137">
        <f>SR112*10000*MARGIN!$G29/MARGIN!$D29</f>
        <v>55115.904206324842</v>
      </c>
      <c r="ST112" s="137"/>
      <c r="SU112" s="188">
        <f t="shared" si="301"/>
        <v>0</v>
      </c>
      <c r="SV112" s="188"/>
      <c r="SW112" s="188"/>
      <c r="SX112" s="188">
        <f t="shared" si="285"/>
        <v>0</v>
      </c>
      <c r="SY112" s="188">
        <f t="shared" si="302"/>
        <v>0</v>
      </c>
      <c r="SZ112" s="188"/>
      <c r="TA112" s="188"/>
      <c r="TB112" s="188"/>
      <c r="TC112" s="188"/>
      <c r="TD112" s="188"/>
      <c r="TE112" s="188"/>
      <c r="TF112" s="188"/>
      <c r="TH112">
        <f t="shared" si="287"/>
        <v>-50</v>
      </c>
      <c r="TL112">
        <v>-1</v>
      </c>
      <c r="TN112">
        <v>-1</v>
      </c>
      <c r="TQ112">
        <f t="shared" si="303"/>
        <v>1</v>
      </c>
      <c r="TS112">
        <f t="shared" si="289"/>
        <v>0</v>
      </c>
      <c r="TV112" s="115" t="s">
        <v>1099</v>
      </c>
      <c r="TW112">
        <v>50</v>
      </c>
      <c r="TX112" t="str">
        <f t="shared" si="304"/>
        <v>FALSE</v>
      </c>
      <c r="TY112">
        <f>ROUND(MARGIN!$J29,0)</f>
        <v>5</v>
      </c>
      <c r="TZ112" t="e">
        <f>ROUND(IF(TI112=TN112,TY112*(1+#REF!),TY112*(1-#REF!)),0)</f>
        <v>#REF!</v>
      </c>
      <c r="UA112">
        <f t="shared" si="291"/>
        <v>5</v>
      </c>
      <c r="UB112" s="137">
        <f>UA112*10000*MARGIN!$G29/MARGIN!$D29</f>
        <v>55115.904206324842</v>
      </c>
      <c r="UC112" s="137"/>
      <c r="UD112" s="188">
        <f t="shared" si="305"/>
        <v>0</v>
      </c>
      <c r="UE112" s="188"/>
      <c r="UF112" s="188"/>
      <c r="UG112" s="188">
        <f t="shared" si="293"/>
        <v>0</v>
      </c>
      <c r="UH112" s="188">
        <f t="shared" si="306"/>
        <v>0</v>
      </c>
      <c r="UI112" s="188"/>
      <c r="UJ112" s="188"/>
      <c r="UK112" s="188"/>
      <c r="UL112" s="188"/>
      <c r="UM112" s="188"/>
      <c r="UN112" s="188"/>
      <c r="UO112" s="188"/>
    </row>
    <row r="113" spans="1:561" x14ac:dyDescent="0.25">
      <c r="A113" t="s">
        <v>1082</v>
      </c>
      <c r="B113" s="163" t="s">
        <v>5</v>
      </c>
      <c r="E113">
        <v>-3</v>
      </c>
      <c r="H113">
        <v>-1</v>
      </c>
      <c r="J113">
        <v>-1</v>
      </c>
      <c r="M113">
        <v>1</v>
      </c>
      <c r="O113">
        <v>0</v>
      </c>
      <c r="R113" s="115" t="s">
        <v>1099</v>
      </c>
      <c r="S113">
        <v>50</v>
      </c>
      <c r="T113" t="s">
        <v>1166</v>
      </c>
      <c r="U113">
        <v>5</v>
      </c>
      <c r="V113">
        <v>4</v>
      </c>
      <c r="W113">
        <v>5</v>
      </c>
      <c r="X113" s="137">
        <v>55363.615219118867</v>
      </c>
      <c r="Y113" s="137"/>
      <c r="Z113" s="188">
        <v>0</v>
      </c>
      <c r="AA113" s="188"/>
      <c r="AB113" s="188"/>
      <c r="AC113" s="188">
        <v>0</v>
      </c>
      <c r="AD113" s="188">
        <v>0</v>
      </c>
      <c r="AE113" s="188"/>
      <c r="AF113" s="188"/>
      <c r="AG113" s="188"/>
      <c r="AH113" s="188"/>
      <c r="AI113" s="188"/>
      <c r="AJ113" s="188"/>
      <c r="AL113">
        <v>-3</v>
      </c>
      <c r="AP113">
        <v>-1</v>
      </c>
      <c r="AR113">
        <v>-1</v>
      </c>
      <c r="AU113">
        <v>1</v>
      </c>
      <c r="AW113">
        <v>0</v>
      </c>
      <c r="AZ113" s="115" t="s">
        <v>1099</v>
      </c>
      <c r="BA113">
        <v>50</v>
      </c>
      <c r="BB113" t="s">
        <v>1166</v>
      </c>
      <c r="BC113">
        <v>4</v>
      </c>
      <c r="BD113">
        <v>3</v>
      </c>
      <c r="BE113">
        <v>4</v>
      </c>
      <c r="BF113" s="137">
        <v>44587.796835060195</v>
      </c>
      <c r="BG113" s="137"/>
      <c r="BH113" s="188">
        <v>0</v>
      </c>
      <c r="BI113" s="188"/>
      <c r="BJ113" s="188"/>
      <c r="BK113" s="188">
        <v>0</v>
      </c>
      <c r="BL113" s="188">
        <v>0</v>
      </c>
      <c r="BM113" s="188"/>
      <c r="BN113" s="188"/>
      <c r="BO113" s="188"/>
      <c r="BP113" s="188"/>
      <c r="BQ113" s="188"/>
      <c r="BR113" s="188"/>
      <c r="BS113" s="188"/>
      <c r="BU113">
        <v>-50</v>
      </c>
      <c r="BY113">
        <v>-1</v>
      </c>
      <c r="CA113">
        <v>-1</v>
      </c>
      <c r="CD113">
        <v>1</v>
      </c>
      <c r="CF113">
        <v>0</v>
      </c>
      <c r="CI113" s="115" t="s">
        <v>1099</v>
      </c>
      <c r="CJ113">
        <v>50</v>
      </c>
      <c r="CK113" t="s">
        <v>1166</v>
      </c>
      <c r="CL113">
        <v>4</v>
      </c>
      <c r="CM113">
        <v>3</v>
      </c>
      <c r="CN113">
        <v>4</v>
      </c>
      <c r="CO113" s="137">
        <v>44614.975840656582</v>
      </c>
      <c r="CP113" s="137"/>
      <c r="CQ113" s="188">
        <v>0</v>
      </c>
      <c r="CR113" s="188"/>
      <c r="CS113" s="188"/>
      <c r="CT113" s="188">
        <v>0</v>
      </c>
      <c r="CU113" s="188">
        <v>0</v>
      </c>
      <c r="CV113" s="188"/>
      <c r="CW113" s="188"/>
      <c r="CX113" s="188"/>
      <c r="CY113" s="188"/>
      <c r="CZ113" s="188"/>
      <c r="DA113" s="188"/>
      <c r="DB113" s="188"/>
      <c r="DD113">
        <v>-50</v>
      </c>
      <c r="DH113">
        <v>-1</v>
      </c>
      <c r="DJ113">
        <v>-1</v>
      </c>
      <c r="DM113">
        <v>1</v>
      </c>
      <c r="DO113">
        <v>0</v>
      </c>
      <c r="DR113" s="115" t="s">
        <v>1099</v>
      </c>
      <c r="DS113">
        <v>50</v>
      </c>
      <c r="DT113" t="s">
        <v>1166</v>
      </c>
      <c r="DU113">
        <v>4</v>
      </c>
      <c r="DV113">
        <v>3</v>
      </c>
      <c r="DW113">
        <v>4</v>
      </c>
      <c r="DX113" s="137">
        <v>44699.873797128879</v>
      </c>
      <c r="DY113" s="137"/>
      <c r="DZ113" s="188">
        <v>0</v>
      </c>
      <c r="EA113" s="188"/>
      <c r="EB113" s="188"/>
      <c r="EC113" s="188">
        <v>0</v>
      </c>
      <c r="ED113" s="188">
        <v>0</v>
      </c>
      <c r="EE113" s="188"/>
      <c r="EF113" s="188"/>
      <c r="EG113" s="188"/>
      <c r="EH113" s="188"/>
      <c r="EI113" s="188"/>
      <c r="EJ113" s="188"/>
      <c r="EK113" s="188"/>
      <c r="EM113">
        <v>-50</v>
      </c>
      <c r="EQ113">
        <v>-1</v>
      </c>
      <c r="ES113">
        <v>-1</v>
      </c>
      <c r="EV113">
        <v>1</v>
      </c>
      <c r="EX113">
        <v>0</v>
      </c>
      <c r="FA113" s="115" t="s">
        <v>1099</v>
      </c>
      <c r="FB113">
        <v>50</v>
      </c>
      <c r="FC113" t="s">
        <v>1166</v>
      </c>
      <c r="FD113">
        <v>5</v>
      </c>
      <c r="FE113">
        <v>4</v>
      </c>
      <c r="FF113">
        <v>5</v>
      </c>
      <c r="FG113" s="137">
        <v>55329.495831679233</v>
      </c>
      <c r="FH113" s="137"/>
      <c r="FI113" s="188">
        <v>0</v>
      </c>
      <c r="FJ113" s="188"/>
      <c r="FK113" s="188"/>
      <c r="FL113" s="188">
        <v>0</v>
      </c>
      <c r="FM113" s="188">
        <v>0</v>
      </c>
      <c r="FN113" s="188"/>
      <c r="FO113" s="188"/>
      <c r="FP113" s="188"/>
      <c r="FQ113" s="188"/>
      <c r="FR113" s="188"/>
      <c r="FS113" s="188"/>
      <c r="FT113" s="188"/>
      <c r="FV113">
        <v>-50</v>
      </c>
      <c r="FZ113">
        <v>-1</v>
      </c>
      <c r="GB113">
        <v>-1</v>
      </c>
      <c r="GE113">
        <v>1</v>
      </c>
      <c r="GG113">
        <v>0</v>
      </c>
      <c r="GJ113" s="115" t="s">
        <v>1099</v>
      </c>
      <c r="GK113">
        <v>50</v>
      </c>
      <c r="GL113" t="s">
        <v>1166</v>
      </c>
      <c r="GM113">
        <v>5</v>
      </c>
      <c r="GN113">
        <v>4</v>
      </c>
      <c r="GO113">
        <v>5</v>
      </c>
      <c r="GP113" s="137">
        <v>55329.495831679233</v>
      </c>
      <c r="GQ113" s="137"/>
      <c r="GR113" s="188">
        <v>0</v>
      </c>
      <c r="GS113" s="188"/>
      <c r="GT113" s="188"/>
      <c r="GU113" s="188">
        <v>0</v>
      </c>
      <c r="GV113" s="188">
        <v>0</v>
      </c>
      <c r="GW113" s="188"/>
      <c r="GX113" s="188"/>
      <c r="GY113" s="188"/>
      <c r="GZ113" s="188"/>
      <c r="HA113" s="188"/>
      <c r="HB113" s="188"/>
      <c r="HC113" s="188"/>
      <c r="HE113">
        <v>-50</v>
      </c>
      <c r="HI113">
        <v>-1</v>
      </c>
      <c r="HK113">
        <v>-1</v>
      </c>
      <c r="HN113">
        <v>1</v>
      </c>
      <c r="HP113">
        <v>0</v>
      </c>
      <c r="HS113" s="115" t="s">
        <v>1099</v>
      </c>
      <c r="HT113">
        <v>50</v>
      </c>
      <c r="HU113" t="s">
        <v>1166</v>
      </c>
      <c r="HV113">
        <v>5</v>
      </c>
      <c r="HW113">
        <v>4</v>
      </c>
      <c r="HX113">
        <v>5</v>
      </c>
      <c r="HY113" s="137">
        <v>55270.754529165839</v>
      </c>
      <c r="HZ113" s="137"/>
      <c r="IA113" s="188">
        <v>0</v>
      </c>
      <c r="IB113" s="188"/>
      <c r="IC113" s="188"/>
      <c r="ID113" s="188">
        <v>0</v>
      </c>
      <c r="IE113" s="188">
        <v>0</v>
      </c>
      <c r="IF113" s="188"/>
      <c r="IG113" s="188"/>
      <c r="IH113" s="188"/>
      <c r="II113" s="188"/>
      <c r="IJ113" s="188"/>
      <c r="IK113" s="188"/>
      <c r="IL113" s="188"/>
      <c r="IN113">
        <v>-50</v>
      </c>
      <c r="IR113">
        <v>-1</v>
      </c>
      <c r="IT113">
        <v>-1</v>
      </c>
      <c r="IW113">
        <v>1</v>
      </c>
      <c r="IY113">
        <v>0</v>
      </c>
      <c r="JB113" s="115" t="s">
        <v>1099</v>
      </c>
      <c r="JC113">
        <v>50</v>
      </c>
      <c r="JD113" t="s">
        <v>1166</v>
      </c>
      <c r="JE113">
        <v>5</v>
      </c>
      <c r="JF113">
        <v>4</v>
      </c>
      <c r="JG113">
        <v>5</v>
      </c>
      <c r="JH113" s="137">
        <v>55280.560147816788</v>
      </c>
      <c r="JI113" s="137"/>
      <c r="JJ113" s="188">
        <v>0</v>
      </c>
      <c r="JK113" s="188"/>
      <c r="JL113" s="188"/>
      <c r="JM113" s="188">
        <v>0</v>
      </c>
      <c r="JN113" s="188">
        <v>0</v>
      </c>
      <c r="JO113" s="188"/>
      <c r="JP113" s="188"/>
      <c r="JQ113" s="188"/>
      <c r="JR113" s="188"/>
      <c r="JS113" s="188"/>
      <c r="JT113" s="188"/>
      <c r="JU113" s="188"/>
      <c r="JW113">
        <v>-50</v>
      </c>
      <c r="KA113">
        <v>-1</v>
      </c>
      <c r="KC113">
        <v>-1</v>
      </c>
      <c r="KF113">
        <v>1</v>
      </c>
      <c r="KH113">
        <v>0</v>
      </c>
      <c r="KK113" s="115" t="s">
        <v>1099</v>
      </c>
      <c r="KL113">
        <v>50</v>
      </c>
      <c r="KM113" t="s">
        <v>1166</v>
      </c>
      <c r="KN113">
        <v>5</v>
      </c>
      <c r="KO113">
        <v>4</v>
      </c>
      <c r="KP113">
        <v>5</v>
      </c>
      <c r="KQ113" s="137">
        <v>55436.144578313251</v>
      </c>
      <c r="KR113" s="137"/>
      <c r="KS113" s="188">
        <v>0</v>
      </c>
      <c r="KT113" s="188"/>
      <c r="KU113" s="188"/>
      <c r="KV113" s="188">
        <v>0</v>
      </c>
      <c r="KW113" s="188">
        <v>0</v>
      </c>
      <c r="KX113" s="188"/>
      <c r="KY113" s="188"/>
      <c r="KZ113" s="188"/>
      <c r="LA113" s="188"/>
      <c r="LB113" s="188"/>
      <c r="LC113" s="188"/>
      <c r="LD113" s="188"/>
      <c r="LF113">
        <v>-50</v>
      </c>
      <c r="LJ113">
        <v>-1</v>
      </c>
      <c r="LL113">
        <v>-1</v>
      </c>
      <c r="LO113">
        <v>1</v>
      </c>
      <c r="LQ113">
        <v>0</v>
      </c>
      <c r="LT113" s="115" t="s">
        <v>1099</v>
      </c>
      <c r="LU113">
        <v>50</v>
      </c>
      <c r="LV113" t="s">
        <v>1166</v>
      </c>
      <c r="LW113">
        <v>5</v>
      </c>
      <c r="LX113">
        <v>4</v>
      </c>
      <c r="LY113">
        <v>5</v>
      </c>
      <c r="LZ113" s="137">
        <v>55453.413769989464</v>
      </c>
      <c r="MA113" s="137"/>
      <c r="MB113" s="188">
        <v>0</v>
      </c>
      <c r="MC113" s="188"/>
      <c r="MD113" s="188"/>
      <c r="ME113" s="188">
        <v>0</v>
      </c>
      <c r="MF113" s="188">
        <v>0</v>
      </c>
      <c r="MG113" s="188"/>
      <c r="MH113" s="188"/>
      <c r="MI113" s="188"/>
      <c r="MJ113" s="188"/>
      <c r="MK113" s="188"/>
      <c r="ML113" s="188"/>
      <c r="MM113" s="188"/>
      <c r="MO113">
        <v>-50</v>
      </c>
      <c r="MS113">
        <v>-1</v>
      </c>
      <c r="MU113">
        <v>-1</v>
      </c>
      <c r="MX113">
        <v>1</v>
      </c>
      <c r="MZ113">
        <v>0</v>
      </c>
      <c r="NC113" s="115" t="s">
        <v>1099</v>
      </c>
      <c r="ND113">
        <v>50</v>
      </c>
      <c r="NE113" t="s">
        <v>1166</v>
      </c>
      <c r="NF113">
        <v>4</v>
      </c>
      <c r="NG113">
        <v>3</v>
      </c>
      <c r="NH113">
        <v>4</v>
      </c>
      <c r="NI113" s="137">
        <v>44465.098634294387</v>
      </c>
      <c r="NJ113" s="137"/>
      <c r="NK113" s="188">
        <v>0</v>
      </c>
      <c r="NL113" s="188"/>
      <c r="NM113" s="188"/>
      <c r="NN113" s="188">
        <v>0</v>
      </c>
      <c r="NO113" s="188">
        <v>0</v>
      </c>
      <c r="NP113" s="188"/>
      <c r="NQ113" s="188"/>
      <c r="NR113" s="188"/>
      <c r="NS113" s="188"/>
      <c r="NT113" s="188"/>
      <c r="NU113" s="188"/>
      <c r="NV113" s="188"/>
      <c r="NX113">
        <v>-50</v>
      </c>
      <c r="OB113">
        <v>-1</v>
      </c>
      <c r="OD113">
        <v>-1</v>
      </c>
      <c r="OG113">
        <v>1</v>
      </c>
      <c r="OI113">
        <v>0</v>
      </c>
      <c r="OL113" s="115" t="s">
        <v>1099</v>
      </c>
      <c r="OM113">
        <v>50</v>
      </c>
      <c r="ON113" t="s">
        <v>1166</v>
      </c>
      <c r="OO113">
        <v>5</v>
      </c>
      <c r="OP113">
        <v>4</v>
      </c>
      <c r="OQ113">
        <v>5</v>
      </c>
      <c r="OR113" s="137">
        <v>55094.843198932424</v>
      </c>
      <c r="OS113" s="137"/>
      <c r="OT113" s="188">
        <v>0</v>
      </c>
      <c r="OU113" s="188"/>
      <c r="OV113" s="188"/>
      <c r="OW113" s="188">
        <v>0</v>
      </c>
      <c r="OX113" s="188">
        <v>0</v>
      </c>
      <c r="OY113" s="188"/>
      <c r="OZ113" s="188"/>
      <c r="PA113" s="188"/>
      <c r="PB113" s="188"/>
      <c r="PC113" s="188"/>
      <c r="PD113" s="188"/>
      <c r="PE113" s="188"/>
      <c r="PG113">
        <v>-50</v>
      </c>
      <c r="PK113">
        <v>-1</v>
      </c>
      <c r="PM113">
        <v>-1</v>
      </c>
      <c r="PP113">
        <v>1</v>
      </c>
      <c r="PR113">
        <v>0</v>
      </c>
      <c r="PU113" s="115" t="s">
        <v>1099</v>
      </c>
      <c r="PV113">
        <v>50</v>
      </c>
      <c r="PW113" t="s">
        <v>1166</v>
      </c>
      <c r="PX113">
        <v>5</v>
      </c>
      <c r="PY113" t="e">
        <v>#REF!</v>
      </c>
      <c r="PZ113">
        <v>5</v>
      </c>
      <c r="QA113" s="137">
        <v>55109.351432880845</v>
      </c>
      <c r="QB113" s="137"/>
      <c r="QC113" s="188">
        <v>0</v>
      </c>
      <c r="QD113" s="188"/>
      <c r="QE113" s="188"/>
      <c r="QF113" s="188">
        <v>0</v>
      </c>
      <c r="QG113" s="188">
        <v>0</v>
      </c>
      <c r="QH113" s="188"/>
      <c r="QI113" s="188"/>
      <c r="QJ113" s="188"/>
      <c r="QK113" s="188"/>
      <c r="QL113" s="188"/>
      <c r="QM113" s="188"/>
      <c r="QN113" s="188"/>
      <c r="QP113">
        <f t="shared" si="271"/>
        <v>-50</v>
      </c>
      <c r="QT113">
        <v>-1</v>
      </c>
      <c r="QV113">
        <v>-1</v>
      </c>
      <c r="QY113">
        <f t="shared" si="295"/>
        <v>1</v>
      </c>
      <c r="RA113">
        <f t="shared" si="273"/>
        <v>0</v>
      </c>
      <c r="RD113" s="115" t="s">
        <v>1099</v>
      </c>
      <c r="RE113">
        <v>50</v>
      </c>
      <c r="RF113" t="str">
        <f t="shared" si="296"/>
        <v>FALSE</v>
      </c>
      <c r="RG113">
        <f>ROUND(MARGIN!$J30,0)</f>
        <v>5</v>
      </c>
      <c r="RH113" t="e">
        <f>ROUND(IF(QQ113=QV113,RG113*(1+#REF!),RG113*(1-#REF!)),0)</f>
        <v>#REF!</v>
      </c>
      <c r="RI113">
        <f t="shared" si="275"/>
        <v>5</v>
      </c>
      <c r="RJ113" s="137">
        <f>RI113*10000*MARGIN!$G30/MARGIN!$D30</f>
        <v>55109.351432880845</v>
      </c>
      <c r="RK113" s="137"/>
      <c r="RL113" s="188">
        <f t="shared" si="297"/>
        <v>0</v>
      </c>
      <c r="RM113" s="188"/>
      <c r="RN113" s="188"/>
      <c r="RO113" s="188">
        <f t="shared" si="277"/>
        <v>0</v>
      </c>
      <c r="RP113" s="188">
        <f t="shared" si="298"/>
        <v>0</v>
      </c>
      <c r="RQ113" s="188"/>
      <c r="RR113" s="188"/>
      <c r="RS113" s="188"/>
      <c r="RT113" s="188"/>
      <c r="RU113" s="188"/>
      <c r="RV113" s="188"/>
      <c r="RW113" s="188"/>
      <c r="RY113">
        <f t="shared" si="279"/>
        <v>-50</v>
      </c>
      <c r="SC113">
        <v>-1</v>
      </c>
      <c r="SE113">
        <v>-1</v>
      </c>
      <c r="SH113">
        <f t="shared" si="299"/>
        <v>1</v>
      </c>
      <c r="SJ113">
        <f t="shared" si="281"/>
        <v>0</v>
      </c>
      <c r="SM113" s="115" t="s">
        <v>1099</v>
      </c>
      <c r="SN113">
        <v>50</v>
      </c>
      <c r="SO113" t="str">
        <f t="shared" si="300"/>
        <v>FALSE</v>
      </c>
      <c r="SP113">
        <f>ROUND(MARGIN!$J30,0)</f>
        <v>5</v>
      </c>
      <c r="SQ113" t="e">
        <f>ROUND(IF(RZ113=SE113,SP113*(1+#REF!),SP113*(1-#REF!)),0)</f>
        <v>#REF!</v>
      </c>
      <c r="SR113">
        <f t="shared" si="283"/>
        <v>5</v>
      </c>
      <c r="SS113" s="137">
        <f>SR113*10000*MARGIN!$G30/MARGIN!$D30</f>
        <v>55109.351432880845</v>
      </c>
      <c r="ST113" s="137"/>
      <c r="SU113" s="188">
        <f t="shared" si="301"/>
        <v>0</v>
      </c>
      <c r="SV113" s="188"/>
      <c r="SW113" s="188"/>
      <c r="SX113" s="188">
        <f t="shared" si="285"/>
        <v>0</v>
      </c>
      <c r="SY113" s="188">
        <f t="shared" si="302"/>
        <v>0</v>
      </c>
      <c r="SZ113" s="188"/>
      <c r="TA113" s="188"/>
      <c r="TB113" s="188"/>
      <c r="TC113" s="188"/>
      <c r="TD113" s="188"/>
      <c r="TE113" s="188"/>
      <c r="TF113" s="188"/>
      <c r="TH113">
        <f t="shared" si="287"/>
        <v>-50</v>
      </c>
      <c r="TL113">
        <v>-1</v>
      </c>
      <c r="TN113">
        <v>-1</v>
      </c>
      <c r="TQ113">
        <f t="shared" si="303"/>
        <v>1</v>
      </c>
      <c r="TS113">
        <f t="shared" si="289"/>
        <v>0</v>
      </c>
      <c r="TV113" s="115" t="s">
        <v>1099</v>
      </c>
      <c r="TW113">
        <v>50</v>
      </c>
      <c r="TX113" t="str">
        <f t="shared" si="304"/>
        <v>FALSE</v>
      </c>
      <c r="TY113">
        <f>ROUND(MARGIN!$J30,0)</f>
        <v>5</v>
      </c>
      <c r="TZ113" t="e">
        <f>ROUND(IF(TI113=TN113,TY113*(1+#REF!),TY113*(1-#REF!)),0)</f>
        <v>#REF!</v>
      </c>
      <c r="UA113">
        <f t="shared" si="291"/>
        <v>5</v>
      </c>
      <c r="UB113" s="137">
        <f>UA113*10000*MARGIN!$G30/MARGIN!$D30</f>
        <v>55109.351432880845</v>
      </c>
      <c r="UC113" s="137"/>
      <c r="UD113" s="188">
        <f t="shared" si="305"/>
        <v>0</v>
      </c>
      <c r="UE113" s="188"/>
      <c r="UF113" s="188"/>
      <c r="UG113" s="188">
        <f t="shared" si="293"/>
        <v>0</v>
      </c>
      <c r="UH113" s="188">
        <f t="shared" si="306"/>
        <v>0</v>
      </c>
      <c r="UI113" s="188"/>
      <c r="UJ113" s="188"/>
      <c r="UK113" s="188"/>
      <c r="UL113" s="188"/>
      <c r="UM113" s="188"/>
      <c r="UN113" s="188"/>
      <c r="UO113" s="188"/>
    </row>
    <row r="114" spans="1:561" x14ac:dyDescent="0.25">
      <c r="A114" t="s">
        <v>1083</v>
      </c>
      <c r="B114" s="163" t="s">
        <v>18</v>
      </c>
      <c r="E114">
        <v>-3</v>
      </c>
      <c r="H114">
        <v>-1</v>
      </c>
      <c r="J114">
        <v>-1</v>
      </c>
      <c r="M114">
        <v>1</v>
      </c>
      <c r="O114">
        <v>0</v>
      </c>
      <c r="R114" s="115" t="s">
        <v>1099</v>
      </c>
      <c r="S114">
        <v>50</v>
      </c>
      <c r="T114" t="s">
        <v>1166</v>
      </c>
      <c r="U114">
        <v>5</v>
      </c>
      <c r="V114">
        <v>4</v>
      </c>
      <c r="W114">
        <v>5</v>
      </c>
      <c r="X114" s="137">
        <v>55363.904296035522</v>
      </c>
      <c r="Y114" s="137"/>
      <c r="Z114" s="188">
        <v>0</v>
      </c>
      <c r="AA114" s="188"/>
      <c r="AB114" s="188"/>
      <c r="AC114" s="188">
        <v>0</v>
      </c>
      <c r="AD114" s="188">
        <v>0</v>
      </c>
      <c r="AE114" s="188"/>
      <c r="AF114" s="188"/>
      <c r="AG114" s="188"/>
      <c r="AH114" s="188"/>
      <c r="AI114" s="188"/>
      <c r="AJ114" s="188"/>
      <c r="AL114">
        <v>-3</v>
      </c>
      <c r="AP114">
        <v>-1</v>
      </c>
      <c r="AR114">
        <v>-1</v>
      </c>
      <c r="AU114">
        <v>1</v>
      </c>
      <c r="AW114">
        <v>0</v>
      </c>
      <c r="AZ114" s="115" t="s">
        <v>1099</v>
      </c>
      <c r="BA114">
        <v>50</v>
      </c>
      <c r="BB114" t="s">
        <v>1166</v>
      </c>
      <c r="BC114">
        <v>4</v>
      </c>
      <c r="BD114">
        <v>3</v>
      </c>
      <c r="BE114">
        <v>4</v>
      </c>
      <c r="BF114" s="137">
        <v>44590.366533125976</v>
      </c>
      <c r="BG114" s="137"/>
      <c r="BH114" s="188">
        <v>0</v>
      </c>
      <c r="BI114" s="188"/>
      <c r="BJ114" s="188"/>
      <c r="BK114" s="188">
        <v>0</v>
      </c>
      <c r="BL114" s="188">
        <v>0</v>
      </c>
      <c r="BM114" s="188"/>
      <c r="BN114" s="188"/>
      <c r="BO114" s="188"/>
      <c r="BP114" s="188"/>
      <c r="BQ114" s="188"/>
      <c r="BR114" s="188"/>
      <c r="BS114" s="188"/>
      <c r="BU114">
        <v>-50</v>
      </c>
      <c r="BY114">
        <v>-1</v>
      </c>
      <c r="CA114">
        <v>-1</v>
      </c>
      <c r="CD114">
        <v>1</v>
      </c>
      <c r="CF114">
        <v>0</v>
      </c>
      <c r="CI114" s="115" t="s">
        <v>1099</v>
      </c>
      <c r="CJ114">
        <v>50</v>
      </c>
      <c r="CK114" t="s">
        <v>1166</v>
      </c>
      <c r="CL114">
        <v>4</v>
      </c>
      <c r="CM114">
        <v>3</v>
      </c>
      <c r="CN114">
        <v>4</v>
      </c>
      <c r="CO114" s="137">
        <v>44616.698038489623</v>
      </c>
      <c r="CP114" s="137"/>
      <c r="CQ114" s="188">
        <v>0</v>
      </c>
      <c r="CR114" s="188"/>
      <c r="CS114" s="188"/>
      <c r="CT114" s="188">
        <v>0</v>
      </c>
      <c r="CU114" s="188">
        <v>0</v>
      </c>
      <c r="CV114" s="188"/>
      <c r="CW114" s="188"/>
      <c r="CX114" s="188"/>
      <c r="CY114" s="188"/>
      <c r="CZ114" s="188"/>
      <c r="DA114" s="188"/>
      <c r="DB114" s="188"/>
      <c r="DD114">
        <v>-50</v>
      </c>
      <c r="DH114">
        <v>-1</v>
      </c>
      <c r="DJ114">
        <v>-1</v>
      </c>
      <c r="DM114">
        <v>1</v>
      </c>
      <c r="DO114">
        <v>0</v>
      </c>
      <c r="DR114" s="115" t="s">
        <v>1099</v>
      </c>
      <c r="DS114">
        <v>50</v>
      </c>
      <c r="DT114" t="s">
        <v>1166</v>
      </c>
      <c r="DU114">
        <v>5</v>
      </c>
      <c r="DV114">
        <v>4</v>
      </c>
      <c r="DW114">
        <v>5</v>
      </c>
      <c r="DX114" s="137">
        <v>55443.810616224408</v>
      </c>
      <c r="DY114" s="137"/>
      <c r="DZ114" s="188">
        <v>0</v>
      </c>
      <c r="EA114" s="188"/>
      <c r="EB114" s="188"/>
      <c r="EC114" s="188">
        <v>0</v>
      </c>
      <c r="ED114" s="188">
        <v>0</v>
      </c>
      <c r="EE114" s="188"/>
      <c r="EF114" s="188"/>
      <c r="EG114" s="188"/>
      <c r="EH114" s="188"/>
      <c r="EI114" s="188"/>
      <c r="EJ114" s="188"/>
      <c r="EK114" s="188"/>
      <c r="EM114">
        <v>-50</v>
      </c>
      <c r="EQ114">
        <v>-1</v>
      </c>
      <c r="ES114">
        <v>-1</v>
      </c>
      <c r="EV114">
        <v>1</v>
      </c>
      <c r="EX114">
        <v>0</v>
      </c>
      <c r="FA114" s="115" t="s">
        <v>1099</v>
      </c>
      <c r="FB114">
        <v>50</v>
      </c>
      <c r="FC114" t="s">
        <v>1166</v>
      </c>
      <c r="FD114">
        <v>5</v>
      </c>
      <c r="FE114">
        <v>4</v>
      </c>
      <c r="FF114">
        <v>5</v>
      </c>
      <c r="FG114" s="137">
        <v>55322.844299141805</v>
      </c>
      <c r="FH114" s="137"/>
      <c r="FI114" s="188">
        <v>0</v>
      </c>
      <c r="FJ114" s="188"/>
      <c r="FK114" s="188"/>
      <c r="FL114" s="188">
        <v>0</v>
      </c>
      <c r="FM114" s="188">
        <v>0</v>
      </c>
      <c r="FN114" s="188"/>
      <c r="FO114" s="188"/>
      <c r="FP114" s="188"/>
      <c r="FQ114" s="188"/>
      <c r="FR114" s="188"/>
      <c r="FS114" s="188"/>
      <c r="FT114" s="188"/>
      <c r="FV114">
        <v>-50</v>
      </c>
      <c r="FZ114">
        <v>-1</v>
      </c>
      <c r="GB114">
        <v>-1</v>
      </c>
      <c r="GE114">
        <v>1</v>
      </c>
      <c r="GG114">
        <v>0</v>
      </c>
      <c r="GJ114" s="115" t="s">
        <v>1099</v>
      </c>
      <c r="GK114">
        <v>50</v>
      </c>
      <c r="GL114" t="s">
        <v>1166</v>
      </c>
      <c r="GM114">
        <v>5</v>
      </c>
      <c r="GN114">
        <v>4</v>
      </c>
      <c r="GO114">
        <v>5</v>
      </c>
      <c r="GP114" s="137">
        <v>55322.844299141805</v>
      </c>
      <c r="GQ114" s="137"/>
      <c r="GR114" s="188">
        <v>0</v>
      </c>
      <c r="GS114" s="188"/>
      <c r="GT114" s="188"/>
      <c r="GU114" s="188">
        <v>0</v>
      </c>
      <c r="GV114" s="188">
        <v>0</v>
      </c>
      <c r="GW114" s="188"/>
      <c r="GX114" s="188"/>
      <c r="GY114" s="188"/>
      <c r="GZ114" s="188"/>
      <c r="HA114" s="188"/>
      <c r="HB114" s="188"/>
      <c r="HC114" s="188"/>
      <c r="HE114">
        <v>-50</v>
      </c>
      <c r="HI114">
        <v>-1</v>
      </c>
      <c r="HK114">
        <v>-1</v>
      </c>
      <c r="HN114">
        <v>1</v>
      </c>
      <c r="HP114">
        <v>0</v>
      </c>
      <c r="HS114" s="115" t="s">
        <v>1099</v>
      </c>
      <c r="HT114">
        <v>50</v>
      </c>
      <c r="HU114" t="s">
        <v>1166</v>
      </c>
      <c r="HV114">
        <v>5</v>
      </c>
      <c r="HW114">
        <v>4</v>
      </c>
      <c r="HX114">
        <v>5</v>
      </c>
      <c r="HY114" s="137">
        <v>55261.820030503302</v>
      </c>
      <c r="HZ114" s="137"/>
      <c r="IA114" s="188">
        <v>0</v>
      </c>
      <c r="IB114" s="188"/>
      <c r="IC114" s="188"/>
      <c r="ID114" s="188">
        <v>0</v>
      </c>
      <c r="IE114" s="188">
        <v>0</v>
      </c>
      <c r="IF114" s="188"/>
      <c r="IG114" s="188"/>
      <c r="IH114" s="188"/>
      <c r="II114" s="188"/>
      <c r="IJ114" s="188"/>
      <c r="IK114" s="188"/>
      <c r="IL114" s="188"/>
      <c r="IN114">
        <v>-50</v>
      </c>
      <c r="IR114">
        <v>-1</v>
      </c>
      <c r="IT114">
        <v>-1</v>
      </c>
      <c r="IW114">
        <v>1</v>
      </c>
      <c r="IY114">
        <v>0</v>
      </c>
      <c r="JB114" s="115" t="s">
        <v>1099</v>
      </c>
      <c r="JC114">
        <v>50</v>
      </c>
      <c r="JD114" t="s">
        <v>1166</v>
      </c>
      <c r="JE114">
        <v>5</v>
      </c>
      <c r="JF114">
        <v>4</v>
      </c>
      <c r="JG114">
        <v>5</v>
      </c>
      <c r="JH114" s="137">
        <v>55291.005291005291</v>
      </c>
      <c r="JI114" s="137"/>
      <c r="JJ114" s="188">
        <v>0</v>
      </c>
      <c r="JK114" s="188"/>
      <c r="JL114" s="188"/>
      <c r="JM114" s="188">
        <v>0</v>
      </c>
      <c r="JN114" s="188">
        <v>0</v>
      </c>
      <c r="JO114" s="188"/>
      <c r="JP114" s="188"/>
      <c r="JQ114" s="188"/>
      <c r="JR114" s="188"/>
      <c r="JS114" s="188"/>
      <c r="JT114" s="188"/>
      <c r="JU114" s="188"/>
      <c r="JW114">
        <v>-50</v>
      </c>
      <c r="KA114">
        <v>-1</v>
      </c>
      <c r="KC114">
        <v>-1</v>
      </c>
      <c r="KF114">
        <v>1</v>
      </c>
      <c r="KH114">
        <v>0</v>
      </c>
      <c r="KK114" s="115" t="s">
        <v>1099</v>
      </c>
      <c r="KL114">
        <v>50</v>
      </c>
      <c r="KM114" t="s">
        <v>1166</v>
      </c>
      <c r="KN114">
        <v>5</v>
      </c>
      <c r="KO114">
        <v>4</v>
      </c>
      <c r="KP114">
        <v>5</v>
      </c>
      <c r="KQ114" s="137">
        <v>55449.826989619367</v>
      </c>
      <c r="KR114" s="137"/>
      <c r="KS114" s="188">
        <v>0</v>
      </c>
      <c r="KT114" s="188"/>
      <c r="KU114" s="188"/>
      <c r="KV114" s="188">
        <v>0</v>
      </c>
      <c r="KW114" s="188">
        <v>0</v>
      </c>
      <c r="KX114" s="188"/>
      <c r="KY114" s="188"/>
      <c r="KZ114" s="188"/>
      <c r="LA114" s="188"/>
      <c r="LB114" s="188"/>
      <c r="LC114" s="188"/>
      <c r="LD114" s="188"/>
      <c r="LF114">
        <v>-50</v>
      </c>
      <c r="LJ114">
        <v>-1</v>
      </c>
      <c r="LL114">
        <v>-1</v>
      </c>
      <c r="LO114">
        <v>1</v>
      </c>
      <c r="LQ114">
        <v>0</v>
      </c>
      <c r="LT114" s="115" t="s">
        <v>1099</v>
      </c>
      <c r="LU114">
        <v>50</v>
      </c>
      <c r="LV114" t="s">
        <v>1166</v>
      </c>
      <c r="LW114">
        <v>5</v>
      </c>
      <c r="LX114">
        <v>4</v>
      </c>
      <c r="LY114">
        <v>5</v>
      </c>
      <c r="LZ114" s="137">
        <v>55449.563628983153</v>
      </c>
      <c r="MA114" s="137"/>
      <c r="MB114" s="188">
        <v>0</v>
      </c>
      <c r="MC114" s="188"/>
      <c r="MD114" s="188"/>
      <c r="ME114" s="188">
        <v>0</v>
      </c>
      <c r="MF114" s="188">
        <v>0</v>
      </c>
      <c r="MG114" s="188"/>
      <c r="MH114" s="188"/>
      <c r="MI114" s="188"/>
      <c r="MJ114" s="188"/>
      <c r="MK114" s="188"/>
      <c r="ML114" s="188"/>
      <c r="MM114" s="188"/>
      <c r="MO114">
        <v>-50</v>
      </c>
      <c r="MS114">
        <v>-1</v>
      </c>
      <c r="MU114">
        <v>-1</v>
      </c>
      <c r="MX114">
        <v>1</v>
      </c>
      <c r="MZ114">
        <v>0</v>
      </c>
      <c r="NC114" s="115" t="s">
        <v>1099</v>
      </c>
      <c r="ND114">
        <v>50</v>
      </c>
      <c r="NE114" t="s">
        <v>1166</v>
      </c>
      <c r="NF114">
        <v>4</v>
      </c>
      <c r="NG114">
        <v>3</v>
      </c>
      <c r="NH114">
        <v>4</v>
      </c>
      <c r="NI114" s="137">
        <v>44466.197613949218</v>
      </c>
      <c r="NJ114" s="137"/>
      <c r="NK114" s="188">
        <v>0</v>
      </c>
      <c r="NL114" s="188"/>
      <c r="NM114" s="188"/>
      <c r="NN114" s="188">
        <v>0</v>
      </c>
      <c r="NO114" s="188">
        <v>0</v>
      </c>
      <c r="NP114" s="188"/>
      <c r="NQ114" s="188"/>
      <c r="NR114" s="188"/>
      <c r="NS114" s="188"/>
      <c r="NT114" s="188"/>
      <c r="NU114" s="188"/>
      <c r="NV114" s="188"/>
      <c r="NX114">
        <v>-50</v>
      </c>
      <c r="OB114">
        <v>-1</v>
      </c>
      <c r="OD114">
        <v>-1</v>
      </c>
      <c r="OG114">
        <v>1</v>
      </c>
      <c r="OI114">
        <v>0</v>
      </c>
      <c r="OL114" s="115" t="s">
        <v>1099</v>
      </c>
      <c r="OM114">
        <v>50</v>
      </c>
      <c r="ON114" t="s">
        <v>1166</v>
      </c>
      <c r="OO114">
        <v>5</v>
      </c>
      <c r="OP114">
        <v>4</v>
      </c>
      <c r="OQ114">
        <v>5</v>
      </c>
      <c r="OR114" s="137">
        <v>55128.596116702247</v>
      </c>
      <c r="OS114" s="137"/>
      <c r="OT114" s="188">
        <v>0</v>
      </c>
      <c r="OU114" s="188"/>
      <c r="OV114" s="188"/>
      <c r="OW114" s="188">
        <v>0</v>
      </c>
      <c r="OX114" s="188">
        <v>0</v>
      </c>
      <c r="OY114" s="188"/>
      <c r="OZ114" s="188"/>
      <c r="PA114" s="188"/>
      <c r="PB114" s="188"/>
      <c r="PC114" s="188"/>
      <c r="PD114" s="188"/>
      <c r="PE114" s="188"/>
      <c r="PG114">
        <v>-50</v>
      </c>
      <c r="PK114">
        <v>-1</v>
      </c>
      <c r="PM114">
        <v>-1</v>
      </c>
      <c r="PP114">
        <v>1</v>
      </c>
      <c r="PR114">
        <v>0</v>
      </c>
      <c r="PU114" s="115" t="s">
        <v>1099</v>
      </c>
      <c r="PV114">
        <v>50</v>
      </c>
      <c r="PW114" t="s">
        <v>1166</v>
      </c>
      <c r="PX114">
        <v>5</v>
      </c>
      <c r="PY114" t="e">
        <v>#REF!</v>
      </c>
      <c r="PZ114">
        <v>5</v>
      </c>
      <c r="QA114" s="137">
        <v>55114.674243961839</v>
      </c>
      <c r="QB114" s="137"/>
      <c r="QC114" s="188">
        <v>0</v>
      </c>
      <c r="QD114" s="188"/>
      <c r="QE114" s="188"/>
      <c r="QF114" s="188">
        <v>0</v>
      </c>
      <c r="QG114" s="188">
        <v>0</v>
      </c>
      <c r="QH114" s="188"/>
      <c r="QI114" s="188"/>
      <c r="QJ114" s="188"/>
      <c r="QK114" s="188"/>
      <c r="QL114" s="188"/>
      <c r="QM114" s="188"/>
      <c r="QN114" s="188"/>
      <c r="QP114">
        <f t="shared" si="271"/>
        <v>-50</v>
      </c>
      <c r="QT114">
        <v>-1</v>
      </c>
      <c r="QV114">
        <v>-1</v>
      </c>
      <c r="QY114">
        <f t="shared" si="295"/>
        <v>1</v>
      </c>
      <c r="RA114">
        <f t="shared" si="273"/>
        <v>0</v>
      </c>
      <c r="RD114" s="115" t="s">
        <v>1099</v>
      </c>
      <c r="RE114">
        <v>50</v>
      </c>
      <c r="RF114" t="str">
        <f t="shared" si="296"/>
        <v>FALSE</v>
      </c>
      <c r="RG114">
        <f>ROUND(MARGIN!$J31,0)</f>
        <v>5</v>
      </c>
      <c r="RH114" t="e">
        <f>ROUND(IF(QQ114=QV114,RG114*(1+#REF!),RG114*(1-#REF!)),0)</f>
        <v>#REF!</v>
      </c>
      <c r="RI114">
        <f t="shared" si="275"/>
        <v>5</v>
      </c>
      <c r="RJ114" s="137">
        <f>RI114*10000*MARGIN!$G31/MARGIN!$D31</f>
        <v>55114.674243961839</v>
      </c>
      <c r="RK114" s="137"/>
      <c r="RL114" s="188">
        <f t="shared" si="297"/>
        <v>0</v>
      </c>
      <c r="RM114" s="188"/>
      <c r="RN114" s="188"/>
      <c r="RO114" s="188">
        <f t="shared" si="277"/>
        <v>0</v>
      </c>
      <c r="RP114" s="188">
        <f t="shared" si="298"/>
        <v>0</v>
      </c>
      <c r="RQ114" s="188"/>
      <c r="RR114" s="188"/>
      <c r="RS114" s="188"/>
      <c r="RT114" s="188"/>
      <c r="RU114" s="188"/>
      <c r="RV114" s="188"/>
      <c r="RW114" s="188"/>
      <c r="RY114">
        <f t="shared" si="279"/>
        <v>-50</v>
      </c>
      <c r="SC114">
        <v>-1</v>
      </c>
      <c r="SE114">
        <v>-1</v>
      </c>
      <c r="SH114">
        <f t="shared" si="299"/>
        <v>1</v>
      </c>
      <c r="SJ114">
        <f t="shared" si="281"/>
        <v>0</v>
      </c>
      <c r="SM114" s="115" t="s">
        <v>1099</v>
      </c>
      <c r="SN114">
        <v>50</v>
      </c>
      <c r="SO114" t="str">
        <f t="shared" si="300"/>
        <v>FALSE</v>
      </c>
      <c r="SP114">
        <f>ROUND(MARGIN!$J31,0)</f>
        <v>5</v>
      </c>
      <c r="SQ114" t="e">
        <f>ROUND(IF(RZ114=SE114,SP114*(1+#REF!),SP114*(1-#REF!)),0)</f>
        <v>#REF!</v>
      </c>
      <c r="SR114">
        <f t="shared" si="283"/>
        <v>5</v>
      </c>
      <c r="SS114" s="137">
        <f>SR114*10000*MARGIN!$G31/MARGIN!$D31</f>
        <v>55114.674243961839</v>
      </c>
      <c r="ST114" s="137"/>
      <c r="SU114" s="188">
        <f t="shared" si="301"/>
        <v>0</v>
      </c>
      <c r="SV114" s="188"/>
      <c r="SW114" s="188"/>
      <c r="SX114" s="188">
        <f t="shared" si="285"/>
        <v>0</v>
      </c>
      <c r="SY114" s="188">
        <f t="shared" si="302"/>
        <v>0</v>
      </c>
      <c r="SZ114" s="188"/>
      <c r="TA114" s="188"/>
      <c r="TB114" s="188"/>
      <c r="TC114" s="188"/>
      <c r="TD114" s="188"/>
      <c r="TE114" s="188"/>
      <c r="TF114" s="188"/>
      <c r="TH114">
        <f t="shared" si="287"/>
        <v>-50</v>
      </c>
      <c r="TL114">
        <v>-1</v>
      </c>
      <c r="TN114">
        <v>-1</v>
      </c>
      <c r="TQ114">
        <f t="shared" si="303"/>
        <v>1</v>
      </c>
      <c r="TS114">
        <f t="shared" si="289"/>
        <v>0</v>
      </c>
      <c r="TV114" s="115" t="s">
        <v>1099</v>
      </c>
      <c r="TW114">
        <v>50</v>
      </c>
      <c r="TX114" t="str">
        <f t="shared" si="304"/>
        <v>FALSE</v>
      </c>
      <c r="TY114">
        <f>ROUND(MARGIN!$J31,0)</f>
        <v>5</v>
      </c>
      <c r="TZ114" t="e">
        <f>ROUND(IF(TI114=TN114,TY114*(1+#REF!),TY114*(1-#REF!)),0)</f>
        <v>#REF!</v>
      </c>
      <c r="UA114">
        <f t="shared" si="291"/>
        <v>5</v>
      </c>
      <c r="UB114" s="137">
        <f>UA114*10000*MARGIN!$G31/MARGIN!$D31</f>
        <v>55114.674243961839</v>
      </c>
      <c r="UC114" s="137"/>
      <c r="UD114" s="188">
        <f t="shared" si="305"/>
        <v>0</v>
      </c>
      <c r="UE114" s="188"/>
      <c r="UF114" s="188"/>
      <c r="UG114" s="188">
        <f t="shared" si="293"/>
        <v>0</v>
      </c>
      <c r="UH114" s="188">
        <f t="shared" si="306"/>
        <v>0</v>
      </c>
      <c r="UI114" s="188"/>
      <c r="UJ114" s="188"/>
      <c r="UK114" s="188"/>
      <c r="UL114" s="188"/>
      <c r="UM114" s="188"/>
      <c r="UN114" s="188"/>
      <c r="UO114" s="188"/>
    </row>
    <row r="115" spans="1:561" x14ac:dyDescent="0.25">
      <c r="A115" t="s">
        <v>1084</v>
      </c>
      <c r="B115" s="163" t="s">
        <v>19</v>
      </c>
      <c r="E115">
        <v>-3</v>
      </c>
      <c r="H115">
        <v>-1</v>
      </c>
      <c r="J115">
        <v>-1</v>
      </c>
      <c r="M115">
        <v>1</v>
      </c>
      <c r="O115">
        <v>0</v>
      </c>
      <c r="R115" s="115" t="s">
        <v>1099</v>
      </c>
      <c r="S115">
        <v>50</v>
      </c>
      <c r="T115" t="s">
        <v>1166</v>
      </c>
      <c r="U115">
        <v>5</v>
      </c>
      <c r="V115">
        <v>4</v>
      </c>
      <c r="W115">
        <v>5</v>
      </c>
      <c r="X115" s="137">
        <v>55357.809249999998</v>
      </c>
      <c r="Y115" s="137"/>
      <c r="Z115" s="188">
        <v>0</v>
      </c>
      <c r="AA115" s="188"/>
      <c r="AB115" s="188"/>
      <c r="AC115" s="188">
        <v>0</v>
      </c>
      <c r="AD115" s="188">
        <v>0</v>
      </c>
      <c r="AE115" s="188"/>
      <c r="AF115" s="188"/>
      <c r="AG115" s="188"/>
      <c r="AH115" s="188"/>
      <c r="AI115" s="188"/>
      <c r="AJ115" s="188"/>
      <c r="AL115">
        <v>-3</v>
      </c>
      <c r="AP115">
        <v>-1</v>
      </c>
      <c r="AR115">
        <v>-1</v>
      </c>
      <c r="AU115">
        <v>1</v>
      </c>
      <c r="AW115">
        <v>0</v>
      </c>
      <c r="AZ115" s="115" t="s">
        <v>1099</v>
      </c>
      <c r="BA115">
        <v>50</v>
      </c>
      <c r="BB115" t="s">
        <v>1166</v>
      </c>
      <c r="BC115">
        <v>4</v>
      </c>
      <c r="BD115">
        <v>3</v>
      </c>
      <c r="BE115">
        <v>4</v>
      </c>
      <c r="BF115" s="137">
        <v>44583.044999999998</v>
      </c>
      <c r="BG115" s="137"/>
      <c r="BH115" s="188">
        <v>0</v>
      </c>
      <c r="BI115" s="188"/>
      <c r="BJ115" s="188"/>
      <c r="BK115" s="188">
        <v>0</v>
      </c>
      <c r="BL115" s="188">
        <v>0</v>
      </c>
      <c r="BM115" s="188"/>
      <c r="BN115" s="188"/>
      <c r="BO115" s="188"/>
      <c r="BP115" s="188"/>
      <c r="BQ115" s="188"/>
      <c r="BR115" s="188"/>
      <c r="BS115" s="188"/>
      <c r="BU115">
        <v>-50</v>
      </c>
      <c r="BY115">
        <v>-1</v>
      </c>
      <c r="CA115">
        <v>-1</v>
      </c>
      <c r="CD115">
        <v>1</v>
      </c>
      <c r="CF115">
        <v>0</v>
      </c>
      <c r="CI115" s="115" t="s">
        <v>1099</v>
      </c>
      <c r="CJ115">
        <v>50</v>
      </c>
      <c r="CK115" t="s">
        <v>1166</v>
      </c>
      <c r="CL115">
        <v>4</v>
      </c>
      <c r="CM115">
        <v>3</v>
      </c>
      <c r="CN115">
        <v>4</v>
      </c>
      <c r="CO115" s="137">
        <v>44609.096192000005</v>
      </c>
      <c r="CP115" s="137"/>
      <c r="CQ115" s="188">
        <v>0</v>
      </c>
      <c r="CR115" s="188"/>
      <c r="CS115" s="188"/>
      <c r="CT115" s="188">
        <v>0</v>
      </c>
      <c r="CU115" s="188">
        <v>0</v>
      </c>
      <c r="CV115" s="188"/>
      <c r="CW115" s="188"/>
      <c r="CX115" s="188"/>
      <c r="CY115" s="188"/>
      <c r="CZ115" s="188"/>
      <c r="DA115" s="188"/>
      <c r="DB115" s="188"/>
      <c r="DD115">
        <v>-50</v>
      </c>
      <c r="DH115">
        <v>-1</v>
      </c>
      <c r="DJ115">
        <v>-1</v>
      </c>
      <c r="DM115">
        <v>1</v>
      </c>
      <c r="DO115">
        <v>0</v>
      </c>
      <c r="DR115" s="115" t="s">
        <v>1099</v>
      </c>
      <c r="DS115">
        <v>50</v>
      </c>
      <c r="DT115" t="s">
        <v>1166</v>
      </c>
      <c r="DU115">
        <v>5</v>
      </c>
      <c r="DV115">
        <v>4</v>
      </c>
      <c r="DW115">
        <v>5</v>
      </c>
      <c r="DX115" s="137">
        <v>55285.558560000005</v>
      </c>
      <c r="DY115" s="137"/>
      <c r="DZ115" s="188">
        <v>0</v>
      </c>
      <c r="EA115" s="188"/>
      <c r="EB115" s="188"/>
      <c r="EC115" s="188">
        <v>0</v>
      </c>
      <c r="ED115" s="188">
        <v>0</v>
      </c>
      <c r="EE115" s="188"/>
      <c r="EF115" s="188"/>
      <c r="EG115" s="188"/>
      <c r="EH115" s="188"/>
      <c r="EI115" s="188"/>
      <c r="EJ115" s="188"/>
      <c r="EK115" s="188"/>
      <c r="EM115">
        <v>-50</v>
      </c>
      <c r="EQ115">
        <v>-1</v>
      </c>
      <c r="ES115">
        <v>-1</v>
      </c>
      <c r="EV115">
        <v>1</v>
      </c>
      <c r="EX115">
        <v>0</v>
      </c>
      <c r="FA115" s="115" t="s">
        <v>1099</v>
      </c>
      <c r="FB115">
        <v>50</v>
      </c>
      <c r="FC115" t="s">
        <v>1166</v>
      </c>
      <c r="FD115">
        <v>5</v>
      </c>
      <c r="FE115">
        <v>4</v>
      </c>
      <c r="FF115">
        <v>5</v>
      </c>
      <c r="FG115" s="137">
        <v>55339.483500000002</v>
      </c>
      <c r="FH115" s="137"/>
      <c r="FI115" s="188">
        <v>0</v>
      </c>
      <c r="FJ115" s="188"/>
      <c r="FK115" s="188"/>
      <c r="FL115" s="188">
        <v>0</v>
      </c>
      <c r="FM115" s="188">
        <v>0</v>
      </c>
      <c r="FN115" s="188"/>
      <c r="FO115" s="188"/>
      <c r="FP115" s="188"/>
      <c r="FQ115" s="188"/>
      <c r="FR115" s="188"/>
      <c r="FS115" s="188"/>
      <c r="FT115" s="188"/>
      <c r="FV115">
        <v>-50</v>
      </c>
      <c r="FZ115">
        <v>-1</v>
      </c>
      <c r="GB115">
        <v>-1</v>
      </c>
      <c r="GE115">
        <v>1</v>
      </c>
      <c r="GG115">
        <v>0</v>
      </c>
      <c r="GJ115" s="115" t="s">
        <v>1099</v>
      </c>
      <c r="GK115">
        <v>50</v>
      </c>
      <c r="GL115" t="s">
        <v>1166</v>
      </c>
      <c r="GM115">
        <v>5</v>
      </c>
      <c r="GN115">
        <v>4</v>
      </c>
      <c r="GO115">
        <v>5</v>
      </c>
      <c r="GP115" s="137">
        <v>55339.483500000002</v>
      </c>
      <c r="GQ115" s="137"/>
      <c r="GR115" s="188">
        <v>0</v>
      </c>
      <c r="GS115" s="188"/>
      <c r="GT115" s="188"/>
      <c r="GU115" s="188">
        <v>0</v>
      </c>
      <c r="GV115" s="188">
        <v>0</v>
      </c>
      <c r="GW115" s="188"/>
      <c r="GX115" s="188"/>
      <c r="GY115" s="188"/>
      <c r="GZ115" s="188"/>
      <c r="HA115" s="188"/>
      <c r="HB115" s="188"/>
      <c r="HC115" s="188"/>
      <c r="HE115">
        <v>-50</v>
      </c>
      <c r="HI115">
        <v>-1</v>
      </c>
      <c r="HK115">
        <v>-1</v>
      </c>
      <c r="HN115">
        <v>1</v>
      </c>
      <c r="HP115">
        <v>0</v>
      </c>
      <c r="HS115" s="115" t="s">
        <v>1099</v>
      </c>
      <c r="HT115">
        <v>50</v>
      </c>
      <c r="HU115" t="s">
        <v>1166</v>
      </c>
      <c r="HV115">
        <v>5</v>
      </c>
      <c r="HW115">
        <v>4</v>
      </c>
      <c r="HX115">
        <v>5</v>
      </c>
      <c r="HY115" s="137">
        <v>55266.565099999993</v>
      </c>
      <c r="HZ115" s="137"/>
      <c r="IA115" s="188">
        <v>0</v>
      </c>
      <c r="IB115" s="188"/>
      <c r="IC115" s="188"/>
      <c r="ID115" s="188">
        <v>0</v>
      </c>
      <c r="IE115" s="188">
        <v>0</v>
      </c>
      <c r="IF115" s="188"/>
      <c r="IG115" s="188"/>
      <c r="IH115" s="188"/>
      <c r="II115" s="188"/>
      <c r="IJ115" s="188"/>
      <c r="IK115" s="188"/>
      <c r="IL115" s="188"/>
      <c r="IN115">
        <v>-50</v>
      </c>
      <c r="IR115">
        <v>-1</v>
      </c>
      <c r="IT115">
        <v>-1</v>
      </c>
      <c r="IW115">
        <v>1</v>
      </c>
      <c r="IY115">
        <v>0</v>
      </c>
      <c r="JB115" s="115" t="s">
        <v>1099</v>
      </c>
      <c r="JC115">
        <v>50</v>
      </c>
      <c r="JD115" t="s">
        <v>1166</v>
      </c>
      <c r="JE115">
        <v>5</v>
      </c>
      <c r="JF115">
        <v>4</v>
      </c>
      <c r="JG115">
        <v>5</v>
      </c>
      <c r="JH115" s="137">
        <v>55290.995099999993</v>
      </c>
      <c r="JI115" s="137"/>
      <c r="JJ115" s="188">
        <v>0</v>
      </c>
      <c r="JK115" s="188"/>
      <c r="JL115" s="188"/>
      <c r="JM115" s="188">
        <v>0</v>
      </c>
      <c r="JN115" s="188">
        <v>0</v>
      </c>
      <c r="JO115" s="188"/>
      <c r="JP115" s="188"/>
      <c r="JQ115" s="188"/>
      <c r="JR115" s="188"/>
      <c r="JS115" s="188"/>
      <c r="JT115" s="188"/>
      <c r="JU115" s="188"/>
      <c r="JW115">
        <v>-50</v>
      </c>
      <c r="KA115">
        <v>-1</v>
      </c>
      <c r="KC115">
        <v>-1</v>
      </c>
      <c r="KF115">
        <v>1</v>
      </c>
      <c r="KH115">
        <v>0</v>
      </c>
      <c r="KK115" s="115" t="s">
        <v>1099</v>
      </c>
      <c r="KL115">
        <v>50</v>
      </c>
      <c r="KM115" t="s">
        <v>1166</v>
      </c>
      <c r="KN115">
        <v>5</v>
      </c>
      <c r="KO115">
        <v>4</v>
      </c>
      <c r="KP115">
        <v>5</v>
      </c>
      <c r="KQ115" s="137">
        <v>55499.27895</v>
      </c>
      <c r="KR115" s="137"/>
      <c r="KS115" s="188">
        <v>0</v>
      </c>
      <c r="KT115" s="188"/>
      <c r="KU115" s="188"/>
      <c r="KV115" s="188">
        <v>0</v>
      </c>
      <c r="KW115" s="188">
        <v>0</v>
      </c>
      <c r="KX115" s="188"/>
      <c r="KY115" s="188"/>
      <c r="KZ115" s="188"/>
      <c r="LA115" s="188"/>
      <c r="LB115" s="188"/>
      <c r="LC115" s="188"/>
      <c r="LD115" s="188"/>
      <c r="LF115">
        <v>-50</v>
      </c>
      <c r="LJ115">
        <v>-1</v>
      </c>
      <c r="LL115">
        <v>-1</v>
      </c>
      <c r="LO115">
        <v>1</v>
      </c>
      <c r="LQ115">
        <v>0</v>
      </c>
      <c r="LT115" s="115" t="s">
        <v>1099</v>
      </c>
      <c r="LU115">
        <v>50</v>
      </c>
      <c r="LV115" t="s">
        <v>1166</v>
      </c>
      <c r="LW115">
        <v>5</v>
      </c>
      <c r="LX115">
        <v>4</v>
      </c>
      <c r="LY115">
        <v>5</v>
      </c>
      <c r="LZ115" s="137">
        <v>55446.478350000005</v>
      </c>
      <c r="MA115" s="137"/>
      <c r="MB115" s="188">
        <v>0</v>
      </c>
      <c r="MC115" s="188"/>
      <c r="MD115" s="188"/>
      <c r="ME115" s="188">
        <v>0</v>
      </c>
      <c r="MF115" s="188">
        <v>0</v>
      </c>
      <c r="MG115" s="188"/>
      <c r="MH115" s="188"/>
      <c r="MI115" s="188"/>
      <c r="MJ115" s="188"/>
      <c r="MK115" s="188"/>
      <c r="ML115" s="188"/>
      <c r="MM115" s="188"/>
      <c r="MO115">
        <v>-50</v>
      </c>
      <c r="MS115">
        <v>-1</v>
      </c>
      <c r="MU115">
        <v>-1</v>
      </c>
      <c r="MX115">
        <v>1</v>
      </c>
      <c r="MZ115">
        <v>0</v>
      </c>
      <c r="NC115" s="115" t="s">
        <v>1099</v>
      </c>
      <c r="ND115">
        <v>50</v>
      </c>
      <c r="NE115" t="s">
        <v>1166</v>
      </c>
      <c r="NF115">
        <v>4</v>
      </c>
      <c r="NG115">
        <v>3</v>
      </c>
      <c r="NH115">
        <v>4</v>
      </c>
      <c r="NI115" s="137">
        <v>44471.281919999994</v>
      </c>
      <c r="NJ115" s="137"/>
      <c r="NK115" s="188">
        <v>0</v>
      </c>
      <c r="NL115" s="188"/>
      <c r="NM115" s="188"/>
      <c r="NN115" s="188">
        <v>0</v>
      </c>
      <c r="NO115" s="188">
        <v>0</v>
      </c>
      <c r="NP115" s="188"/>
      <c r="NQ115" s="188"/>
      <c r="NR115" s="188"/>
      <c r="NS115" s="188"/>
      <c r="NT115" s="188"/>
      <c r="NU115" s="188"/>
      <c r="NV115" s="188"/>
      <c r="NX115">
        <v>-50</v>
      </c>
      <c r="OB115">
        <v>-1</v>
      </c>
      <c r="OD115">
        <v>-1</v>
      </c>
      <c r="OG115">
        <v>1</v>
      </c>
      <c r="OI115">
        <v>0</v>
      </c>
      <c r="OL115" s="115" t="s">
        <v>1099</v>
      </c>
      <c r="OM115">
        <v>50</v>
      </c>
      <c r="ON115" t="s">
        <v>1166</v>
      </c>
      <c r="OO115">
        <v>5</v>
      </c>
      <c r="OP115">
        <v>4</v>
      </c>
      <c r="OQ115">
        <v>5</v>
      </c>
      <c r="OR115" s="137">
        <v>55164.6927</v>
      </c>
      <c r="OS115" s="137"/>
      <c r="OT115" s="188">
        <v>0</v>
      </c>
      <c r="OU115" s="188"/>
      <c r="OV115" s="188"/>
      <c r="OW115" s="188">
        <v>0</v>
      </c>
      <c r="OX115" s="188">
        <v>0</v>
      </c>
      <c r="OY115" s="188"/>
      <c r="OZ115" s="188"/>
      <c r="PA115" s="188"/>
      <c r="PB115" s="188"/>
      <c r="PC115" s="188"/>
      <c r="PD115" s="188"/>
      <c r="PE115" s="188"/>
      <c r="PG115">
        <v>-50</v>
      </c>
      <c r="PK115">
        <v>-1</v>
      </c>
      <c r="PM115">
        <v>-1</v>
      </c>
      <c r="PP115">
        <v>1</v>
      </c>
      <c r="PR115">
        <v>0</v>
      </c>
      <c r="PU115" s="115" t="s">
        <v>1099</v>
      </c>
      <c r="PV115">
        <v>50</v>
      </c>
      <c r="PW115" t="s">
        <v>1166</v>
      </c>
      <c r="PX115">
        <v>5</v>
      </c>
      <c r="PY115" t="e">
        <v>#REF!</v>
      </c>
      <c r="PZ115">
        <v>5</v>
      </c>
      <c r="QA115" s="137">
        <v>55113.286800000002</v>
      </c>
      <c r="QB115" s="137"/>
      <c r="QC115" s="188">
        <v>0</v>
      </c>
      <c r="QD115" s="188"/>
      <c r="QE115" s="188"/>
      <c r="QF115" s="188">
        <v>0</v>
      </c>
      <c r="QG115" s="188">
        <v>0</v>
      </c>
      <c r="QH115" s="188"/>
      <c r="QI115" s="188"/>
      <c r="QJ115" s="188"/>
      <c r="QK115" s="188"/>
      <c r="QL115" s="188"/>
      <c r="QM115" s="188"/>
      <c r="QN115" s="188"/>
      <c r="QP115">
        <f t="shared" si="271"/>
        <v>-50</v>
      </c>
      <c r="QT115">
        <v>-1</v>
      </c>
      <c r="QV115">
        <v>-1</v>
      </c>
      <c r="QY115">
        <f t="shared" si="295"/>
        <v>1</v>
      </c>
      <c r="RA115">
        <f t="shared" si="273"/>
        <v>0</v>
      </c>
      <c r="RD115" s="115" t="s">
        <v>1099</v>
      </c>
      <c r="RE115">
        <v>50</v>
      </c>
      <c r="RF115" t="str">
        <f t="shared" si="296"/>
        <v>FALSE</v>
      </c>
      <c r="RG115">
        <f>ROUND(MARGIN!$J32,0)</f>
        <v>5</v>
      </c>
      <c r="RH115" t="e">
        <f>ROUND(IF(QQ115=QV115,RG115*(1+#REF!),RG115*(1-#REF!)),0)</f>
        <v>#REF!</v>
      </c>
      <c r="RI115">
        <f t="shared" si="275"/>
        <v>5</v>
      </c>
      <c r="RJ115" s="137">
        <f>RI115*10000*MARGIN!$G32/MARGIN!$D32</f>
        <v>55113.286800000002</v>
      </c>
      <c r="RK115" s="137"/>
      <c r="RL115" s="188">
        <f t="shared" si="297"/>
        <v>0</v>
      </c>
      <c r="RM115" s="188"/>
      <c r="RN115" s="188"/>
      <c r="RO115" s="188">
        <f t="shared" si="277"/>
        <v>0</v>
      </c>
      <c r="RP115" s="188">
        <f t="shared" si="298"/>
        <v>0</v>
      </c>
      <c r="RQ115" s="188"/>
      <c r="RR115" s="188"/>
      <c r="RS115" s="188"/>
      <c r="RT115" s="188"/>
      <c r="RU115" s="188"/>
      <c r="RV115" s="188"/>
      <c r="RW115" s="188"/>
      <c r="RY115">
        <f t="shared" si="279"/>
        <v>-50</v>
      </c>
      <c r="SC115">
        <v>-1</v>
      </c>
      <c r="SE115">
        <v>-1</v>
      </c>
      <c r="SH115">
        <f t="shared" si="299"/>
        <v>1</v>
      </c>
      <c r="SJ115">
        <f t="shared" si="281"/>
        <v>0</v>
      </c>
      <c r="SM115" s="115" t="s">
        <v>1099</v>
      </c>
      <c r="SN115">
        <v>50</v>
      </c>
      <c r="SO115" t="str">
        <f t="shared" si="300"/>
        <v>FALSE</v>
      </c>
      <c r="SP115">
        <f>ROUND(MARGIN!$J32,0)</f>
        <v>5</v>
      </c>
      <c r="SQ115" t="e">
        <f>ROUND(IF(RZ115=SE115,SP115*(1+#REF!),SP115*(1-#REF!)),0)</f>
        <v>#REF!</v>
      </c>
      <c r="SR115">
        <f t="shared" si="283"/>
        <v>5</v>
      </c>
      <c r="SS115" s="137">
        <f>SR115*10000*MARGIN!$G32/MARGIN!$D32</f>
        <v>55113.286800000002</v>
      </c>
      <c r="ST115" s="137"/>
      <c r="SU115" s="188">
        <f t="shared" si="301"/>
        <v>0</v>
      </c>
      <c r="SV115" s="188"/>
      <c r="SW115" s="188"/>
      <c r="SX115" s="188">
        <f t="shared" si="285"/>
        <v>0</v>
      </c>
      <c r="SY115" s="188">
        <f t="shared" si="302"/>
        <v>0</v>
      </c>
      <c r="SZ115" s="188"/>
      <c r="TA115" s="188"/>
      <c r="TB115" s="188"/>
      <c r="TC115" s="188"/>
      <c r="TD115" s="188"/>
      <c r="TE115" s="188"/>
      <c r="TF115" s="188"/>
      <c r="TH115">
        <f t="shared" si="287"/>
        <v>-50</v>
      </c>
      <c r="TL115">
        <v>-1</v>
      </c>
      <c r="TN115">
        <v>-1</v>
      </c>
      <c r="TQ115">
        <f t="shared" si="303"/>
        <v>1</v>
      </c>
      <c r="TS115">
        <f t="shared" si="289"/>
        <v>0</v>
      </c>
      <c r="TV115" s="115" t="s">
        <v>1099</v>
      </c>
      <c r="TW115">
        <v>50</v>
      </c>
      <c r="TX115" t="str">
        <f t="shared" si="304"/>
        <v>FALSE</v>
      </c>
      <c r="TY115">
        <f>ROUND(MARGIN!$J32,0)</f>
        <v>5</v>
      </c>
      <c r="TZ115" t="e">
        <f>ROUND(IF(TI115=TN115,TY115*(1+#REF!),TY115*(1-#REF!)),0)</f>
        <v>#REF!</v>
      </c>
      <c r="UA115">
        <f t="shared" si="291"/>
        <v>5</v>
      </c>
      <c r="UB115" s="137">
        <f>UA115*10000*MARGIN!$G32/MARGIN!$D32</f>
        <v>55113.286800000002</v>
      </c>
      <c r="UC115" s="137"/>
      <c r="UD115" s="188">
        <f t="shared" si="305"/>
        <v>0</v>
      </c>
      <c r="UE115" s="188"/>
      <c r="UF115" s="188"/>
      <c r="UG115" s="188">
        <f t="shared" si="293"/>
        <v>0</v>
      </c>
      <c r="UH115" s="188">
        <f t="shared" si="306"/>
        <v>0</v>
      </c>
      <c r="UI115" s="188"/>
      <c r="UJ115" s="188"/>
      <c r="UK115" s="188"/>
      <c r="UL115" s="188"/>
      <c r="UM115" s="188"/>
      <c r="UN115" s="188"/>
      <c r="UO115" s="188"/>
    </row>
    <row r="116" spans="1:561" x14ac:dyDescent="0.25">
      <c r="A116" t="s">
        <v>1086</v>
      </c>
      <c r="B116" s="163" t="s">
        <v>10</v>
      </c>
      <c r="E116">
        <v>-3</v>
      </c>
      <c r="H116">
        <v>-1</v>
      </c>
      <c r="J116">
        <v>-1</v>
      </c>
      <c r="M116">
        <v>1</v>
      </c>
      <c r="O116">
        <v>0</v>
      </c>
      <c r="R116" s="115" t="s">
        <v>1099</v>
      </c>
      <c r="S116">
        <v>50</v>
      </c>
      <c r="T116" t="s">
        <v>1166</v>
      </c>
      <c r="U116">
        <v>5</v>
      </c>
      <c r="V116">
        <v>4</v>
      </c>
      <c r="W116">
        <v>5</v>
      </c>
      <c r="X116" s="137">
        <v>55362</v>
      </c>
      <c r="Y116" s="137"/>
      <c r="Z116" s="188">
        <v>0</v>
      </c>
      <c r="AA116" s="188"/>
      <c r="AB116" s="188"/>
      <c r="AC116" s="188">
        <v>0</v>
      </c>
      <c r="AD116" s="188">
        <v>0</v>
      </c>
      <c r="AE116" s="188"/>
      <c r="AF116" s="188"/>
      <c r="AG116" s="188"/>
      <c r="AH116" s="188"/>
      <c r="AI116" s="188"/>
      <c r="AJ116" s="188"/>
      <c r="AL116">
        <v>-3</v>
      </c>
      <c r="AP116">
        <v>-1</v>
      </c>
      <c r="AR116">
        <v>-1</v>
      </c>
      <c r="AU116">
        <v>1</v>
      </c>
      <c r="AW116">
        <v>0</v>
      </c>
      <c r="AZ116" s="115" t="s">
        <v>1099</v>
      </c>
      <c r="BA116">
        <v>50</v>
      </c>
      <c r="BB116" t="s">
        <v>1166</v>
      </c>
      <c r="BC116">
        <v>4</v>
      </c>
      <c r="BD116">
        <v>3</v>
      </c>
      <c r="BE116">
        <v>4</v>
      </c>
      <c r="BF116" s="137">
        <v>44587.199999999997</v>
      </c>
      <c r="BG116" s="137"/>
      <c r="BH116" s="188">
        <v>0</v>
      </c>
      <c r="BI116" s="188"/>
      <c r="BJ116" s="188"/>
      <c r="BK116" s="188">
        <v>0</v>
      </c>
      <c r="BL116" s="188">
        <v>0</v>
      </c>
      <c r="BM116" s="188"/>
      <c r="BN116" s="188"/>
      <c r="BO116" s="188"/>
      <c r="BP116" s="188"/>
      <c r="BQ116" s="188"/>
      <c r="BR116" s="188"/>
      <c r="BS116" s="188"/>
      <c r="BU116">
        <v>-50</v>
      </c>
      <c r="BY116">
        <v>-1</v>
      </c>
      <c r="CA116">
        <v>-1</v>
      </c>
      <c r="CD116">
        <v>1</v>
      </c>
      <c r="CF116">
        <v>0</v>
      </c>
      <c r="CI116" s="115" t="s">
        <v>1099</v>
      </c>
      <c r="CJ116">
        <v>50</v>
      </c>
      <c r="CK116" t="s">
        <v>1166</v>
      </c>
      <c r="CL116">
        <v>4</v>
      </c>
      <c r="CM116">
        <v>3</v>
      </c>
      <c r="CN116">
        <v>4</v>
      </c>
      <c r="CO116" s="137">
        <v>44614</v>
      </c>
      <c r="CP116" s="137"/>
      <c r="CQ116" s="188">
        <v>0</v>
      </c>
      <c r="CR116" s="188"/>
      <c r="CS116" s="188"/>
      <c r="CT116" s="188">
        <v>0</v>
      </c>
      <c r="CU116" s="188">
        <v>0</v>
      </c>
      <c r="CV116" s="188"/>
      <c r="CW116" s="188"/>
      <c r="CX116" s="188"/>
      <c r="CY116" s="188"/>
      <c r="CZ116" s="188"/>
      <c r="DA116" s="188"/>
      <c r="DB116" s="188"/>
      <c r="DD116">
        <v>-50</v>
      </c>
      <c r="DH116">
        <v>-1</v>
      </c>
      <c r="DJ116">
        <v>-1</v>
      </c>
      <c r="DM116">
        <v>1</v>
      </c>
      <c r="DO116">
        <v>0</v>
      </c>
      <c r="DR116" s="115" t="s">
        <v>1099</v>
      </c>
      <c r="DS116">
        <v>50</v>
      </c>
      <c r="DT116" t="s">
        <v>1166</v>
      </c>
      <c r="DU116">
        <v>5</v>
      </c>
      <c r="DV116">
        <v>4</v>
      </c>
      <c r="DW116">
        <v>5</v>
      </c>
      <c r="DX116" s="137">
        <v>55443.5</v>
      </c>
      <c r="DY116" s="137"/>
      <c r="DZ116" s="188">
        <v>0</v>
      </c>
      <c r="EA116" s="188"/>
      <c r="EB116" s="188"/>
      <c r="EC116" s="188">
        <v>0</v>
      </c>
      <c r="ED116" s="188">
        <v>0</v>
      </c>
      <c r="EE116" s="188"/>
      <c r="EF116" s="188"/>
      <c r="EG116" s="188"/>
      <c r="EH116" s="188"/>
      <c r="EI116" s="188"/>
      <c r="EJ116" s="188"/>
      <c r="EK116" s="188"/>
      <c r="EM116">
        <v>-50</v>
      </c>
      <c r="EQ116">
        <v>-1</v>
      </c>
      <c r="ES116">
        <v>-1</v>
      </c>
      <c r="EV116">
        <v>1</v>
      </c>
      <c r="EX116">
        <v>0</v>
      </c>
      <c r="FA116" s="115" t="s">
        <v>1099</v>
      </c>
      <c r="FB116">
        <v>50</v>
      </c>
      <c r="FC116" t="s">
        <v>1166</v>
      </c>
      <c r="FD116">
        <v>5</v>
      </c>
      <c r="FE116">
        <v>4</v>
      </c>
      <c r="FF116">
        <v>5</v>
      </c>
      <c r="FG116" s="137">
        <v>55320</v>
      </c>
      <c r="FH116" s="137"/>
      <c r="FI116" s="188">
        <v>0</v>
      </c>
      <c r="FJ116" s="188"/>
      <c r="FK116" s="188"/>
      <c r="FL116" s="188">
        <v>0</v>
      </c>
      <c r="FM116" s="188">
        <v>0</v>
      </c>
      <c r="FN116" s="188"/>
      <c r="FO116" s="188"/>
      <c r="FP116" s="188"/>
      <c r="FQ116" s="188"/>
      <c r="FR116" s="188"/>
      <c r="FS116" s="188"/>
      <c r="FT116" s="188"/>
      <c r="FV116">
        <v>-50</v>
      </c>
      <c r="FZ116">
        <v>-1</v>
      </c>
      <c r="GB116">
        <v>-1</v>
      </c>
      <c r="GE116">
        <v>1</v>
      </c>
      <c r="GG116">
        <v>0</v>
      </c>
      <c r="GJ116" s="115" t="s">
        <v>1099</v>
      </c>
      <c r="GK116">
        <v>50</v>
      </c>
      <c r="GL116" t="s">
        <v>1166</v>
      </c>
      <c r="GM116">
        <v>5</v>
      </c>
      <c r="GN116">
        <v>4</v>
      </c>
      <c r="GO116">
        <v>5</v>
      </c>
      <c r="GP116" s="137">
        <v>55320</v>
      </c>
      <c r="GQ116" s="137"/>
      <c r="GR116" s="188">
        <v>0</v>
      </c>
      <c r="GS116" s="188"/>
      <c r="GT116" s="188"/>
      <c r="GU116" s="188">
        <v>0</v>
      </c>
      <c r="GV116" s="188">
        <v>0</v>
      </c>
      <c r="GW116" s="188"/>
      <c r="GX116" s="188"/>
      <c r="GY116" s="188"/>
      <c r="GZ116" s="188"/>
      <c r="HA116" s="188"/>
      <c r="HB116" s="188"/>
      <c r="HC116" s="188"/>
      <c r="HE116">
        <v>-50</v>
      </c>
      <c r="HI116">
        <v>-1</v>
      </c>
      <c r="HK116">
        <v>-1</v>
      </c>
      <c r="HN116">
        <v>1</v>
      </c>
      <c r="HP116">
        <v>0</v>
      </c>
      <c r="HS116" s="115" t="s">
        <v>1099</v>
      </c>
      <c r="HT116">
        <v>50</v>
      </c>
      <c r="HU116" t="s">
        <v>1166</v>
      </c>
      <c r="HV116">
        <v>5</v>
      </c>
      <c r="HW116">
        <v>4</v>
      </c>
      <c r="HX116">
        <v>5</v>
      </c>
      <c r="HY116" s="137">
        <v>55270</v>
      </c>
      <c r="HZ116" s="137"/>
      <c r="IA116" s="188">
        <v>0</v>
      </c>
      <c r="IB116" s="188"/>
      <c r="IC116" s="188"/>
      <c r="ID116" s="188">
        <v>0</v>
      </c>
      <c r="IE116" s="188">
        <v>0</v>
      </c>
      <c r="IF116" s="188"/>
      <c r="IG116" s="188"/>
      <c r="IH116" s="188"/>
      <c r="II116" s="188"/>
      <c r="IJ116" s="188"/>
      <c r="IK116" s="188"/>
      <c r="IL116" s="188"/>
      <c r="IN116">
        <v>-50</v>
      </c>
      <c r="IR116">
        <v>-1</v>
      </c>
      <c r="IT116">
        <v>-1</v>
      </c>
      <c r="IW116">
        <v>1</v>
      </c>
      <c r="IY116">
        <v>0</v>
      </c>
      <c r="JB116" s="115" t="s">
        <v>1099</v>
      </c>
      <c r="JC116">
        <v>50</v>
      </c>
      <c r="JD116" t="s">
        <v>1166</v>
      </c>
      <c r="JE116">
        <v>5</v>
      </c>
      <c r="JF116">
        <v>4</v>
      </c>
      <c r="JG116">
        <v>5</v>
      </c>
      <c r="JH116" s="137">
        <v>55289.999999999993</v>
      </c>
      <c r="JI116" s="137"/>
      <c r="JJ116" s="188">
        <v>0</v>
      </c>
      <c r="JK116" s="188"/>
      <c r="JL116" s="188"/>
      <c r="JM116" s="188">
        <v>0</v>
      </c>
      <c r="JN116" s="188">
        <v>0</v>
      </c>
      <c r="JO116" s="188"/>
      <c r="JP116" s="188"/>
      <c r="JQ116" s="188"/>
      <c r="JR116" s="188"/>
      <c r="JS116" s="188"/>
      <c r="JT116" s="188"/>
      <c r="JU116" s="188"/>
      <c r="JW116">
        <v>-50</v>
      </c>
      <c r="KA116">
        <v>-1</v>
      </c>
      <c r="KC116">
        <v>-1</v>
      </c>
      <c r="KF116">
        <v>1</v>
      </c>
      <c r="KH116">
        <v>0</v>
      </c>
      <c r="KK116" s="115" t="s">
        <v>1099</v>
      </c>
      <c r="KL116">
        <v>50</v>
      </c>
      <c r="KM116" t="s">
        <v>1166</v>
      </c>
      <c r="KN116">
        <v>5</v>
      </c>
      <c r="KO116">
        <v>4</v>
      </c>
      <c r="KP116">
        <v>5</v>
      </c>
      <c r="KQ116" s="137">
        <v>55445</v>
      </c>
      <c r="KR116" s="137"/>
      <c r="KS116" s="188">
        <v>0</v>
      </c>
      <c r="KT116" s="188"/>
      <c r="KU116" s="188"/>
      <c r="KV116" s="188">
        <v>0</v>
      </c>
      <c r="KW116" s="188">
        <v>0</v>
      </c>
      <c r="KX116" s="188"/>
      <c r="KY116" s="188"/>
      <c r="KZ116" s="188"/>
      <c r="LA116" s="188"/>
      <c r="LB116" s="188"/>
      <c r="LC116" s="188"/>
      <c r="LD116" s="188"/>
      <c r="LF116">
        <v>-50</v>
      </c>
      <c r="LJ116">
        <v>-1</v>
      </c>
      <c r="LL116">
        <v>-1</v>
      </c>
      <c r="LO116">
        <v>1</v>
      </c>
      <c r="LQ116">
        <v>0</v>
      </c>
      <c r="LT116" s="115" t="s">
        <v>1099</v>
      </c>
      <c r="LU116">
        <v>50</v>
      </c>
      <c r="LV116" t="s">
        <v>1166</v>
      </c>
      <c r="LW116">
        <v>5</v>
      </c>
      <c r="LX116">
        <v>4</v>
      </c>
      <c r="LY116">
        <v>5</v>
      </c>
      <c r="LZ116" s="137">
        <v>55450</v>
      </c>
      <c r="MA116" s="137"/>
      <c r="MB116" s="188">
        <v>0</v>
      </c>
      <c r="MC116" s="188"/>
      <c r="MD116" s="188"/>
      <c r="ME116" s="188">
        <v>0</v>
      </c>
      <c r="MF116" s="188">
        <v>0</v>
      </c>
      <c r="MG116" s="188"/>
      <c r="MH116" s="188"/>
      <c r="MI116" s="188"/>
      <c r="MJ116" s="188"/>
      <c r="MK116" s="188"/>
      <c r="ML116" s="188"/>
      <c r="MM116" s="188"/>
      <c r="MO116">
        <v>-50</v>
      </c>
      <c r="MS116">
        <v>-1</v>
      </c>
      <c r="MU116">
        <v>-1</v>
      </c>
      <c r="MX116">
        <v>1</v>
      </c>
      <c r="MZ116">
        <v>0</v>
      </c>
      <c r="NC116" s="115" t="s">
        <v>1099</v>
      </c>
      <c r="ND116">
        <v>50</v>
      </c>
      <c r="NE116" t="s">
        <v>1166</v>
      </c>
      <c r="NF116">
        <v>4</v>
      </c>
      <c r="NG116">
        <v>3</v>
      </c>
      <c r="NH116">
        <v>4</v>
      </c>
      <c r="NI116" s="137">
        <v>44468</v>
      </c>
      <c r="NJ116" s="137"/>
      <c r="NK116" s="188">
        <v>0</v>
      </c>
      <c r="NL116" s="188"/>
      <c r="NM116" s="188"/>
      <c r="NN116" s="188">
        <v>0</v>
      </c>
      <c r="NO116" s="188">
        <v>0</v>
      </c>
      <c r="NP116" s="188"/>
      <c r="NQ116" s="188"/>
      <c r="NR116" s="188"/>
      <c r="NS116" s="188"/>
      <c r="NT116" s="188"/>
      <c r="NU116" s="188"/>
      <c r="NV116" s="188"/>
      <c r="NX116">
        <v>-50</v>
      </c>
      <c r="OB116">
        <v>-1</v>
      </c>
      <c r="OD116">
        <v>-1</v>
      </c>
      <c r="OG116">
        <v>1</v>
      </c>
      <c r="OI116">
        <v>0</v>
      </c>
      <c r="OL116" s="115" t="s">
        <v>1099</v>
      </c>
      <c r="OM116">
        <v>50</v>
      </c>
      <c r="ON116" t="s">
        <v>1166</v>
      </c>
      <c r="OO116">
        <v>5</v>
      </c>
      <c r="OP116">
        <v>4</v>
      </c>
      <c r="OQ116">
        <v>5</v>
      </c>
      <c r="OR116" s="137">
        <v>55145</v>
      </c>
      <c r="OS116" s="137"/>
      <c r="OT116" s="188">
        <v>0</v>
      </c>
      <c r="OU116" s="188"/>
      <c r="OV116" s="188"/>
      <c r="OW116" s="188">
        <v>0</v>
      </c>
      <c r="OX116" s="188">
        <v>0</v>
      </c>
      <c r="OY116" s="188"/>
      <c r="OZ116" s="188"/>
      <c r="PA116" s="188"/>
      <c r="PB116" s="188"/>
      <c r="PC116" s="188"/>
      <c r="PD116" s="188"/>
      <c r="PE116" s="188"/>
      <c r="PG116">
        <v>-50</v>
      </c>
      <c r="PK116">
        <v>-1</v>
      </c>
      <c r="PM116">
        <v>-1</v>
      </c>
      <c r="PP116">
        <v>1</v>
      </c>
      <c r="PR116">
        <v>0</v>
      </c>
      <c r="PU116" s="115" t="s">
        <v>1099</v>
      </c>
      <c r="PV116">
        <v>50</v>
      </c>
      <c r="PW116" t="s">
        <v>1166</v>
      </c>
      <c r="PX116">
        <v>5</v>
      </c>
      <c r="PY116" t="e">
        <v>#REF!</v>
      </c>
      <c r="PZ116">
        <v>5</v>
      </c>
      <c r="QA116" s="137">
        <v>55115</v>
      </c>
      <c r="QB116" s="137"/>
      <c r="QC116" s="188">
        <v>0</v>
      </c>
      <c r="QD116" s="188"/>
      <c r="QE116" s="188"/>
      <c r="QF116" s="188">
        <v>0</v>
      </c>
      <c r="QG116" s="188">
        <v>0</v>
      </c>
      <c r="QH116" s="188"/>
      <c r="QI116" s="188"/>
      <c r="QJ116" s="188"/>
      <c r="QK116" s="188"/>
      <c r="QL116" s="188"/>
      <c r="QM116" s="188"/>
      <c r="QN116" s="188"/>
      <c r="QP116">
        <f t="shared" si="271"/>
        <v>-50</v>
      </c>
      <c r="QT116">
        <v>-1</v>
      </c>
      <c r="QV116">
        <v>-1</v>
      </c>
      <c r="QY116">
        <f t="shared" si="295"/>
        <v>1</v>
      </c>
      <c r="RA116">
        <f t="shared" si="273"/>
        <v>0</v>
      </c>
      <c r="RD116" s="115" t="s">
        <v>1099</v>
      </c>
      <c r="RE116">
        <v>50</v>
      </c>
      <c r="RF116" t="str">
        <f t="shared" si="296"/>
        <v>FALSE</v>
      </c>
      <c r="RG116">
        <f>ROUND(MARGIN!$J33,0)</f>
        <v>5</v>
      </c>
      <c r="RH116" t="e">
        <f>ROUND(IF(QQ116=QV116,RG116*(1+#REF!),RG116*(1-#REF!)),0)</f>
        <v>#REF!</v>
      </c>
      <c r="RI116">
        <f t="shared" si="275"/>
        <v>5</v>
      </c>
      <c r="RJ116" s="137">
        <f>RI116*10000*MARGIN!$G33/MARGIN!$D33</f>
        <v>55115</v>
      </c>
      <c r="RK116" s="137"/>
      <c r="RL116" s="188">
        <f t="shared" si="297"/>
        <v>0</v>
      </c>
      <c r="RM116" s="188"/>
      <c r="RN116" s="188"/>
      <c r="RO116" s="188">
        <f t="shared" si="277"/>
        <v>0</v>
      </c>
      <c r="RP116" s="188">
        <f t="shared" si="298"/>
        <v>0</v>
      </c>
      <c r="RQ116" s="188"/>
      <c r="RR116" s="188"/>
      <c r="RS116" s="188"/>
      <c r="RT116" s="188"/>
      <c r="RU116" s="188"/>
      <c r="RV116" s="188"/>
      <c r="RW116" s="188"/>
      <c r="RY116">
        <f t="shared" si="279"/>
        <v>-50</v>
      </c>
      <c r="SC116">
        <v>-1</v>
      </c>
      <c r="SE116">
        <v>-1</v>
      </c>
      <c r="SH116">
        <f t="shared" si="299"/>
        <v>1</v>
      </c>
      <c r="SJ116">
        <f t="shared" si="281"/>
        <v>0</v>
      </c>
      <c r="SM116" s="115" t="s">
        <v>1099</v>
      </c>
      <c r="SN116">
        <v>50</v>
      </c>
      <c r="SO116" t="str">
        <f t="shared" si="300"/>
        <v>FALSE</v>
      </c>
      <c r="SP116">
        <f>ROUND(MARGIN!$J33,0)</f>
        <v>5</v>
      </c>
      <c r="SQ116" t="e">
        <f>ROUND(IF(RZ116=SE116,SP116*(1+#REF!),SP116*(1-#REF!)),0)</f>
        <v>#REF!</v>
      </c>
      <c r="SR116">
        <f t="shared" si="283"/>
        <v>5</v>
      </c>
      <c r="SS116" s="137">
        <f>SR116*10000*MARGIN!$G33/MARGIN!$D33</f>
        <v>55115</v>
      </c>
      <c r="ST116" s="137"/>
      <c r="SU116" s="188">
        <f t="shared" si="301"/>
        <v>0</v>
      </c>
      <c r="SV116" s="188"/>
      <c r="SW116" s="188"/>
      <c r="SX116" s="188">
        <f t="shared" si="285"/>
        <v>0</v>
      </c>
      <c r="SY116" s="188">
        <f t="shared" si="302"/>
        <v>0</v>
      </c>
      <c r="SZ116" s="188"/>
      <c r="TA116" s="188"/>
      <c r="TB116" s="188"/>
      <c r="TC116" s="188"/>
      <c r="TD116" s="188"/>
      <c r="TE116" s="188"/>
      <c r="TF116" s="188"/>
      <c r="TH116">
        <f t="shared" si="287"/>
        <v>-50</v>
      </c>
      <c r="TL116">
        <v>-1</v>
      </c>
      <c r="TN116">
        <v>-1</v>
      </c>
      <c r="TQ116">
        <f t="shared" si="303"/>
        <v>1</v>
      </c>
      <c r="TS116">
        <f t="shared" si="289"/>
        <v>0</v>
      </c>
      <c r="TV116" s="115" t="s">
        <v>1099</v>
      </c>
      <c r="TW116">
        <v>50</v>
      </c>
      <c r="TX116" t="str">
        <f t="shared" si="304"/>
        <v>FALSE</v>
      </c>
      <c r="TY116">
        <f>ROUND(MARGIN!$J33,0)</f>
        <v>5</v>
      </c>
      <c r="TZ116" t="e">
        <f>ROUND(IF(TI116=TN116,TY116*(1+#REF!),TY116*(1-#REF!)),0)</f>
        <v>#REF!</v>
      </c>
      <c r="UA116">
        <f t="shared" si="291"/>
        <v>5</v>
      </c>
      <c r="UB116" s="137">
        <f>UA116*10000*MARGIN!$G33/MARGIN!$D33</f>
        <v>55115</v>
      </c>
      <c r="UC116" s="137"/>
      <c r="UD116" s="188">
        <f t="shared" si="305"/>
        <v>0</v>
      </c>
      <c r="UE116" s="188"/>
      <c r="UF116" s="188"/>
      <c r="UG116" s="188">
        <f t="shared" si="293"/>
        <v>0</v>
      </c>
      <c r="UH116" s="188">
        <f t="shared" si="306"/>
        <v>0</v>
      </c>
      <c r="UI116" s="188"/>
      <c r="UJ116" s="188"/>
      <c r="UK116" s="188"/>
      <c r="UL116" s="188"/>
      <c r="UM116" s="188"/>
      <c r="UN116" s="188"/>
      <c r="UO116" s="188"/>
    </row>
    <row r="117" spans="1:561" x14ac:dyDescent="0.25">
      <c r="A117" s="178" t="s">
        <v>1113</v>
      </c>
      <c r="B117" s="163" t="s">
        <v>3</v>
      </c>
      <c r="E117">
        <v>-3</v>
      </c>
      <c r="H117">
        <v>1</v>
      </c>
      <c r="J117">
        <v>1</v>
      </c>
      <c r="M117">
        <v>1</v>
      </c>
      <c r="O117">
        <v>0</v>
      </c>
      <c r="R117" s="115" t="s">
        <v>1099</v>
      </c>
      <c r="S117">
        <v>50</v>
      </c>
      <c r="T117" t="s">
        <v>1166</v>
      </c>
      <c r="U117">
        <v>6</v>
      </c>
      <c r="V117">
        <v>5</v>
      </c>
      <c r="W117">
        <v>6</v>
      </c>
      <c r="X117" s="137">
        <v>46219.642199523187</v>
      </c>
      <c r="Y117" s="137"/>
      <c r="Z117" s="188">
        <v>0</v>
      </c>
      <c r="AA117" s="188"/>
      <c r="AB117" s="188"/>
      <c r="AC117" s="188">
        <v>0</v>
      </c>
      <c r="AD117" s="188">
        <v>0</v>
      </c>
      <c r="AE117" s="188"/>
      <c r="AF117" s="188"/>
      <c r="AG117" s="188"/>
      <c r="AH117" s="188"/>
      <c r="AI117" s="188"/>
      <c r="AJ117" s="188"/>
      <c r="AL117">
        <v>-3</v>
      </c>
      <c r="AP117">
        <v>1</v>
      </c>
      <c r="AR117">
        <v>1</v>
      </c>
      <c r="AU117">
        <v>1</v>
      </c>
      <c r="AW117">
        <v>0</v>
      </c>
      <c r="AZ117" s="115" t="s">
        <v>1099</v>
      </c>
      <c r="BA117">
        <v>50</v>
      </c>
      <c r="BB117" t="s">
        <v>1166</v>
      </c>
      <c r="BC117">
        <v>6</v>
      </c>
      <c r="BD117">
        <v>5</v>
      </c>
      <c r="BE117">
        <v>6</v>
      </c>
      <c r="BF117" s="137">
        <v>46662.178774219981</v>
      </c>
      <c r="BG117" s="137"/>
      <c r="BH117" s="188">
        <v>0</v>
      </c>
      <c r="BI117" s="188"/>
      <c r="BJ117" s="188"/>
      <c r="BK117" s="188">
        <v>0</v>
      </c>
      <c r="BL117" s="188">
        <v>0</v>
      </c>
      <c r="BM117" s="188"/>
      <c r="BN117" s="188"/>
      <c r="BO117" s="188"/>
      <c r="BP117" s="188"/>
      <c r="BQ117" s="188"/>
      <c r="BR117" s="188"/>
      <c r="BS117" s="188"/>
      <c r="BU117">
        <v>-50</v>
      </c>
      <c r="BY117">
        <v>1</v>
      </c>
      <c r="CA117">
        <v>1</v>
      </c>
      <c r="CD117">
        <v>1</v>
      </c>
      <c r="CF117">
        <v>0</v>
      </c>
      <c r="CI117" s="115" t="s">
        <v>1099</v>
      </c>
      <c r="CJ117">
        <v>50</v>
      </c>
      <c r="CK117" t="s">
        <v>1166</v>
      </c>
      <c r="CL117">
        <v>6</v>
      </c>
      <c r="CM117">
        <v>5</v>
      </c>
      <c r="CN117">
        <v>6</v>
      </c>
      <c r="CO117" s="137">
        <v>46353.464479368609</v>
      </c>
      <c r="CP117" s="137"/>
      <c r="CQ117" s="188">
        <v>0</v>
      </c>
      <c r="CR117" s="188"/>
      <c r="CS117" s="188"/>
      <c r="CT117" s="188">
        <v>0</v>
      </c>
      <c r="CU117" s="188">
        <v>0</v>
      </c>
      <c r="CV117" s="188"/>
      <c r="CW117" s="188"/>
      <c r="CX117" s="188"/>
      <c r="CY117" s="188"/>
      <c r="CZ117" s="188"/>
      <c r="DA117" s="188"/>
      <c r="DB117" s="188"/>
      <c r="DD117">
        <v>-50</v>
      </c>
      <c r="DH117">
        <v>1</v>
      </c>
      <c r="DJ117">
        <v>1</v>
      </c>
      <c r="DM117">
        <v>1</v>
      </c>
      <c r="DO117">
        <v>0</v>
      </c>
      <c r="DR117" s="115" t="s">
        <v>1099</v>
      </c>
      <c r="DS117">
        <v>50</v>
      </c>
      <c r="DT117" t="s">
        <v>1166</v>
      </c>
      <c r="DU117">
        <v>6</v>
      </c>
      <c r="DV117">
        <v>5</v>
      </c>
      <c r="DW117">
        <v>6</v>
      </c>
      <c r="DX117" s="137">
        <v>46193.208707998107</v>
      </c>
      <c r="DY117" s="137"/>
      <c r="DZ117" s="188">
        <v>0</v>
      </c>
      <c r="EA117" s="188"/>
      <c r="EB117" s="188"/>
      <c r="EC117" s="188">
        <v>0</v>
      </c>
      <c r="ED117" s="188">
        <v>0</v>
      </c>
      <c r="EE117" s="188"/>
      <c r="EF117" s="188"/>
      <c r="EG117" s="188"/>
      <c r="EH117" s="188"/>
      <c r="EI117" s="188"/>
      <c r="EJ117" s="188"/>
      <c r="EK117" s="188"/>
      <c r="EM117">
        <v>-50</v>
      </c>
      <c r="EQ117">
        <v>1</v>
      </c>
      <c r="ES117">
        <v>1</v>
      </c>
      <c r="EV117">
        <v>1</v>
      </c>
      <c r="EX117">
        <v>0</v>
      </c>
      <c r="FA117" s="115" t="s">
        <v>1099</v>
      </c>
      <c r="FB117">
        <v>50</v>
      </c>
      <c r="FC117" t="s">
        <v>1166</v>
      </c>
      <c r="FD117">
        <v>6</v>
      </c>
      <c r="FE117">
        <v>5</v>
      </c>
      <c r="FF117">
        <v>6</v>
      </c>
      <c r="FG117" s="137">
        <v>46167.60566296149</v>
      </c>
      <c r="FH117" s="137"/>
      <c r="FI117" s="188">
        <v>0</v>
      </c>
      <c r="FJ117" s="188"/>
      <c r="FK117" s="188"/>
      <c r="FL117" s="188">
        <v>0</v>
      </c>
      <c r="FM117" s="188">
        <v>0</v>
      </c>
      <c r="FN117" s="188"/>
      <c r="FO117" s="188"/>
      <c r="FP117" s="188"/>
      <c r="FQ117" s="188"/>
      <c r="FR117" s="188"/>
      <c r="FS117" s="188"/>
      <c r="FT117" s="188"/>
      <c r="FV117">
        <v>-50</v>
      </c>
      <c r="FZ117">
        <v>1</v>
      </c>
      <c r="GB117">
        <v>1</v>
      </c>
      <c r="GE117">
        <v>1</v>
      </c>
      <c r="GG117">
        <v>0</v>
      </c>
      <c r="GJ117" s="115" t="s">
        <v>1099</v>
      </c>
      <c r="GK117">
        <v>50</v>
      </c>
      <c r="GL117" t="s">
        <v>1166</v>
      </c>
      <c r="GM117">
        <v>6</v>
      </c>
      <c r="GN117">
        <v>5</v>
      </c>
      <c r="GO117">
        <v>6</v>
      </c>
      <c r="GP117" s="137">
        <v>46167.60566296149</v>
      </c>
      <c r="GQ117" s="137"/>
      <c r="GR117" s="188">
        <v>0</v>
      </c>
      <c r="GS117" s="188"/>
      <c r="GT117" s="188"/>
      <c r="GU117" s="188">
        <v>0</v>
      </c>
      <c r="GV117" s="188">
        <v>0</v>
      </c>
      <c r="GW117" s="188"/>
      <c r="GX117" s="188"/>
      <c r="GY117" s="188"/>
      <c r="GZ117" s="188"/>
      <c r="HA117" s="188"/>
      <c r="HB117" s="188"/>
      <c r="HC117" s="188"/>
      <c r="HE117">
        <v>-50</v>
      </c>
      <c r="HI117">
        <v>1</v>
      </c>
      <c r="HK117">
        <v>1</v>
      </c>
      <c r="HN117">
        <v>1</v>
      </c>
      <c r="HP117">
        <v>0</v>
      </c>
      <c r="HS117" s="115" t="s">
        <v>1099</v>
      </c>
      <c r="HT117">
        <v>50</v>
      </c>
      <c r="HU117" t="s">
        <v>1166</v>
      </c>
      <c r="HV117">
        <v>7</v>
      </c>
      <c r="HW117">
        <v>5</v>
      </c>
      <c r="HX117">
        <v>7</v>
      </c>
      <c r="HY117" s="137">
        <v>53693.766307983278</v>
      </c>
      <c r="HZ117" s="137"/>
      <c r="IA117" s="188">
        <v>0</v>
      </c>
      <c r="IB117" s="188"/>
      <c r="IC117" s="188"/>
      <c r="ID117" s="188">
        <v>0</v>
      </c>
      <c r="IE117" s="188">
        <v>0</v>
      </c>
      <c r="IF117" s="188"/>
      <c r="IG117" s="188"/>
      <c r="IH117" s="188"/>
      <c r="II117" s="188"/>
      <c r="IJ117" s="188"/>
      <c r="IK117" s="188"/>
      <c r="IL117" s="188"/>
      <c r="IN117">
        <v>-50</v>
      </c>
      <c r="IR117">
        <v>1</v>
      </c>
      <c r="IT117">
        <v>1</v>
      </c>
      <c r="IW117">
        <v>1</v>
      </c>
      <c r="IY117">
        <v>0</v>
      </c>
      <c r="JB117" s="115" t="s">
        <v>1099</v>
      </c>
      <c r="JC117">
        <v>50</v>
      </c>
      <c r="JD117" t="s">
        <v>1166</v>
      </c>
      <c r="JE117">
        <v>7</v>
      </c>
      <c r="JF117">
        <v>5</v>
      </c>
      <c r="JG117">
        <v>7</v>
      </c>
      <c r="JH117" s="137">
        <v>53338.284833219877</v>
      </c>
      <c r="JI117" s="137"/>
      <c r="JJ117" s="188">
        <v>0</v>
      </c>
      <c r="JK117" s="188"/>
      <c r="JL117" s="188"/>
      <c r="JM117" s="188">
        <v>0</v>
      </c>
      <c r="JN117" s="188">
        <v>0</v>
      </c>
      <c r="JO117" s="188"/>
      <c r="JP117" s="188"/>
      <c r="JQ117" s="188"/>
      <c r="JR117" s="188"/>
      <c r="JS117" s="188"/>
      <c r="JT117" s="188"/>
      <c r="JU117" s="188"/>
      <c r="JW117">
        <v>-50</v>
      </c>
      <c r="KA117">
        <v>1</v>
      </c>
      <c r="KC117">
        <v>1</v>
      </c>
      <c r="KF117">
        <v>1</v>
      </c>
      <c r="KH117">
        <v>0</v>
      </c>
      <c r="KK117" s="115" t="s">
        <v>1099</v>
      </c>
      <c r="KL117">
        <v>50</v>
      </c>
      <c r="KM117" t="s">
        <v>1166</v>
      </c>
      <c r="KN117">
        <v>7</v>
      </c>
      <c r="KO117">
        <v>5</v>
      </c>
      <c r="KP117">
        <v>7</v>
      </c>
      <c r="KQ117" s="137">
        <v>53737.73796240965</v>
      </c>
      <c r="KR117" s="137"/>
      <c r="KS117" s="188">
        <v>0</v>
      </c>
      <c r="KT117" s="188"/>
      <c r="KU117" s="188"/>
      <c r="KV117" s="188">
        <v>0</v>
      </c>
      <c r="KW117" s="188">
        <v>0</v>
      </c>
      <c r="KX117" s="188"/>
      <c r="KY117" s="188"/>
      <c r="KZ117" s="188"/>
      <c r="LA117" s="188"/>
      <c r="LB117" s="188"/>
      <c r="LC117" s="188"/>
      <c r="LD117" s="188"/>
      <c r="LF117">
        <v>-50</v>
      </c>
      <c r="LJ117">
        <v>1</v>
      </c>
      <c r="LL117">
        <v>1</v>
      </c>
      <c r="LO117">
        <v>1</v>
      </c>
      <c r="LQ117">
        <v>0</v>
      </c>
      <c r="LT117" s="115" t="s">
        <v>1099</v>
      </c>
      <c r="LU117">
        <v>50</v>
      </c>
      <c r="LV117" t="s">
        <v>1166</v>
      </c>
      <c r="LW117">
        <v>6</v>
      </c>
      <c r="LX117">
        <v>5</v>
      </c>
      <c r="LY117">
        <v>6</v>
      </c>
      <c r="LZ117" s="137">
        <v>46288.937000861821</v>
      </c>
      <c r="MA117" s="137"/>
      <c r="MB117" s="188">
        <v>0</v>
      </c>
      <c r="MC117" s="188"/>
      <c r="MD117" s="188"/>
      <c r="ME117" s="188">
        <v>0</v>
      </c>
      <c r="MF117" s="188">
        <v>0</v>
      </c>
      <c r="MG117" s="188"/>
      <c r="MH117" s="188"/>
      <c r="MI117" s="188"/>
      <c r="MJ117" s="188"/>
      <c r="MK117" s="188"/>
      <c r="ML117" s="188"/>
      <c r="MM117" s="188"/>
      <c r="MO117">
        <v>-50</v>
      </c>
      <c r="MS117">
        <v>1</v>
      </c>
      <c r="MU117">
        <v>1</v>
      </c>
      <c r="MX117">
        <v>1</v>
      </c>
      <c r="MZ117">
        <v>0</v>
      </c>
      <c r="NC117" s="115" t="s">
        <v>1099</v>
      </c>
      <c r="ND117">
        <v>50</v>
      </c>
      <c r="NE117" t="s">
        <v>1166</v>
      </c>
      <c r="NF117">
        <v>6</v>
      </c>
      <c r="NG117">
        <v>5</v>
      </c>
      <c r="NH117">
        <v>6</v>
      </c>
      <c r="NI117" s="137">
        <v>46527.776005311076</v>
      </c>
      <c r="NJ117" s="137"/>
      <c r="NK117" s="188">
        <v>0</v>
      </c>
      <c r="NL117" s="188"/>
      <c r="NM117" s="188"/>
      <c r="NN117" s="188">
        <v>0</v>
      </c>
      <c r="NO117" s="188">
        <v>0</v>
      </c>
      <c r="NP117" s="188"/>
      <c r="NQ117" s="188"/>
      <c r="NR117" s="188"/>
      <c r="NS117" s="188"/>
      <c r="NT117" s="188"/>
      <c r="NU117" s="188"/>
      <c r="NV117" s="188"/>
      <c r="NX117">
        <v>-50</v>
      </c>
      <c r="OB117">
        <v>1</v>
      </c>
      <c r="OD117">
        <v>1</v>
      </c>
      <c r="OG117">
        <v>1</v>
      </c>
      <c r="OI117">
        <v>0</v>
      </c>
      <c r="OL117" s="115" t="s">
        <v>1099</v>
      </c>
      <c r="OM117">
        <v>50</v>
      </c>
      <c r="ON117" t="s">
        <v>1166</v>
      </c>
      <c r="OO117">
        <v>6</v>
      </c>
      <c r="OP117">
        <v>5</v>
      </c>
      <c r="OQ117">
        <v>6</v>
      </c>
      <c r="OR117" s="137">
        <v>46260.144100657708</v>
      </c>
      <c r="OS117" s="137"/>
      <c r="OT117" s="188">
        <v>0</v>
      </c>
      <c r="OU117" s="188"/>
      <c r="OV117" s="188"/>
      <c r="OW117" s="188">
        <v>0</v>
      </c>
      <c r="OX117" s="188">
        <v>0</v>
      </c>
      <c r="OY117" s="188"/>
      <c r="OZ117" s="188"/>
      <c r="PA117" s="188"/>
      <c r="PB117" s="188"/>
      <c r="PC117" s="188"/>
      <c r="PD117" s="188"/>
      <c r="PE117" s="188"/>
      <c r="PG117">
        <v>-50</v>
      </c>
      <c r="PK117">
        <v>1</v>
      </c>
      <c r="PM117">
        <v>1</v>
      </c>
      <c r="PP117">
        <v>1</v>
      </c>
      <c r="PR117">
        <v>0</v>
      </c>
      <c r="PU117" s="115" t="s">
        <v>1099</v>
      </c>
      <c r="PV117">
        <v>50</v>
      </c>
      <c r="PW117" t="s">
        <v>1166</v>
      </c>
      <c r="PX117">
        <v>7</v>
      </c>
      <c r="PY117" t="e">
        <v>#REF!</v>
      </c>
      <c r="PZ117">
        <v>7</v>
      </c>
      <c r="QA117" s="137">
        <v>53742.666969268474</v>
      </c>
      <c r="QB117" s="137"/>
      <c r="QC117" s="188">
        <v>0</v>
      </c>
      <c r="QD117" s="188"/>
      <c r="QE117" s="188"/>
      <c r="QF117" s="188">
        <v>0</v>
      </c>
      <c r="QG117" s="188">
        <v>0</v>
      </c>
      <c r="QH117" s="188"/>
      <c r="QI117" s="188"/>
      <c r="QJ117" s="188"/>
      <c r="QK117" s="188"/>
      <c r="QL117" s="188"/>
      <c r="QM117" s="188"/>
      <c r="QN117" s="188"/>
      <c r="QP117">
        <f t="shared" si="271"/>
        <v>-50</v>
      </c>
      <c r="QT117">
        <v>1</v>
      </c>
      <c r="QV117">
        <v>1</v>
      </c>
      <c r="QY117">
        <f t="shared" si="295"/>
        <v>1</v>
      </c>
      <c r="RA117">
        <f t="shared" si="273"/>
        <v>0</v>
      </c>
      <c r="RD117" s="115" t="s">
        <v>1099</v>
      </c>
      <c r="RE117">
        <v>50</v>
      </c>
      <c r="RF117" t="str">
        <f t="shared" si="296"/>
        <v>FALSE</v>
      </c>
      <c r="RG117">
        <f>ROUND(MARGIN!$J34,0)</f>
        <v>7</v>
      </c>
      <c r="RH117" t="e">
        <f>ROUND(IF(QQ117=QV117,RG117*(1+#REF!),RG117*(1-#REF!)),0)</f>
        <v>#REF!</v>
      </c>
      <c r="RI117">
        <f t="shared" si="275"/>
        <v>7</v>
      </c>
      <c r="RJ117" s="137">
        <f>RI117*10000*MARGIN!$G34/MARGIN!$D34</f>
        <v>53742.666969268474</v>
      </c>
      <c r="RK117" s="137"/>
      <c r="RL117" s="188">
        <f t="shared" si="297"/>
        <v>0</v>
      </c>
      <c r="RM117" s="188"/>
      <c r="RN117" s="188"/>
      <c r="RO117" s="188">
        <f t="shared" si="277"/>
        <v>0</v>
      </c>
      <c r="RP117" s="188">
        <f t="shared" si="298"/>
        <v>0</v>
      </c>
      <c r="RQ117" s="188"/>
      <c r="RR117" s="188"/>
      <c r="RS117" s="188"/>
      <c r="RT117" s="188"/>
      <c r="RU117" s="188"/>
      <c r="RV117" s="188"/>
      <c r="RW117" s="188"/>
      <c r="RY117">
        <f t="shared" si="279"/>
        <v>-50</v>
      </c>
      <c r="SC117">
        <v>1</v>
      </c>
      <c r="SE117">
        <v>1</v>
      </c>
      <c r="SH117">
        <f t="shared" si="299"/>
        <v>1</v>
      </c>
      <c r="SJ117">
        <f t="shared" si="281"/>
        <v>0</v>
      </c>
      <c r="SM117" s="115" t="s">
        <v>1099</v>
      </c>
      <c r="SN117">
        <v>50</v>
      </c>
      <c r="SO117" t="str">
        <f t="shared" si="300"/>
        <v>FALSE</v>
      </c>
      <c r="SP117">
        <f>ROUND(MARGIN!$J34,0)</f>
        <v>7</v>
      </c>
      <c r="SQ117" t="e">
        <f>ROUND(IF(RZ117=SE117,SP117*(1+#REF!),SP117*(1-#REF!)),0)</f>
        <v>#REF!</v>
      </c>
      <c r="SR117">
        <f t="shared" si="283"/>
        <v>7</v>
      </c>
      <c r="SS117" s="137">
        <f>SR117*10000*MARGIN!$G34/MARGIN!$D34</f>
        <v>53742.666969268474</v>
      </c>
      <c r="ST117" s="137"/>
      <c r="SU117" s="188">
        <f t="shared" si="301"/>
        <v>0</v>
      </c>
      <c r="SV117" s="188"/>
      <c r="SW117" s="188"/>
      <c r="SX117" s="188">
        <f t="shared" si="285"/>
        <v>0</v>
      </c>
      <c r="SY117" s="188">
        <f t="shared" si="302"/>
        <v>0</v>
      </c>
      <c r="SZ117" s="188"/>
      <c r="TA117" s="188"/>
      <c r="TB117" s="188"/>
      <c r="TC117" s="188"/>
      <c r="TD117" s="188"/>
      <c r="TE117" s="188"/>
      <c r="TF117" s="188"/>
      <c r="TH117">
        <f t="shared" si="287"/>
        <v>-50</v>
      </c>
      <c r="TL117">
        <v>1</v>
      </c>
      <c r="TN117">
        <v>1</v>
      </c>
      <c r="TQ117">
        <f t="shared" si="303"/>
        <v>1</v>
      </c>
      <c r="TS117">
        <f t="shared" si="289"/>
        <v>0</v>
      </c>
      <c r="TV117" s="115" t="s">
        <v>1099</v>
      </c>
      <c r="TW117">
        <v>50</v>
      </c>
      <c r="TX117" t="str">
        <f t="shared" si="304"/>
        <v>FALSE</v>
      </c>
      <c r="TY117">
        <f>ROUND(MARGIN!$J34,0)</f>
        <v>7</v>
      </c>
      <c r="TZ117" t="e">
        <f>ROUND(IF(TI117=TN117,TY117*(1+#REF!),TY117*(1-#REF!)),0)</f>
        <v>#REF!</v>
      </c>
      <c r="UA117">
        <f t="shared" si="291"/>
        <v>7</v>
      </c>
      <c r="UB117" s="137">
        <f>UA117*10000*MARGIN!$G34/MARGIN!$D34</f>
        <v>53742.666969268474</v>
      </c>
      <c r="UC117" s="137"/>
      <c r="UD117" s="188">
        <f t="shared" si="305"/>
        <v>0</v>
      </c>
      <c r="UE117" s="188"/>
      <c r="UF117" s="188"/>
      <c r="UG117" s="188">
        <f t="shared" si="293"/>
        <v>0</v>
      </c>
      <c r="UH117" s="188">
        <f t="shared" si="306"/>
        <v>0</v>
      </c>
      <c r="UI117" s="188"/>
      <c r="UJ117" s="188"/>
      <c r="UK117" s="188"/>
      <c r="UL117" s="188"/>
      <c r="UM117" s="188"/>
      <c r="UN117" s="188"/>
      <c r="UO117" s="188"/>
    </row>
    <row r="118" spans="1:561" x14ac:dyDescent="0.25">
      <c r="A118" s="178" t="s">
        <v>1114</v>
      </c>
      <c r="B118" s="163" t="s">
        <v>2</v>
      </c>
      <c r="E118">
        <v>-3</v>
      </c>
      <c r="H118">
        <v>1</v>
      </c>
      <c r="J118">
        <v>1</v>
      </c>
      <c r="M118">
        <v>1</v>
      </c>
      <c r="O118">
        <v>0</v>
      </c>
      <c r="R118" s="115" t="s">
        <v>1099</v>
      </c>
      <c r="S118">
        <v>50</v>
      </c>
      <c r="T118" t="s">
        <v>1166</v>
      </c>
      <c r="U118">
        <v>7</v>
      </c>
      <c r="V118">
        <v>5</v>
      </c>
      <c r="W118">
        <v>7</v>
      </c>
      <c r="X118" s="137">
        <v>49839.028550384741</v>
      </c>
      <c r="Y118" s="137"/>
      <c r="Z118" s="188">
        <v>0</v>
      </c>
      <c r="AA118" s="188"/>
      <c r="AB118" s="188"/>
      <c r="AC118" s="188">
        <v>0</v>
      </c>
      <c r="AD118" s="188">
        <v>0</v>
      </c>
      <c r="AE118" s="188"/>
      <c r="AF118" s="188"/>
      <c r="AG118" s="188"/>
      <c r="AH118" s="188"/>
      <c r="AI118" s="188"/>
      <c r="AJ118" s="188"/>
      <c r="AL118">
        <v>-3</v>
      </c>
      <c r="AP118">
        <v>1</v>
      </c>
      <c r="AR118">
        <v>1</v>
      </c>
      <c r="AU118">
        <v>1</v>
      </c>
      <c r="AW118">
        <v>0</v>
      </c>
      <c r="AZ118" s="115" t="s">
        <v>1099</v>
      </c>
      <c r="BA118">
        <v>50</v>
      </c>
      <c r="BB118" t="s">
        <v>1166</v>
      </c>
      <c r="BC118">
        <v>7</v>
      </c>
      <c r="BD118">
        <v>5</v>
      </c>
      <c r="BE118">
        <v>7</v>
      </c>
      <c r="BF118" s="137">
        <v>50599.036078752753</v>
      </c>
      <c r="BG118" s="137"/>
      <c r="BH118" s="188">
        <v>0</v>
      </c>
      <c r="BI118" s="188"/>
      <c r="BJ118" s="188"/>
      <c r="BK118" s="188">
        <v>0</v>
      </c>
      <c r="BL118" s="188">
        <v>0</v>
      </c>
      <c r="BM118" s="188"/>
      <c r="BN118" s="188"/>
      <c r="BO118" s="188"/>
      <c r="BP118" s="188"/>
      <c r="BQ118" s="188"/>
      <c r="BR118" s="188"/>
      <c r="BS118" s="188"/>
      <c r="BU118">
        <v>-50</v>
      </c>
      <c r="BY118">
        <v>1</v>
      </c>
      <c r="CA118">
        <v>1</v>
      </c>
      <c r="CD118">
        <v>1</v>
      </c>
      <c r="CF118">
        <v>0</v>
      </c>
      <c r="CI118" s="115" t="s">
        <v>1099</v>
      </c>
      <c r="CJ118">
        <v>50</v>
      </c>
      <c r="CK118" t="s">
        <v>1166</v>
      </c>
      <c r="CL118">
        <v>7</v>
      </c>
      <c r="CM118">
        <v>5</v>
      </c>
      <c r="CN118">
        <v>7</v>
      </c>
      <c r="CO118" s="137">
        <v>50299.260950431519</v>
      </c>
      <c r="CP118" s="137"/>
      <c r="CQ118" s="188">
        <v>0</v>
      </c>
      <c r="CR118" s="188"/>
      <c r="CS118" s="188"/>
      <c r="CT118" s="188">
        <v>0</v>
      </c>
      <c r="CU118" s="188">
        <v>0</v>
      </c>
      <c r="CV118" s="188"/>
      <c r="CW118" s="188"/>
      <c r="CX118" s="188"/>
      <c r="CY118" s="188"/>
      <c r="CZ118" s="188"/>
      <c r="DA118" s="188"/>
      <c r="DB118" s="188"/>
      <c r="DD118">
        <v>-50</v>
      </c>
      <c r="DH118">
        <v>1</v>
      </c>
      <c r="DJ118">
        <v>1</v>
      </c>
      <c r="DM118">
        <v>1</v>
      </c>
      <c r="DO118">
        <v>0</v>
      </c>
      <c r="DR118" s="115" t="s">
        <v>1099</v>
      </c>
      <c r="DS118">
        <v>50</v>
      </c>
      <c r="DT118" t="s">
        <v>1166</v>
      </c>
      <c r="DU118">
        <v>7</v>
      </c>
      <c r="DV118">
        <v>5</v>
      </c>
      <c r="DW118">
        <v>7</v>
      </c>
      <c r="DX118" s="137">
        <v>50394.975548193717</v>
      </c>
      <c r="DY118" s="137"/>
      <c r="DZ118" s="188">
        <v>0</v>
      </c>
      <c r="EA118" s="188"/>
      <c r="EB118" s="188"/>
      <c r="EC118" s="188">
        <v>0</v>
      </c>
      <c r="ED118" s="188">
        <v>0</v>
      </c>
      <c r="EE118" s="188"/>
      <c r="EF118" s="188"/>
      <c r="EG118" s="188"/>
      <c r="EH118" s="188"/>
      <c r="EI118" s="188"/>
      <c r="EJ118" s="188"/>
      <c r="EK118" s="188"/>
      <c r="EM118">
        <v>-50</v>
      </c>
      <c r="EQ118">
        <v>1</v>
      </c>
      <c r="ES118">
        <v>1</v>
      </c>
      <c r="EV118">
        <v>1</v>
      </c>
      <c r="EX118">
        <v>0</v>
      </c>
      <c r="FA118" s="115" t="s">
        <v>1099</v>
      </c>
      <c r="FB118">
        <v>50</v>
      </c>
      <c r="FC118" t="s">
        <v>1166</v>
      </c>
      <c r="FD118">
        <v>7</v>
      </c>
      <c r="FE118">
        <v>5</v>
      </c>
      <c r="FF118">
        <v>7</v>
      </c>
      <c r="FG118" s="137">
        <v>50576.5963209607</v>
      </c>
      <c r="FH118" s="137"/>
      <c r="FI118" s="188">
        <v>0</v>
      </c>
      <c r="FJ118" s="188"/>
      <c r="FK118" s="188"/>
      <c r="FL118" s="188">
        <v>0</v>
      </c>
      <c r="FM118" s="188">
        <v>0</v>
      </c>
      <c r="FN118" s="188"/>
      <c r="FO118" s="188"/>
      <c r="FP118" s="188"/>
      <c r="FQ118" s="188"/>
      <c r="FR118" s="188"/>
      <c r="FS118" s="188"/>
      <c r="FT118" s="188"/>
      <c r="FV118">
        <v>-50</v>
      </c>
      <c r="FZ118">
        <v>1</v>
      </c>
      <c r="GB118">
        <v>1</v>
      </c>
      <c r="GE118">
        <v>1</v>
      </c>
      <c r="GG118">
        <v>0</v>
      </c>
      <c r="GJ118" s="115" t="s">
        <v>1099</v>
      </c>
      <c r="GK118">
        <v>50</v>
      </c>
      <c r="GL118" t="s">
        <v>1166</v>
      </c>
      <c r="GM118">
        <v>7</v>
      </c>
      <c r="GN118">
        <v>5</v>
      </c>
      <c r="GO118">
        <v>7</v>
      </c>
      <c r="GP118" s="137">
        <v>50576.5963209607</v>
      </c>
      <c r="GQ118" s="137"/>
      <c r="GR118" s="188">
        <v>0</v>
      </c>
      <c r="GS118" s="188"/>
      <c r="GT118" s="188"/>
      <c r="GU118" s="188">
        <v>0</v>
      </c>
      <c r="GV118" s="188">
        <v>0</v>
      </c>
      <c r="GW118" s="188"/>
      <c r="GX118" s="188"/>
      <c r="GY118" s="188"/>
      <c r="GZ118" s="188"/>
      <c r="HA118" s="188"/>
      <c r="HB118" s="188"/>
      <c r="HC118" s="188"/>
      <c r="HE118">
        <v>-50</v>
      </c>
      <c r="HI118">
        <v>1</v>
      </c>
      <c r="HK118">
        <v>1</v>
      </c>
      <c r="HN118">
        <v>1</v>
      </c>
      <c r="HP118">
        <v>0</v>
      </c>
      <c r="HS118" s="115" t="s">
        <v>1099</v>
      </c>
      <c r="HT118">
        <v>50</v>
      </c>
      <c r="HU118" t="s">
        <v>1166</v>
      </c>
      <c r="HV118">
        <v>7</v>
      </c>
      <c r="HW118">
        <v>5</v>
      </c>
      <c r="HX118">
        <v>7</v>
      </c>
      <c r="HY118" s="137">
        <v>51129.640749552062</v>
      </c>
      <c r="HZ118" s="137"/>
      <c r="IA118" s="188">
        <v>0</v>
      </c>
      <c r="IB118" s="188"/>
      <c r="IC118" s="188"/>
      <c r="ID118" s="188">
        <v>0</v>
      </c>
      <c r="IE118" s="188">
        <v>0</v>
      </c>
      <c r="IF118" s="188"/>
      <c r="IG118" s="188"/>
      <c r="IH118" s="188"/>
      <c r="II118" s="188"/>
      <c r="IJ118" s="188"/>
      <c r="IK118" s="188"/>
      <c r="IL118" s="188"/>
      <c r="IN118">
        <v>-50</v>
      </c>
      <c r="IR118">
        <v>1</v>
      </c>
      <c r="IT118">
        <v>1</v>
      </c>
      <c r="IW118">
        <v>1</v>
      </c>
      <c r="IY118">
        <v>0</v>
      </c>
      <c r="JB118" s="115" t="s">
        <v>1099</v>
      </c>
      <c r="JC118">
        <v>50</v>
      </c>
      <c r="JD118" t="s">
        <v>1166</v>
      </c>
      <c r="JE118">
        <v>7</v>
      </c>
      <c r="JF118">
        <v>5</v>
      </c>
      <c r="JG118">
        <v>7</v>
      </c>
      <c r="JH118" s="137">
        <v>50537.133927842071</v>
      </c>
      <c r="JI118" s="137"/>
      <c r="JJ118" s="188">
        <v>0</v>
      </c>
      <c r="JK118" s="188"/>
      <c r="JL118" s="188"/>
      <c r="JM118" s="188">
        <v>0</v>
      </c>
      <c r="JN118" s="188">
        <v>0</v>
      </c>
      <c r="JO118" s="188"/>
      <c r="JP118" s="188"/>
      <c r="JQ118" s="188"/>
      <c r="JR118" s="188"/>
      <c r="JS118" s="188"/>
      <c r="JT118" s="188"/>
      <c r="JU118" s="188"/>
      <c r="JW118">
        <v>-50</v>
      </c>
      <c r="KA118">
        <v>1</v>
      </c>
      <c r="KC118">
        <v>1</v>
      </c>
      <c r="KF118">
        <v>1</v>
      </c>
      <c r="KH118">
        <v>0</v>
      </c>
      <c r="KK118" s="115" t="s">
        <v>1099</v>
      </c>
      <c r="KL118">
        <v>50</v>
      </c>
      <c r="KM118" t="s">
        <v>1166</v>
      </c>
      <c r="KN118">
        <v>7</v>
      </c>
      <c r="KO118">
        <v>5</v>
      </c>
      <c r="KP118">
        <v>7</v>
      </c>
      <c r="KQ118" s="137">
        <v>51125.164443373491</v>
      </c>
      <c r="KR118" s="137"/>
      <c r="KS118" s="188">
        <v>0</v>
      </c>
      <c r="KT118" s="188"/>
      <c r="KU118" s="188"/>
      <c r="KV118" s="188">
        <v>0</v>
      </c>
      <c r="KW118" s="188">
        <v>0</v>
      </c>
      <c r="KX118" s="188"/>
      <c r="KY118" s="188"/>
      <c r="KZ118" s="188"/>
      <c r="LA118" s="188"/>
      <c r="LB118" s="188"/>
      <c r="LC118" s="188"/>
      <c r="LD118" s="188"/>
      <c r="LF118">
        <v>-50</v>
      </c>
      <c r="LJ118">
        <v>1</v>
      </c>
      <c r="LL118">
        <v>1</v>
      </c>
      <c r="LO118">
        <v>1</v>
      </c>
      <c r="LQ118">
        <v>0</v>
      </c>
      <c r="LT118" s="115" t="s">
        <v>1099</v>
      </c>
      <c r="LU118">
        <v>50</v>
      </c>
      <c r="LV118" t="s">
        <v>1166</v>
      </c>
      <c r="LW118">
        <v>7</v>
      </c>
      <c r="LX118">
        <v>5</v>
      </c>
      <c r="LY118">
        <v>7</v>
      </c>
      <c r="LZ118" s="137">
        <v>50977.676457914393</v>
      </c>
      <c r="MA118" s="137"/>
      <c r="MB118" s="188">
        <v>0</v>
      </c>
      <c r="MC118" s="188"/>
      <c r="MD118" s="188"/>
      <c r="ME118" s="188">
        <v>0</v>
      </c>
      <c r="MF118" s="188">
        <v>0</v>
      </c>
      <c r="MG118" s="188"/>
      <c r="MH118" s="188"/>
      <c r="MI118" s="188"/>
      <c r="MJ118" s="188"/>
      <c r="MK118" s="188"/>
      <c r="ML118" s="188"/>
      <c r="MM118" s="188"/>
      <c r="MO118">
        <v>-50</v>
      </c>
      <c r="MS118">
        <v>1</v>
      </c>
      <c r="MU118">
        <v>1</v>
      </c>
      <c r="MX118">
        <v>1</v>
      </c>
      <c r="MZ118">
        <v>0</v>
      </c>
      <c r="NC118" s="115" t="s">
        <v>1099</v>
      </c>
      <c r="ND118">
        <v>50</v>
      </c>
      <c r="NE118" t="s">
        <v>1166</v>
      </c>
      <c r="NF118">
        <v>7</v>
      </c>
      <c r="NG118">
        <v>5</v>
      </c>
      <c r="NH118">
        <v>7</v>
      </c>
      <c r="NI118" s="137">
        <v>50374.434611153265</v>
      </c>
      <c r="NJ118" s="137"/>
      <c r="NK118" s="188">
        <v>0</v>
      </c>
      <c r="NL118" s="188"/>
      <c r="NM118" s="188"/>
      <c r="NN118" s="188">
        <v>0</v>
      </c>
      <c r="NO118" s="188">
        <v>0</v>
      </c>
      <c r="NP118" s="188"/>
      <c r="NQ118" s="188"/>
      <c r="NR118" s="188"/>
      <c r="NS118" s="188"/>
      <c r="NT118" s="188"/>
      <c r="NU118" s="188"/>
      <c r="NV118" s="188"/>
      <c r="NX118">
        <v>-50</v>
      </c>
      <c r="OB118">
        <v>1</v>
      </c>
      <c r="OD118">
        <v>1</v>
      </c>
      <c r="OG118">
        <v>1</v>
      </c>
      <c r="OI118">
        <v>0</v>
      </c>
      <c r="OL118" s="115" t="s">
        <v>1099</v>
      </c>
      <c r="OM118">
        <v>50</v>
      </c>
      <c r="ON118" t="s">
        <v>1166</v>
      </c>
      <c r="OO118">
        <v>7</v>
      </c>
      <c r="OP118">
        <v>5</v>
      </c>
      <c r="OQ118">
        <v>7</v>
      </c>
      <c r="OR118" s="137">
        <v>49812.511044704988</v>
      </c>
      <c r="OS118" s="137"/>
      <c r="OT118" s="188">
        <v>0</v>
      </c>
      <c r="OU118" s="188"/>
      <c r="OV118" s="188"/>
      <c r="OW118" s="188">
        <v>0</v>
      </c>
      <c r="OX118" s="188">
        <v>0</v>
      </c>
      <c r="OY118" s="188"/>
      <c r="OZ118" s="188"/>
      <c r="PA118" s="188"/>
      <c r="PB118" s="188"/>
      <c r="PC118" s="188"/>
      <c r="PD118" s="188"/>
      <c r="PE118" s="188"/>
      <c r="PG118">
        <v>-50</v>
      </c>
      <c r="PK118">
        <v>1</v>
      </c>
      <c r="PM118">
        <v>1</v>
      </c>
      <c r="PP118">
        <v>1</v>
      </c>
      <c r="PR118">
        <v>0</v>
      </c>
      <c r="PU118" s="115" t="s">
        <v>1099</v>
      </c>
      <c r="PV118">
        <v>50</v>
      </c>
      <c r="PW118" t="s">
        <v>1166</v>
      </c>
      <c r="PX118">
        <v>7</v>
      </c>
      <c r="PY118" t="e">
        <v>#REF!</v>
      </c>
      <c r="PZ118">
        <v>7</v>
      </c>
      <c r="QA118" s="137">
        <v>49381.077327488689</v>
      </c>
      <c r="QB118" s="137"/>
      <c r="QC118" s="188">
        <v>0</v>
      </c>
      <c r="QD118" s="188"/>
      <c r="QE118" s="188"/>
      <c r="QF118" s="188">
        <v>0</v>
      </c>
      <c r="QG118" s="188">
        <v>0</v>
      </c>
      <c r="QH118" s="188"/>
      <c r="QI118" s="188"/>
      <c r="QJ118" s="188"/>
      <c r="QK118" s="188"/>
      <c r="QL118" s="188"/>
      <c r="QM118" s="188"/>
      <c r="QN118" s="188"/>
      <c r="QP118">
        <f t="shared" si="271"/>
        <v>-50</v>
      </c>
      <c r="QT118">
        <v>1</v>
      </c>
      <c r="QV118">
        <v>1</v>
      </c>
      <c r="QY118">
        <f t="shared" si="295"/>
        <v>1</v>
      </c>
      <c r="RA118">
        <f t="shared" si="273"/>
        <v>0</v>
      </c>
      <c r="RD118" s="115" t="s">
        <v>1099</v>
      </c>
      <c r="RE118">
        <v>50</v>
      </c>
      <c r="RF118" t="str">
        <f t="shared" si="296"/>
        <v>FALSE</v>
      </c>
      <c r="RG118">
        <f>ROUND(MARGIN!$J35,0)</f>
        <v>7</v>
      </c>
      <c r="RH118" t="e">
        <f>ROUND(IF(QQ118=QV118,RG118*(1+#REF!),RG118*(1-#REF!)),0)</f>
        <v>#REF!</v>
      </c>
      <c r="RI118">
        <f t="shared" si="275"/>
        <v>7</v>
      </c>
      <c r="RJ118" s="137">
        <f>RI118*10000*MARGIN!$G35/MARGIN!$D35</f>
        <v>49381.077327488689</v>
      </c>
      <c r="RK118" s="137"/>
      <c r="RL118" s="188">
        <f t="shared" si="297"/>
        <v>0</v>
      </c>
      <c r="RM118" s="188"/>
      <c r="RN118" s="188"/>
      <c r="RO118" s="188">
        <f t="shared" si="277"/>
        <v>0</v>
      </c>
      <c r="RP118" s="188">
        <f t="shared" si="298"/>
        <v>0</v>
      </c>
      <c r="RQ118" s="188"/>
      <c r="RR118" s="188"/>
      <c r="RS118" s="188"/>
      <c r="RT118" s="188"/>
      <c r="RU118" s="188"/>
      <c r="RV118" s="188"/>
      <c r="RW118" s="188"/>
      <c r="RY118">
        <f t="shared" si="279"/>
        <v>-50</v>
      </c>
      <c r="SC118">
        <v>1</v>
      </c>
      <c r="SE118">
        <v>1</v>
      </c>
      <c r="SH118">
        <f t="shared" si="299"/>
        <v>1</v>
      </c>
      <c r="SJ118">
        <f t="shared" si="281"/>
        <v>0</v>
      </c>
      <c r="SM118" s="115" t="s">
        <v>1099</v>
      </c>
      <c r="SN118">
        <v>50</v>
      </c>
      <c r="SO118" t="str">
        <f t="shared" si="300"/>
        <v>FALSE</v>
      </c>
      <c r="SP118">
        <f>ROUND(MARGIN!$J35,0)</f>
        <v>7</v>
      </c>
      <c r="SQ118" t="e">
        <f>ROUND(IF(RZ118=SE118,SP118*(1+#REF!),SP118*(1-#REF!)),0)</f>
        <v>#REF!</v>
      </c>
      <c r="SR118">
        <f t="shared" si="283"/>
        <v>7</v>
      </c>
      <c r="SS118" s="137">
        <f>SR118*10000*MARGIN!$G35/MARGIN!$D35</f>
        <v>49381.077327488689</v>
      </c>
      <c r="ST118" s="137"/>
      <c r="SU118" s="188">
        <f t="shared" si="301"/>
        <v>0</v>
      </c>
      <c r="SV118" s="188"/>
      <c r="SW118" s="188"/>
      <c r="SX118" s="188">
        <f t="shared" si="285"/>
        <v>0</v>
      </c>
      <c r="SY118" s="188">
        <f t="shared" si="302"/>
        <v>0</v>
      </c>
      <c r="SZ118" s="188"/>
      <c r="TA118" s="188"/>
      <c r="TB118" s="188"/>
      <c r="TC118" s="188"/>
      <c r="TD118" s="188"/>
      <c r="TE118" s="188"/>
      <c r="TF118" s="188"/>
      <c r="TH118">
        <f t="shared" si="287"/>
        <v>-50</v>
      </c>
      <c r="TL118">
        <v>1</v>
      </c>
      <c r="TN118">
        <v>1</v>
      </c>
      <c r="TQ118">
        <f t="shared" si="303"/>
        <v>1</v>
      </c>
      <c r="TS118">
        <f t="shared" si="289"/>
        <v>0</v>
      </c>
      <c r="TV118" s="115" t="s">
        <v>1099</v>
      </c>
      <c r="TW118">
        <v>50</v>
      </c>
      <c r="TX118" t="str">
        <f t="shared" si="304"/>
        <v>FALSE</v>
      </c>
      <c r="TY118">
        <f>ROUND(MARGIN!$J35,0)</f>
        <v>7</v>
      </c>
      <c r="TZ118" t="e">
        <f>ROUND(IF(TI118=TN118,TY118*(1+#REF!),TY118*(1-#REF!)),0)</f>
        <v>#REF!</v>
      </c>
      <c r="UA118">
        <f t="shared" si="291"/>
        <v>7</v>
      </c>
      <c r="UB118" s="137">
        <f>UA118*10000*MARGIN!$G35/MARGIN!$D35</f>
        <v>49381.077327488689</v>
      </c>
      <c r="UC118" s="137"/>
      <c r="UD118" s="188">
        <f t="shared" si="305"/>
        <v>0</v>
      </c>
      <c r="UE118" s="188"/>
      <c r="UF118" s="188"/>
      <c r="UG118" s="188">
        <f t="shared" si="293"/>
        <v>0</v>
      </c>
      <c r="UH118" s="188">
        <f t="shared" si="306"/>
        <v>0</v>
      </c>
      <c r="UI118" s="188"/>
      <c r="UJ118" s="188"/>
      <c r="UK118" s="188"/>
      <c r="UL118" s="188"/>
      <c r="UM118" s="188"/>
      <c r="UN118" s="188"/>
      <c r="UO118" s="188"/>
    </row>
    <row r="119" spans="1:561" x14ac:dyDescent="0.25">
      <c r="A119" s="178" t="s">
        <v>1115</v>
      </c>
      <c r="B119" s="163" t="s">
        <v>4</v>
      </c>
      <c r="E119">
        <v>-3</v>
      </c>
      <c r="H119">
        <v>1</v>
      </c>
      <c r="J119">
        <v>1</v>
      </c>
      <c r="M119">
        <v>1</v>
      </c>
      <c r="O119">
        <v>0</v>
      </c>
      <c r="R119" s="115" t="s">
        <v>1099</v>
      </c>
      <c r="S119">
        <v>50</v>
      </c>
      <c r="T119" t="s">
        <v>1166</v>
      </c>
      <c r="U119">
        <v>5</v>
      </c>
      <c r="V119">
        <v>4</v>
      </c>
      <c r="W119">
        <v>5</v>
      </c>
      <c r="X119" s="137">
        <v>51156.649157831482</v>
      </c>
      <c r="Y119" s="137"/>
      <c r="Z119" s="188">
        <v>0</v>
      </c>
      <c r="AA119" s="188"/>
      <c r="AB119" s="188"/>
      <c r="AC119" s="188">
        <v>0</v>
      </c>
      <c r="AD119" s="188">
        <v>0</v>
      </c>
      <c r="AE119" s="188"/>
      <c r="AF119" s="188"/>
      <c r="AG119" s="188"/>
      <c r="AH119" s="188"/>
      <c r="AI119" s="188"/>
      <c r="AJ119" s="188"/>
      <c r="AL119">
        <v>-3</v>
      </c>
      <c r="AP119">
        <v>1</v>
      </c>
      <c r="AR119">
        <v>1</v>
      </c>
      <c r="AU119">
        <v>1</v>
      </c>
      <c r="AW119">
        <v>0</v>
      </c>
      <c r="AZ119" s="115" t="s">
        <v>1099</v>
      </c>
      <c r="BA119">
        <v>50</v>
      </c>
      <c r="BB119" t="s">
        <v>1166</v>
      </c>
      <c r="BC119">
        <v>5</v>
      </c>
      <c r="BD119">
        <v>4</v>
      </c>
      <c r="BE119">
        <v>5</v>
      </c>
      <c r="BF119" s="137">
        <v>51481.492321801401</v>
      </c>
      <c r="BG119" s="137"/>
      <c r="BH119" s="188">
        <v>0</v>
      </c>
      <c r="BI119" s="188"/>
      <c r="BJ119" s="188"/>
      <c r="BK119" s="188">
        <v>0</v>
      </c>
      <c r="BL119" s="188">
        <v>0</v>
      </c>
      <c r="BM119" s="188"/>
      <c r="BN119" s="188"/>
      <c r="BO119" s="188"/>
      <c r="BP119" s="188"/>
      <c r="BQ119" s="188"/>
      <c r="BR119" s="188"/>
      <c r="BS119" s="188"/>
      <c r="BU119">
        <v>-50</v>
      </c>
      <c r="BY119">
        <v>1</v>
      </c>
      <c r="CA119">
        <v>1</v>
      </c>
      <c r="CD119">
        <v>1</v>
      </c>
      <c r="CF119">
        <v>0</v>
      </c>
      <c r="CI119" s="115" t="s">
        <v>1099</v>
      </c>
      <c r="CJ119">
        <v>50</v>
      </c>
      <c r="CK119" t="s">
        <v>1166</v>
      </c>
      <c r="CL119">
        <v>5</v>
      </c>
      <c r="CM119">
        <v>4</v>
      </c>
      <c r="CN119">
        <v>5</v>
      </c>
      <c r="CO119" s="137">
        <v>51418.561854807755</v>
      </c>
      <c r="CP119" s="137"/>
      <c r="CQ119" s="188">
        <v>0</v>
      </c>
      <c r="CR119" s="188"/>
      <c r="CS119" s="188"/>
      <c r="CT119" s="188">
        <v>0</v>
      </c>
      <c r="CU119" s="188">
        <v>0</v>
      </c>
      <c r="CV119" s="188"/>
      <c r="CW119" s="188"/>
      <c r="CX119" s="188"/>
      <c r="CY119" s="188"/>
      <c r="CZ119" s="188"/>
      <c r="DA119" s="188"/>
      <c r="DB119" s="188"/>
      <c r="DD119">
        <v>-50</v>
      </c>
      <c r="DH119">
        <v>1</v>
      </c>
      <c r="DJ119">
        <v>1</v>
      </c>
      <c r="DM119">
        <v>1</v>
      </c>
      <c r="DO119">
        <v>0</v>
      </c>
      <c r="DR119" s="115" t="s">
        <v>1099</v>
      </c>
      <c r="DS119">
        <v>50</v>
      </c>
      <c r="DT119" t="s">
        <v>1166</v>
      </c>
      <c r="DU119">
        <v>5</v>
      </c>
      <c r="DV119">
        <v>4</v>
      </c>
      <c r="DW119">
        <v>5</v>
      </c>
      <c r="DX119" s="137">
        <v>51516.406373244987</v>
      </c>
      <c r="DY119" s="137"/>
      <c r="DZ119" s="188">
        <v>0</v>
      </c>
      <c r="EA119" s="188"/>
      <c r="EB119" s="188"/>
      <c r="EC119" s="188">
        <v>0</v>
      </c>
      <c r="ED119" s="188">
        <v>0</v>
      </c>
      <c r="EE119" s="188"/>
      <c r="EF119" s="188"/>
      <c r="EG119" s="188"/>
      <c r="EH119" s="188"/>
      <c r="EI119" s="188"/>
      <c r="EJ119" s="188"/>
      <c r="EK119" s="188"/>
      <c r="EM119">
        <v>-50</v>
      </c>
      <c r="EQ119">
        <v>1</v>
      </c>
      <c r="ES119">
        <v>1</v>
      </c>
      <c r="EV119">
        <v>1</v>
      </c>
      <c r="EX119">
        <v>0</v>
      </c>
      <c r="FA119" s="115" t="s">
        <v>1099</v>
      </c>
      <c r="FB119">
        <v>50</v>
      </c>
      <c r="FC119" t="s">
        <v>1166</v>
      </c>
      <c r="FD119">
        <v>5</v>
      </c>
      <c r="FE119">
        <v>4</v>
      </c>
      <c r="FF119">
        <v>5</v>
      </c>
      <c r="FG119" s="137">
        <v>51078.606500595481</v>
      </c>
      <c r="FH119" s="137"/>
      <c r="FI119" s="188">
        <v>0</v>
      </c>
      <c r="FJ119" s="188"/>
      <c r="FK119" s="188"/>
      <c r="FL119" s="188">
        <v>0</v>
      </c>
      <c r="FM119" s="188">
        <v>0</v>
      </c>
      <c r="FN119" s="188"/>
      <c r="FO119" s="188"/>
      <c r="FP119" s="188"/>
      <c r="FQ119" s="188"/>
      <c r="FR119" s="188"/>
      <c r="FS119" s="188"/>
      <c r="FT119" s="188"/>
      <c r="FV119">
        <v>-50</v>
      </c>
      <c r="FZ119">
        <v>1</v>
      </c>
      <c r="GB119">
        <v>1</v>
      </c>
      <c r="GE119">
        <v>1</v>
      </c>
      <c r="GG119">
        <v>0</v>
      </c>
      <c r="GJ119" s="115" t="s">
        <v>1099</v>
      </c>
      <c r="GK119">
        <v>50</v>
      </c>
      <c r="GL119" t="s">
        <v>1166</v>
      </c>
      <c r="GM119">
        <v>5</v>
      </c>
      <c r="GN119">
        <v>4</v>
      </c>
      <c r="GO119">
        <v>5</v>
      </c>
      <c r="GP119" s="137">
        <v>51078.606500595481</v>
      </c>
      <c r="GQ119" s="137"/>
      <c r="GR119" s="188">
        <v>0</v>
      </c>
      <c r="GS119" s="188"/>
      <c r="GT119" s="188"/>
      <c r="GU119" s="188">
        <v>0</v>
      </c>
      <c r="GV119" s="188">
        <v>0</v>
      </c>
      <c r="GW119" s="188"/>
      <c r="GX119" s="188"/>
      <c r="GY119" s="188"/>
      <c r="GZ119" s="188"/>
      <c r="HA119" s="188"/>
      <c r="HB119" s="188"/>
      <c r="HC119" s="188"/>
      <c r="HE119">
        <v>-50</v>
      </c>
      <c r="HI119">
        <v>1</v>
      </c>
      <c r="HK119">
        <v>1</v>
      </c>
      <c r="HN119">
        <v>1</v>
      </c>
      <c r="HP119">
        <v>0</v>
      </c>
      <c r="HS119" s="115" t="s">
        <v>1099</v>
      </c>
      <c r="HT119">
        <v>50</v>
      </c>
      <c r="HU119" t="s">
        <v>1166</v>
      </c>
      <c r="HV119">
        <v>5</v>
      </c>
      <c r="HW119">
        <v>4</v>
      </c>
      <c r="HX119">
        <v>5</v>
      </c>
      <c r="HY119" s="137">
        <v>50864.6429773044</v>
      </c>
      <c r="HZ119" s="137"/>
      <c r="IA119" s="188">
        <v>0</v>
      </c>
      <c r="IB119" s="188"/>
      <c r="IC119" s="188"/>
      <c r="ID119" s="188">
        <v>0</v>
      </c>
      <c r="IE119" s="188">
        <v>0</v>
      </c>
      <c r="IF119" s="188"/>
      <c r="IG119" s="188"/>
      <c r="IH119" s="188"/>
      <c r="II119" s="188"/>
      <c r="IJ119" s="188"/>
      <c r="IK119" s="188"/>
      <c r="IL119" s="188"/>
      <c r="IN119">
        <v>-50</v>
      </c>
      <c r="IR119">
        <v>1</v>
      </c>
      <c r="IT119">
        <v>1</v>
      </c>
      <c r="IW119">
        <v>1</v>
      </c>
      <c r="IY119">
        <v>0</v>
      </c>
      <c r="JB119" s="115" t="s">
        <v>1099</v>
      </c>
      <c r="JC119">
        <v>50</v>
      </c>
      <c r="JD119" t="s">
        <v>1166</v>
      </c>
      <c r="JE119">
        <v>5</v>
      </c>
      <c r="JF119">
        <v>4</v>
      </c>
      <c r="JG119">
        <v>5</v>
      </c>
      <c r="JH119" s="137">
        <v>50867.185300982201</v>
      </c>
      <c r="JI119" s="137"/>
      <c r="JJ119" s="188">
        <v>0</v>
      </c>
      <c r="JK119" s="188"/>
      <c r="JL119" s="188"/>
      <c r="JM119" s="188">
        <v>0</v>
      </c>
      <c r="JN119" s="188">
        <v>0</v>
      </c>
      <c r="JO119" s="188"/>
      <c r="JP119" s="188"/>
      <c r="JQ119" s="188"/>
      <c r="JR119" s="188"/>
      <c r="JS119" s="188"/>
      <c r="JT119" s="188"/>
      <c r="JU119" s="188"/>
      <c r="JW119">
        <v>-50</v>
      </c>
      <c r="KA119">
        <v>1</v>
      </c>
      <c r="KC119">
        <v>1</v>
      </c>
      <c r="KF119">
        <v>1</v>
      </c>
      <c r="KH119">
        <v>0</v>
      </c>
      <c r="KK119" s="115" t="s">
        <v>1099</v>
      </c>
      <c r="KL119">
        <v>50</v>
      </c>
      <c r="KM119" t="s">
        <v>1166</v>
      </c>
      <c r="KN119">
        <v>5</v>
      </c>
      <c r="KO119">
        <v>4</v>
      </c>
      <c r="KP119">
        <v>5</v>
      </c>
      <c r="KQ119" s="137">
        <v>50857.715368674697</v>
      </c>
      <c r="KR119" s="137"/>
      <c r="KS119" s="188">
        <v>0</v>
      </c>
      <c r="KT119" s="188"/>
      <c r="KU119" s="188"/>
      <c r="KV119" s="188">
        <v>0</v>
      </c>
      <c r="KW119" s="188">
        <v>0</v>
      </c>
      <c r="KX119" s="188"/>
      <c r="KY119" s="188"/>
      <c r="KZ119" s="188"/>
      <c r="LA119" s="188"/>
      <c r="LB119" s="188"/>
      <c r="LC119" s="188"/>
      <c r="LD119" s="188"/>
      <c r="LF119">
        <v>-50</v>
      </c>
      <c r="LJ119">
        <v>1</v>
      </c>
      <c r="LL119">
        <v>1</v>
      </c>
      <c r="LO119">
        <v>1</v>
      </c>
      <c r="LQ119">
        <v>0</v>
      </c>
      <c r="LT119" s="115" t="s">
        <v>1099</v>
      </c>
      <c r="LU119">
        <v>50</v>
      </c>
      <c r="LV119" t="s">
        <v>1166</v>
      </c>
      <c r="LW119">
        <v>5</v>
      </c>
      <c r="LX119">
        <v>4</v>
      </c>
      <c r="LY119">
        <v>5</v>
      </c>
      <c r="LZ119" s="137">
        <v>50789.182117207696</v>
      </c>
      <c r="MA119" s="137"/>
      <c r="MB119" s="188">
        <v>0</v>
      </c>
      <c r="MC119" s="188"/>
      <c r="MD119" s="188"/>
      <c r="ME119" s="188">
        <v>0</v>
      </c>
      <c r="MF119" s="188">
        <v>0</v>
      </c>
      <c r="MG119" s="188"/>
      <c r="MH119" s="188"/>
      <c r="MI119" s="188"/>
      <c r="MJ119" s="188"/>
      <c r="MK119" s="188"/>
      <c r="ML119" s="188"/>
      <c r="MM119" s="188"/>
      <c r="MO119">
        <v>-50</v>
      </c>
      <c r="MS119">
        <v>1</v>
      </c>
      <c r="MU119">
        <v>1</v>
      </c>
      <c r="MX119">
        <v>1</v>
      </c>
      <c r="MZ119">
        <v>0</v>
      </c>
      <c r="NC119" s="115" t="s">
        <v>1099</v>
      </c>
      <c r="ND119">
        <v>50</v>
      </c>
      <c r="NE119" t="s">
        <v>1166</v>
      </c>
      <c r="NF119">
        <v>5</v>
      </c>
      <c r="NG119">
        <v>4</v>
      </c>
      <c r="NH119">
        <v>5</v>
      </c>
      <c r="NI119" s="137">
        <v>50962.20724108498</v>
      </c>
      <c r="NJ119" s="137"/>
      <c r="NK119" s="188">
        <v>0</v>
      </c>
      <c r="NL119" s="188"/>
      <c r="NM119" s="188"/>
      <c r="NN119" s="188">
        <v>0</v>
      </c>
      <c r="NO119" s="188">
        <v>0</v>
      </c>
      <c r="NP119" s="188"/>
      <c r="NQ119" s="188"/>
      <c r="NR119" s="188"/>
      <c r="NS119" s="188"/>
      <c r="NT119" s="188"/>
      <c r="NU119" s="188"/>
      <c r="NV119" s="188"/>
      <c r="NX119">
        <v>-50</v>
      </c>
      <c r="OB119">
        <v>1</v>
      </c>
      <c r="OD119">
        <v>1</v>
      </c>
      <c r="OG119">
        <v>1</v>
      </c>
      <c r="OI119">
        <v>0</v>
      </c>
      <c r="OL119" s="115" t="s">
        <v>1099</v>
      </c>
      <c r="OM119">
        <v>50</v>
      </c>
      <c r="ON119" t="s">
        <v>1166</v>
      </c>
      <c r="OO119">
        <v>5</v>
      </c>
      <c r="OP119">
        <v>4</v>
      </c>
      <c r="OQ119">
        <v>5</v>
      </c>
      <c r="OR119" s="137">
        <v>50788.468630254501</v>
      </c>
      <c r="OS119" s="137"/>
      <c r="OT119" s="188">
        <v>0</v>
      </c>
      <c r="OU119" s="188"/>
      <c r="OV119" s="188"/>
      <c r="OW119" s="188">
        <v>0</v>
      </c>
      <c r="OX119" s="188">
        <v>0</v>
      </c>
      <c r="OY119" s="188"/>
      <c r="OZ119" s="188"/>
      <c r="PA119" s="188"/>
      <c r="PB119" s="188"/>
      <c r="PC119" s="188"/>
      <c r="PD119" s="188"/>
      <c r="PE119" s="188"/>
      <c r="PG119">
        <v>-50</v>
      </c>
      <c r="PK119">
        <v>1</v>
      </c>
      <c r="PM119">
        <v>1</v>
      </c>
      <c r="PP119">
        <v>1</v>
      </c>
      <c r="PR119">
        <v>0</v>
      </c>
      <c r="PU119" s="115" t="s">
        <v>1099</v>
      </c>
      <c r="PV119">
        <v>50</v>
      </c>
      <c r="PW119" t="s">
        <v>1166</v>
      </c>
      <c r="PX119">
        <v>5</v>
      </c>
      <c r="PY119" t="e">
        <v>#REF!</v>
      </c>
      <c r="PZ119">
        <v>5</v>
      </c>
      <c r="QA119" s="137">
        <v>50741.994089366519</v>
      </c>
      <c r="QB119" s="137"/>
      <c r="QC119" s="188">
        <v>0</v>
      </c>
      <c r="QD119" s="188"/>
      <c r="QE119" s="188"/>
      <c r="QF119" s="188">
        <v>0</v>
      </c>
      <c r="QG119" s="188">
        <v>0</v>
      </c>
      <c r="QH119" s="188"/>
      <c r="QI119" s="188"/>
      <c r="QJ119" s="188"/>
      <c r="QK119" s="188"/>
      <c r="QL119" s="188"/>
      <c r="QM119" s="188"/>
      <c r="QN119" s="188"/>
      <c r="QP119">
        <f t="shared" si="271"/>
        <v>-50</v>
      </c>
      <c r="QT119">
        <v>1</v>
      </c>
      <c r="QV119">
        <v>1</v>
      </c>
      <c r="QY119">
        <f t="shared" si="295"/>
        <v>1</v>
      </c>
      <c r="RA119">
        <f t="shared" si="273"/>
        <v>0</v>
      </c>
      <c r="RD119" s="115" t="s">
        <v>1099</v>
      </c>
      <c r="RE119">
        <v>50</v>
      </c>
      <c r="RF119" t="str">
        <f t="shared" si="296"/>
        <v>FALSE</v>
      </c>
      <c r="RG119">
        <f>ROUND(MARGIN!$J36,0)</f>
        <v>5</v>
      </c>
      <c r="RH119" t="e">
        <f>ROUND(IF(QQ119=QV119,RG119*(1+#REF!),RG119*(1-#REF!)),0)</f>
        <v>#REF!</v>
      </c>
      <c r="RI119">
        <f t="shared" si="275"/>
        <v>5</v>
      </c>
      <c r="RJ119" s="137">
        <f>RI119*10000*MARGIN!$G36/MARGIN!$D36</f>
        <v>50741.994089366519</v>
      </c>
      <c r="RK119" s="137"/>
      <c r="RL119" s="188">
        <f t="shared" si="297"/>
        <v>0</v>
      </c>
      <c r="RM119" s="188"/>
      <c r="RN119" s="188"/>
      <c r="RO119" s="188">
        <f t="shared" si="277"/>
        <v>0</v>
      </c>
      <c r="RP119" s="188">
        <f t="shared" si="298"/>
        <v>0</v>
      </c>
      <c r="RQ119" s="188"/>
      <c r="RR119" s="188"/>
      <c r="RS119" s="188"/>
      <c r="RT119" s="188"/>
      <c r="RU119" s="188"/>
      <c r="RV119" s="188"/>
      <c r="RW119" s="188"/>
      <c r="RY119">
        <f t="shared" si="279"/>
        <v>-50</v>
      </c>
      <c r="SC119">
        <v>1</v>
      </c>
      <c r="SE119">
        <v>1</v>
      </c>
      <c r="SH119">
        <f t="shared" si="299"/>
        <v>1</v>
      </c>
      <c r="SJ119">
        <f t="shared" si="281"/>
        <v>0</v>
      </c>
      <c r="SM119" s="115" t="s">
        <v>1099</v>
      </c>
      <c r="SN119">
        <v>50</v>
      </c>
      <c r="SO119" t="str">
        <f t="shared" si="300"/>
        <v>FALSE</v>
      </c>
      <c r="SP119">
        <f>ROUND(MARGIN!$J36,0)</f>
        <v>5</v>
      </c>
      <c r="SQ119" t="e">
        <f>ROUND(IF(RZ119=SE119,SP119*(1+#REF!),SP119*(1-#REF!)),0)</f>
        <v>#REF!</v>
      </c>
      <c r="SR119">
        <f t="shared" si="283"/>
        <v>5</v>
      </c>
      <c r="SS119" s="137">
        <f>SR119*10000*MARGIN!$G36/MARGIN!$D36</f>
        <v>50741.994089366519</v>
      </c>
      <c r="ST119" s="137"/>
      <c r="SU119" s="188">
        <f t="shared" si="301"/>
        <v>0</v>
      </c>
      <c r="SV119" s="188"/>
      <c r="SW119" s="188"/>
      <c r="SX119" s="188">
        <f t="shared" si="285"/>
        <v>0</v>
      </c>
      <c r="SY119" s="188">
        <f t="shared" si="302"/>
        <v>0</v>
      </c>
      <c r="SZ119" s="188"/>
      <c r="TA119" s="188"/>
      <c r="TB119" s="188"/>
      <c r="TC119" s="188"/>
      <c r="TD119" s="188"/>
      <c r="TE119" s="188"/>
      <c r="TF119" s="188"/>
      <c r="TH119">
        <f t="shared" si="287"/>
        <v>-50</v>
      </c>
      <c r="TL119">
        <v>1</v>
      </c>
      <c r="TN119">
        <v>1</v>
      </c>
      <c r="TQ119">
        <f t="shared" si="303"/>
        <v>1</v>
      </c>
      <c r="TS119">
        <f t="shared" si="289"/>
        <v>0</v>
      </c>
      <c r="TV119" s="115" t="s">
        <v>1099</v>
      </c>
      <c r="TW119">
        <v>50</v>
      </c>
      <c r="TX119" t="str">
        <f t="shared" si="304"/>
        <v>FALSE</v>
      </c>
      <c r="TY119">
        <f>ROUND(MARGIN!$J36,0)</f>
        <v>5</v>
      </c>
      <c r="TZ119" t="e">
        <f>ROUND(IF(TI119=TN119,TY119*(1+#REF!),TY119*(1-#REF!)),0)</f>
        <v>#REF!</v>
      </c>
      <c r="UA119">
        <f t="shared" si="291"/>
        <v>5</v>
      </c>
      <c r="UB119" s="137">
        <f>UA119*10000*MARGIN!$G36/MARGIN!$D36</f>
        <v>50741.994089366519</v>
      </c>
      <c r="UC119" s="137"/>
      <c r="UD119" s="188">
        <f t="shared" si="305"/>
        <v>0</v>
      </c>
      <c r="UE119" s="188"/>
      <c r="UF119" s="188"/>
      <c r="UG119" s="188">
        <f t="shared" si="293"/>
        <v>0</v>
      </c>
      <c r="UH119" s="188">
        <f t="shared" si="306"/>
        <v>0</v>
      </c>
      <c r="UI119" s="188"/>
      <c r="UJ119" s="188"/>
      <c r="UK119" s="188"/>
      <c r="UL119" s="188"/>
      <c r="UM119" s="188"/>
      <c r="UN119" s="188"/>
      <c r="UO119" s="188"/>
    </row>
    <row r="120" spans="1:561" x14ac:dyDescent="0.25">
      <c r="A120" s="178" t="s">
        <v>1116</v>
      </c>
      <c r="B120" s="163" t="s">
        <v>17</v>
      </c>
      <c r="E120">
        <v>-3</v>
      </c>
      <c r="H120">
        <v>1</v>
      </c>
      <c r="J120">
        <v>1</v>
      </c>
      <c r="M120">
        <v>1</v>
      </c>
      <c r="O120">
        <v>0</v>
      </c>
      <c r="R120" s="115" t="s">
        <v>1099</v>
      </c>
      <c r="S120">
        <v>50</v>
      </c>
      <c r="T120" t="s">
        <v>1166</v>
      </c>
      <c r="U120">
        <v>7</v>
      </c>
      <c r="V120">
        <v>5</v>
      </c>
      <c r="W120">
        <v>7</v>
      </c>
      <c r="X120" s="137">
        <v>49845.600000000006</v>
      </c>
      <c r="Y120" s="137"/>
      <c r="Z120" s="188">
        <v>0</v>
      </c>
      <c r="AA120" s="188"/>
      <c r="AB120" s="188"/>
      <c r="AC120" s="188">
        <v>0</v>
      </c>
      <c r="AD120" s="188">
        <v>0</v>
      </c>
      <c r="AE120" s="188"/>
      <c r="AF120" s="188"/>
      <c r="AG120" s="188"/>
      <c r="AH120" s="188"/>
      <c r="AI120" s="188"/>
      <c r="AJ120" s="188"/>
      <c r="AL120">
        <v>-3</v>
      </c>
      <c r="AP120">
        <v>1</v>
      </c>
      <c r="AR120">
        <v>1</v>
      </c>
      <c r="AU120">
        <v>1</v>
      </c>
      <c r="AW120">
        <v>0</v>
      </c>
      <c r="AZ120" s="115" t="s">
        <v>1099</v>
      </c>
      <c r="BA120">
        <v>50</v>
      </c>
      <c r="BB120" t="s">
        <v>1166</v>
      </c>
      <c r="BC120">
        <v>7</v>
      </c>
      <c r="BD120">
        <v>5</v>
      </c>
      <c r="BE120">
        <v>7</v>
      </c>
      <c r="BF120" s="137">
        <v>50607.200000000004</v>
      </c>
      <c r="BG120" s="137"/>
      <c r="BH120" s="188">
        <v>0</v>
      </c>
      <c r="BI120" s="188"/>
      <c r="BJ120" s="188"/>
      <c r="BK120" s="188">
        <v>0</v>
      </c>
      <c r="BL120" s="188">
        <v>0</v>
      </c>
      <c r="BM120" s="188"/>
      <c r="BN120" s="188"/>
      <c r="BO120" s="188"/>
      <c r="BP120" s="188"/>
      <c r="BQ120" s="188"/>
      <c r="BR120" s="188"/>
      <c r="BS120" s="188"/>
      <c r="BU120">
        <v>-50</v>
      </c>
      <c r="BY120">
        <v>1</v>
      </c>
      <c r="CA120">
        <v>1</v>
      </c>
      <c r="CD120">
        <v>1</v>
      </c>
      <c r="CF120">
        <v>0</v>
      </c>
      <c r="CI120" s="115" t="s">
        <v>1099</v>
      </c>
      <c r="CJ120">
        <v>50</v>
      </c>
      <c r="CK120" t="s">
        <v>1166</v>
      </c>
      <c r="CL120">
        <v>7</v>
      </c>
      <c r="CM120">
        <v>5</v>
      </c>
      <c r="CN120">
        <v>7</v>
      </c>
      <c r="CO120" s="137">
        <v>50302</v>
      </c>
      <c r="CP120" s="137"/>
      <c r="CQ120" s="188">
        <v>0</v>
      </c>
      <c r="CR120" s="188"/>
      <c r="CS120" s="188"/>
      <c r="CT120" s="188">
        <v>0</v>
      </c>
      <c r="CU120" s="188">
        <v>0</v>
      </c>
      <c r="CV120" s="188"/>
      <c r="CW120" s="188"/>
      <c r="CX120" s="188"/>
      <c r="CY120" s="188"/>
      <c r="CZ120" s="188"/>
      <c r="DA120" s="188"/>
      <c r="DB120" s="188"/>
      <c r="DD120">
        <v>-50</v>
      </c>
      <c r="DH120">
        <v>1</v>
      </c>
      <c r="DJ120">
        <v>1</v>
      </c>
      <c r="DM120">
        <v>1</v>
      </c>
      <c r="DO120">
        <v>0</v>
      </c>
      <c r="DR120" s="115" t="s">
        <v>1099</v>
      </c>
      <c r="DS120">
        <v>50</v>
      </c>
      <c r="DT120" t="s">
        <v>1166</v>
      </c>
      <c r="DU120">
        <v>7</v>
      </c>
      <c r="DV120">
        <v>5</v>
      </c>
      <c r="DW120">
        <v>7</v>
      </c>
      <c r="DX120" s="137">
        <v>49857.5</v>
      </c>
      <c r="DY120" s="137"/>
      <c r="DZ120" s="188">
        <v>0</v>
      </c>
      <c r="EA120" s="188"/>
      <c r="EB120" s="188"/>
      <c r="EC120" s="188">
        <v>0</v>
      </c>
      <c r="ED120" s="188">
        <v>0</v>
      </c>
      <c r="EE120" s="188"/>
      <c r="EF120" s="188"/>
      <c r="EG120" s="188"/>
      <c r="EH120" s="188"/>
      <c r="EI120" s="188"/>
      <c r="EJ120" s="188"/>
      <c r="EK120" s="188"/>
      <c r="EM120">
        <v>-50</v>
      </c>
      <c r="EQ120">
        <v>1</v>
      </c>
      <c r="ES120">
        <v>1</v>
      </c>
      <c r="EV120">
        <v>1</v>
      </c>
      <c r="EX120">
        <v>0</v>
      </c>
      <c r="FA120" s="115" t="s">
        <v>1099</v>
      </c>
      <c r="FB120">
        <v>50</v>
      </c>
      <c r="FC120" t="s">
        <v>1166</v>
      </c>
      <c r="FD120">
        <v>7</v>
      </c>
      <c r="FE120">
        <v>5</v>
      </c>
      <c r="FF120">
        <v>7</v>
      </c>
      <c r="FG120" s="137">
        <v>50570.726500000004</v>
      </c>
      <c r="FH120" s="137"/>
      <c r="FI120" s="188">
        <v>0</v>
      </c>
      <c r="FJ120" s="188"/>
      <c r="FK120" s="188"/>
      <c r="FL120" s="188">
        <v>0</v>
      </c>
      <c r="FM120" s="188">
        <v>0</v>
      </c>
      <c r="FN120" s="188"/>
      <c r="FO120" s="188"/>
      <c r="FP120" s="188"/>
      <c r="FQ120" s="188"/>
      <c r="FR120" s="188"/>
      <c r="FS120" s="188"/>
      <c r="FT120" s="188"/>
      <c r="FV120">
        <v>-50</v>
      </c>
      <c r="FZ120">
        <v>1</v>
      </c>
      <c r="GB120">
        <v>1</v>
      </c>
      <c r="GE120">
        <v>1</v>
      </c>
      <c r="GG120">
        <v>0</v>
      </c>
      <c r="GJ120" s="115" t="s">
        <v>1099</v>
      </c>
      <c r="GK120">
        <v>50</v>
      </c>
      <c r="GL120" t="s">
        <v>1166</v>
      </c>
      <c r="GM120">
        <v>7</v>
      </c>
      <c r="GN120">
        <v>5</v>
      </c>
      <c r="GO120">
        <v>7</v>
      </c>
      <c r="GP120" s="137">
        <v>50570.726500000004</v>
      </c>
      <c r="GQ120" s="137"/>
      <c r="GR120" s="188">
        <v>0</v>
      </c>
      <c r="GS120" s="188"/>
      <c r="GT120" s="188"/>
      <c r="GU120" s="188">
        <v>0</v>
      </c>
      <c r="GV120" s="188">
        <v>0</v>
      </c>
      <c r="GW120" s="188"/>
      <c r="GX120" s="188"/>
      <c r="GY120" s="188"/>
      <c r="GZ120" s="188"/>
      <c r="HA120" s="188"/>
      <c r="HB120" s="188"/>
      <c r="HC120" s="188"/>
      <c r="HE120">
        <v>-50</v>
      </c>
      <c r="HI120">
        <v>1</v>
      </c>
      <c r="HK120">
        <v>1</v>
      </c>
      <c r="HN120">
        <v>1</v>
      </c>
      <c r="HP120">
        <v>0</v>
      </c>
      <c r="HS120" s="115" t="s">
        <v>1099</v>
      </c>
      <c r="HT120">
        <v>50</v>
      </c>
      <c r="HU120" t="s">
        <v>1166</v>
      </c>
      <c r="HV120">
        <v>7</v>
      </c>
      <c r="HW120">
        <v>5</v>
      </c>
      <c r="HX120">
        <v>7</v>
      </c>
      <c r="HY120" s="137">
        <v>51109.813299999994</v>
      </c>
      <c r="HZ120" s="137"/>
      <c r="IA120" s="188">
        <v>0</v>
      </c>
      <c r="IB120" s="188"/>
      <c r="IC120" s="188"/>
      <c r="ID120" s="188">
        <v>0</v>
      </c>
      <c r="IE120" s="188">
        <v>0</v>
      </c>
      <c r="IF120" s="188"/>
      <c r="IG120" s="188"/>
      <c r="IH120" s="188"/>
      <c r="II120" s="188"/>
      <c r="IJ120" s="188"/>
      <c r="IK120" s="188"/>
      <c r="IL120" s="188"/>
      <c r="IN120">
        <v>-50</v>
      </c>
      <c r="IR120">
        <v>1</v>
      </c>
      <c r="IT120">
        <v>1</v>
      </c>
      <c r="IW120">
        <v>1</v>
      </c>
      <c r="IY120">
        <v>0</v>
      </c>
      <c r="JB120" s="115" t="s">
        <v>1099</v>
      </c>
      <c r="JC120">
        <v>50</v>
      </c>
      <c r="JD120" t="s">
        <v>1166</v>
      </c>
      <c r="JE120">
        <v>7</v>
      </c>
      <c r="JF120">
        <v>5</v>
      </c>
      <c r="JG120">
        <v>7</v>
      </c>
      <c r="JH120" s="137">
        <v>50559.768700000001</v>
      </c>
      <c r="JI120" s="137"/>
      <c r="JJ120" s="188">
        <v>0</v>
      </c>
      <c r="JK120" s="188"/>
      <c r="JL120" s="188"/>
      <c r="JM120" s="188">
        <v>0</v>
      </c>
      <c r="JN120" s="188">
        <v>0</v>
      </c>
      <c r="JO120" s="188"/>
      <c r="JP120" s="188"/>
      <c r="JQ120" s="188"/>
      <c r="JR120" s="188"/>
      <c r="JS120" s="188"/>
      <c r="JT120" s="188"/>
      <c r="JU120" s="188"/>
      <c r="JW120">
        <v>-50</v>
      </c>
      <c r="KA120">
        <v>1</v>
      </c>
      <c r="KC120">
        <v>1</v>
      </c>
      <c r="KF120">
        <v>1</v>
      </c>
      <c r="KH120">
        <v>0</v>
      </c>
      <c r="KK120" s="115" t="s">
        <v>1099</v>
      </c>
      <c r="KL120">
        <v>50</v>
      </c>
      <c r="KM120" t="s">
        <v>1166</v>
      </c>
      <c r="KN120">
        <v>7</v>
      </c>
      <c r="KO120">
        <v>5</v>
      </c>
      <c r="KP120">
        <v>7</v>
      </c>
      <c r="KQ120" s="137">
        <v>51117.277399999999</v>
      </c>
      <c r="KR120" s="137"/>
      <c r="KS120" s="188">
        <v>0</v>
      </c>
      <c r="KT120" s="188"/>
      <c r="KU120" s="188"/>
      <c r="KV120" s="188">
        <v>0</v>
      </c>
      <c r="KW120" s="188">
        <v>0</v>
      </c>
      <c r="KX120" s="188"/>
      <c r="KY120" s="188"/>
      <c r="KZ120" s="188"/>
      <c r="LA120" s="188"/>
      <c r="LB120" s="188"/>
      <c r="LC120" s="188"/>
      <c r="LD120" s="188"/>
      <c r="LF120">
        <v>-50</v>
      </c>
      <c r="LJ120">
        <v>1</v>
      </c>
      <c r="LL120">
        <v>1</v>
      </c>
      <c r="LO120">
        <v>1</v>
      </c>
      <c r="LQ120">
        <v>0</v>
      </c>
      <c r="LT120" s="115" t="s">
        <v>1099</v>
      </c>
      <c r="LU120">
        <v>50</v>
      </c>
      <c r="LV120" t="s">
        <v>1166</v>
      </c>
      <c r="LW120">
        <v>7</v>
      </c>
      <c r="LX120">
        <v>5</v>
      </c>
      <c r="LY120">
        <v>7</v>
      </c>
      <c r="LZ120" s="137">
        <v>50923.905200000001</v>
      </c>
      <c r="MA120" s="137"/>
      <c r="MB120" s="188">
        <v>0</v>
      </c>
      <c r="MC120" s="188"/>
      <c r="MD120" s="188"/>
      <c r="ME120" s="188">
        <v>0</v>
      </c>
      <c r="MF120" s="188">
        <v>0</v>
      </c>
      <c r="MG120" s="188"/>
      <c r="MH120" s="188"/>
      <c r="MI120" s="188"/>
      <c r="MJ120" s="188"/>
      <c r="MK120" s="188"/>
      <c r="ML120" s="188"/>
      <c r="MM120" s="188"/>
      <c r="MO120">
        <v>-50</v>
      </c>
      <c r="MS120">
        <v>1</v>
      </c>
      <c r="MU120">
        <v>1</v>
      </c>
      <c r="MX120">
        <v>1</v>
      </c>
      <c r="MZ120">
        <v>0</v>
      </c>
      <c r="NC120" s="115" t="s">
        <v>1099</v>
      </c>
      <c r="ND120">
        <v>50</v>
      </c>
      <c r="NE120" t="s">
        <v>1166</v>
      </c>
      <c r="NF120">
        <v>7</v>
      </c>
      <c r="NG120">
        <v>5</v>
      </c>
      <c r="NH120">
        <v>7</v>
      </c>
      <c r="NI120" s="137">
        <v>50392.340599999996</v>
      </c>
      <c r="NJ120" s="137"/>
      <c r="NK120" s="188">
        <v>0</v>
      </c>
      <c r="NL120" s="188"/>
      <c r="NM120" s="188"/>
      <c r="NN120" s="188">
        <v>0</v>
      </c>
      <c r="NO120" s="188">
        <v>0</v>
      </c>
      <c r="NP120" s="188"/>
      <c r="NQ120" s="188"/>
      <c r="NR120" s="188"/>
      <c r="NS120" s="188"/>
      <c r="NT120" s="188"/>
      <c r="NU120" s="188"/>
      <c r="NV120" s="188"/>
      <c r="NX120">
        <v>-50</v>
      </c>
      <c r="OB120">
        <v>1</v>
      </c>
      <c r="OD120">
        <v>1</v>
      </c>
      <c r="OG120">
        <v>1</v>
      </c>
      <c r="OI120">
        <v>0</v>
      </c>
      <c r="OL120" s="115" t="s">
        <v>1099</v>
      </c>
      <c r="OM120">
        <v>50</v>
      </c>
      <c r="ON120" t="s">
        <v>1166</v>
      </c>
      <c r="OO120">
        <v>7</v>
      </c>
      <c r="OP120">
        <v>5</v>
      </c>
      <c r="OQ120">
        <v>7</v>
      </c>
      <c r="OR120" s="137">
        <v>49846.898500000003</v>
      </c>
      <c r="OS120" s="137"/>
      <c r="OT120" s="188">
        <v>0</v>
      </c>
      <c r="OU120" s="188"/>
      <c r="OV120" s="188"/>
      <c r="OW120" s="188">
        <v>0</v>
      </c>
      <c r="OX120" s="188">
        <v>0</v>
      </c>
      <c r="OY120" s="188"/>
      <c r="OZ120" s="188"/>
      <c r="PA120" s="188"/>
      <c r="PB120" s="188"/>
      <c r="PC120" s="188"/>
      <c r="PD120" s="188"/>
      <c r="PE120" s="188"/>
      <c r="PG120">
        <v>-50</v>
      </c>
      <c r="PK120">
        <v>1</v>
      </c>
      <c r="PM120">
        <v>1</v>
      </c>
      <c r="PP120">
        <v>1</v>
      </c>
      <c r="PR120">
        <v>0</v>
      </c>
      <c r="PU120" s="115" t="s">
        <v>1099</v>
      </c>
      <c r="PV120">
        <v>50</v>
      </c>
      <c r="PW120" t="s">
        <v>1166</v>
      </c>
      <c r="PX120">
        <v>7</v>
      </c>
      <c r="PY120" t="e">
        <v>#REF!</v>
      </c>
      <c r="PZ120">
        <v>7</v>
      </c>
      <c r="QA120" s="137">
        <v>49361.8223</v>
      </c>
      <c r="QB120" s="137"/>
      <c r="QC120" s="188">
        <v>0</v>
      </c>
      <c r="QD120" s="188"/>
      <c r="QE120" s="188"/>
      <c r="QF120" s="188">
        <v>0</v>
      </c>
      <c r="QG120" s="188">
        <v>0</v>
      </c>
      <c r="QH120" s="188"/>
      <c r="QI120" s="188"/>
      <c r="QJ120" s="188"/>
      <c r="QK120" s="188"/>
      <c r="QL120" s="188"/>
      <c r="QM120" s="188"/>
      <c r="QN120" s="188"/>
      <c r="QP120">
        <f t="shared" si="271"/>
        <v>-50</v>
      </c>
      <c r="QT120">
        <v>1</v>
      </c>
      <c r="QV120">
        <v>1</v>
      </c>
      <c r="QY120">
        <f t="shared" si="295"/>
        <v>1</v>
      </c>
      <c r="RA120">
        <f t="shared" si="273"/>
        <v>0</v>
      </c>
      <c r="RD120" s="115" t="s">
        <v>1099</v>
      </c>
      <c r="RE120">
        <v>50</v>
      </c>
      <c r="RF120" t="str">
        <f t="shared" si="296"/>
        <v>FALSE</v>
      </c>
      <c r="RG120">
        <f>ROUND(MARGIN!$J37,0)</f>
        <v>7</v>
      </c>
      <c r="RH120" t="e">
        <f>ROUND(IF(QQ120=QV120,RG120*(1+#REF!),RG120*(1-#REF!)),0)</f>
        <v>#REF!</v>
      </c>
      <c r="RI120">
        <f t="shared" si="275"/>
        <v>7</v>
      </c>
      <c r="RJ120" s="137">
        <f>RI120*10000*MARGIN!$G37/MARGIN!$D37</f>
        <v>49361.8223</v>
      </c>
      <c r="RK120" s="137"/>
      <c r="RL120" s="188">
        <f t="shared" si="297"/>
        <v>0</v>
      </c>
      <c r="RM120" s="188"/>
      <c r="RN120" s="188"/>
      <c r="RO120" s="188">
        <f t="shared" si="277"/>
        <v>0</v>
      </c>
      <c r="RP120" s="188">
        <f t="shared" si="298"/>
        <v>0</v>
      </c>
      <c r="RQ120" s="188"/>
      <c r="RR120" s="188"/>
      <c r="RS120" s="188"/>
      <c r="RT120" s="188"/>
      <c r="RU120" s="188"/>
      <c r="RV120" s="188"/>
      <c r="RW120" s="188"/>
      <c r="RY120">
        <f t="shared" si="279"/>
        <v>-50</v>
      </c>
      <c r="SC120">
        <v>1</v>
      </c>
      <c r="SE120">
        <v>1</v>
      </c>
      <c r="SH120">
        <f t="shared" si="299"/>
        <v>1</v>
      </c>
      <c r="SJ120">
        <f t="shared" si="281"/>
        <v>0</v>
      </c>
      <c r="SM120" s="115" t="s">
        <v>1099</v>
      </c>
      <c r="SN120">
        <v>50</v>
      </c>
      <c r="SO120" t="str">
        <f t="shared" si="300"/>
        <v>FALSE</v>
      </c>
      <c r="SP120">
        <f>ROUND(MARGIN!$J37,0)</f>
        <v>7</v>
      </c>
      <c r="SQ120" t="e">
        <f>ROUND(IF(RZ120=SE120,SP120*(1+#REF!),SP120*(1-#REF!)),0)</f>
        <v>#REF!</v>
      </c>
      <c r="SR120">
        <f t="shared" si="283"/>
        <v>7</v>
      </c>
      <c r="SS120" s="137">
        <f>SR120*10000*MARGIN!$G37/MARGIN!$D37</f>
        <v>49361.8223</v>
      </c>
      <c r="ST120" s="137"/>
      <c r="SU120" s="188">
        <f t="shared" si="301"/>
        <v>0</v>
      </c>
      <c r="SV120" s="188"/>
      <c r="SW120" s="188"/>
      <c r="SX120" s="188">
        <f t="shared" si="285"/>
        <v>0</v>
      </c>
      <c r="SY120" s="188">
        <f t="shared" si="302"/>
        <v>0</v>
      </c>
      <c r="SZ120" s="188"/>
      <c r="TA120" s="188"/>
      <c r="TB120" s="188"/>
      <c r="TC120" s="188"/>
      <c r="TD120" s="188"/>
      <c r="TE120" s="188"/>
      <c r="TF120" s="188"/>
      <c r="TH120">
        <f t="shared" si="287"/>
        <v>-50</v>
      </c>
      <c r="TL120">
        <v>1</v>
      </c>
      <c r="TN120">
        <v>1</v>
      </c>
      <c r="TQ120">
        <f t="shared" si="303"/>
        <v>1</v>
      </c>
      <c r="TS120">
        <f t="shared" si="289"/>
        <v>0</v>
      </c>
      <c r="TV120" s="115" t="s">
        <v>1099</v>
      </c>
      <c r="TW120">
        <v>50</v>
      </c>
      <c r="TX120" t="str">
        <f t="shared" si="304"/>
        <v>FALSE</v>
      </c>
      <c r="TY120">
        <f>ROUND(MARGIN!$J37,0)</f>
        <v>7</v>
      </c>
      <c r="TZ120" t="e">
        <f>ROUND(IF(TI120=TN120,TY120*(1+#REF!),TY120*(1-#REF!)),0)</f>
        <v>#REF!</v>
      </c>
      <c r="UA120">
        <f t="shared" si="291"/>
        <v>7</v>
      </c>
      <c r="UB120" s="137">
        <f>UA120*10000*MARGIN!$G37/MARGIN!$D37</f>
        <v>49361.8223</v>
      </c>
      <c r="UC120" s="137"/>
      <c r="UD120" s="188">
        <f t="shared" si="305"/>
        <v>0</v>
      </c>
      <c r="UE120" s="188"/>
      <c r="UF120" s="188"/>
      <c r="UG120" s="188">
        <f t="shared" si="293"/>
        <v>0</v>
      </c>
      <c r="UH120" s="188">
        <f t="shared" si="306"/>
        <v>0</v>
      </c>
      <c r="UI120" s="188"/>
      <c r="UJ120" s="188"/>
      <c r="UK120" s="188"/>
      <c r="UL120" s="188"/>
      <c r="UM120" s="188"/>
      <c r="UN120" s="188"/>
      <c r="UO120" s="188"/>
    </row>
    <row r="121" spans="1:561" x14ac:dyDescent="0.25">
      <c r="A121" t="s">
        <v>1097</v>
      </c>
      <c r="B121" s="163" t="s">
        <v>16</v>
      </c>
      <c r="E121">
        <v>-3</v>
      </c>
      <c r="H121">
        <v>-1</v>
      </c>
      <c r="J121">
        <v>-1</v>
      </c>
      <c r="M121">
        <v>1</v>
      </c>
      <c r="O121">
        <v>0</v>
      </c>
      <c r="R121" s="115" t="s">
        <v>1099</v>
      </c>
      <c r="S121">
        <v>50</v>
      </c>
      <c r="T121" t="s">
        <v>1166</v>
      </c>
      <c r="U121">
        <v>5</v>
      </c>
      <c r="V121">
        <v>4</v>
      </c>
      <c r="W121">
        <v>5</v>
      </c>
      <c r="X121" s="137">
        <v>50000</v>
      </c>
      <c r="Y121" s="137"/>
      <c r="Z121" s="188">
        <v>0</v>
      </c>
      <c r="AA121" s="188"/>
      <c r="AB121" s="188"/>
      <c r="AC121" s="188">
        <v>0</v>
      </c>
      <c r="AD121" s="188">
        <v>0</v>
      </c>
      <c r="AE121" s="188"/>
      <c r="AF121" s="188"/>
      <c r="AG121" s="188"/>
      <c r="AH121" s="188"/>
      <c r="AI121" s="188"/>
      <c r="AJ121" s="188"/>
      <c r="AL121">
        <v>-3</v>
      </c>
      <c r="AP121">
        <v>-1</v>
      </c>
      <c r="AR121">
        <v>-1</v>
      </c>
      <c r="AU121">
        <v>1</v>
      </c>
      <c r="AW121">
        <v>0</v>
      </c>
      <c r="AZ121" s="115" t="s">
        <v>1099</v>
      </c>
      <c r="BA121">
        <v>50</v>
      </c>
      <c r="BB121" t="s">
        <v>1166</v>
      </c>
      <c r="BC121">
        <v>5</v>
      </c>
      <c r="BD121">
        <v>4</v>
      </c>
      <c r="BE121">
        <v>5</v>
      </c>
      <c r="BF121" s="137">
        <v>50000</v>
      </c>
      <c r="BG121" s="137"/>
      <c r="BH121" s="188">
        <v>0</v>
      </c>
      <c r="BI121" s="188"/>
      <c r="BJ121" s="188"/>
      <c r="BK121" s="188">
        <v>0</v>
      </c>
      <c r="BL121" s="188">
        <v>0</v>
      </c>
      <c r="BM121" s="188"/>
      <c r="BN121" s="188"/>
      <c r="BO121" s="188"/>
      <c r="BP121" s="188"/>
      <c r="BQ121" s="188"/>
      <c r="BR121" s="188"/>
      <c r="BS121" s="188"/>
      <c r="BU121">
        <v>-50</v>
      </c>
      <c r="BY121">
        <v>-1</v>
      </c>
      <c r="CA121">
        <v>-1</v>
      </c>
      <c r="CD121">
        <v>1</v>
      </c>
      <c r="CF121">
        <v>0</v>
      </c>
      <c r="CI121" s="115" t="s">
        <v>1099</v>
      </c>
      <c r="CJ121">
        <v>50</v>
      </c>
      <c r="CK121" t="s">
        <v>1166</v>
      </c>
      <c r="CL121">
        <v>5</v>
      </c>
      <c r="CM121">
        <v>4</v>
      </c>
      <c r="CN121">
        <v>5</v>
      </c>
      <c r="CO121" s="137">
        <v>50000</v>
      </c>
      <c r="CP121" s="137"/>
      <c r="CQ121" s="188">
        <v>0</v>
      </c>
      <c r="CR121" s="188"/>
      <c r="CS121" s="188"/>
      <c r="CT121" s="188">
        <v>0</v>
      </c>
      <c r="CU121" s="188">
        <v>0</v>
      </c>
      <c r="CV121" s="188"/>
      <c r="CW121" s="188"/>
      <c r="CX121" s="188"/>
      <c r="CY121" s="188"/>
      <c r="CZ121" s="188"/>
      <c r="DA121" s="188"/>
      <c r="DB121" s="188"/>
      <c r="DD121">
        <v>-50</v>
      </c>
      <c r="DH121">
        <v>-1</v>
      </c>
      <c r="DJ121">
        <v>-1</v>
      </c>
      <c r="DM121">
        <v>1</v>
      </c>
      <c r="DO121">
        <v>0</v>
      </c>
      <c r="DR121" s="115" t="s">
        <v>1099</v>
      </c>
      <c r="DS121">
        <v>50</v>
      </c>
      <c r="DT121" t="s">
        <v>1166</v>
      </c>
      <c r="DU121">
        <v>5</v>
      </c>
      <c r="DV121">
        <v>4</v>
      </c>
      <c r="DW121">
        <v>5</v>
      </c>
      <c r="DX121" s="137">
        <v>50000</v>
      </c>
      <c r="DY121" s="137"/>
      <c r="DZ121" s="188">
        <v>0</v>
      </c>
      <c r="EA121" s="188"/>
      <c r="EB121" s="188"/>
      <c r="EC121" s="188">
        <v>0</v>
      </c>
      <c r="ED121" s="188">
        <v>0</v>
      </c>
      <c r="EE121" s="188"/>
      <c r="EF121" s="188"/>
      <c r="EG121" s="188"/>
      <c r="EH121" s="188"/>
      <c r="EI121" s="188"/>
      <c r="EJ121" s="188"/>
      <c r="EK121" s="188"/>
      <c r="EM121">
        <v>-50</v>
      </c>
      <c r="EQ121">
        <v>-1</v>
      </c>
      <c r="ES121">
        <v>-1</v>
      </c>
      <c r="EV121">
        <v>1</v>
      </c>
      <c r="EX121">
        <v>0</v>
      </c>
      <c r="FA121" s="115" t="s">
        <v>1099</v>
      </c>
      <c r="FB121">
        <v>50</v>
      </c>
      <c r="FC121" t="s">
        <v>1166</v>
      </c>
      <c r="FD121">
        <v>5</v>
      </c>
      <c r="FE121">
        <v>4</v>
      </c>
      <c r="FF121">
        <v>5</v>
      </c>
      <c r="FG121" s="137">
        <v>50000</v>
      </c>
      <c r="FH121" s="137"/>
      <c r="FI121" s="188">
        <v>0</v>
      </c>
      <c r="FJ121" s="188"/>
      <c r="FK121" s="188"/>
      <c r="FL121" s="188">
        <v>0</v>
      </c>
      <c r="FM121" s="188">
        <v>0</v>
      </c>
      <c r="FN121" s="188"/>
      <c r="FO121" s="188"/>
      <c r="FP121" s="188"/>
      <c r="FQ121" s="188"/>
      <c r="FR121" s="188"/>
      <c r="FS121" s="188"/>
      <c r="FT121" s="188"/>
      <c r="FV121">
        <v>-50</v>
      </c>
      <c r="FZ121">
        <v>-1</v>
      </c>
      <c r="GB121">
        <v>-1</v>
      </c>
      <c r="GE121">
        <v>1</v>
      </c>
      <c r="GG121">
        <v>0</v>
      </c>
      <c r="GJ121" s="115" t="s">
        <v>1099</v>
      </c>
      <c r="GK121">
        <v>50</v>
      </c>
      <c r="GL121" t="s">
        <v>1166</v>
      </c>
      <c r="GM121">
        <v>5</v>
      </c>
      <c r="GN121">
        <v>4</v>
      </c>
      <c r="GO121">
        <v>5</v>
      </c>
      <c r="GP121" s="137">
        <v>50000</v>
      </c>
      <c r="GQ121" s="137"/>
      <c r="GR121" s="188">
        <v>0</v>
      </c>
      <c r="GS121" s="188"/>
      <c r="GT121" s="188"/>
      <c r="GU121" s="188">
        <v>0</v>
      </c>
      <c r="GV121" s="188">
        <v>0</v>
      </c>
      <c r="GW121" s="188"/>
      <c r="GX121" s="188"/>
      <c r="GY121" s="188"/>
      <c r="GZ121" s="188"/>
      <c r="HA121" s="188"/>
      <c r="HB121" s="188"/>
      <c r="HC121" s="188"/>
      <c r="HE121">
        <v>-50</v>
      </c>
      <c r="HI121">
        <v>-1</v>
      </c>
      <c r="HK121">
        <v>-1</v>
      </c>
      <c r="HN121">
        <v>1</v>
      </c>
      <c r="HP121">
        <v>0</v>
      </c>
      <c r="HS121" s="115" t="s">
        <v>1099</v>
      </c>
      <c r="HT121">
        <v>50</v>
      </c>
      <c r="HU121" t="s">
        <v>1166</v>
      </c>
      <c r="HV121">
        <v>5</v>
      </c>
      <c r="HW121">
        <v>4</v>
      </c>
      <c r="HX121">
        <v>5</v>
      </c>
      <c r="HY121" s="137">
        <v>50000</v>
      </c>
      <c r="HZ121" s="137"/>
      <c r="IA121" s="188">
        <v>0</v>
      </c>
      <c r="IB121" s="188"/>
      <c r="IC121" s="188"/>
      <c r="ID121" s="188">
        <v>0</v>
      </c>
      <c r="IE121" s="188">
        <v>0</v>
      </c>
      <c r="IF121" s="188"/>
      <c r="IG121" s="188"/>
      <c r="IH121" s="188"/>
      <c r="II121" s="188"/>
      <c r="IJ121" s="188"/>
      <c r="IK121" s="188"/>
      <c r="IL121" s="188"/>
      <c r="IN121">
        <v>-50</v>
      </c>
      <c r="IR121">
        <v>-1</v>
      </c>
      <c r="IT121">
        <v>-1</v>
      </c>
      <c r="IW121">
        <v>1</v>
      </c>
      <c r="IY121">
        <v>0</v>
      </c>
      <c r="JB121" s="115" t="s">
        <v>1099</v>
      </c>
      <c r="JC121">
        <v>50</v>
      </c>
      <c r="JD121" t="s">
        <v>1166</v>
      </c>
      <c r="JE121">
        <v>5</v>
      </c>
      <c r="JF121">
        <v>4</v>
      </c>
      <c r="JG121">
        <v>5</v>
      </c>
      <c r="JH121" s="137">
        <v>50000</v>
      </c>
      <c r="JI121" s="137"/>
      <c r="JJ121" s="188">
        <v>0</v>
      </c>
      <c r="JK121" s="188"/>
      <c r="JL121" s="188"/>
      <c r="JM121" s="188">
        <v>0</v>
      </c>
      <c r="JN121" s="188">
        <v>0</v>
      </c>
      <c r="JO121" s="188"/>
      <c r="JP121" s="188"/>
      <c r="JQ121" s="188"/>
      <c r="JR121" s="188"/>
      <c r="JS121" s="188"/>
      <c r="JT121" s="188"/>
      <c r="JU121" s="188"/>
      <c r="JW121">
        <v>-50</v>
      </c>
      <c r="KA121">
        <v>-1</v>
      </c>
      <c r="KC121">
        <v>-1</v>
      </c>
      <c r="KF121">
        <v>1</v>
      </c>
      <c r="KH121">
        <v>0</v>
      </c>
      <c r="KK121" s="115" t="s">
        <v>1099</v>
      </c>
      <c r="KL121">
        <v>50</v>
      </c>
      <c r="KM121" t="s">
        <v>1166</v>
      </c>
      <c r="KN121">
        <v>5</v>
      </c>
      <c r="KO121">
        <v>4</v>
      </c>
      <c r="KP121">
        <v>5</v>
      </c>
      <c r="KQ121" s="137">
        <v>50000</v>
      </c>
      <c r="KR121" s="137"/>
      <c r="KS121" s="188">
        <v>0</v>
      </c>
      <c r="KT121" s="188"/>
      <c r="KU121" s="188"/>
      <c r="KV121" s="188">
        <v>0</v>
      </c>
      <c r="KW121" s="188">
        <v>0</v>
      </c>
      <c r="KX121" s="188"/>
      <c r="KY121" s="188"/>
      <c r="KZ121" s="188"/>
      <c r="LA121" s="188"/>
      <c r="LB121" s="188"/>
      <c r="LC121" s="188"/>
      <c r="LD121" s="188"/>
      <c r="LF121">
        <v>-50</v>
      </c>
      <c r="LJ121">
        <v>-1</v>
      </c>
      <c r="LL121">
        <v>-1</v>
      </c>
      <c r="LO121">
        <v>1</v>
      </c>
      <c r="LQ121">
        <v>0</v>
      </c>
      <c r="LT121" s="115" t="s">
        <v>1099</v>
      </c>
      <c r="LU121">
        <v>50</v>
      </c>
      <c r="LV121" t="s">
        <v>1166</v>
      </c>
      <c r="LW121">
        <v>5</v>
      </c>
      <c r="LX121">
        <v>4</v>
      </c>
      <c r="LY121">
        <v>5</v>
      </c>
      <c r="LZ121" s="137">
        <v>50000</v>
      </c>
      <c r="MA121" s="137"/>
      <c r="MB121" s="188">
        <v>0</v>
      </c>
      <c r="MC121" s="188"/>
      <c r="MD121" s="188"/>
      <c r="ME121" s="188">
        <v>0</v>
      </c>
      <c r="MF121" s="188">
        <v>0</v>
      </c>
      <c r="MG121" s="188"/>
      <c r="MH121" s="188"/>
      <c r="MI121" s="188"/>
      <c r="MJ121" s="188"/>
      <c r="MK121" s="188"/>
      <c r="ML121" s="188"/>
      <c r="MM121" s="188"/>
      <c r="MO121">
        <v>-50</v>
      </c>
      <c r="MS121">
        <v>-1</v>
      </c>
      <c r="MU121">
        <v>-1</v>
      </c>
      <c r="MX121">
        <v>1</v>
      </c>
      <c r="MZ121">
        <v>0</v>
      </c>
      <c r="NC121" s="115" t="s">
        <v>1099</v>
      </c>
      <c r="ND121">
        <v>50</v>
      </c>
      <c r="NE121" t="s">
        <v>1166</v>
      </c>
      <c r="NF121">
        <v>5</v>
      </c>
      <c r="NG121">
        <v>4</v>
      </c>
      <c r="NH121">
        <v>5</v>
      </c>
      <c r="NI121" s="137">
        <v>50000</v>
      </c>
      <c r="NJ121" s="137"/>
      <c r="NK121" s="188">
        <v>0</v>
      </c>
      <c r="NL121" s="188"/>
      <c r="NM121" s="188"/>
      <c r="NN121" s="188">
        <v>0</v>
      </c>
      <c r="NO121" s="188">
        <v>0</v>
      </c>
      <c r="NP121" s="188"/>
      <c r="NQ121" s="188"/>
      <c r="NR121" s="188"/>
      <c r="NS121" s="188"/>
      <c r="NT121" s="188"/>
      <c r="NU121" s="188"/>
      <c r="NV121" s="188"/>
      <c r="NX121">
        <v>-50</v>
      </c>
      <c r="OB121">
        <v>-1</v>
      </c>
      <c r="OD121">
        <v>-1</v>
      </c>
      <c r="OG121">
        <v>1</v>
      </c>
      <c r="OI121">
        <v>0</v>
      </c>
      <c r="OL121" s="115" t="s">
        <v>1099</v>
      </c>
      <c r="OM121">
        <v>50</v>
      </c>
      <c r="ON121" t="s">
        <v>1166</v>
      </c>
      <c r="OO121">
        <v>5</v>
      </c>
      <c r="OP121">
        <v>4</v>
      </c>
      <c r="OQ121">
        <v>5</v>
      </c>
      <c r="OR121" s="137">
        <v>50000</v>
      </c>
      <c r="OS121" s="137"/>
      <c r="OT121" s="188">
        <v>0</v>
      </c>
      <c r="OU121" s="188"/>
      <c r="OV121" s="188"/>
      <c r="OW121" s="188">
        <v>0</v>
      </c>
      <c r="OX121" s="188">
        <v>0</v>
      </c>
      <c r="OY121" s="188"/>
      <c r="OZ121" s="188"/>
      <c r="PA121" s="188"/>
      <c r="PB121" s="188"/>
      <c r="PC121" s="188"/>
      <c r="PD121" s="188"/>
      <c r="PE121" s="188"/>
      <c r="PG121">
        <v>-50</v>
      </c>
      <c r="PK121">
        <v>-1</v>
      </c>
      <c r="PM121">
        <v>-1</v>
      </c>
      <c r="PP121">
        <v>1</v>
      </c>
      <c r="PR121">
        <v>0</v>
      </c>
      <c r="PU121" s="115" t="s">
        <v>1099</v>
      </c>
      <c r="PV121">
        <v>50</v>
      </c>
      <c r="PW121" t="s">
        <v>1166</v>
      </c>
      <c r="PX121">
        <v>5</v>
      </c>
      <c r="PY121" t="e">
        <v>#REF!</v>
      </c>
      <c r="PZ121">
        <v>5</v>
      </c>
      <c r="QA121" s="137">
        <v>50000</v>
      </c>
      <c r="QB121" s="137"/>
      <c r="QC121" s="188">
        <v>0</v>
      </c>
      <c r="QD121" s="188"/>
      <c r="QE121" s="188"/>
      <c r="QF121" s="188">
        <v>0</v>
      </c>
      <c r="QG121" s="188">
        <v>0</v>
      </c>
      <c r="QH121" s="188"/>
      <c r="QI121" s="188"/>
      <c r="QJ121" s="188"/>
      <c r="QK121" s="188"/>
      <c r="QL121" s="188"/>
      <c r="QM121" s="188"/>
      <c r="QN121" s="188"/>
      <c r="QP121">
        <f t="shared" si="271"/>
        <v>-50</v>
      </c>
      <c r="QT121">
        <v>-1</v>
      </c>
      <c r="QV121">
        <v>-1</v>
      </c>
      <c r="QY121">
        <f t="shared" si="295"/>
        <v>1</v>
      </c>
      <c r="RA121">
        <f t="shared" si="273"/>
        <v>0</v>
      </c>
      <c r="RD121" s="115" t="s">
        <v>1099</v>
      </c>
      <c r="RE121">
        <v>50</v>
      </c>
      <c r="RF121" t="str">
        <f t="shared" si="296"/>
        <v>FALSE</v>
      </c>
      <c r="RG121">
        <f>ROUND(MARGIN!$J38,0)</f>
        <v>5</v>
      </c>
      <c r="RH121" t="e">
        <f>ROUND(IF(QQ121=QV121,RG121*(1+#REF!),RG121*(1-#REF!)),0)</f>
        <v>#REF!</v>
      </c>
      <c r="RI121">
        <f t="shared" si="275"/>
        <v>5</v>
      </c>
      <c r="RJ121" s="137">
        <f>RI121*10000*MARGIN!$G38/MARGIN!$D38</f>
        <v>50000</v>
      </c>
      <c r="RK121" s="137"/>
      <c r="RL121" s="188">
        <f t="shared" si="297"/>
        <v>0</v>
      </c>
      <c r="RM121" s="188"/>
      <c r="RN121" s="188"/>
      <c r="RO121" s="188">
        <f t="shared" si="277"/>
        <v>0</v>
      </c>
      <c r="RP121" s="188">
        <f t="shared" si="298"/>
        <v>0</v>
      </c>
      <c r="RQ121" s="188"/>
      <c r="RR121" s="188"/>
      <c r="RS121" s="188"/>
      <c r="RT121" s="188"/>
      <c r="RU121" s="188"/>
      <c r="RV121" s="188"/>
      <c r="RW121" s="188"/>
      <c r="RY121">
        <f t="shared" si="279"/>
        <v>-50</v>
      </c>
      <c r="SC121">
        <v>-1</v>
      </c>
      <c r="SE121">
        <v>-1</v>
      </c>
      <c r="SH121">
        <f t="shared" si="299"/>
        <v>1</v>
      </c>
      <c r="SJ121">
        <f t="shared" si="281"/>
        <v>0</v>
      </c>
      <c r="SM121" s="115" t="s">
        <v>1099</v>
      </c>
      <c r="SN121">
        <v>50</v>
      </c>
      <c r="SO121" t="str">
        <f t="shared" si="300"/>
        <v>FALSE</v>
      </c>
      <c r="SP121">
        <f>ROUND(MARGIN!$J38,0)</f>
        <v>5</v>
      </c>
      <c r="SQ121" t="e">
        <f>ROUND(IF(RZ121=SE121,SP121*(1+#REF!),SP121*(1-#REF!)),0)</f>
        <v>#REF!</v>
      </c>
      <c r="SR121">
        <f t="shared" si="283"/>
        <v>5</v>
      </c>
      <c r="SS121" s="137">
        <f>SR121*10000*MARGIN!$G38/MARGIN!$D38</f>
        <v>50000</v>
      </c>
      <c r="ST121" s="137"/>
      <c r="SU121" s="188">
        <f t="shared" si="301"/>
        <v>0</v>
      </c>
      <c r="SV121" s="188"/>
      <c r="SW121" s="188"/>
      <c r="SX121" s="188">
        <f t="shared" si="285"/>
        <v>0</v>
      </c>
      <c r="SY121" s="188">
        <f t="shared" si="302"/>
        <v>0</v>
      </c>
      <c r="SZ121" s="188"/>
      <c r="TA121" s="188"/>
      <c r="TB121" s="188"/>
      <c r="TC121" s="188"/>
      <c r="TD121" s="188"/>
      <c r="TE121" s="188"/>
      <c r="TF121" s="188"/>
      <c r="TH121">
        <f t="shared" si="287"/>
        <v>-50</v>
      </c>
      <c r="TL121">
        <v>-1</v>
      </c>
      <c r="TN121">
        <v>-1</v>
      </c>
      <c r="TQ121">
        <f t="shared" si="303"/>
        <v>1</v>
      </c>
      <c r="TS121">
        <f t="shared" si="289"/>
        <v>0</v>
      </c>
      <c r="TV121" s="115" t="s">
        <v>1099</v>
      </c>
      <c r="TW121">
        <v>50</v>
      </c>
      <c r="TX121" t="str">
        <f t="shared" si="304"/>
        <v>FALSE</v>
      </c>
      <c r="TY121">
        <f>ROUND(MARGIN!$J38,0)</f>
        <v>5</v>
      </c>
      <c r="TZ121" t="e">
        <f>ROUND(IF(TI121=TN121,TY121*(1+#REF!),TY121*(1-#REF!)),0)</f>
        <v>#REF!</v>
      </c>
      <c r="UA121">
        <f t="shared" si="291"/>
        <v>5</v>
      </c>
      <c r="UB121" s="137">
        <f>UA121*10000*MARGIN!$G38/MARGIN!$D38</f>
        <v>50000</v>
      </c>
      <c r="UC121" s="137"/>
      <c r="UD121" s="188">
        <f t="shared" si="305"/>
        <v>0</v>
      </c>
      <c r="UE121" s="188"/>
      <c r="UF121" s="188"/>
      <c r="UG121" s="188">
        <f t="shared" si="293"/>
        <v>0</v>
      </c>
      <c r="UH121" s="188">
        <f t="shared" si="306"/>
        <v>0</v>
      </c>
      <c r="UI121" s="188"/>
      <c r="UJ121" s="188"/>
      <c r="UK121" s="188"/>
      <c r="UL121" s="188"/>
      <c r="UM121" s="188"/>
      <c r="UN121" s="188"/>
      <c r="UO121" s="188"/>
    </row>
    <row r="122" spans="1:561" x14ac:dyDescent="0.25">
      <c r="A122" t="s">
        <v>1096</v>
      </c>
      <c r="B122" s="163" t="s">
        <v>15</v>
      </c>
      <c r="E122">
        <v>-3</v>
      </c>
      <c r="H122">
        <v>-1</v>
      </c>
      <c r="J122">
        <v>-1</v>
      </c>
      <c r="M122">
        <v>1</v>
      </c>
      <c r="O122">
        <v>0</v>
      </c>
      <c r="R122" s="116" t="s">
        <v>1099</v>
      </c>
      <c r="S122">
        <v>50</v>
      </c>
      <c r="T122" t="s">
        <v>1166</v>
      </c>
      <c r="U122">
        <v>5</v>
      </c>
      <c r="V122">
        <v>4</v>
      </c>
      <c r="W122">
        <v>5</v>
      </c>
      <c r="X122" s="137">
        <v>50000</v>
      </c>
      <c r="Y122" s="137"/>
      <c r="Z122" s="188">
        <v>0</v>
      </c>
      <c r="AA122" s="188"/>
      <c r="AB122" s="188"/>
      <c r="AC122" s="188">
        <v>0</v>
      </c>
      <c r="AD122" s="188">
        <v>0</v>
      </c>
      <c r="AE122" s="188"/>
      <c r="AF122" s="188"/>
      <c r="AG122" s="188"/>
      <c r="AH122" s="188"/>
      <c r="AI122" s="188"/>
      <c r="AJ122" s="188"/>
      <c r="AL122">
        <v>-3</v>
      </c>
      <c r="AP122">
        <v>-1</v>
      </c>
      <c r="AR122">
        <v>-1</v>
      </c>
      <c r="AU122">
        <v>1</v>
      </c>
      <c r="AW122">
        <v>0</v>
      </c>
      <c r="AZ122" s="116" t="s">
        <v>1099</v>
      </c>
      <c r="BA122">
        <v>50</v>
      </c>
      <c r="BB122" t="s">
        <v>1166</v>
      </c>
      <c r="BC122">
        <v>5</v>
      </c>
      <c r="BD122">
        <v>4</v>
      </c>
      <c r="BE122">
        <v>5</v>
      </c>
      <c r="BF122" s="137">
        <v>50000</v>
      </c>
      <c r="BG122" s="137"/>
      <c r="BH122" s="188">
        <v>0</v>
      </c>
      <c r="BI122" s="188"/>
      <c r="BJ122" s="188"/>
      <c r="BK122" s="188">
        <v>0</v>
      </c>
      <c r="BL122" s="188">
        <v>0</v>
      </c>
      <c r="BM122" s="188"/>
      <c r="BN122" s="188"/>
      <c r="BO122" s="188"/>
      <c r="BP122" s="188"/>
      <c r="BQ122" s="188"/>
      <c r="BR122" s="188"/>
      <c r="BS122" s="188"/>
      <c r="BU122">
        <v>-50</v>
      </c>
      <c r="BY122">
        <v>-1</v>
      </c>
      <c r="CA122">
        <v>-1</v>
      </c>
      <c r="CD122">
        <v>1</v>
      </c>
      <c r="CF122">
        <v>0</v>
      </c>
      <c r="CI122" s="116" t="s">
        <v>1099</v>
      </c>
      <c r="CJ122">
        <v>50</v>
      </c>
      <c r="CK122" t="s">
        <v>1166</v>
      </c>
      <c r="CL122">
        <v>5</v>
      </c>
      <c r="CM122">
        <v>4</v>
      </c>
      <c r="CN122">
        <v>5</v>
      </c>
      <c r="CO122" s="137">
        <v>50000</v>
      </c>
      <c r="CP122" s="137"/>
      <c r="CQ122" s="188">
        <v>0</v>
      </c>
      <c r="CR122" s="188"/>
      <c r="CS122" s="188"/>
      <c r="CT122" s="188">
        <v>0</v>
      </c>
      <c r="CU122" s="188">
        <v>0</v>
      </c>
      <c r="CV122" s="188"/>
      <c r="CW122" s="188"/>
      <c r="CX122" s="188"/>
      <c r="CY122" s="188"/>
      <c r="CZ122" s="188"/>
      <c r="DA122" s="188"/>
      <c r="DB122" s="188"/>
      <c r="DD122">
        <v>-50</v>
      </c>
      <c r="DH122">
        <v>-1</v>
      </c>
      <c r="DJ122">
        <v>-1</v>
      </c>
      <c r="DM122">
        <v>1</v>
      </c>
      <c r="DO122">
        <v>0</v>
      </c>
      <c r="DR122" s="116" t="s">
        <v>1099</v>
      </c>
      <c r="DS122">
        <v>50</v>
      </c>
      <c r="DT122" t="s">
        <v>1166</v>
      </c>
      <c r="DU122">
        <v>5</v>
      </c>
      <c r="DV122">
        <v>4</v>
      </c>
      <c r="DW122">
        <v>5</v>
      </c>
      <c r="DX122" s="137">
        <v>50000</v>
      </c>
      <c r="DY122" s="137"/>
      <c r="DZ122" s="188">
        <v>0</v>
      </c>
      <c r="EA122" s="188"/>
      <c r="EB122" s="188"/>
      <c r="EC122" s="188">
        <v>0</v>
      </c>
      <c r="ED122" s="188">
        <v>0</v>
      </c>
      <c r="EE122" s="188"/>
      <c r="EF122" s="188"/>
      <c r="EG122" s="188"/>
      <c r="EH122" s="188"/>
      <c r="EI122" s="188"/>
      <c r="EJ122" s="188"/>
      <c r="EK122" s="188"/>
      <c r="EM122">
        <v>-50</v>
      </c>
      <c r="EQ122">
        <v>-1</v>
      </c>
      <c r="ES122">
        <v>-1</v>
      </c>
      <c r="EV122">
        <v>1</v>
      </c>
      <c r="EX122">
        <v>0</v>
      </c>
      <c r="FA122" s="116" t="s">
        <v>1099</v>
      </c>
      <c r="FB122">
        <v>50</v>
      </c>
      <c r="FC122" t="s">
        <v>1166</v>
      </c>
      <c r="FD122">
        <v>5</v>
      </c>
      <c r="FE122">
        <v>4</v>
      </c>
      <c r="FF122">
        <v>5</v>
      </c>
      <c r="FG122" s="137">
        <v>50000</v>
      </c>
      <c r="FH122" s="137"/>
      <c r="FI122" s="188">
        <v>0</v>
      </c>
      <c r="FJ122" s="188"/>
      <c r="FK122" s="188"/>
      <c r="FL122" s="188">
        <v>0</v>
      </c>
      <c r="FM122" s="188">
        <v>0</v>
      </c>
      <c r="FN122" s="188"/>
      <c r="FO122" s="188"/>
      <c r="FP122" s="188"/>
      <c r="FQ122" s="188"/>
      <c r="FR122" s="188"/>
      <c r="FS122" s="188"/>
      <c r="FT122" s="188"/>
      <c r="FV122">
        <v>-50</v>
      </c>
      <c r="FZ122">
        <v>-1</v>
      </c>
      <c r="GB122">
        <v>-1</v>
      </c>
      <c r="GE122">
        <v>1</v>
      </c>
      <c r="GG122">
        <v>0</v>
      </c>
      <c r="GJ122" s="116" t="s">
        <v>1099</v>
      </c>
      <c r="GK122">
        <v>50</v>
      </c>
      <c r="GL122" t="s">
        <v>1166</v>
      </c>
      <c r="GM122">
        <v>5</v>
      </c>
      <c r="GN122">
        <v>4</v>
      </c>
      <c r="GO122">
        <v>5</v>
      </c>
      <c r="GP122" s="137">
        <v>50000</v>
      </c>
      <c r="GQ122" s="137"/>
      <c r="GR122" s="188">
        <v>0</v>
      </c>
      <c r="GS122" s="188"/>
      <c r="GT122" s="188"/>
      <c r="GU122" s="188">
        <v>0</v>
      </c>
      <c r="GV122" s="188">
        <v>0</v>
      </c>
      <c r="GW122" s="188"/>
      <c r="GX122" s="188"/>
      <c r="GY122" s="188"/>
      <c r="GZ122" s="188"/>
      <c r="HA122" s="188"/>
      <c r="HB122" s="188"/>
      <c r="HC122" s="188"/>
      <c r="HE122">
        <v>-50</v>
      </c>
      <c r="HI122">
        <v>-1</v>
      </c>
      <c r="HK122">
        <v>-1</v>
      </c>
      <c r="HN122">
        <v>1</v>
      </c>
      <c r="HP122">
        <v>0</v>
      </c>
      <c r="HS122" s="116" t="s">
        <v>1099</v>
      </c>
      <c r="HT122">
        <v>50</v>
      </c>
      <c r="HU122" t="s">
        <v>1166</v>
      </c>
      <c r="HV122">
        <v>5</v>
      </c>
      <c r="HW122">
        <v>4</v>
      </c>
      <c r="HX122">
        <v>5</v>
      </c>
      <c r="HY122" s="137">
        <v>50000</v>
      </c>
      <c r="HZ122" s="137"/>
      <c r="IA122" s="188">
        <v>0</v>
      </c>
      <c r="IB122" s="188"/>
      <c r="IC122" s="188"/>
      <c r="ID122" s="188">
        <v>0</v>
      </c>
      <c r="IE122" s="188">
        <v>0</v>
      </c>
      <c r="IF122" s="188"/>
      <c r="IG122" s="188"/>
      <c r="IH122" s="188"/>
      <c r="II122" s="188"/>
      <c r="IJ122" s="188"/>
      <c r="IK122" s="188"/>
      <c r="IL122" s="188"/>
      <c r="IN122">
        <v>-50</v>
      </c>
      <c r="IR122">
        <v>-1</v>
      </c>
      <c r="IT122">
        <v>-1</v>
      </c>
      <c r="IW122">
        <v>1</v>
      </c>
      <c r="IY122">
        <v>0</v>
      </c>
      <c r="JB122" s="116" t="s">
        <v>1099</v>
      </c>
      <c r="JC122">
        <v>50</v>
      </c>
      <c r="JD122" t="s">
        <v>1166</v>
      </c>
      <c r="JE122">
        <v>5</v>
      </c>
      <c r="JF122">
        <v>4</v>
      </c>
      <c r="JG122">
        <v>5</v>
      </c>
      <c r="JH122" s="137">
        <v>50000</v>
      </c>
      <c r="JI122" s="137"/>
      <c r="JJ122" s="188">
        <v>0</v>
      </c>
      <c r="JK122" s="188"/>
      <c r="JL122" s="188"/>
      <c r="JM122" s="188">
        <v>0</v>
      </c>
      <c r="JN122" s="188">
        <v>0</v>
      </c>
      <c r="JO122" s="188"/>
      <c r="JP122" s="188"/>
      <c r="JQ122" s="188"/>
      <c r="JR122" s="188"/>
      <c r="JS122" s="188"/>
      <c r="JT122" s="188"/>
      <c r="JU122" s="188"/>
      <c r="JW122">
        <v>-50</v>
      </c>
      <c r="KA122">
        <v>-1</v>
      </c>
      <c r="KC122">
        <v>-1</v>
      </c>
      <c r="KF122">
        <v>1</v>
      </c>
      <c r="KH122">
        <v>0</v>
      </c>
      <c r="KK122" s="116" t="s">
        <v>1099</v>
      </c>
      <c r="KL122">
        <v>50</v>
      </c>
      <c r="KM122" t="s">
        <v>1166</v>
      </c>
      <c r="KN122">
        <v>5</v>
      </c>
      <c r="KO122">
        <v>4</v>
      </c>
      <c r="KP122">
        <v>5</v>
      </c>
      <c r="KQ122" s="137">
        <v>50000</v>
      </c>
      <c r="KR122" s="137"/>
      <c r="KS122" s="188">
        <v>0</v>
      </c>
      <c r="KT122" s="188"/>
      <c r="KU122" s="188"/>
      <c r="KV122" s="188">
        <v>0</v>
      </c>
      <c r="KW122" s="188">
        <v>0</v>
      </c>
      <c r="KX122" s="188"/>
      <c r="KY122" s="188"/>
      <c r="KZ122" s="188"/>
      <c r="LA122" s="188"/>
      <c r="LB122" s="188"/>
      <c r="LC122" s="188"/>
      <c r="LD122" s="188"/>
      <c r="LF122">
        <v>-50</v>
      </c>
      <c r="LJ122">
        <v>-1</v>
      </c>
      <c r="LL122">
        <v>-1</v>
      </c>
      <c r="LO122">
        <v>1</v>
      </c>
      <c r="LQ122">
        <v>0</v>
      </c>
      <c r="LT122" s="116" t="s">
        <v>1099</v>
      </c>
      <c r="LU122">
        <v>50</v>
      </c>
      <c r="LV122" t="s">
        <v>1166</v>
      </c>
      <c r="LW122">
        <v>5</v>
      </c>
      <c r="LX122">
        <v>4</v>
      </c>
      <c r="LY122">
        <v>5</v>
      </c>
      <c r="LZ122" s="137">
        <v>50000</v>
      </c>
      <c r="MA122" s="137"/>
      <c r="MB122" s="188">
        <v>0</v>
      </c>
      <c r="MC122" s="188"/>
      <c r="MD122" s="188"/>
      <c r="ME122" s="188">
        <v>0</v>
      </c>
      <c r="MF122" s="188">
        <v>0</v>
      </c>
      <c r="MG122" s="188"/>
      <c r="MH122" s="188"/>
      <c r="MI122" s="188"/>
      <c r="MJ122" s="188"/>
      <c r="MK122" s="188"/>
      <c r="ML122" s="188"/>
      <c r="MM122" s="188"/>
      <c r="MO122">
        <v>-50</v>
      </c>
      <c r="MS122">
        <v>-1</v>
      </c>
      <c r="MU122">
        <v>-1</v>
      </c>
      <c r="MX122">
        <v>1</v>
      </c>
      <c r="MZ122">
        <v>0</v>
      </c>
      <c r="NC122" s="116" t="s">
        <v>1099</v>
      </c>
      <c r="ND122">
        <v>50</v>
      </c>
      <c r="NE122" t="s">
        <v>1166</v>
      </c>
      <c r="NF122">
        <v>5</v>
      </c>
      <c r="NG122">
        <v>4</v>
      </c>
      <c r="NH122">
        <v>5</v>
      </c>
      <c r="NI122" s="137">
        <v>50000</v>
      </c>
      <c r="NJ122" s="137"/>
      <c r="NK122" s="188">
        <v>0</v>
      </c>
      <c r="NL122" s="188"/>
      <c r="NM122" s="188"/>
      <c r="NN122" s="188">
        <v>0</v>
      </c>
      <c r="NO122" s="188">
        <v>0</v>
      </c>
      <c r="NP122" s="188"/>
      <c r="NQ122" s="188"/>
      <c r="NR122" s="188"/>
      <c r="NS122" s="188"/>
      <c r="NT122" s="188"/>
      <c r="NU122" s="188"/>
      <c r="NV122" s="188"/>
      <c r="NX122">
        <v>-50</v>
      </c>
      <c r="OB122">
        <v>-1</v>
      </c>
      <c r="OD122">
        <v>-1</v>
      </c>
      <c r="OG122">
        <v>1</v>
      </c>
      <c r="OI122">
        <v>0</v>
      </c>
      <c r="OL122" s="116" t="s">
        <v>1099</v>
      </c>
      <c r="OM122">
        <v>50</v>
      </c>
      <c r="ON122" t="s">
        <v>1166</v>
      </c>
      <c r="OO122">
        <v>5</v>
      </c>
      <c r="OP122">
        <v>4</v>
      </c>
      <c r="OQ122">
        <v>5</v>
      </c>
      <c r="OR122" s="137">
        <v>50000</v>
      </c>
      <c r="OS122" s="137"/>
      <c r="OT122" s="188">
        <v>0</v>
      </c>
      <c r="OU122" s="188"/>
      <c r="OV122" s="188"/>
      <c r="OW122" s="188">
        <v>0</v>
      </c>
      <c r="OX122" s="188">
        <v>0</v>
      </c>
      <c r="OY122" s="188"/>
      <c r="OZ122" s="188"/>
      <c r="PA122" s="188"/>
      <c r="PB122" s="188"/>
      <c r="PC122" s="188"/>
      <c r="PD122" s="188"/>
      <c r="PE122" s="188"/>
      <c r="PG122">
        <v>-50</v>
      </c>
      <c r="PK122">
        <v>-1</v>
      </c>
      <c r="PM122">
        <v>-1</v>
      </c>
      <c r="PP122">
        <v>1</v>
      </c>
      <c r="PR122">
        <v>0</v>
      </c>
      <c r="PU122" s="116" t="s">
        <v>1099</v>
      </c>
      <c r="PV122">
        <v>50</v>
      </c>
      <c r="PW122" t="s">
        <v>1166</v>
      </c>
      <c r="PX122">
        <v>5</v>
      </c>
      <c r="PY122" t="e">
        <v>#REF!</v>
      </c>
      <c r="PZ122">
        <v>5</v>
      </c>
      <c r="QA122" s="137">
        <v>50000</v>
      </c>
      <c r="QB122" s="137"/>
      <c r="QC122" s="188">
        <v>0</v>
      </c>
      <c r="QD122" s="188"/>
      <c r="QE122" s="188"/>
      <c r="QF122" s="188">
        <v>0</v>
      </c>
      <c r="QG122" s="188">
        <v>0</v>
      </c>
      <c r="QH122" s="188"/>
      <c r="QI122" s="188"/>
      <c r="QJ122" s="188"/>
      <c r="QK122" s="188"/>
      <c r="QL122" s="188"/>
      <c r="QM122" s="188"/>
      <c r="QN122" s="188"/>
      <c r="QP122">
        <f t="shared" si="271"/>
        <v>-50</v>
      </c>
      <c r="QT122">
        <v>-1</v>
      </c>
      <c r="QV122">
        <v>-1</v>
      </c>
      <c r="QY122">
        <f t="shared" si="295"/>
        <v>1</v>
      </c>
      <c r="RA122">
        <f t="shared" si="273"/>
        <v>0</v>
      </c>
      <c r="RD122" s="116" t="s">
        <v>1099</v>
      </c>
      <c r="RE122">
        <v>50</v>
      </c>
      <c r="RF122" t="str">
        <f t="shared" si="296"/>
        <v>FALSE</v>
      </c>
      <c r="RG122">
        <f>ROUND(MARGIN!$J39,0)</f>
        <v>5</v>
      </c>
      <c r="RH122" t="e">
        <f>ROUND(IF(QQ122=QV122,RG122*(1+#REF!),RG122*(1-#REF!)),0)</f>
        <v>#REF!</v>
      </c>
      <c r="RI122">
        <f t="shared" si="275"/>
        <v>5</v>
      </c>
      <c r="RJ122" s="137">
        <f>RI122*10000*MARGIN!$G39/MARGIN!$D39</f>
        <v>50000</v>
      </c>
      <c r="RK122" s="137"/>
      <c r="RL122" s="188">
        <f t="shared" si="297"/>
        <v>0</v>
      </c>
      <c r="RM122" s="188"/>
      <c r="RN122" s="188"/>
      <c r="RO122" s="188">
        <f t="shared" si="277"/>
        <v>0</v>
      </c>
      <c r="RP122" s="188">
        <f t="shared" si="298"/>
        <v>0</v>
      </c>
      <c r="RQ122" s="188"/>
      <c r="RR122" s="188"/>
      <c r="RS122" s="188"/>
      <c r="RT122" s="188"/>
      <c r="RU122" s="188"/>
      <c r="RV122" s="188"/>
      <c r="RW122" s="188"/>
      <c r="RY122">
        <f t="shared" si="279"/>
        <v>-50</v>
      </c>
      <c r="SC122">
        <v>-1</v>
      </c>
      <c r="SE122">
        <v>-1</v>
      </c>
      <c r="SH122">
        <f t="shared" si="299"/>
        <v>1</v>
      </c>
      <c r="SJ122">
        <f t="shared" si="281"/>
        <v>0</v>
      </c>
      <c r="SM122" s="116" t="s">
        <v>1099</v>
      </c>
      <c r="SN122">
        <v>50</v>
      </c>
      <c r="SO122" t="str">
        <f t="shared" si="300"/>
        <v>FALSE</v>
      </c>
      <c r="SP122">
        <f>ROUND(MARGIN!$J39,0)</f>
        <v>5</v>
      </c>
      <c r="SQ122" t="e">
        <f>ROUND(IF(RZ122=SE122,SP122*(1+#REF!),SP122*(1-#REF!)),0)</f>
        <v>#REF!</v>
      </c>
      <c r="SR122">
        <f t="shared" si="283"/>
        <v>5</v>
      </c>
      <c r="SS122" s="137">
        <f>SR122*10000*MARGIN!$G39/MARGIN!$D39</f>
        <v>50000</v>
      </c>
      <c r="ST122" s="137"/>
      <c r="SU122" s="188">
        <f t="shared" si="301"/>
        <v>0</v>
      </c>
      <c r="SV122" s="188"/>
      <c r="SW122" s="188"/>
      <c r="SX122" s="188">
        <f t="shared" si="285"/>
        <v>0</v>
      </c>
      <c r="SY122" s="188">
        <f t="shared" si="302"/>
        <v>0</v>
      </c>
      <c r="SZ122" s="188"/>
      <c r="TA122" s="188"/>
      <c r="TB122" s="188"/>
      <c r="TC122" s="188"/>
      <c r="TD122" s="188"/>
      <c r="TE122" s="188"/>
      <c r="TF122" s="188"/>
      <c r="TH122">
        <f t="shared" si="287"/>
        <v>-50</v>
      </c>
      <c r="TL122">
        <v>-1</v>
      </c>
      <c r="TN122">
        <v>-1</v>
      </c>
      <c r="TQ122">
        <f t="shared" si="303"/>
        <v>1</v>
      </c>
      <c r="TS122">
        <f t="shared" si="289"/>
        <v>0</v>
      </c>
      <c r="TV122" s="116" t="s">
        <v>1099</v>
      </c>
      <c r="TW122">
        <v>50</v>
      </c>
      <c r="TX122" t="str">
        <f t="shared" si="304"/>
        <v>FALSE</v>
      </c>
      <c r="TY122">
        <f>ROUND(MARGIN!$J39,0)</f>
        <v>5</v>
      </c>
      <c r="TZ122" t="e">
        <f>ROUND(IF(TI122=TN122,TY122*(1+#REF!),TY122*(1-#REF!)),0)</f>
        <v>#REF!</v>
      </c>
      <c r="UA122">
        <f t="shared" si="291"/>
        <v>5</v>
      </c>
      <c r="UB122" s="137">
        <f>UA122*10000*MARGIN!$G39/MARGIN!$D39</f>
        <v>50000</v>
      </c>
      <c r="UC122" s="137"/>
      <c r="UD122" s="188">
        <f t="shared" si="305"/>
        <v>0</v>
      </c>
      <c r="UE122" s="188"/>
      <c r="UF122" s="188"/>
      <c r="UG122" s="188">
        <f t="shared" si="293"/>
        <v>0</v>
      </c>
      <c r="UH122" s="188">
        <f t="shared" si="306"/>
        <v>0</v>
      </c>
      <c r="UI122" s="188"/>
      <c r="UJ122" s="188"/>
      <c r="UK122" s="188"/>
      <c r="UL122" s="188"/>
      <c r="UM122" s="188"/>
      <c r="UN122" s="188"/>
      <c r="UO122" s="188"/>
    </row>
    <row r="123" spans="1:561" x14ac:dyDescent="0.25">
      <c r="A123" t="s">
        <v>1098</v>
      </c>
      <c r="B123" s="163" t="s">
        <v>8</v>
      </c>
      <c r="E123">
        <v>-3</v>
      </c>
      <c r="H123">
        <v>-1</v>
      </c>
      <c r="J123">
        <v>-1</v>
      </c>
      <c r="M123">
        <v>1</v>
      </c>
      <c r="O123">
        <v>0</v>
      </c>
      <c r="R123" s="115" t="s">
        <v>1099</v>
      </c>
      <c r="S123">
        <v>50</v>
      </c>
      <c r="T123" t="s">
        <v>1166</v>
      </c>
      <c r="U123">
        <v>5</v>
      </c>
      <c r="V123">
        <v>4</v>
      </c>
      <c r="W123">
        <v>5</v>
      </c>
      <c r="X123" s="137">
        <v>50000</v>
      </c>
      <c r="Y123" s="137"/>
      <c r="Z123" s="188">
        <v>0</v>
      </c>
      <c r="AA123" s="188"/>
      <c r="AB123" s="188"/>
      <c r="AC123" s="188">
        <v>0</v>
      </c>
      <c r="AD123" s="188">
        <v>0</v>
      </c>
      <c r="AE123" s="188"/>
      <c r="AF123" s="188"/>
      <c r="AG123" s="188"/>
      <c r="AH123" s="188"/>
      <c r="AI123" s="188"/>
      <c r="AJ123" s="188"/>
      <c r="AL123">
        <v>-3</v>
      </c>
      <c r="AP123">
        <v>-1</v>
      </c>
      <c r="AR123">
        <v>-1</v>
      </c>
      <c r="AU123">
        <v>1</v>
      </c>
      <c r="AW123">
        <v>0</v>
      </c>
      <c r="AZ123" s="115" t="s">
        <v>1099</v>
      </c>
      <c r="BA123">
        <v>50</v>
      </c>
      <c r="BB123" t="s">
        <v>1166</v>
      </c>
      <c r="BC123">
        <v>5</v>
      </c>
      <c r="BD123">
        <v>4</v>
      </c>
      <c r="BE123">
        <v>5</v>
      </c>
      <c r="BF123" s="137">
        <v>50000</v>
      </c>
      <c r="BG123" s="137"/>
      <c r="BH123" s="188">
        <v>0</v>
      </c>
      <c r="BI123" s="188"/>
      <c r="BJ123" s="188"/>
      <c r="BK123" s="188">
        <v>0</v>
      </c>
      <c r="BL123" s="188">
        <v>0</v>
      </c>
      <c r="BM123" s="188"/>
      <c r="BN123" s="188"/>
      <c r="BO123" s="188"/>
      <c r="BP123" s="188"/>
      <c r="BQ123" s="188"/>
      <c r="BR123" s="188"/>
      <c r="BS123" s="188"/>
      <c r="BU123">
        <v>-50</v>
      </c>
      <c r="BY123">
        <v>-1</v>
      </c>
      <c r="CA123">
        <v>-1</v>
      </c>
      <c r="CD123">
        <v>1</v>
      </c>
      <c r="CF123">
        <v>0</v>
      </c>
      <c r="CI123" s="115" t="s">
        <v>1099</v>
      </c>
      <c r="CJ123">
        <v>50</v>
      </c>
      <c r="CK123" t="s">
        <v>1166</v>
      </c>
      <c r="CL123">
        <v>5</v>
      </c>
      <c r="CM123">
        <v>4</v>
      </c>
      <c r="CN123">
        <v>5</v>
      </c>
      <c r="CO123" s="137">
        <v>50000</v>
      </c>
      <c r="CP123" s="137"/>
      <c r="CQ123" s="188">
        <v>0</v>
      </c>
      <c r="CR123" s="188"/>
      <c r="CS123" s="188"/>
      <c r="CT123" s="188">
        <v>0</v>
      </c>
      <c r="CU123" s="188">
        <v>0</v>
      </c>
      <c r="CV123" s="188"/>
      <c r="CW123" s="188"/>
      <c r="CX123" s="188"/>
      <c r="CY123" s="188"/>
      <c r="CZ123" s="188"/>
      <c r="DA123" s="188"/>
      <c r="DB123" s="188"/>
      <c r="DD123">
        <v>-50</v>
      </c>
      <c r="DH123">
        <v>-1</v>
      </c>
      <c r="DJ123">
        <v>-1</v>
      </c>
      <c r="DM123">
        <v>1</v>
      </c>
      <c r="DO123">
        <v>0</v>
      </c>
      <c r="DR123" s="115" t="s">
        <v>1099</v>
      </c>
      <c r="DS123">
        <v>50</v>
      </c>
      <c r="DT123" t="s">
        <v>1166</v>
      </c>
      <c r="DU123">
        <v>5</v>
      </c>
      <c r="DV123">
        <v>4</v>
      </c>
      <c r="DW123">
        <v>5</v>
      </c>
      <c r="DX123" s="137">
        <v>50000</v>
      </c>
      <c r="DY123" s="137"/>
      <c r="DZ123" s="188">
        <v>0</v>
      </c>
      <c r="EA123" s="188"/>
      <c r="EB123" s="188"/>
      <c r="EC123" s="188">
        <v>0</v>
      </c>
      <c r="ED123" s="188">
        <v>0</v>
      </c>
      <c r="EE123" s="188"/>
      <c r="EF123" s="188"/>
      <c r="EG123" s="188"/>
      <c r="EH123" s="188"/>
      <c r="EI123" s="188"/>
      <c r="EJ123" s="188"/>
      <c r="EK123" s="188"/>
      <c r="EM123">
        <v>-50</v>
      </c>
      <c r="EQ123">
        <v>-1</v>
      </c>
      <c r="ES123">
        <v>-1</v>
      </c>
      <c r="EV123">
        <v>1</v>
      </c>
      <c r="EX123">
        <v>0</v>
      </c>
      <c r="FA123" s="115" t="s">
        <v>1099</v>
      </c>
      <c r="FB123">
        <v>50</v>
      </c>
      <c r="FC123" t="s">
        <v>1166</v>
      </c>
      <c r="FD123">
        <v>5</v>
      </c>
      <c r="FE123">
        <v>4</v>
      </c>
      <c r="FF123">
        <v>5</v>
      </c>
      <c r="FG123" s="137">
        <v>50000</v>
      </c>
      <c r="FH123" s="137"/>
      <c r="FI123" s="188">
        <v>0</v>
      </c>
      <c r="FJ123" s="188"/>
      <c r="FK123" s="188"/>
      <c r="FL123" s="188">
        <v>0</v>
      </c>
      <c r="FM123" s="188">
        <v>0</v>
      </c>
      <c r="FN123" s="188"/>
      <c r="FO123" s="188"/>
      <c r="FP123" s="188"/>
      <c r="FQ123" s="188"/>
      <c r="FR123" s="188"/>
      <c r="FS123" s="188"/>
      <c r="FT123" s="188"/>
      <c r="FV123">
        <v>-50</v>
      </c>
      <c r="FZ123">
        <v>-1</v>
      </c>
      <c r="GB123">
        <v>-1</v>
      </c>
      <c r="GE123">
        <v>1</v>
      </c>
      <c r="GG123">
        <v>0</v>
      </c>
      <c r="GJ123" s="115" t="s">
        <v>1099</v>
      </c>
      <c r="GK123">
        <v>50</v>
      </c>
      <c r="GL123" t="s">
        <v>1166</v>
      </c>
      <c r="GM123">
        <v>5</v>
      </c>
      <c r="GN123">
        <v>4</v>
      </c>
      <c r="GO123">
        <v>5</v>
      </c>
      <c r="GP123" s="137">
        <v>50000</v>
      </c>
      <c r="GQ123" s="137"/>
      <c r="GR123" s="188">
        <v>0</v>
      </c>
      <c r="GS123" s="188"/>
      <c r="GT123" s="188"/>
      <c r="GU123" s="188">
        <v>0</v>
      </c>
      <c r="GV123" s="188">
        <v>0</v>
      </c>
      <c r="GW123" s="188"/>
      <c r="GX123" s="188"/>
      <c r="GY123" s="188"/>
      <c r="GZ123" s="188"/>
      <c r="HA123" s="188"/>
      <c r="HB123" s="188"/>
      <c r="HC123" s="188"/>
      <c r="HE123">
        <v>-50</v>
      </c>
      <c r="HI123">
        <v>-1</v>
      </c>
      <c r="HK123">
        <v>-1</v>
      </c>
      <c r="HN123">
        <v>1</v>
      </c>
      <c r="HP123">
        <v>0</v>
      </c>
      <c r="HS123" s="115" t="s">
        <v>1099</v>
      </c>
      <c r="HT123">
        <v>50</v>
      </c>
      <c r="HU123" t="s">
        <v>1166</v>
      </c>
      <c r="HV123">
        <v>5</v>
      </c>
      <c r="HW123">
        <v>4</v>
      </c>
      <c r="HX123">
        <v>5</v>
      </c>
      <c r="HY123" s="137">
        <v>50000</v>
      </c>
      <c r="HZ123" s="137"/>
      <c r="IA123" s="188">
        <v>0</v>
      </c>
      <c r="IB123" s="188"/>
      <c r="IC123" s="188"/>
      <c r="ID123" s="188">
        <v>0</v>
      </c>
      <c r="IE123" s="188">
        <v>0</v>
      </c>
      <c r="IF123" s="188"/>
      <c r="IG123" s="188"/>
      <c r="IH123" s="188"/>
      <c r="II123" s="188"/>
      <c r="IJ123" s="188"/>
      <c r="IK123" s="188"/>
      <c r="IL123" s="188"/>
      <c r="IN123">
        <v>-50</v>
      </c>
      <c r="IR123">
        <v>-1</v>
      </c>
      <c r="IT123">
        <v>-1</v>
      </c>
      <c r="IW123">
        <v>1</v>
      </c>
      <c r="IY123">
        <v>0</v>
      </c>
      <c r="JB123" s="115" t="s">
        <v>1099</v>
      </c>
      <c r="JC123">
        <v>50</v>
      </c>
      <c r="JD123" t="s">
        <v>1166</v>
      </c>
      <c r="JE123">
        <v>5</v>
      </c>
      <c r="JF123">
        <v>4</v>
      </c>
      <c r="JG123">
        <v>5</v>
      </c>
      <c r="JH123" s="137">
        <v>50000</v>
      </c>
      <c r="JI123" s="137"/>
      <c r="JJ123" s="188">
        <v>0</v>
      </c>
      <c r="JK123" s="188"/>
      <c r="JL123" s="188"/>
      <c r="JM123" s="188">
        <v>0</v>
      </c>
      <c r="JN123" s="188">
        <v>0</v>
      </c>
      <c r="JO123" s="188"/>
      <c r="JP123" s="188"/>
      <c r="JQ123" s="188"/>
      <c r="JR123" s="188"/>
      <c r="JS123" s="188"/>
      <c r="JT123" s="188"/>
      <c r="JU123" s="188"/>
      <c r="JW123">
        <v>-50</v>
      </c>
      <c r="KA123">
        <v>-1</v>
      </c>
      <c r="KC123">
        <v>-1</v>
      </c>
      <c r="KF123">
        <v>1</v>
      </c>
      <c r="KH123">
        <v>0</v>
      </c>
      <c r="KK123" s="115" t="s">
        <v>1099</v>
      </c>
      <c r="KL123">
        <v>50</v>
      </c>
      <c r="KM123" t="s">
        <v>1166</v>
      </c>
      <c r="KN123">
        <v>5</v>
      </c>
      <c r="KO123">
        <v>4</v>
      </c>
      <c r="KP123">
        <v>5</v>
      </c>
      <c r="KQ123" s="137">
        <v>50000</v>
      </c>
      <c r="KR123" s="137"/>
      <c r="KS123" s="188">
        <v>0</v>
      </c>
      <c r="KT123" s="188"/>
      <c r="KU123" s="188"/>
      <c r="KV123" s="188">
        <v>0</v>
      </c>
      <c r="KW123" s="188">
        <v>0</v>
      </c>
      <c r="KX123" s="188"/>
      <c r="KY123" s="188"/>
      <c r="KZ123" s="188"/>
      <c r="LA123" s="188"/>
      <c r="LB123" s="188"/>
      <c r="LC123" s="188"/>
      <c r="LD123" s="188"/>
      <c r="LF123">
        <v>-50</v>
      </c>
      <c r="LJ123">
        <v>-1</v>
      </c>
      <c r="LL123">
        <v>-1</v>
      </c>
      <c r="LO123">
        <v>1</v>
      </c>
      <c r="LQ123">
        <v>0</v>
      </c>
      <c r="LT123" s="115" t="s">
        <v>1099</v>
      </c>
      <c r="LU123">
        <v>50</v>
      </c>
      <c r="LV123" t="s">
        <v>1166</v>
      </c>
      <c r="LW123">
        <v>5</v>
      </c>
      <c r="LX123">
        <v>4</v>
      </c>
      <c r="LY123">
        <v>5</v>
      </c>
      <c r="LZ123" s="137">
        <v>50000</v>
      </c>
      <c r="MA123" s="137"/>
      <c r="MB123" s="188">
        <v>0</v>
      </c>
      <c r="MC123" s="188"/>
      <c r="MD123" s="188"/>
      <c r="ME123" s="188">
        <v>0</v>
      </c>
      <c r="MF123" s="188">
        <v>0</v>
      </c>
      <c r="MG123" s="188"/>
      <c r="MH123" s="188"/>
      <c r="MI123" s="188"/>
      <c r="MJ123" s="188"/>
      <c r="MK123" s="188"/>
      <c r="ML123" s="188"/>
      <c r="MM123" s="188"/>
      <c r="MO123">
        <v>-50</v>
      </c>
      <c r="MS123">
        <v>-1</v>
      </c>
      <c r="MU123">
        <v>-1</v>
      </c>
      <c r="MX123">
        <v>1</v>
      </c>
      <c r="MZ123">
        <v>0</v>
      </c>
      <c r="NC123" s="115" t="s">
        <v>1099</v>
      </c>
      <c r="ND123">
        <v>50</v>
      </c>
      <c r="NE123" t="s">
        <v>1166</v>
      </c>
      <c r="NF123">
        <v>5</v>
      </c>
      <c r="NG123">
        <v>4</v>
      </c>
      <c r="NH123">
        <v>5</v>
      </c>
      <c r="NI123" s="137">
        <v>50000</v>
      </c>
      <c r="NJ123" s="137"/>
      <c r="NK123" s="188">
        <v>0</v>
      </c>
      <c r="NL123" s="188"/>
      <c r="NM123" s="188"/>
      <c r="NN123" s="188">
        <v>0</v>
      </c>
      <c r="NO123" s="188">
        <v>0</v>
      </c>
      <c r="NP123" s="188"/>
      <c r="NQ123" s="188"/>
      <c r="NR123" s="188"/>
      <c r="NS123" s="188"/>
      <c r="NT123" s="188"/>
      <c r="NU123" s="188"/>
      <c r="NV123" s="188"/>
      <c r="NX123">
        <v>-50</v>
      </c>
      <c r="OB123">
        <v>-1</v>
      </c>
      <c r="OD123">
        <v>-1</v>
      </c>
      <c r="OG123">
        <v>1</v>
      </c>
      <c r="OI123">
        <v>0</v>
      </c>
      <c r="OL123" s="115" t="s">
        <v>1099</v>
      </c>
      <c r="OM123">
        <v>50</v>
      </c>
      <c r="ON123" t="s">
        <v>1166</v>
      </c>
      <c r="OO123">
        <v>5</v>
      </c>
      <c r="OP123">
        <v>4</v>
      </c>
      <c r="OQ123">
        <v>5</v>
      </c>
      <c r="OR123" s="137">
        <v>50000</v>
      </c>
      <c r="OS123" s="137"/>
      <c r="OT123" s="188">
        <v>0</v>
      </c>
      <c r="OU123" s="188"/>
      <c r="OV123" s="188"/>
      <c r="OW123" s="188">
        <v>0</v>
      </c>
      <c r="OX123" s="188">
        <v>0</v>
      </c>
      <c r="OY123" s="188"/>
      <c r="OZ123" s="188"/>
      <c r="PA123" s="188"/>
      <c r="PB123" s="188"/>
      <c r="PC123" s="188"/>
      <c r="PD123" s="188"/>
      <c r="PE123" s="188"/>
      <c r="PG123">
        <v>-50</v>
      </c>
      <c r="PK123">
        <v>-1</v>
      </c>
      <c r="PM123">
        <v>-1</v>
      </c>
      <c r="PP123">
        <v>1</v>
      </c>
      <c r="PR123">
        <v>0</v>
      </c>
      <c r="PU123" s="115" t="s">
        <v>1099</v>
      </c>
      <c r="PV123">
        <v>50</v>
      </c>
      <c r="PW123" t="s">
        <v>1166</v>
      </c>
      <c r="PX123">
        <v>5</v>
      </c>
      <c r="PY123" t="e">
        <v>#REF!</v>
      </c>
      <c r="PZ123">
        <v>5</v>
      </c>
      <c r="QA123" s="137">
        <v>50000</v>
      </c>
      <c r="QB123" s="137"/>
      <c r="QC123" s="188">
        <v>0</v>
      </c>
      <c r="QD123" s="188"/>
      <c r="QE123" s="188"/>
      <c r="QF123" s="188">
        <v>0</v>
      </c>
      <c r="QG123" s="188">
        <v>0</v>
      </c>
      <c r="QH123" s="188"/>
      <c r="QI123" s="188"/>
      <c r="QJ123" s="188"/>
      <c r="QK123" s="188"/>
      <c r="QL123" s="188"/>
      <c r="QM123" s="188"/>
      <c r="QN123" s="188"/>
      <c r="QP123">
        <f t="shared" si="271"/>
        <v>-50</v>
      </c>
      <c r="QT123">
        <v>-1</v>
      </c>
      <c r="QV123">
        <v>-1</v>
      </c>
      <c r="QY123">
        <f t="shared" si="295"/>
        <v>1</v>
      </c>
      <c r="RA123">
        <f t="shared" si="273"/>
        <v>0</v>
      </c>
      <c r="RD123" s="115" t="s">
        <v>1099</v>
      </c>
      <c r="RE123">
        <v>50</v>
      </c>
      <c r="RF123" t="str">
        <f t="shared" si="296"/>
        <v>FALSE</v>
      </c>
      <c r="RG123">
        <f>ROUND(MARGIN!$J40,0)</f>
        <v>5</v>
      </c>
      <c r="RH123" t="e">
        <f>ROUND(IF(QQ123=QV123,RG123*(1+#REF!),RG123*(1-#REF!)),0)</f>
        <v>#REF!</v>
      </c>
      <c r="RI123">
        <f t="shared" si="275"/>
        <v>5</v>
      </c>
      <c r="RJ123" s="137">
        <f>RI123*10000*MARGIN!$G40/MARGIN!$D40</f>
        <v>50000</v>
      </c>
      <c r="RK123" s="137"/>
      <c r="RL123" s="188">
        <f t="shared" si="297"/>
        <v>0</v>
      </c>
      <c r="RM123" s="188"/>
      <c r="RN123" s="188"/>
      <c r="RO123" s="188">
        <f t="shared" si="277"/>
        <v>0</v>
      </c>
      <c r="RP123" s="188">
        <f t="shared" si="298"/>
        <v>0</v>
      </c>
      <c r="RQ123" s="188"/>
      <c r="RR123" s="188"/>
      <c r="RS123" s="188"/>
      <c r="RT123" s="188"/>
      <c r="RU123" s="188"/>
      <c r="RV123" s="188"/>
      <c r="RW123" s="188"/>
      <c r="RY123">
        <f t="shared" si="279"/>
        <v>-50</v>
      </c>
      <c r="SC123">
        <v>-1</v>
      </c>
      <c r="SE123">
        <v>-1</v>
      </c>
      <c r="SH123">
        <f t="shared" si="299"/>
        <v>1</v>
      </c>
      <c r="SJ123">
        <f t="shared" si="281"/>
        <v>0</v>
      </c>
      <c r="SM123" s="115" t="s">
        <v>1099</v>
      </c>
      <c r="SN123">
        <v>50</v>
      </c>
      <c r="SO123" t="str">
        <f t="shared" si="300"/>
        <v>FALSE</v>
      </c>
      <c r="SP123">
        <f>ROUND(MARGIN!$J40,0)</f>
        <v>5</v>
      </c>
      <c r="SQ123" t="e">
        <f>ROUND(IF(RZ123=SE123,SP123*(1+#REF!),SP123*(1-#REF!)),0)</f>
        <v>#REF!</v>
      </c>
      <c r="SR123">
        <f t="shared" si="283"/>
        <v>5</v>
      </c>
      <c r="SS123" s="137">
        <f>SR123*10000*MARGIN!$G40/MARGIN!$D40</f>
        <v>50000</v>
      </c>
      <c r="ST123" s="137"/>
      <c r="SU123" s="188">
        <f t="shared" si="301"/>
        <v>0</v>
      </c>
      <c r="SV123" s="188"/>
      <c r="SW123" s="188"/>
      <c r="SX123" s="188">
        <f t="shared" si="285"/>
        <v>0</v>
      </c>
      <c r="SY123" s="188">
        <f t="shared" si="302"/>
        <v>0</v>
      </c>
      <c r="SZ123" s="188"/>
      <c r="TA123" s="188"/>
      <c r="TB123" s="188"/>
      <c r="TC123" s="188"/>
      <c r="TD123" s="188"/>
      <c r="TE123" s="188"/>
      <c r="TF123" s="188"/>
      <c r="TH123">
        <f t="shared" si="287"/>
        <v>-50</v>
      </c>
      <c r="TL123">
        <v>-1</v>
      </c>
      <c r="TN123">
        <v>-1</v>
      </c>
      <c r="TQ123">
        <f t="shared" si="303"/>
        <v>1</v>
      </c>
      <c r="TS123">
        <f t="shared" si="289"/>
        <v>0</v>
      </c>
      <c r="TV123" s="115" t="s">
        <v>1099</v>
      </c>
      <c r="TW123">
        <v>50</v>
      </c>
      <c r="TX123" t="str">
        <f t="shared" si="304"/>
        <v>FALSE</v>
      </c>
      <c r="TY123">
        <f>ROUND(MARGIN!$J40,0)</f>
        <v>5</v>
      </c>
      <c r="TZ123" t="e">
        <f>ROUND(IF(TI123=TN123,TY123*(1+#REF!),TY123*(1-#REF!)),0)</f>
        <v>#REF!</v>
      </c>
      <c r="UA123">
        <f t="shared" si="291"/>
        <v>5</v>
      </c>
      <c r="UB123" s="137">
        <f>UA123*10000*MARGIN!$G40/MARGIN!$D40</f>
        <v>50000</v>
      </c>
      <c r="UC123" s="137"/>
      <c r="UD123" s="188">
        <f t="shared" si="305"/>
        <v>0</v>
      </c>
      <c r="UE123" s="188"/>
      <c r="UF123" s="188"/>
      <c r="UG123" s="188">
        <f t="shared" si="293"/>
        <v>0</v>
      </c>
      <c r="UH123" s="188">
        <f t="shared" si="306"/>
        <v>0</v>
      </c>
      <c r="UI123" s="188"/>
      <c r="UJ123" s="188"/>
      <c r="UK123" s="188"/>
      <c r="UL123" s="188"/>
      <c r="UM123" s="188"/>
      <c r="UN123" s="188"/>
      <c r="UO123" s="188"/>
    </row>
  </sheetData>
  <conditionalFormatting sqref="T96:T123">
    <cfRule type="colorScale" priority="940">
      <colorScale>
        <cfvo type="min"/>
        <cfvo type="percentile" val="50"/>
        <cfvo type="max"/>
        <color rgb="FFF8696B"/>
        <color rgb="FFFFEB84"/>
        <color rgb="FF63BE7B"/>
      </colorScale>
    </cfRule>
  </conditionalFormatting>
  <conditionalFormatting sqref="M14:M92">
    <cfRule type="colorScale" priority="934">
      <colorScale>
        <cfvo type="min"/>
        <cfvo type="percentile" val="50"/>
        <cfvo type="max"/>
        <color rgb="FFF8696B"/>
        <color rgb="FFFFEB84"/>
        <color rgb="FF63BE7B"/>
      </colorScale>
    </cfRule>
  </conditionalFormatting>
  <conditionalFormatting sqref="Q96:Q123 F96:L123">
    <cfRule type="colorScale" priority="942">
      <colorScale>
        <cfvo type="min"/>
        <cfvo type="percentile" val="50"/>
        <cfvo type="max"/>
        <color rgb="FFF8696B"/>
        <color rgb="FFFFEB84"/>
        <color rgb="FF63BE7B"/>
      </colorScale>
    </cfRule>
  </conditionalFormatting>
  <conditionalFormatting sqref="R96:S123">
    <cfRule type="colorScale" priority="941">
      <colorScale>
        <cfvo type="min"/>
        <cfvo type="percentile" val="50"/>
        <cfvo type="max"/>
        <color rgb="FFF8696B"/>
        <color rgb="FFFFEB84"/>
        <color rgb="FF63BE7B"/>
      </colorScale>
    </cfRule>
  </conditionalFormatting>
  <conditionalFormatting sqref="Q15:Q24 F82:G92 F15:G24 Q82:Q92 L15:L24 L82:L92">
    <cfRule type="colorScale" priority="939">
      <colorScale>
        <cfvo type="min"/>
        <cfvo type="percentile" val="50"/>
        <cfvo type="max"/>
        <color rgb="FFF8696B"/>
        <color rgb="FFFFEB84"/>
        <color rgb="FF63BE7B"/>
      </colorScale>
    </cfRule>
  </conditionalFormatting>
  <conditionalFormatting sqref="E96:E123">
    <cfRule type="colorScale" priority="938">
      <colorScale>
        <cfvo type="min"/>
        <cfvo type="percentile" val="50"/>
        <cfvo type="max"/>
        <color rgb="FFF8696B"/>
        <color rgb="FFFFEB84"/>
        <color rgb="FF63BE7B"/>
      </colorScale>
    </cfRule>
  </conditionalFormatting>
  <conditionalFormatting sqref="T14:T92">
    <cfRule type="colorScale" priority="943">
      <colorScale>
        <cfvo type="min"/>
        <cfvo type="percentile" val="50"/>
        <cfvo type="max"/>
        <color rgb="FFF8696B"/>
        <color rgb="FFFFEB84"/>
        <color rgb="FF63BE7B"/>
      </colorScale>
    </cfRule>
  </conditionalFormatting>
  <conditionalFormatting sqref="Q25:Q81 F25:G81 L25:L81">
    <cfRule type="colorScale" priority="944">
      <colorScale>
        <cfvo type="min"/>
        <cfvo type="percentile" val="50"/>
        <cfvo type="max"/>
        <color rgb="FFF8696B"/>
        <color rgb="FFFFEB84"/>
        <color rgb="FF63BE7B"/>
      </colorScale>
    </cfRule>
  </conditionalFormatting>
  <conditionalFormatting sqref="R12:S13 S14:S92">
    <cfRule type="colorScale" priority="945">
      <colorScale>
        <cfvo type="min"/>
        <cfvo type="percentile" val="50"/>
        <cfvo type="max"/>
        <color rgb="FFF8696B"/>
        <color rgb="FFFFEB84"/>
        <color rgb="FF63BE7B"/>
      </colorScale>
    </cfRule>
  </conditionalFormatting>
  <conditionalFormatting sqref="F14:G14 L14">
    <cfRule type="colorScale" priority="937">
      <colorScale>
        <cfvo type="min"/>
        <cfvo type="percentile" val="50"/>
        <cfvo type="max"/>
        <color rgb="FFF8696B"/>
        <color rgb="FFFFEB84"/>
        <color rgb="FF63BE7B"/>
      </colorScale>
    </cfRule>
  </conditionalFormatting>
  <conditionalFormatting sqref="Q14:Q92">
    <cfRule type="colorScale" priority="936">
      <colorScale>
        <cfvo type="min"/>
        <cfvo type="percentile" val="50"/>
        <cfvo type="max"/>
        <color rgb="FFF8696B"/>
        <color rgb="FFFFEB84"/>
        <color rgb="FF63BE7B"/>
      </colorScale>
    </cfRule>
  </conditionalFormatting>
  <conditionalFormatting sqref="E14:E92">
    <cfRule type="colorScale" priority="935">
      <colorScale>
        <cfvo type="min"/>
        <cfvo type="percentile" val="50"/>
        <cfvo type="max"/>
        <color rgb="FFF8696B"/>
        <color rgb="FFFFEB84"/>
        <color rgb="FF63BE7B"/>
      </colorScale>
    </cfRule>
  </conditionalFormatting>
  <conditionalFormatting sqref="U96:V123">
    <cfRule type="colorScale" priority="933">
      <colorScale>
        <cfvo type="min"/>
        <cfvo type="percentile" val="50"/>
        <cfvo type="max"/>
        <color rgb="FFF8696B"/>
        <color rgb="FFFFEB84"/>
        <color rgb="FF63BE7B"/>
      </colorScale>
    </cfRule>
  </conditionalFormatting>
  <conditionalFormatting sqref="U14:U92">
    <cfRule type="colorScale" priority="932">
      <colorScale>
        <cfvo type="min"/>
        <cfvo type="percentile" val="50"/>
        <cfvo type="max"/>
        <color rgb="FF63BE7B"/>
        <color rgb="FFFFEB84"/>
        <color rgb="FFF8696B"/>
      </colorScale>
    </cfRule>
  </conditionalFormatting>
  <conditionalFormatting sqref="M96:N123">
    <cfRule type="colorScale" priority="931">
      <colorScale>
        <cfvo type="min"/>
        <cfvo type="percentile" val="50"/>
        <cfvo type="max"/>
        <color rgb="FFF8696B"/>
        <color rgb="FFFFEB84"/>
        <color rgb="FF63BE7B"/>
      </colorScale>
    </cfRule>
  </conditionalFormatting>
  <conditionalFormatting sqref="O96:P123">
    <cfRule type="colorScale" priority="930">
      <colorScale>
        <cfvo type="min"/>
        <cfvo type="percentile" val="50"/>
        <cfvo type="max"/>
        <color rgb="FFF8696B"/>
        <color rgb="FFFFEB84"/>
        <color rgb="FF63BE7B"/>
      </colorScale>
    </cfRule>
  </conditionalFormatting>
  <conditionalFormatting sqref="U96:V123">
    <cfRule type="colorScale" priority="929">
      <colorScale>
        <cfvo type="min"/>
        <cfvo type="percentile" val="50"/>
        <cfvo type="max"/>
        <color rgb="FF63BE7B"/>
        <color rgb="FFFFEB84"/>
        <color rgb="FFF8696B"/>
      </colorScale>
    </cfRule>
  </conditionalFormatting>
  <conditionalFormatting sqref="O14:P92">
    <cfRule type="colorScale" priority="928">
      <colorScale>
        <cfvo type="min"/>
        <cfvo type="percentile" val="50"/>
        <cfvo type="max"/>
        <color rgb="FFF8696B"/>
        <color rgb="FFFFEB84"/>
        <color rgb="FF63BE7B"/>
      </colorScale>
    </cfRule>
  </conditionalFormatting>
  <conditionalFormatting sqref="Q96:Q123">
    <cfRule type="colorScale" priority="927">
      <colorScale>
        <cfvo type="min"/>
        <cfvo type="percentile" val="50"/>
        <cfvo type="max"/>
        <color rgb="FFF8696B"/>
        <color rgb="FFFFEB84"/>
        <color rgb="FF63BE7B"/>
      </colorScale>
    </cfRule>
  </conditionalFormatting>
  <conditionalFormatting sqref="Z14:Z92">
    <cfRule type="colorScale" priority="926">
      <colorScale>
        <cfvo type="min"/>
        <cfvo type="percentile" val="50"/>
        <cfvo type="max"/>
        <color rgb="FFF8696B"/>
        <color rgb="FFFFEB84"/>
        <color rgb="FF63BE7B"/>
      </colorScale>
    </cfRule>
  </conditionalFormatting>
  <conditionalFormatting sqref="Z96:AB123">
    <cfRule type="colorScale" priority="925">
      <colorScale>
        <cfvo type="min"/>
        <cfvo type="percentile" val="50"/>
        <cfvo type="max"/>
        <color rgb="FFF8696B"/>
        <color rgb="FFFFEB84"/>
        <color rgb="FF63BE7B"/>
      </colorScale>
    </cfRule>
  </conditionalFormatting>
  <conditionalFormatting sqref="AC14:AC92">
    <cfRule type="colorScale" priority="924">
      <colorScale>
        <cfvo type="min"/>
        <cfvo type="percentile" val="50"/>
        <cfvo type="max"/>
        <color rgb="FFF8696B"/>
        <color rgb="FFFFEB84"/>
        <color rgb="FF63BE7B"/>
      </colorScale>
    </cfRule>
  </conditionalFormatting>
  <conditionalFormatting sqref="AC96:AC123">
    <cfRule type="colorScale" priority="923">
      <colorScale>
        <cfvo type="min"/>
        <cfvo type="percentile" val="50"/>
        <cfvo type="max"/>
        <color rgb="FFF8696B"/>
        <color rgb="FFFFEB84"/>
        <color rgb="FF63BE7B"/>
      </colorScale>
    </cfRule>
  </conditionalFormatting>
  <conditionalFormatting sqref="K2:K10 P2:P10">
    <cfRule type="colorScale" priority="922">
      <colorScale>
        <cfvo type="min"/>
        <cfvo type="percentile" val="50"/>
        <cfvo type="max"/>
        <color rgb="FFF8696B"/>
        <color rgb="FFFFEB84"/>
        <color rgb="FF63BE7B"/>
      </colorScale>
    </cfRule>
  </conditionalFormatting>
  <conditionalFormatting sqref="Q2:Q10">
    <cfRule type="colorScale" priority="920">
      <colorScale>
        <cfvo type="min"/>
        <cfvo type="percentile" val="50"/>
        <cfvo type="max"/>
        <color rgb="FFF8696B"/>
        <color rgb="FFFFEB84"/>
        <color rgb="FF63BE7B"/>
      </colorScale>
    </cfRule>
  </conditionalFormatting>
  <conditionalFormatting sqref="J14:K92">
    <cfRule type="colorScale" priority="919">
      <colorScale>
        <cfvo type="min"/>
        <cfvo type="percentile" val="50"/>
        <cfvo type="max"/>
        <color rgb="FFF8696B"/>
        <color rgb="FFFFEB84"/>
        <color rgb="FF63BE7B"/>
      </colorScale>
    </cfRule>
  </conditionalFormatting>
  <conditionalFormatting sqref="H14:I92">
    <cfRule type="colorScale" priority="918">
      <colorScale>
        <cfvo type="min"/>
        <cfvo type="percentile" val="50"/>
        <cfvo type="max"/>
        <color rgb="FFF8696B"/>
        <color rgb="FFFFEB84"/>
        <color rgb="FF63BE7B"/>
      </colorScale>
    </cfRule>
  </conditionalFormatting>
  <conditionalFormatting sqref="N14:N92">
    <cfRule type="colorScale" priority="917">
      <colorScale>
        <cfvo type="min"/>
        <cfvo type="percentile" val="50"/>
        <cfvo type="max"/>
        <color rgb="FFF8696B"/>
        <color rgb="FFFFEB84"/>
        <color rgb="FF63BE7B"/>
      </colorScale>
    </cfRule>
  </conditionalFormatting>
  <conditionalFormatting sqref="AB14:AB92">
    <cfRule type="colorScale" priority="916">
      <colorScale>
        <cfvo type="min"/>
        <cfvo type="percentile" val="50"/>
        <cfvo type="max"/>
        <color rgb="FFF8696B"/>
        <color rgb="FFFFEB84"/>
        <color rgb="FF63BE7B"/>
      </colorScale>
    </cfRule>
  </conditionalFormatting>
  <conditionalFormatting sqref="H14:H92">
    <cfRule type="colorScale" priority="915">
      <colorScale>
        <cfvo type="min"/>
        <cfvo type="percentile" val="50"/>
        <cfvo type="max"/>
        <color rgb="FFF8696B"/>
        <color rgb="FFFFEB84"/>
        <color rgb="FF63BE7B"/>
      </colorScale>
    </cfRule>
  </conditionalFormatting>
  <conditionalFormatting sqref="F14:G92">
    <cfRule type="colorScale" priority="914">
      <colorScale>
        <cfvo type="min"/>
        <cfvo type="percentile" val="50"/>
        <cfvo type="max"/>
        <color rgb="FFF8696B"/>
        <color rgb="FFFFEB84"/>
        <color rgb="FF63BE7B"/>
      </colorScale>
    </cfRule>
  </conditionalFormatting>
  <conditionalFormatting sqref="AD14:AE92 AG14:AJ92">
    <cfRule type="colorScale" priority="913">
      <colorScale>
        <cfvo type="min"/>
        <cfvo type="percentile" val="50"/>
        <cfvo type="max"/>
        <color rgb="FFF8696B"/>
        <color rgb="FFFFEB84"/>
        <color rgb="FF63BE7B"/>
      </colorScale>
    </cfRule>
  </conditionalFormatting>
  <conditionalFormatting sqref="AD96:AJ123">
    <cfRule type="colorScale" priority="912">
      <colorScale>
        <cfvo type="min"/>
        <cfvo type="percentile" val="50"/>
        <cfvo type="max"/>
        <color rgb="FFF8696B"/>
        <color rgb="FFFFEB84"/>
        <color rgb="FF63BE7B"/>
      </colorScale>
    </cfRule>
  </conditionalFormatting>
  <conditionalFormatting sqref="R14:R92">
    <cfRule type="colorScale" priority="911">
      <colorScale>
        <cfvo type="min"/>
        <cfvo type="percentile" val="50"/>
        <cfvo type="max"/>
        <color rgb="FFF8696B"/>
        <color rgb="FFFFEB84"/>
        <color rgb="FF63BE7B"/>
      </colorScale>
    </cfRule>
  </conditionalFormatting>
  <conditionalFormatting sqref="R14:R92">
    <cfRule type="colorScale" priority="910">
      <colorScale>
        <cfvo type="min"/>
        <cfvo type="percentile" val="50"/>
        <cfvo type="max"/>
        <color rgb="FFF8696B"/>
        <color rgb="FFFFEB84"/>
        <color rgb="FF63BE7B"/>
      </colorScale>
    </cfRule>
  </conditionalFormatting>
  <conditionalFormatting sqref="U2:U10">
    <cfRule type="colorScale" priority="909">
      <colorScale>
        <cfvo type="min"/>
        <cfvo type="percentile" val="50"/>
        <cfvo type="max"/>
        <color rgb="FFF8696B"/>
        <color rgb="FFFFEB84"/>
        <color rgb="FF63BE7B"/>
      </colorScale>
    </cfRule>
  </conditionalFormatting>
  <conditionalFormatting sqref="Y2:Y10">
    <cfRule type="colorScale" priority="908">
      <colorScale>
        <cfvo type="min"/>
        <cfvo type="percentile" val="50"/>
        <cfvo type="max"/>
        <color rgb="FFF8696B"/>
        <color rgb="FFFFEB84"/>
        <color rgb="FF63BE7B"/>
      </colorScale>
    </cfRule>
  </conditionalFormatting>
  <conditionalFormatting sqref="W2:W10">
    <cfRule type="colorScale" priority="907">
      <colorScale>
        <cfvo type="min"/>
        <cfvo type="percentile" val="50"/>
        <cfvo type="max"/>
        <color rgb="FFF8696B"/>
        <color rgb="FFFFEB84"/>
        <color rgb="FF63BE7B"/>
      </colorScale>
    </cfRule>
  </conditionalFormatting>
  <conditionalFormatting sqref="AA2:AA10">
    <cfRule type="colorScale" priority="906">
      <colorScale>
        <cfvo type="min"/>
        <cfvo type="percentile" val="50"/>
        <cfvo type="max"/>
        <color rgb="FFF8696B"/>
        <color rgb="FFFFEB84"/>
        <color rgb="FF63BE7B"/>
      </colorScale>
    </cfRule>
  </conditionalFormatting>
  <conditionalFormatting sqref="BB96:BB123">
    <cfRule type="colorScale" priority="900">
      <colorScale>
        <cfvo type="min"/>
        <cfvo type="percentile" val="50"/>
        <cfvo type="max"/>
        <color rgb="FFF8696B"/>
        <color rgb="FFFFEB84"/>
        <color rgb="FF63BE7B"/>
      </colorScale>
    </cfRule>
  </conditionalFormatting>
  <conditionalFormatting sqref="AU14:AU92">
    <cfRule type="colorScale" priority="894">
      <colorScale>
        <cfvo type="min"/>
        <cfvo type="percentile" val="50"/>
        <cfvo type="max"/>
        <color rgb="FFF8696B"/>
        <color rgb="FFFFEB84"/>
        <color rgb="FF63BE7B"/>
      </colorScale>
    </cfRule>
  </conditionalFormatting>
  <conditionalFormatting sqref="AY96:AY123 AM96:AT123">
    <cfRule type="colorScale" priority="902">
      <colorScale>
        <cfvo type="min"/>
        <cfvo type="percentile" val="50"/>
        <cfvo type="max"/>
        <color rgb="FFF8696B"/>
        <color rgb="FFFFEB84"/>
        <color rgb="FF63BE7B"/>
      </colorScale>
    </cfRule>
  </conditionalFormatting>
  <conditionalFormatting sqref="AZ96:BA123">
    <cfRule type="colorScale" priority="901">
      <colorScale>
        <cfvo type="min"/>
        <cfvo type="percentile" val="50"/>
        <cfvo type="max"/>
        <color rgb="FFF8696B"/>
        <color rgb="FFFFEB84"/>
        <color rgb="FF63BE7B"/>
      </colorScale>
    </cfRule>
  </conditionalFormatting>
  <conditionalFormatting sqref="AY15:AY24 AM82:AO92 AM15:AO24 AY82:AY92 AT15:AT24 AT82:AT92">
    <cfRule type="colorScale" priority="899">
      <colorScale>
        <cfvo type="min"/>
        <cfvo type="percentile" val="50"/>
        <cfvo type="max"/>
        <color rgb="FFF8696B"/>
        <color rgb="FFFFEB84"/>
        <color rgb="FF63BE7B"/>
      </colorScale>
    </cfRule>
  </conditionalFormatting>
  <conditionalFormatting sqref="AL96:AL123">
    <cfRule type="colorScale" priority="898">
      <colorScale>
        <cfvo type="min"/>
        <cfvo type="percentile" val="50"/>
        <cfvo type="max"/>
        <color rgb="FFF8696B"/>
        <color rgb="FFFFEB84"/>
        <color rgb="FF63BE7B"/>
      </colorScale>
    </cfRule>
  </conditionalFormatting>
  <conditionalFormatting sqref="BB14:BB92">
    <cfRule type="colorScale" priority="903">
      <colorScale>
        <cfvo type="min"/>
        <cfvo type="percentile" val="50"/>
        <cfvo type="max"/>
        <color rgb="FFF8696B"/>
        <color rgb="FFFFEB84"/>
        <color rgb="FF63BE7B"/>
      </colorScale>
    </cfRule>
  </conditionalFormatting>
  <conditionalFormatting sqref="AY25:AY81 AM25:AO81 AT25:AT81">
    <cfRule type="colorScale" priority="904">
      <colorScale>
        <cfvo type="min"/>
        <cfvo type="percentile" val="50"/>
        <cfvo type="max"/>
        <color rgb="FFF8696B"/>
        <color rgb="FFFFEB84"/>
        <color rgb="FF63BE7B"/>
      </colorScale>
    </cfRule>
  </conditionalFormatting>
  <conditionalFormatting sqref="AZ12:AZ13">
    <cfRule type="colorScale" priority="905">
      <colorScale>
        <cfvo type="min"/>
        <cfvo type="percentile" val="50"/>
        <cfvo type="max"/>
        <color rgb="FFF8696B"/>
        <color rgb="FFFFEB84"/>
        <color rgb="FF63BE7B"/>
      </colorScale>
    </cfRule>
  </conditionalFormatting>
  <conditionalFormatting sqref="AM14:AO14 AT14">
    <cfRule type="colorScale" priority="897">
      <colorScale>
        <cfvo type="min"/>
        <cfvo type="percentile" val="50"/>
        <cfvo type="max"/>
        <color rgb="FFF8696B"/>
        <color rgb="FFFFEB84"/>
        <color rgb="FF63BE7B"/>
      </colorScale>
    </cfRule>
  </conditionalFormatting>
  <conditionalFormatting sqref="AY14:AY92">
    <cfRule type="colorScale" priority="896">
      <colorScale>
        <cfvo type="min"/>
        <cfvo type="percentile" val="50"/>
        <cfvo type="max"/>
        <color rgb="FFF8696B"/>
        <color rgb="FFFFEB84"/>
        <color rgb="FF63BE7B"/>
      </colorScale>
    </cfRule>
  </conditionalFormatting>
  <conditionalFormatting sqref="AL14:AL92">
    <cfRule type="colorScale" priority="895">
      <colorScale>
        <cfvo type="min"/>
        <cfvo type="percentile" val="50"/>
        <cfvo type="max"/>
        <color rgb="FFF8696B"/>
        <color rgb="FFFFEB84"/>
        <color rgb="FF63BE7B"/>
      </colorScale>
    </cfRule>
  </conditionalFormatting>
  <conditionalFormatting sqref="BC96:BD123">
    <cfRule type="colorScale" priority="893">
      <colorScale>
        <cfvo type="min"/>
        <cfvo type="percentile" val="50"/>
        <cfvo type="max"/>
        <color rgb="FFF8696B"/>
        <color rgb="FFFFEB84"/>
        <color rgb="FF63BE7B"/>
      </colorScale>
    </cfRule>
  </conditionalFormatting>
  <conditionalFormatting sqref="BC14:BC92">
    <cfRule type="colorScale" priority="892">
      <colorScale>
        <cfvo type="min"/>
        <cfvo type="percentile" val="50"/>
        <cfvo type="max"/>
        <color rgb="FF63BE7B"/>
        <color rgb="FFFFEB84"/>
        <color rgb="FFF8696B"/>
      </colorScale>
    </cfRule>
  </conditionalFormatting>
  <conditionalFormatting sqref="AU96:AV123">
    <cfRule type="colorScale" priority="891">
      <colorScale>
        <cfvo type="min"/>
        <cfvo type="percentile" val="50"/>
        <cfvo type="max"/>
        <color rgb="FFF8696B"/>
        <color rgb="FFFFEB84"/>
        <color rgb="FF63BE7B"/>
      </colorScale>
    </cfRule>
  </conditionalFormatting>
  <conditionalFormatting sqref="AW96:AX123">
    <cfRule type="colorScale" priority="890">
      <colorScale>
        <cfvo type="min"/>
        <cfvo type="percentile" val="50"/>
        <cfvo type="max"/>
        <color rgb="FFF8696B"/>
        <color rgb="FFFFEB84"/>
        <color rgb="FF63BE7B"/>
      </colorScale>
    </cfRule>
  </conditionalFormatting>
  <conditionalFormatting sqref="BC96:BD123">
    <cfRule type="colorScale" priority="889">
      <colorScale>
        <cfvo type="min"/>
        <cfvo type="percentile" val="50"/>
        <cfvo type="max"/>
        <color rgb="FF63BE7B"/>
        <color rgb="FFFFEB84"/>
        <color rgb="FFF8696B"/>
      </colorScale>
    </cfRule>
  </conditionalFormatting>
  <conditionalFormatting sqref="AW14:AX92">
    <cfRule type="colorScale" priority="888">
      <colorScale>
        <cfvo type="min"/>
        <cfvo type="percentile" val="50"/>
        <cfvo type="max"/>
        <color rgb="FFF8696B"/>
        <color rgb="FFFFEB84"/>
        <color rgb="FF63BE7B"/>
      </colorScale>
    </cfRule>
  </conditionalFormatting>
  <conditionalFormatting sqref="AY96:AY123">
    <cfRule type="colorScale" priority="887">
      <colorScale>
        <cfvo type="min"/>
        <cfvo type="percentile" val="50"/>
        <cfvo type="max"/>
        <color rgb="FFF8696B"/>
        <color rgb="FFFFEB84"/>
        <color rgb="FF63BE7B"/>
      </colorScale>
    </cfRule>
  </conditionalFormatting>
  <conditionalFormatting sqref="BH14:BH92">
    <cfRule type="colorScale" priority="886">
      <colorScale>
        <cfvo type="min"/>
        <cfvo type="percentile" val="50"/>
        <cfvo type="max"/>
        <color rgb="FFF8696B"/>
        <color rgb="FFFFEB84"/>
        <color rgb="FF63BE7B"/>
      </colorScale>
    </cfRule>
  </conditionalFormatting>
  <conditionalFormatting sqref="BH96:BJ123">
    <cfRule type="colorScale" priority="885">
      <colorScale>
        <cfvo type="min"/>
        <cfvo type="percentile" val="50"/>
        <cfvo type="max"/>
        <color rgb="FFF8696B"/>
        <color rgb="FFFFEB84"/>
        <color rgb="FF63BE7B"/>
      </colorScale>
    </cfRule>
  </conditionalFormatting>
  <conditionalFormatting sqref="BK14:BK92">
    <cfRule type="colorScale" priority="884">
      <colorScale>
        <cfvo type="min"/>
        <cfvo type="percentile" val="50"/>
        <cfvo type="max"/>
        <color rgb="FFF8696B"/>
        <color rgb="FFFFEB84"/>
        <color rgb="FF63BE7B"/>
      </colorScale>
    </cfRule>
  </conditionalFormatting>
  <conditionalFormatting sqref="BK96:BK123">
    <cfRule type="colorScale" priority="883">
      <colorScale>
        <cfvo type="min"/>
        <cfvo type="percentile" val="50"/>
        <cfvo type="max"/>
        <color rgb="FFF8696B"/>
        <color rgb="FFFFEB84"/>
        <color rgb="FF63BE7B"/>
      </colorScale>
    </cfRule>
  </conditionalFormatting>
  <conditionalFormatting sqref="AS2:AS10 AX2:AX10">
    <cfRule type="colorScale" priority="882">
      <colorScale>
        <cfvo type="min"/>
        <cfvo type="percentile" val="50"/>
        <cfvo type="max"/>
        <color rgb="FFF8696B"/>
        <color rgb="FFFFEB84"/>
        <color rgb="FF63BE7B"/>
      </colorScale>
    </cfRule>
  </conditionalFormatting>
  <conditionalFormatting sqref="AY2:AY10">
    <cfRule type="colorScale" priority="880">
      <colorScale>
        <cfvo type="min"/>
        <cfvo type="percentile" val="50"/>
        <cfvo type="max"/>
        <color rgb="FFF8696B"/>
        <color rgb="FFFFEB84"/>
        <color rgb="FF63BE7B"/>
      </colorScale>
    </cfRule>
  </conditionalFormatting>
  <conditionalFormatting sqref="AR14:AS92">
    <cfRule type="colorScale" priority="879">
      <colorScale>
        <cfvo type="min"/>
        <cfvo type="percentile" val="50"/>
        <cfvo type="max"/>
        <color rgb="FFF8696B"/>
        <color rgb="FFFFEB84"/>
        <color rgb="FF63BE7B"/>
      </colorScale>
    </cfRule>
  </conditionalFormatting>
  <conditionalFormatting sqref="AP14:AQ92">
    <cfRule type="colorScale" priority="878">
      <colorScale>
        <cfvo type="min"/>
        <cfvo type="percentile" val="50"/>
        <cfvo type="max"/>
        <color rgb="FFF8696B"/>
        <color rgb="FFFFEB84"/>
        <color rgb="FF63BE7B"/>
      </colorScale>
    </cfRule>
  </conditionalFormatting>
  <conditionalFormatting sqref="AV14:AV92">
    <cfRule type="colorScale" priority="877">
      <colorScale>
        <cfvo type="min"/>
        <cfvo type="percentile" val="50"/>
        <cfvo type="max"/>
        <color rgb="FFF8696B"/>
        <color rgb="FFFFEB84"/>
        <color rgb="FF63BE7B"/>
      </colorScale>
    </cfRule>
  </conditionalFormatting>
  <conditionalFormatting sqref="BJ14:BJ92">
    <cfRule type="colorScale" priority="876">
      <colorScale>
        <cfvo type="min"/>
        <cfvo type="percentile" val="50"/>
        <cfvo type="max"/>
        <color rgb="FFF8696B"/>
        <color rgb="FFFFEB84"/>
        <color rgb="FF63BE7B"/>
      </colorScale>
    </cfRule>
  </conditionalFormatting>
  <conditionalFormatting sqref="AP14:AP92">
    <cfRule type="colorScale" priority="875">
      <colorScale>
        <cfvo type="min"/>
        <cfvo type="percentile" val="50"/>
        <cfvo type="max"/>
        <color rgb="FFF8696B"/>
        <color rgb="FFFFEB84"/>
        <color rgb="FF63BE7B"/>
      </colorScale>
    </cfRule>
  </conditionalFormatting>
  <conditionalFormatting sqref="AM14:AO92">
    <cfRule type="colorScale" priority="874">
      <colorScale>
        <cfvo type="min"/>
        <cfvo type="percentile" val="50"/>
        <cfvo type="max"/>
        <color rgb="FFF8696B"/>
        <color rgb="FFFFEB84"/>
        <color rgb="FF63BE7B"/>
      </colorScale>
    </cfRule>
  </conditionalFormatting>
  <conditionalFormatting sqref="BL14:BM92">
    <cfRule type="colorScale" priority="873">
      <colorScale>
        <cfvo type="min"/>
        <cfvo type="percentile" val="50"/>
        <cfvo type="max"/>
        <color rgb="FFF8696B"/>
        <color rgb="FFFFEB84"/>
        <color rgb="FF63BE7B"/>
      </colorScale>
    </cfRule>
  </conditionalFormatting>
  <conditionalFormatting sqref="BL96:BM123">
    <cfRule type="colorScale" priority="872">
      <colorScale>
        <cfvo type="min"/>
        <cfvo type="percentile" val="50"/>
        <cfvo type="max"/>
        <color rgb="FFF8696B"/>
        <color rgb="FFFFEB84"/>
        <color rgb="FF63BE7B"/>
      </colorScale>
    </cfRule>
  </conditionalFormatting>
  <conditionalFormatting sqref="AZ14:AZ92">
    <cfRule type="colorScale" priority="871">
      <colorScale>
        <cfvo type="min"/>
        <cfvo type="percentile" val="50"/>
        <cfvo type="max"/>
        <color rgb="FFF8696B"/>
        <color rgb="FFFFEB84"/>
        <color rgb="FF63BE7B"/>
      </colorScale>
    </cfRule>
  </conditionalFormatting>
  <conditionalFormatting sqref="AZ14:AZ92">
    <cfRule type="colorScale" priority="870">
      <colorScale>
        <cfvo type="min"/>
        <cfvo type="percentile" val="50"/>
        <cfvo type="max"/>
        <color rgb="FFF8696B"/>
        <color rgb="FFFFEB84"/>
        <color rgb="FF63BE7B"/>
      </colorScale>
    </cfRule>
  </conditionalFormatting>
  <conditionalFormatting sqref="BC2:BC10">
    <cfRule type="colorScale" priority="869">
      <colorScale>
        <cfvo type="min"/>
        <cfvo type="percentile" val="50"/>
        <cfvo type="max"/>
        <color rgb="FFF8696B"/>
        <color rgb="FFFFEB84"/>
        <color rgb="FF63BE7B"/>
      </colorScale>
    </cfRule>
  </conditionalFormatting>
  <conditionalFormatting sqref="BG2:BG10">
    <cfRule type="colorScale" priority="868">
      <colorScale>
        <cfvo type="min"/>
        <cfvo type="percentile" val="50"/>
        <cfvo type="max"/>
        <color rgb="FFF8696B"/>
        <color rgb="FFFFEB84"/>
        <color rgb="FF63BE7B"/>
      </colorScale>
    </cfRule>
  </conditionalFormatting>
  <conditionalFormatting sqref="BE2:BE10">
    <cfRule type="colorScale" priority="867">
      <colorScale>
        <cfvo type="min"/>
        <cfvo type="percentile" val="50"/>
        <cfvo type="max"/>
        <color rgb="FFF8696B"/>
        <color rgb="FFFFEB84"/>
        <color rgb="FF63BE7B"/>
      </colorScale>
    </cfRule>
  </conditionalFormatting>
  <conditionalFormatting sqref="BI2:BI10">
    <cfRule type="colorScale" priority="866">
      <colorScale>
        <cfvo type="min"/>
        <cfvo type="percentile" val="50"/>
        <cfvo type="max"/>
        <color rgb="FFF8696B"/>
        <color rgb="FFFFEB84"/>
        <color rgb="FF63BE7B"/>
      </colorScale>
    </cfRule>
  </conditionalFormatting>
  <conditionalFormatting sqref="BN14:BN92">
    <cfRule type="colorScale" priority="825">
      <colorScale>
        <cfvo type="min"/>
        <cfvo type="percentile" val="50"/>
        <cfvo type="max"/>
        <color rgb="FFF8696B"/>
        <color rgb="FFFFEB84"/>
        <color rgb="FF63BE7B"/>
      </colorScale>
    </cfRule>
  </conditionalFormatting>
  <conditionalFormatting sqref="BN96:BO123">
    <cfRule type="colorScale" priority="824">
      <colorScale>
        <cfvo type="min"/>
        <cfvo type="percentile" val="50"/>
        <cfvo type="max"/>
        <color rgb="FFF8696B"/>
        <color rgb="FFFFEB84"/>
        <color rgb="FF63BE7B"/>
      </colorScale>
    </cfRule>
  </conditionalFormatting>
  <conditionalFormatting sqref="N2:N10 L2:L10">
    <cfRule type="colorScale" priority="2432">
      <colorScale>
        <cfvo type="min"/>
        <cfvo type="percentile" val="50"/>
        <cfvo type="max"/>
        <color rgb="FFF8696B"/>
        <color rgb="FFFFEB84"/>
        <color rgb="FF63BE7B"/>
      </colorScale>
    </cfRule>
  </conditionalFormatting>
  <conditionalFormatting sqref="AV2:AV10 AT2:AT10">
    <cfRule type="colorScale" priority="2434">
      <colorScale>
        <cfvo type="min"/>
        <cfvo type="percentile" val="50"/>
        <cfvo type="max"/>
        <color rgb="FFF8696B"/>
        <color rgb="FFFFEB84"/>
        <color rgb="FF63BE7B"/>
      </colorScale>
    </cfRule>
  </conditionalFormatting>
  <conditionalFormatting sqref="CK96:CK123">
    <cfRule type="colorScale" priority="817">
      <colorScale>
        <cfvo type="min"/>
        <cfvo type="percentile" val="50"/>
        <cfvo type="max"/>
        <color rgb="FFF8696B"/>
        <color rgb="FFFFEB84"/>
        <color rgb="FF63BE7B"/>
      </colorScale>
    </cfRule>
  </conditionalFormatting>
  <conditionalFormatting sqref="CD14:CD92">
    <cfRule type="colorScale" priority="811">
      <colorScale>
        <cfvo type="min"/>
        <cfvo type="percentile" val="50"/>
        <cfvo type="max"/>
        <color rgb="FFF8696B"/>
        <color rgb="FFFFEB84"/>
        <color rgb="FF63BE7B"/>
      </colorScale>
    </cfRule>
  </conditionalFormatting>
  <conditionalFormatting sqref="CH96:CH123 BV96:CC123">
    <cfRule type="colorScale" priority="819">
      <colorScale>
        <cfvo type="min"/>
        <cfvo type="percentile" val="50"/>
        <cfvo type="max"/>
        <color rgb="FFF8696B"/>
        <color rgb="FFFFEB84"/>
        <color rgb="FF63BE7B"/>
      </colorScale>
    </cfRule>
  </conditionalFormatting>
  <conditionalFormatting sqref="CI96:CJ123">
    <cfRule type="colorScale" priority="818">
      <colorScale>
        <cfvo type="min"/>
        <cfvo type="percentile" val="50"/>
        <cfvo type="max"/>
        <color rgb="FFF8696B"/>
        <color rgb="FFFFEB84"/>
        <color rgb="FF63BE7B"/>
      </colorScale>
    </cfRule>
  </conditionalFormatting>
  <conditionalFormatting sqref="CH15:CH24 BV82:BX92 BV15:BX24 CH82:CH92 CC15:CC24 CC82:CC92">
    <cfRule type="colorScale" priority="816">
      <colorScale>
        <cfvo type="min"/>
        <cfvo type="percentile" val="50"/>
        <cfvo type="max"/>
        <color rgb="FFF8696B"/>
        <color rgb="FFFFEB84"/>
        <color rgb="FF63BE7B"/>
      </colorScale>
    </cfRule>
  </conditionalFormatting>
  <conditionalFormatting sqref="BU96:BU123">
    <cfRule type="colorScale" priority="815">
      <colorScale>
        <cfvo type="min"/>
        <cfvo type="percentile" val="50"/>
        <cfvo type="max"/>
        <color rgb="FFF8696B"/>
        <color rgb="FFFFEB84"/>
        <color rgb="FF63BE7B"/>
      </colorScale>
    </cfRule>
  </conditionalFormatting>
  <conditionalFormatting sqref="CK14:CK92">
    <cfRule type="colorScale" priority="820">
      <colorScale>
        <cfvo type="min"/>
        <cfvo type="percentile" val="50"/>
        <cfvo type="max"/>
        <color rgb="FFF8696B"/>
        <color rgb="FFFFEB84"/>
        <color rgb="FF63BE7B"/>
      </colorScale>
    </cfRule>
  </conditionalFormatting>
  <conditionalFormatting sqref="CH25:CH81 BV25:BX81 CC25:CC81">
    <cfRule type="colorScale" priority="821">
      <colorScale>
        <cfvo type="min"/>
        <cfvo type="percentile" val="50"/>
        <cfvo type="max"/>
        <color rgb="FFF8696B"/>
        <color rgb="FFFFEB84"/>
        <color rgb="FF63BE7B"/>
      </colorScale>
    </cfRule>
  </conditionalFormatting>
  <conditionalFormatting sqref="CI12:CI13">
    <cfRule type="colorScale" priority="822">
      <colorScale>
        <cfvo type="min"/>
        <cfvo type="percentile" val="50"/>
        <cfvo type="max"/>
        <color rgb="FFF8696B"/>
        <color rgb="FFFFEB84"/>
        <color rgb="FF63BE7B"/>
      </colorScale>
    </cfRule>
  </conditionalFormatting>
  <conditionalFormatting sqref="BV14:BX14 CC14">
    <cfRule type="colorScale" priority="814">
      <colorScale>
        <cfvo type="min"/>
        <cfvo type="percentile" val="50"/>
        <cfvo type="max"/>
        <color rgb="FFF8696B"/>
        <color rgb="FFFFEB84"/>
        <color rgb="FF63BE7B"/>
      </colorScale>
    </cfRule>
  </conditionalFormatting>
  <conditionalFormatting sqref="CH14:CH92">
    <cfRule type="colorScale" priority="813">
      <colorScale>
        <cfvo type="min"/>
        <cfvo type="percentile" val="50"/>
        <cfvo type="max"/>
        <color rgb="FFF8696B"/>
        <color rgb="FFFFEB84"/>
        <color rgb="FF63BE7B"/>
      </colorScale>
    </cfRule>
  </conditionalFormatting>
  <conditionalFormatting sqref="BU14:BU92">
    <cfRule type="colorScale" priority="812">
      <colorScale>
        <cfvo type="min"/>
        <cfvo type="percentile" val="50"/>
        <cfvo type="max"/>
        <color rgb="FFF8696B"/>
        <color rgb="FFFFEB84"/>
        <color rgb="FF63BE7B"/>
      </colorScale>
    </cfRule>
  </conditionalFormatting>
  <conditionalFormatting sqref="CL96:CM123">
    <cfRule type="colorScale" priority="810">
      <colorScale>
        <cfvo type="min"/>
        <cfvo type="percentile" val="50"/>
        <cfvo type="max"/>
        <color rgb="FFF8696B"/>
        <color rgb="FFFFEB84"/>
        <color rgb="FF63BE7B"/>
      </colorScale>
    </cfRule>
  </conditionalFormatting>
  <conditionalFormatting sqref="CL14:CL92">
    <cfRule type="colorScale" priority="809">
      <colorScale>
        <cfvo type="min"/>
        <cfvo type="percentile" val="50"/>
        <cfvo type="max"/>
        <color rgb="FF63BE7B"/>
        <color rgb="FFFFEB84"/>
        <color rgb="FFF8696B"/>
      </colorScale>
    </cfRule>
  </conditionalFormatting>
  <conditionalFormatting sqref="CD96:CE123">
    <cfRule type="colorScale" priority="808">
      <colorScale>
        <cfvo type="min"/>
        <cfvo type="percentile" val="50"/>
        <cfvo type="max"/>
        <color rgb="FFF8696B"/>
        <color rgb="FFFFEB84"/>
        <color rgb="FF63BE7B"/>
      </colorScale>
    </cfRule>
  </conditionalFormatting>
  <conditionalFormatting sqref="CF96:CG123">
    <cfRule type="colorScale" priority="807">
      <colorScale>
        <cfvo type="min"/>
        <cfvo type="percentile" val="50"/>
        <cfvo type="max"/>
        <color rgb="FFF8696B"/>
        <color rgb="FFFFEB84"/>
        <color rgb="FF63BE7B"/>
      </colorScale>
    </cfRule>
  </conditionalFormatting>
  <conditionalFormatting sqref="CL96:CM123">
    <cfRule type="colorScale" priority="806">
      <colorScale>
        <cfvo type="min"/>
        <cfvo type="percentile" val="50"/>
        <cfvo type="max"/>
        <color rgb="FF63BE7B"/>
        <color rgb="FFFFEB84"/>
        <color rgb="FFF8696B"/>
      </colorScale>
    </cfRule>
  </conditionalFormatting>
  <conditionalFormatting sqref="CF14:CG92">
    <cfRule type="colorScale" priority="805">
      <colorScale>
        <cfvo type="min"/>
        <cfvo type="percentile" val="50"/>
        <cfvo type="max"/>
        <color rgb="FFF8696B"/>
        <color rgb="FFFFEB84"/>
        <color rgb="FF63BE7B"/>
      </colorScale>
    </cfRule>
  </conditionalFormatting>
  <conditionalFormatting sqref="CH96:CH123">
    <cfRule type="colorScale" priority="804">
      <colorScale>
        <cfvo type="min"/>
        <cfvo type="percentile" val="50"/>
        <cfvo type="max"/>
        <color rgb="FFF8696B"/>
        <color rgb="FFFFEB84"/>
        <color rgb="FF63BE7B"/>
      </colorScale>
    </cfRule>
  </conditionalFormatting>
  <conditionalFormatting sqref="CQ14:CQ92">
    <cfRule type="colorScale" priority="803">
      <colorScale>
        <cfvo type="min"/>
        <cfvo type="percentile" val="50"/>
        <cfvo type="max"/>
        <color rgb="FFF8696B"/>
        <color rgb="FFFFEB84"/>
        <color rgb="FF63BE7B"/>
      </colorScale>
    </cfRule>
  </conditionalFormatting>
  <conditionalFormatting sqref="CQ96:CS123">
    <cfRule type="colorScale" priority="802">
      <colorScale>
        <cfvo type="min"/>
        <cfvo type="percentile" val="50"/>
        <cfvo type="max"/>
        <color rgb="FFF8696B"/>
        <color rgb="FFFFEB84"/>
        <color rgb="FF63BE7B"/>
      </colorScale>
    </cfRule>
  </conditionalFormatting>
  <conditionalFormatting sqref="CT14:CT92">
    <cfRule type="colorScale" priority="801">
      <colorScale>
        <cfvo type="min"/>
        <cfvo type="percentile" val="50"/>
        <cfvo type="max"/>
        <color rgb="FFF8696B"/>
        <color rgb="FFFFEB84"/>
        <color rgb="FF63BE7B"/>
      </colorScale>
    </cfRule>
  </conditionalFormatting>
  <conditionalFormatting sqref="CT96:CT123">
    <cfRule type="colorScale" priority="800">
      <colorScale>
        <cfvo type="min"/>
        <cfvo type="percentile" val="50"/>
        <cfvo type="max"/>
        <color rgb="FFF8696B"/>
        <color rgb="FFFFEB84"/>
        <color rgb="FF63BE7B"/>
      </colorScale>
    </cfRule>
  </conditionalFormatting>
  <conditionalFormatting sqref="CB2:CB10 CG2:CG10">
    <cfRule type="colorScale" priority="799">
      <colorScale>
        <cfvo type="min"/>
        <cfvo type="percentile" val="50"/>
        <cfvo type="max"/>
        <color rgb="FFF8696B"/>
        <color rgb="FFFFEB84"/>
        <color rgb="FF63BE7B"/>
      </colorScale>
    </cfRule>
  </conditionalFormatting>
  <conditionalFormatting sqref="CH2:CH10">
    <cfRule type="colorScale" priority="798">
      <colorScale>
        <cfvo type="min"/>
        <cfvo type="percentile" val="50"/>
        <cfvo type="max"/>
        <color rgb="FFF8696B"/>
        <color rgb="FFFFEB84"/>
        <color rgb="FF63BE7B"/>
      </colorScale>
    </cfRule>
  </conditionalFormatting>
  <conditionalFormatting sqref="CA14:CB92">
    <cfRule type="colorScale" priority="797">
      <colorScale>
        <cfvo type="min"/>
        <cfvo type="percentile" val="50"/>
        <cfvo type="max"/>
        <color rgb="FFF8696B"/>
        <color rgb="FFFFEB84"/>
        <color rgb="FF63BE7B"/>
      </colorScale>
    </cfRule>
  </conditionalFormatting>
  <conditionalFormatting sqref="BY14:BZ92">
    <cfRule type="colorScale" priority="796">
      <colorScale>
        <cfvo type="min"/>
        <cfvo type="percentile" val="50"/>
        <cfvo type="max"/>
        <color rgb="FFF8696B"/>
        <color rgb="FFFFEB84"/>
        <color rgb="FF63BE7B"/>
      </colorScale>
    </cfRule>
  </conditionalFormatting>
  <conditionalFormatting sqref="CE14:CE92">
    <cfRule type="colorScale" priority="795">
      <colorScale>
        <cfvo type="min"/>
        <cfvo type="percentile" val="50"/>
        <cfvo type="max"/>
        <color rgb="FFF8696B"/>
        <color rgb="FFFFEB84"/>
        <color rgb="FF63BE7B"/>
      </colorScale>
    </cfRule>
  </conditionalFormatting>
  <conditionalFormatting sqref="CS14:CS92">
    <cfRule type="colorScale" priority="794">
      <colorScale>
        <cfvo type="min"/>
        <cfvo type="percentile" val="50"/>
        <cfvo type="max"/>
        <color rgb="FFF8696B"/>
        <color rgb="FFFFEB84"/>
        <color rgb="FF63BE7B"/>
      </colorScale>
    </cfRule>
  </conditionalFormatting>
  <conditionalFormatting sqref="BY14:BY92">
    <cfRule type="colorScale" priority="793">
      <colorScale>
        <cfvo type="min"/>
        <cfvo type="percentile" val="50"/>
        <cfvo type="max"/>
        <color rgb="FFF8696B"/>
        <color rgb="FFFFEB84"/>
        <color rgb="FF63BE7B"/>
      </colorScale>
    </cfRule>
  </conditionalFormatting>
  <conditionalFormatting sqref="BV14:BX92">
    <cfRule type="colorScale" priority="792">
      <colorScale>
        <cfvo type="min"/>
        <cfvo type="percentile" val="50"/>
        <cfvo type="max"/>
        <color rgb="FFF8696B"/>
        <color rgb="FFFFEB84"/>
        <color rgb="FF63BE7B"/>
      </colorScale>
    </cfRule>
  </conditionalFormatting>
  <conditionalFormatting sqref="CU14:CV92">
    <cfRule type="colorScale" priority="791">
      <colorScale>
        <cfvo type="min"/>
        <cfvo type="percentile" val="50"/>
        <cfvo type="max"/>
        <color rgb="FFF8696B"/>
        <color rgb="FFFFEB84"/>
        <color rgb="FF63BE7B"/>
      </colorScale>
    </cfRule>
  </conditionalFormatting>
  <conditionalFormatting sqref="CU96:CV123">
    <cfRule type="colorScale" priority="790">
      <colorScale>
        <cfvo type="min"/>
        <cfvo type="percentile" val="50"/>
        <cfvo type="max"/>
        <color rgb="FFF8696B"/>
        <color rgb="FFFFEB84"/>
        <color rgb="FF63BE7B"/>
      </colorScale>
    </cfRule>
  </conditionalFormatting>
  <conditionalFormatting sqref="CI14:CI92">
    <cfRule type="colorScale" priority="789">
      <colorScale>
        <cfvo type="min"/>
        <cfvo type="percentile" val="50"/>
        <cfvo type="max"/>
        <color rgb="FFF8696B"/>
        <color rgb="FFFFEB84"/>
        <color rgb="FF63BE7B"/>
      </colorScale>
    </cfRule>
  </conditionalFormatting>
  <conditionalFormatting sqref="CI14:CI92">
    <cfRule type="colorScale" priority="788">
      <colorScale>
        <cfvo type="min"/>
        <cfvo type="percentile" val="50"/>
        <cfvo type="max"/>
        <color rgb="FFF8696B"/>
        <color rgb="FFFFEB84"/>
        <color rgb="FF63BE7B"/>
      </colorScale>
    </cfRule>
  </conditionalFormatting>
  <conditionalFormatting sqref="CL2:CL10">
    <cfRule type="colorScale" priority="787">
      <colorScale>
        <cfvo type="min"/>
        <cfvo type="percentile" val="50"/>
        <cfvo type="max"/>
        <color rgb="FFF8696B"/>
        <color rgb="FFFFEB84"/>
        <color rgb="FF63BE7B"/>
      </colorScale>
    </cfRule>
  </conditionalFormatting>
  <conditionalFormatting sqref="CP2:CP10">
    <cfRule type="colorScale" priority="786">
      <colorScale>
        <cfvo type="min"/>
        <cfvo type="percentile" val="50"/>
        <cfvo type="max"/>
        <color rgb="FFF8696B"/>
        <color rgb="FFFFEB84"/>
        <color rgb="FF63BE7B"/>
      </colorScale>
    </cfRule>
  </conditionalFormatting>
  <conditionalFormatting sqref="CN2:CN10">
    <cfRule type="colorScale" priority="785">
      <colorScale>
        <cfvo type="min"/>
        <cfvo type="percentile" val="50"/>
        <cfvo type="max"/>
        <color rgb="FFF8696B"/>
        <color rgb="FFFFEB84"/>
        <color rgb="FF63BE7B"/>
      </colorScale>
    </cfRule>
  </conditionalFormatting>
  <conditionalFormatting sqref="CR2:CR10">
    <cfRule type="colorScale" priority="784">
      <colorScale>
        <cfvo type="min"/>
        <cfvo type="percentile" val="50"/>
        <cfvo type="max"/>
        <color rgb="FFF8696B"/>
        <color rgb="FFFFEB84"/>
        <color rgb="FF63BE7B"/>
      </colorScale>
    </cfRule>
  </conditionalFormatting>
  <conditionalFormatting sqref="CW14:CW92">
    <cfRule type="colorScale" priority="783">
      <colorScale>
        <cfvo type="min"/>
        <cfvo type="percentile" val="50"/>
        <cfvo type="max"/>
        <color rgb="FFF8696B"/>
        <color rgb="FFFFEB84"/>
        <color rgb="FF63BE7B"/>
      </colorScale>
    </cfRule>
  </conditionalFormatting>
  <conditionalFormatting sqref="CW96:CX123">
    <cfRule type="colorScale" priority="782">
      <colorScale>
        <cfvo type="min"/>
        <cfvo type="percentile" val="50"/>
        <cfvo type="max"/>
        <color rgb="FFF8696B"/>
        <color rgb="FFFFEB84"/>
        <color rgb="FF63BE7B"/>
      </colorScale>
    </cfRule>
  </conditionalFormatting>
  <conditionalFormatting sqref="CE2:CE10 CC2:CC10">
    <cfRule type="colorScale" priority="823">
      <colorScale>
        <cfvo type="min"/>
        <cfvo type="percentile" val="50"/>
        <cfvo type="max"/>
        <color rgb="FFF8696B"/>
        <color rgb="FFFFEB84"/>
        <color rgb="FF63BE7B"/>
      </colorScale>
    </cfRule>
  </conditionalFormatting>
  <conditionalFormatting sqref="BP14:BS92">
    <cfRule type="colorScale" priority="781">
      <colorScale>
        <cfvo type="min"/>
        <cfvo type="percentile" val="50"/>
        <cfvo type="max"/>
        <color rgb="FFF8696B"/>
        <color rgb="FFFFEB84"/>
        <color rgb="FF63BE7B"/>
      </colorScale>
    </cfRule>
  </conditionalFormatting>
  <conditionalFormatting sqref="BP96:BS123">
    <cfRule type="colorScale" priority="780">
      <colorScale>
        <cfvo type="min"/>
        <cfvo type="percentile" val="50"/>
        <cfvo type="max"/>
        <color rgb="FFF8696B"/>
        <color rgb="FFFFEB84"/>
        <color rgb="FF63BE7B"/>
      </colorScale>
    </cfRule>
  </conditionalFormatting>
  <conditionalFormatting sqref="CY14:DB92">
    <cfRule type="colorScale" priority="779">
      <colorScale>
        <cfvo type="min"/>
        <cfvo type="percentile" val="50"/>
        <cfvo type="max"/>
        <color rgb="FFF8696B"/>
        <color rgb="FFFFEB84"/>
        <color rgb="FF63BE7B"/>
      </colorScale>
    </cfRule>
  </conditionalFormatting>
  <conditionalFormatting sqref="CY96:DB123">
    <cfRule type="colorScale" priority="778">
      <colorScale>
        <cfvo type="min"/>
        <cfvo type="percentile" val="50"/>
        <cfvo type="max"/>
        <color rgb="FFF8696B"/>
        <color rgb="FFFFEB84"/>
        <color rgb="FF63BE7B"/>
      </colorScale>
    </cfRule>
  </conditionalFormatting>
  <conditionalFormatting sqref="DT96:DT123">
    <cfRule type="colorScale" priority="771">
      <colorScale>
        <cfvo type="min"/>
        <cfvo type="percentile" val="50"/>
        <cfvo type="max"/>
        <color rgb="FFF8696B"/>
        <color rgb="FFFFEB84"/>
        <color rgb="FF63BE7B"/>
      </colorScale>
    </cfRule>
  </conditionalFormatting>
  <conditionalFormatting sqref="DM14:DM92">
    <cfRule type="colorScale" priority="765">
      <colorScale>
        <cfvo type="min"/>
        <cfvo type="percentile" val="50"/>
        <cfvo type="max"/>
        <color rgb="FFF8696B"/>
        <color rgb="FFFFEB84"/>
        <color rgb="FF63BE7B"/>
      </colorScale>
    </cfRule>
  </conditionalFormatting>
  <conditionalFormatting sqref="DQ96:DQ123 DE96:DL123">
    <cfRule type="colorScale" priority="773">
      <colorScale>
        <cfvo type="min"/>
        <cfvo type="percentile" val="50"/>
        <cfvo type="max"/>
        <color rgb="FFF8696B"/>
        <color rgb="FFFFEB84"/>
        <color rgb="FF63BE7B"/>
      </colorScale>
    </cfRule>
  </conditionalFormatting>
  <conditionalFormatting sqref="DR96:DS123">
    <cfRule type="colorScale" priority="772">
      <colorScale>
        <cfvo type="min"/>
        <cfvo type="percentile" val="50"/>
        <cfvo type="max"/>
        <color rgb="FFF8696B"/>
        <color rgb="FFFFEB84"/>
        <color rgb="FF63BE7B"/>
      </colorScale>
    </cfRule>
  </conditionalFormatting>
  <conditionalFormatting sqref="DQ15:DQ24 DE82:DG92 DE15:DG24 DQ82:DQ92 DL15:DL24 DL82:DL92">
    <cfRule type="colorScale" priority="770">
      <colorScale>
        <cfvo type="min"/>
        <cfvo type="percentile" val="50"/>
        <cfvo type="max"/>
        <color rgb="FFF8696B"/>
        <color rgb="FFFFEB84"/>
        <color rgb="FF63BE7B"/>
      </colorScale>
    </cfRule>
  </conditionalFormatting>
  <conditionalFormatting sqref="DD96:DD123">
    <cfRule type="colorScale" priority="769">
      <colorScale>
        <cfvo type="min"/>
        <cfvo type="percentile" val="50"/>
        <cfvo type="max"/>
        <color rgb="FFF8696B"/>
        <color rgb="FFFFEB84"/>
        <color rgb="FF63BE7B"/>
      </colorScale>
    </cfRule>
  </conditionalFormatting>
  <conditionalFormatting sqref="DT14:DT92">
    <cfRule type="colorScale" priority="774">
      <colorScale>
        <cfvo type="min"/>
        <cfvo type="percentile" val="50"/>
        <cfvo type="max"/>
        <color rgb="FFF8696B"/>
        <color rgb="FFFFEB84"/>
        <color rgb="FF63BE7B"/>
      </colorScale>
    </cfRule>
  </conditionalFormatting>
  <conditionalFormatting sqref="DQ25:DQ81 DE25:DG81 DL25:DL81">
    <cfRule type="colorScale" priority="775">
      <colorScale>
        <cfvo type="min"/>
        <cfvo type="percentile" val="50"/>
        <cfvo type="max"/>
        <color rgb="FFF8696B"/>
        <color rgb="FFFFEB84"/>
        <color rgb="FF63BE7B"/>
      </colorScale>
    </cfRule>
  </conditionalFormatting>
  <conditionalFormatting sqref="DR12:DR13">
    <cfRule type="colorScale" priority="776">
      <colorScale>
        <cfvo type="min"/>
        <cfvo type="percentile" val="50"/>
        <cfvo type="max"/>
        <color rgb="FFF8696B"/>
        <color rgb="FFFFEB84"/>
        <color rgb="FF63BE7B"/>
      </colorScale>
    </cfRule>
  </conditionalFormatting>
  <conditionalFormatting sqref="DE14:DG14 DL14">
    <cfRule type="colorScale" priority="768">
      <colorScale>
        <cfvo type="min"/>
        <cfvo type="percentile" val="50"/>
        <cfvo type="max"/>
        <color rgb="FFF8696B"/>
        <color rgb="FFFFEB84"/>
        <color rgb="FF63BE7B"/>
      </colorScale>
    </cfRule>
  </conditionalFormatting>
  <conditionalFormatting sqref="DQ14:DQ92">
    <cfRule type="colorScale" priority="767">
      <colorScale>
        <cfvo type="min"/>
        <cfvo type="percentile" val="50"/>
        <cfvo type="max"/>
        <color rgb="FFF8696B"/>
        <color rgb="FFFFEB84"/>
        <color rgb="FF63BE7B"/>
      </colorScale>
    </cfRule>
  </conditionalFormatting>
  <conditionalFormatting sqref="DD14:DD92">
    <cfRule type="colorScale" priority="766">
      <colorScale>
        <cfvo type="min"/>
        <cfvo type="percentile" val="50"/>
        <cfvo type="max"/>
        <color rgb="FFF8696B"/>
        <color rgb="FFFFEB84"/>
        <color rgb="FF63BE7B"/>
      </colorScale>
    </cfRule>
  </conditionalFormatting>
  <conditionalFormatting sqref="DU96:DV123">
    <cfRule type="colorScale" priority="764">
      <colorScale>
        <cfvo type="min"/>
        <cfvo type="percentile" val="50"/>
        <cfvo type="max"/>
        <color rgb="FFF8696B"/>
        <color rgb="FFFFEB84"/>
        <color rgb="FF63BE7B"/>
      </colorScale>
    </cfRule>
  </conditionalFormatting>
  <conditionalFormatting sqref="DU14:DU92">
    <cfRule type="colorScale" priority="763">
      <colorScale>
        <cfvo type="min"/>
        <cfvo type="percentile" val="50"/>
        <cfvo type="max"/>
        <color rgb="FF63BE7B"/>
        <color rgb="FFFFEB84"/>
        <color rgb="FFF8696B"/>
      </colorScale>
    </cfRule>
  </conditionalFormatting>
  <conditionalFormatting sqref="DM96:DN123">
    <cfRule type="colorScale" priority="762">
      <colorScale>
        <cfvo type="min"/>
        <cfvo type="percentile" val="50"/>
        <cfvo type="max"/>
        <color rgb="FFF8696B"/>
        <color rgb="FFFFEB84"/>
        <color rgb="FF63BE7B"/>
      </colorScale>
    </cfRule>
  </conditionalFormatting>
  <conditionalFormatting sqref="DO96:DP123">
    <cfRule type="colorScale" priority="761">
      <colorScale>
        <cfvo type="min"/>
        <cfvo type="percentile" val="50"/>
        <cfvo type="max"/>
        <color rgb="FFF8696B"/>
        <color rgb="FFFFEB84"/>
        <color rgb="FF63BE7B"/>
      </colorScale>
    </cfRule>
  </conditionalFormatting>
  <conditionalFormatting sqref="DU96:DV123">
    <cfRule type="colorScale" priority="760">
      <colorScale>
        <cfvo type="min"/>
        <cfvo type="percentile" val="50"/>
        <cfvo type="max"/>
        <color rgb="FF63BE7B"/>
        <color rgb="FFFFEB84"/>
        <color rgb="FFF8696B"/>
      </colorScale>
    </cfRule>
  </conditionalFormatting>
  <conditionalFormatting sqref="DO14:DP92">
    <cfRule type="colorScale" priority="759">
      <colorScale>
        <cfvo type="min"/>
        <cfvo type="percentile" val="50"/>
        <cfvo type="max"/>
        <color rgb="FFF8696B"/>
        <color rgb="FFFFEB84"/>
        <color rgb="FF63BE7B"/>
      </colorScale>
    </cfRule>
  </conditionalFormatting>
  <conditionalFormatting sqref="DQ96:DQ123">
    <cfRule type="colorScale" priority="758">
      <colorScale>
        <cfvo type="min"/>
        <cfvo type="percentile" val="50"/>
        <cfvo type="max"/>
        <color rgb="FFF8696B"/>
        <color rgb="FFFFEB84"/>
        <color rgb="FF63BE7B"/>
      </colorScale>
    </cfRule>
  </conditionalFormatting>
  <conditionalFormatting sqref="DZ14:DZ92">
    <cfRule type="colorScale" priority="757">
      <colorScale>
        <cfvo type="min"/>
        <cfvo type="percentile" val="50"/>
        <cfvo type="max"/>
        <color rgb="FFF8696B"/>
        <color rgb="FFFFEB84"/>
        <color rgb="FF63BE7B"/>
      </colorScale>
    </cfRule>
  </conditionalFormatting>
  <conditionalFormatting sqref="DZ96:EB123">
    <cfRule type="colorScale" priority="756">
      <colorScale>
        <cfvo type="min"/>
        <cfvo type="percentile" val="50"/>
        <cfvo type="max"/>
        <color rgb="FFF8696B"/>
        <color rgb="FFFFEB84"/>
        <color rgb="FF63BE7B"/>
      </colorScale>
    </cfRule>
  </conditionalFormatting>
  <conditionalFormatting sqref="EC14:EC92">
    <cfRule type="colorScale" priority="755">
      <colorScale>
        <cfvo type="min"/>
        <cfvo type="percentile" val="50"/>
        <cfvo type="max"/>
        <color rgb="FFF8696B"/>
        <color rgb="FFFFEB84"/>
        <color rgb="FF63BE7B"/>
      </colorScale>
    </cfRule>
  </conditionalFormatting>
  <conditionalFormatting sqref="EC96:EC123">
    <cfRule type="colorScale" priority="754">
      <colorScale>
        <cfvo type="min"/>
        <cfvo type="percentile" val="50"/>
        <cfvo type="max"/>
        <color rgb="FFF8696B"/>
        <color rgb="FFFFEB84"/>
        <color rgb="FF63BE7B"/>
      </colorScale>
    </cfRule>
  </conditionalFormatting>
  <conditionalFormatting sqref="DK2:DK10 DP2:DP10">
    <cfRule type="colorScale" priority="753">
      <colorScale>
        <cfvo type="min"/>
        <cfvo type="percentile" val="50"/>
        <cfvo type="max"/>
        <color rgb="FFF8696B"/>
        <color rgb="FFFFEB84"/>
        <color rgb="FF63BE7B"/>
      </colorScale>
    </cfRule>
  </conditionalFormatting>
  <conditionalFormatting sqref="DQ2:DQ10">
    <cfRule type="colorScale" priority="752">
      <colorScale>
        <cfvo type="min"/>
        <cfvo type="percentile" val="50"/>
        <cfvo type="max"/>
        <color rgb="FFF8696B"/>
        <color rgb="FFFFEB84"/>
        <color rgb="FF63BE7B"/>
      </colorScale>
    </cfRule>
  </conditionalFormatting>
  <conditionalFormatting sqref="DJ14:DK92">
    <cfRule type="colorScale" priority="751">
      <colorScale>
        <cfvo type="min"/>
        <cfvo type="percentile" val="50"/>
        <cfvo type="max"/>
        <color rgb="FFF8696B"/>
        <color rgb="FFFFEB84"/>
        <color rgb="FF63BE7B"/>
      </colorScale>
    </cfRule>
  </conditionalFormatting>
  <conditionalFormatting sqref="DH14:DI92">
    <cfRule type="colorScale" priority="750">
      <colorScale>
        <cfvo type="min"/>
        <cfvo type="percentile" val="50"/>
        <cfvo type="max"/>
        <color rgb="FFF8696B"/>
        <color rgb="FFFFEB84"/>
        <color rgb="FF63BE7B"/>
      </colorScale>
    </cfRule>
  </conditionalFormatting>
  <conditionalFormatting sqref="DN14:DN92">
    <cfRule type="colorScale" priority="749">
      <colorScale>
        <cfvo type="min"/>
        <cfvo type="percentile" val="50"/>
        <cfvo type="max"/>
        <color rgb="FFF8696B"/>
        <color rgb="FFFFEB84"/>
        <color rgb="FF63BE7B"/>
      </colorScale>
    </cfRule>
  </conditionalFormatting>
  <conditionalFormatting sqref="EB14:EB92">
    <cfRule type="colorScale" priority="748">
      <colorScale>
        <cfvo type="min"/>
        <cfvo type="percentile" val="50"/>
        <cfvo type="max"/>
        <color rgb="FFF8696B"/>
        <color rgb="FFFFEB84"/>
        <color rgb="FF63BE7B"/>
      </colorScale>
    </cfRule>
  </conditionalFormatting>
  <conditionalFormatting sqref="DH14:DH92">
    <cfRule type="colorScale" priority="747">
      <colorScale>
        <cfvo type="min"/>
        <cfvo type="percentile" val="50"/>
        <cfvo type="max"/>
        <color rgb="FFF8696B"/>
        <color rgb="FFFFEB84"/>
        <color rgb="FF63BE7B"/>
      </colorScale>
    </cfRule>
  </conditionalFormatting>
  <conditionalFormatting sqref="DE14:DG92">
    <cfRule type="colorScale" priority="746">
      <colorScale>
        <cfvo type="min"/>
        <cfvo type="percentile" val="50"/>
        <cfvo type="max"/>
        <color rgb="FFF8696B"/>
        <color rgb="FFFFEB84"/>
        <color rgb="FF63BE7B"/>
      </colorScale>
    </cfRule>
  </conditionalFormatting>
  <conditionalFormatting sqref="ED14:EE92">
    <cfRule type="colorScale" priority="745">
      <colorScale>
        <cfvo type="min"/>
        <cfvo type="percentile" val="50"/>
        <cfvo type="max"/>
        <color rgb="FFF8696B"/>
        <color rgb="FFFFEB84"/>
        <color rgb="FF63BE7B"/>
      </colorScale>
    </cfRule>
  </conditionalFormatting>
  <conditionalFormatting sqref="ED96:EE123">
    <cfRule type="colorScale" priority="744">
      <colorScale>
        <cfvo type="min"/>
        <cfvo type="percentile" val="50"/>
        <cfvo type="max"/>
        <color rgb="FFF8696B"/>
        <color rgb="FFFFEB84"/>
        <color rgb="FF63BE7B"/>
      </colorScale>
    </cfRule>
  </conditionalFormatting>
  <conditionalFormatting sqref="DR14:DR92">
    <cfRule type="colorScale" priority="743">
      <colorScale>
        <cfvo type="min"/>
        <cfvo type="percentile" val="50"/>
        <cfvo type="max"/>
        <color rgb="FFF8696B"/>
        <color rgb="FFFFEB84"/>
        <color rgb="FF63BE7B"/>
      </colorScale>
    </cfRule>
  </conditionalFormatting>
  <conditionalFormatting sqref="DR14:DR92">
    <cfRule type="colorScale" priority="742">
      <colorScale>
        <cfvo type="min"/>
        <cfvo type="percentile" val="50"/>
        <cfvo type="max"/>
        <color rgb="FFF8696B"/>
        <color rgb="FFFFEB84"/>
        <color rgb="FF63BE7B"/>
      </colorScale>
    </cfRule>
  </conditionalFormatting>
  <conditionalFormatting sqref="DU2:DU10">
    <cfRule type="colorScale" priority="741">
      <colorScale>
        <cfvo type="min"/>
        <cfvo type="percentile" val="50"/>
        <cfvo type="max"/>
        <color rgb="FFF8696B"/>
        <color rgb="FFFFEB84"/>
        <color rgb="FF63BE7B"/>
      </colorScale>
    </cfRule>
  </conditionalFormatting>
  <conditionalFormatting sqref="DY2:DY10">
    <cfRule type="colorScale" priority="740">
      <colorScale>
        <cfvo type="min"/>
        <cfvo type="percentile" val="50"/>
        <cfvo type="max"/>
        <color rgb="FFF8696B"/>
        <color rgb="FFFFEB84"/>
        <color rgb="FF63BE7B"/>
      </colorScale>
    </cfRule>
  </conditionalFormatting>
  <conditionalFormatting sqref="DW2:DW10">
    <cfRule type="colorScale" priority="739">
      <colorScale>
        <cfvo type="min"/>
        <cfvo type="percentile" val="50"/>
        <cfvo type="max"/>
        <color rgb="FFF8696B"/>
        <color rgb="FFFFEB84"/>
        <color rgb="FF63BE7B"/>
      </colorScale>
    </cfRule>
  </conditionalFormatting>
  <conditionalFormatting sqref="EA2:EA10">
    <cfRule type="colorScale" priority="738">
      <colorScale>
        <cfvo type="min"/>
        <cfvo type="percentile" val="50"/>
        <cfvo type="max"/>
        <color rgb="FFF8696B"/>
        <color rgb="FFFFEB84"/>
        <color rgb="FF63BE7B"/>
      </colorScale>
    </cfRule>
  </conditionalFormatting>
  <conditionalFormatting sqref="EF14:EF92">
    <cfRule type="colorScale" priority="737">
      <colorScale>
        <cfvo type="min"/>
        <cfvo type="percentile" val="50"/>
        <cfvo type="max"/>
        <color rgb="FFF8696B"/>
        <color rgb="FFFFEB84"/>
        <color rgb="FF63BE7B"/>
      </colorScale>
    </cfRule>
  </conditionalFormatting>
  <conditionalFormatting sqref="EF96:EG123">
    <cfRule type="colorScale" priority="736">
      <colorScale>
        <cfvo type="min"/>
        <cfvo type="percentile" val="50"/>
        <cfvo type="max"/>
        <color rgb="FFF8696B"/>
        <color rgb="FFFFEB84"/>
        <color rgb="FF63BE7B"/>
      </colorScale>
    </cfRule>
  </conditionalFormatting>
  <conditionalFormatting sqref="DN2:DN10 DL2:DL10">
    <cfRule type="colorScale" priority="777">
      <colorScale>
        <cfvo type="min"/>
        <cfvo type="percentile" val="50"/>
        <cfvo type="max"/>
        <color rgb="FFF8696B"/>
        <color rgb="FFFFEB84"/>
        <color rgb="FF63BE7B"/>
      </colorScale>
    </cfRule>
  </conditionalFormatting>
  <conditionalFormatting sqref="EH14:EK92">
    <cfRule type="colorScale" priority="735">
      <colorScale>
        <cfvo type="min"/>
        <cfvo type="percentile" val="50"/>
        <cfvo type="max"/>
        <color rgb="FFF8696B"/>
        <color rgb="FFFFEB84"/>
        <color rgb="FF63BE7B"/>
      </colorScale>
    </cfRule>
  </conditionalFormatting>
  <conditionalFormatting sqref="EH96:EK123">
    <cfRule type="colorScale" priority="734">
      <colorScale>
        <cfvo type="min"/>
        <cfvo type="percentile" val="50"/>
        <cfvo type="max"/>
        <color rgb="FFF8696B"/>
        <color rgb="FFFFEB84"/>
        <color rgb="FF63BE7B"/>
      </colorScale>
    </cfRule>
  </conditionalFormatting>
  <conditionalFormatting sqref="FC96:FC123">
    <cfRule type="colorScale" priority="727">
      <colorScale>
        <cfvo type="min"/>
        <cfvo type="percentile" val="50"/>
        <cfvo type="max"/>
        <color rgb="FFF8696B"/>
        <color rgb="FFFFEB84"/>
        <color rgb="FF63BE7B"/>
      </colorScale>
    </cfRule>
  </conditionalFormatting>
  <conditionalFormatting sqref="EV14:EV92">
    <cfRule type="colorScale" priority="721">
      <colorScale>
        <cfvo type="min"/>
        <cfvo type="percentile" val="50"/>
        <cfvo type="max"/>
        <color rgb="FFF8696B"/>
        <color rgb="FFFFEB84"/>
        <color rgb="FF63BE7B"/>
      </colorScale>
    </cfRule>
  </conditionalFormatting>
  <conditionalFormatting sqref="EZ96:EZ123 EN96:EU123">
    <cfRule type="colorScale" priority="729">
      <colorScale>
        <cfvo type="min"/>
        <cfvo type="percentile" val="50"/>
        <cfvo type="max"/>
        <color rgb="FFF8696B"/>
        <color rgb="FFFFEB84"/>
        <color rgb="FF63BE7B"/>
      </colorScale>
    </cfRule>
  </conditionalFormatting>
  <conditionalFormatting sqref="FA96:FB123">
    <cfRule type="colorScale" priority="728">
      <colorScale>
        <cfvo type="min"/>
        <cfvo type="percentile" val="50"/>
        <cfvo type="max"/>
        <color rgb="FFF8696B"/>
        <color rgb="FFFFEB84"/>
        <color rgb="FF63BE7B"/>
      </colorScale>
    </cfRule>
  </conditionalFormatting>
  <conditionalFormatting sqref="EZ15:EZ24 EN82:EP92 EN15:EP24 EZ82:EZ92 EU15:EU24 EU82:EU92">
    <cfRule type="colorScale" priority="726">
      <colorScale>
        <cfvo type="min"/>
        <cfvo type="percentile" val="50"/>
        <cfvo type="max"/>
        <color rgb="FFF8696B"/>
        <color rgb="FFFFEB84"/>
        <color rgb="FF63BE7B"/>
      </colorScale>
    </cfRule>
  </conditionalFormatting>
  <conditionalFormatting sqref="EM96:EM123">
    <cfRule type="colorScale" priority="725">
      <colorScale>
        <cfvo type="min"/>
        <cfvo type="percentile" val="50"/>
        <cfvo type="max"/>
        <color rgb="FFF8696B"/>
        <color rgb="FFFFEB84"/>
        <color rgb="FF63BE7B"/>
      </colorScale>
    </cfRule>
  </conditionalFormatting>
  <conditionalFormatting sqref="FC14:FC92">
    <cfRule type="colorScale" priority="730">
      <colorScale>
        <cfvo type="min"/>
        <cfvo type="percentile" val="50"/>
        <cfvo type="max"/>
        <color rgb="FFF8696B"/>
        <color rgb="FFFFEB84"/>
        <color rgb="FF63BE7B"/>
      </colorScale>
    </cfRule>
  </conditionalFormatting>
  <conditionalFormatting sqref="EZ25:EZ81 EN25:EP81 EU25:EU81">
    <cfRule type="colorScale" priority="731">
      <colorScale>
        <cfvo type="min"/>
        <cfvo type="percentile" val="50"/>
        <cfvo type="max"/>
        <color rgb="FFF8696B"/>
        <color rgb="FFFFEB84"/>
        <color rgb="FF63BE7B"/>
      </colorScale>
    </cfRule>
  </conditionalFormatting>
  <conditionalFormatting sqref="FA12:FA13">
    <cfRule type="colorScale" priority="732">
      <colorScale>
        <cfvo type="min"/>
        <cfvo type="percentile" val="50"/>
        <cfvo type="max"/>
        <color rgb="FFF8696B"/>
        <color rgb="FFFFEB84"/>
        <color rgb="FF63BE7B"/>
      </colorScale>
    </cfRule>
  </conditionalFormatting>
  <conditionalFormatting sqref="EN14:EP14 EU14">
    <cfRule type="colorScale" priority="724">
      <colorScale>
        <cfvo type="min"/>
        <cfvo type="percentile" val="50"/>
        <cfvo type="max"/>
        <color rgb="FFF8696B"/>
        <color rgb="FFFFEB84"/>
        <color rgb="FF63BE7B"/>
      </colorScale>
    </cfRule>
  </conditionalFormatting>
  <conditionalFormatting sqref="EZ14:EZ92">
    <cfRule type="colorScale" priority="723">
      <colorScale>
        <cfvo type="min"/>
        <cfvo type="percentile" val="50"/>
        <cfvo type="max"/>
        <color rgb="FFF8696B"/>
        <color rgb="FFFFEB84"/>
        <color rgb="FF63BE7B"/>
      </colorScale>
    </cfRule>
  </conditionalFormatting>
  <conditionalFormatting sqref="EM14:EM92">
    <cfRule type="colorScale" priority="722">
      <colorScale>
        <cfvo type="min"/>
        <cfvo type="percentile" val="50"/>
        <cfvo type="max"/>
        <color rgb="FFF8696B"/>
        <color rgb="FFFFEB84"/>
        <color rgb="FF63BE7B"/>
      </colorScale>
    </cfRule>
  </conditionalFormatting>
  <conditionalFormatting sqref="FD96:FE123">
    <cfRule type="colorScale" priority="720">
      <colorScale>
        <cfvo type="min"/>
        <cfvo type="percentile" val="50"/>
        <cfvo type="max"/>
        <color rgb="FFF8696B"/>
        <color rgb="FFFFEB84"/>
        <color rgb="FF63BE7B"/>
      </colorScale>
    </cfRule>
  </conditionalFormatting>
  <conditionalFormatting sqref="FD14:FD92">
    <cfRule type="colorScale" priority="719">
      <colorScale>
        <cfvo type="min"/>
        <cfvo type="percentile" val="50"/>
        <cfvo type="max"/>
        <color rgb="FF63BE7B"/>
        <color rgb="FFFFEB84"/>
        <color rgb="FFF8696B"/>
      </colorScale>
    </cfRule>
  </conditionalFormatting>
  <conditionalFormatting sqref="EV96:EW123">
    <cfRule type="colorScale" priority="718">
      <colorScale>
        <cfvo type="min"/>
        <cfvo type="percentile" val="50"/>
        <cfvo type="max"/>
        <color rgb="FFF8696B"/>
        <color rgb="FFFFEB84"/>
        <color rgb="FF63BE7B"/>
      </colorScale>
    </cfRule>
  </conditionalFormatting>
  <conditionalFormatting sqref="EX96:EY123">
    <cfRule type="colorScale" priority="717">
      <colorScale>
        <cfvo type="min"/>
        <cfvo type="percentile" val="50"/>
        <cfvo type="max"/>
        <color rgb="FFF8696B"/>
        <color rgb="FFFFEB84"/>
        <color rgb="FF63BE7B"/>
      </colorScale>
    </cfRule>
  </conditionalFormatting>
  <conditionalFormatting sqref="FD96:FE123">
    <cfRule type="colorScale" priority="716">
      <colorScale>
        <cfvo type="min"/>
        <cfvo type="percentile" val="50"/>
        <cfvo type="max"/>
        <color rgb="FF63BE7B"/>
        <color rgb="FFFFEB84"/>
        <color rgb="FFF8696B"/>
      </colorScale>
    </cfRule>
  </conditionalFormatting>
  <conditionalFormatting sqref="EX14:EY92">
    <cfRule type="colorScale" priority="715">
      <colorScale>
        <cfvo type="min"/>
        <cfvo type="percentile" val="50"/>
        <cfvo type="max"/>
        <color rgb="FFF8696B"/>
        <color rgb="FFFFEB84"/>
        <color rgb="FF63BE7B"/>
      </colorScale>
    </cfRule>
  </conditionalFormatting>
  <conditionalFormatting sqref="EZ96:EZ123">
    <cfRule type="colorScale" priority="714">
      <colorScale>
        <cfvo type="min"/>
        <cfvo type="percentile" val="50"/>
        <cfvo type="max"/>
        <color rgb="FFF8696B"/>
        <color rgb="FFFFEB84"/>
        <color rgb="FF63BE7B"/>
      </colorScale>
    </cfRule>
  </conditionalFormatting>
  <conditionalFormatting sqref="FI14:FI92">
    <cfRule type="colorScale" priority="713">
      <colorScale>
        <cfvo type="min"/>
        <cfvo type="percentile" val="50"/>
        <cfvo type="max"/>
        <color rgb="FFF8696B"/>
        <color rgb="FFFFEB84"/>
        <color rgb="FF63BE7B"/>
      </colorScale>
    </cfRule>
  </conditionalFormatting>
  <conditionalFormatting sqref="FI96:FK123">
    <cfRule type="colorScale" priority="712">
      <colorScale>
        <cfvo type="min"/>
        <cfvo type="percentile" val="50"/>
        <cfvo type="max"/>
        <color rgb="FFF8696B"/>
        <color rgb="FFFFEB84"/>
        <color rgb="FF63BE7B"/>
      </colorScale>
    </cfRule>
  </conditionalFormatting>
  <conditionalFormatting sqref="FL14:FL92">
    <cfRule type="colorScale" priority="711">
      <colorScale>
        <cfvo type="min"/>
        <cfvo type="percentile" val="50"/>
        <cfvo type="max"/>
        <color rgb="FFF8696B"/>
        <color rgb="FFFFEB84"/>
        <color rgb="FF63BE7B"/>
      </colorScale>
    </cfRule>
  </conditionalFormatting>
  <conditionalFormatting sqref="FL96:FL123">
    <cfRule type="colorScale" priority="710">
      <colorScale>
        <cfvo type="min"/>
        <cfvo type="percentile" val="50"/>
        <cfvo type="max"/>
        <color rgb="FFF8696B"/>
        <color rgb="FFFFEB84"/>
        <color rgb="FF63BE7B"/>
      </colorScale>
    </cfRule>
  </conditionalFormatting>
  <conditionalFormatting sqref="ET2:ET10 EY2:EY10">
    <cfRule type="colorScale" priority="709">
      <colorScale>
        <cfvo type="min"/>
        <cfvo type="percentile" val="50"/>
        <cfvo type="max"/>
        <color rgb="FFF8696B"/>
        <color rgb="FFFFEB84"/>
        <color rgb="FF63BE7B"/>
      </colorScale>
    </cfRule>
  </conditionalFormatting>
  <conditionalFormatting sqref="EZ2:EZ10">
    <cfRule type="colorScale" priority="708">
      <colorScale>
        <cfvo type="min"/>
        <cfvo type="percentile" val="50"/>
        <cfvo type="max"/>
        <color rgb="FFF8696B"/>
        <color rgb="FFFFEB84"/>
        <color rgb="FF63BE7B"/>
      </colorScale>
    </cfRule>
  </conditionalFormatting>
  <conditionalFormatting sqref="ES14:ET92">
    <cfRule type="colorScale" priority="707">
      <colorScale>
        <cfvo type="min"/>
        <cfvo type="percentile" val="50"/>
        <cfvo type="max"/>
        <color rgb="FFF8696B"/>
        <color rgb="FFFFEB84"/>
        <color rgb="FF63BE7B"/>
      </colorScale>
    </cfRule>
  </conditionalFormatting>
  <conditionalFormatting sqref="EQ14:ER92">
    <cfRule type="colorScale" priority="706">
      <colorScale>
        <cfvo type="min"/>
        <cfvo type="percentile" val="50"/>
        <cfvo type="max"/>
        <color rgb="FFF8696B"/>
        <color rgb="FFFFEB84"/>
        <color rgb="FF63BE7B"/>
      </colorScale>
    </cfRule>
  </conditionalFormatting>
  <conditionalFormatting sqref="EW14:EW92">
    <cfRule type="colorScale" priority="705">
      <colorScale>
        <cfvo type="min"/>
        <cfvo type="percentile" val="50"/>
        <cfvo type="max"/>
        <color rgb="FFF8696B"/>
        <color rgb="FFFFEB84"/>
        <color rgb="FF63BE7B"/>
      </colorScale>
    </cfRule>
  </conditionalFormatting>
  <conditionalFormatting sqref="FK14:FK92">
    <cfRule type="colorScale" priority="704">
      <colorScale>
        <cfvo type="min"/>
        <cfvo type="percentile" val="50"/>
        <cfvo type="max"/>
        <color rgb="FFF8696B"/>
        <color rgb="FFFFEB84"/>
        <color rgb="FF63BE7B"/>
      </colorScale>
    </cfRule>
  </conditionalFormatting>
  <conditionalFormatting sqref="EQ14:EQ92">
    <cfRule type="colorScale" priority="703">
      <colorScale>
        <cfvo type="min"/>
        <cfvo type="percentile" val="50"/>
        <cfvo type="max"/>
        <color rgb="FFF8696B"/>
        <color rgb="FFFFEB84"/>
        <color rgb="FF63BE7B"/>
      </colorScale>
    </cfRule>
  </conditionalFormatting>
  <conditionalFormatting sqref="EN14:EP92">
    <cfRule type="colorScale" priority="702">
      <colorScale>
        <cfvo type="min"/>
        <cfvo type="percentile" val="50"/>
        <cfvo type="max"/>
        <color rgb="FFF8696B"/>
        <color rgb="FFFFEB84"/>
        <color rgb="FF63BE7B"/>
      </colorScale>
    </cfRule>
  </conditionalFormatting>
  <conditionalFormatting sqref="FM14:FN92">
    <cfRule type="colorScale" priority="701">
      <colorScale>
        <cfvo type="min"/>
        <cfvo type="percentile" val="50"/>
        <cfvo type="max"/>
        <color rgb="FFF8696B"/>
        <color rgb="FFFFEB84"/>
        <color rgb="FF63BE7B"/>
      </colorScale>
    </cfRule>
  </conditionalFormatting>
  <conditionalFormatting sqref="FM96:FN123">
    <cfRule type="colorScale" priority="700">
      <colorScale>
        <cfvo type="min"/>
        <cfvo type="percentile" val="50"/>
        <cfvo type="max"/>
        <color rgb="FFF8696B"/>
        <color rgb="FFFFEB84"/>
        <color rgb="FF63BE7B"/>
      </colorScale>
    </cfRule>
  </conditionalFormatting>
  <conditionalFormatting sqref="FA14:FA92">
    <cfRule type="colorScale" priority="699">
      <colorScale>
        <cfvo type="min"/>
        <cfvo type="percentile" val="50"/>
        <cfvo type="max"/>
        <color rgb="FFF8696B"/>
        <color rgb="FFFFEB84"/>
        <color rgb="FF63BE7B"/>
      </colorScale>
    </cfRule>
  </conditionalFormatting>
  <conditionalFormatting sqref="FA14:FA92">
    <cfRule type="colorScale" priority="698">
      <colorScale>
        <cfvo type="min"/>
        <cfvo type="percentile" val="50"/>
        <cfvo type="max"/>
        <color rgb="FFF8696B"/>
        <color rgb="FFFFEB84"/>
        <color rgb="FF63BE7B"/>
      </colorScale>
    </cfRule>
  </conditionalFormatting>
  <conditionalFormatting sqref="FD2:FD10">
    <cfRule type="colorScale" priority="697">
      <colorScale>
        <cfvo type="min"/>
        <cfvo type="percentile" val="50"/>
        <cfvo type="max"/>
        <color rgb="FFF8696B"/>
        <color rgb="FFFFEB84"/>
        <color rgb="FF63BE7B"/>
      </colorScale>
    </cfRule>
  </conditionalFormatting>
  <conditionalFormatting sqref="FH2:FH10">
    <cfRule type="colorScale" priority="696">
      <colorScale>
        <cfvo type="min"/>
        <cfvo type="percentile" val="50"/>
        <cfvo type="max"/>
        <color rgb="FFF8696B"/>
        <color rgb="FFFFEB84"/>
        <color rgb="FF63BE7B"/>
      </colorScale>
    </cfRule>
  </conditionalFormatting>
  <conditionalFormatting sqref="FF2:FF10">
    <cfRule type="colorScale" priority="695">
      <colorScale>
        <cfvo type="min"/>
        <cfvo type="percentile" val="50"/>
        <cfvo type="max"/>
        <color rgb="FFF8696B"/>
        <color rgb="FFFFEB84"/>
        <color rgb="FF63BE7B"/>
      </colorScale>
    </cfRule>
  </conditionalFormatting>
  <conditionalFormatting sqref="FJ2:FJ10">
    <cfRule type="colorScale" priority="694">
      <colorScale>
        <cfvo type="min"/>
        <cfvo type="percentile" val="50"/>
        <cfvo type="max"/>
        <color rgb="FFF8696B"/>
        <color rgb="FFFFEB84"/>
        <color rgb="FF63BE7B"/>
      </colorScale>
    </cfRule>
  </conditionalFormatting>
  <conditionalFormatting sqref="FO14:FO92">
    <cfRule type="colorScale" priority="693">
      <colorScale>
        <cfvo type="min"/>
        <cfvo type="percentile" val="50"/>
        <cfvo type="max"/>
        <color rgb="FFF8696B"/>
        <color rgb="FFFFEB84"/>
        <color rgb="FF63BE7B"/>
      </colorScale>
    </cfRule>
  </conditionalFormatting>
  <conditionalFormatting sqref="FO96:FP123">
    <cfRule type="colorScale" priority="692">
      <colorScale>
        <cfvo type="min"/>
        <cfvo type="percentile" val="50"/>
        <cfvo type="max"/>
        <color rgb="FFF8696B"/>
        <color rgb="FFFFEB84"/>
        <color rgb="FF63BE7B"/>
      </colorScale>
    </cfRule>
  </conditionalFormatting>
  <conditionalFormatting sqref="EW2:EW10 EU2:EU10 EV10">
    <cfRule type="colorScale" priority="733">
      <colorScale>
        <cfvo type="min"/>
        <cfvo type="percentile" val="50"/>
        <cfvo type="max"/>
        <color rgb="FFF8696B"/>
        <color rgb="FFFFEB84"/>
        <color rgb="FF63BE7B"/>
      </colorScale>
    </cfRule>
  </conditionalFormatting>
  <conditionalFormatting sqref="FQ14:FT92">
    <cfRule type="colorScale" priority="691">
      <colorScale>
        <cfvo type="min"/>
        <cfvo type="percentile" val="50"/>
        <cfvo type="max"/>
        <color rgb="FFF8696B"/>
        <color rgb="FFFFEB84"/>
        <color rgb="FF63BE7B"/>
      </colorScale>
    </cfRule>
  </conditionalFormatting>
  <conditionalFormatting sqref="FQ96:FT123">
    <cfRule type="colorScale" priority="690">
      <colorScale>
        <cfvo type="min"/>
        <cfvo type="percentile" val="50"/>
        <cfvo type="max"/>
        <color rgb="FFF8696B"/>
        <color rgb="FFFFEB84"/>
        <color rgb="FF63BE7B"/>
      </colorScale>
    </cfRule>
  </conditionalFormatting>
  <conditionalFormatting sqref="GL96:GL123">
    <cfRule type="colorScale" priority="683">
      <colorScale>
        <cfvo type="min"/>
        <cfvo type="percentile" val="50"/>
        <cfvo type="max"/>
        <color rgb="FFF8696B"/>
        <color rgb="FFFFEB84"/>
        <color rgb="FF63BE7B"/>
      </colorScale>
    </cfRule>
  </conditionalFormatting>
  <conditionalFormatting sqref="GE14:GE92">
    <cfRule type="colorScale" priority="677">
      <colorScale>
        <cfvo type="min"/>
        <cfvo type="percentile" val="50"/>
        <cfvo type="max"/>
        <color rgb="FFF8696B"/>
        <color rgb="FFFFEB84"/>
        <color rgb="FF63BE7B"/>
      </colorScale>
    </cfRule>
  </conditionalFormatting>
  <conditionalFormatting sqref="GI96:GI123 FW96:GD123">
    <cfRule type="colorScale" priority="685">
      <colorScale>
        <cfvo type="min"/>
        <cfvo type="percentile" val="50"/>
        <cfvo type="max"/>
        <color rgb="FFF8696B"/>
        <color rgb="FFFFEB84"/>
        <color rgb="FF63BE7B"/>
      </colorScale>
    </cfRule>
  </conditionalFormatting>
  <conditionalFormatting sqref="GJ96:GK123">
    <cfRule type="colorScale" priority="684">
      <colorScale>
        <cfvo type="min"/>
        <cfvo type="percentile" val="50"/>
        <cfvo type="max"/>
        <color rgb="FFF8696B"/>
        <color rgb="FFFFEB84"/>
        <color rgb="FF63BE7B"/>
      </colorScale>
    </cfRule>
  </conditionalFormatting>
  <conditionalFormatting sqref="GI15:GI24 FW82:FY92 FW15:FY24 GI82:GI92 GD15:GD24 GD82:GD92">
    <cfRule type="colorScale" priority="682">
      <colorScale>
        <cfvo type="min"/>
        <cfvo type="percentile" val="50"/>
        <cfvo type="max"/>
        <color rgb="FFF8696B"/>
        <color rgb="FFFFEB84"/>
        <color rgb="FF63BE7B"/>
      </colorScale>
    </cfRule>
  </conditionalFormatting>
  <conditionalFormatting sqref="FV96:FV123">
    <cfRule type="colorScale" priority="681">
      <colorScale>
        <cfvo type="min"/>
        <cfvo type="percentile" val="50"/>
        <cfvo type="max"/>
        <color rgb="FFF8696B"/>
        <color rgb="FFFFEB84"/>
        <color rgb="FF63BE7B"/>
      </colorScale>
    </cfRule>
  </conditionalFormatting>
  <conditionalFormatting sqref="GL14:GL92">
    <cfRule type="colorScale" priority="686">
      <colorScale>
        <cfvo type="min"/>
        <cfvo type="percentile" val="50"/>
        <cfvo type="max"/>
        <color rgb="FFF8696B"/>
        <color rgb="FFFFEB84"/>
        <color rgb="FF63BE7B"/>
      </colorScale>
    </cfRule>
  </conditionalFormatting>
  <conditionalFormatting sqref="GI25:GI81 FW25:FY81 GD25:GD81">
    <cfRule type="colorScale" priority="687">
      <colorScale>
        <cfvo type="min"/>
        <cfvo type="percentile" val="50"/>
        <cfvo type="max"/>
        <color rgb="FFF8696B"/>
        <color rgb="FFFFEB84"/>
        <color rgb="FF63BE7B"/>
      </colorScale>
    </cfRule>
  </conditionalFormatting>
  <conditionalFormatting sqref="GJ12:GJ13">
    <cfRule type="colorScale" priority="688">
      <colorScale>
        <cfvo type="min"/>
        <cfvo type="percentile" val="50"/>
        <cfvo type="max"/>
        <color rgb="FFF8696B"/>
        <color rgb="FFFFEB84"/>
        <color rgb="FF63BE7B"/>
      </colorScale>
    </cfRule>
  </conditionalFormatting>
  <conditionalFormatting sqref="FW14:FY14 GD14">
    <cfRule type="colorScale" priority="680">
      <colorScale>
        <cfvo type="min"/>
        <cfvo type="percentile" val="50"/>
        <cfvo type="max"/>
        <color rgb="FFF8696B"/>
        <color rgb="FFFFEB84"/>
        <color rgb="FF63BE7B"/>
      </colorScale>
    </cfRule>
  </conditionalFormatting>
  <conditionalFormatting sqref="GI14:GI92">
    <cfRule type="colorScale" priority="679">
      <colorScale>
        <cfvo type="min"/>
        <cfvo type="percentile" val="50"/>
        <cfvo type="max"/>
        <color rgb="FFF8696B"/>
        <color rgb="FFFFEB84"/>
        <color rgb="FF63BE7B"/>
      </colorScale>
    </cfRule>
  </conditionalFormatting>
  <conditionalFormatting sqref="FV14:FV92">
    <cfRule type="colorScale" priority="678">
      <colorScale>
        <cfvo type="min"/>
        <cfvo type="percentile" val="50"/>
        <cfvo type="max"/>
        <color rgb="FFF8696B"/>
        <color rgb="FFFFEB84"/>
        <color rgb="FF63BE7B"/>
      </colorScale>
    </cfRule>
  </conditionalFormatting>
  <conditionalFormatting sqref="GM96:GN123">
    <cfRule type="colorScale" priority="676">
      <colorScale>
        <cfvo type="min"/>
        <cfvo type="percentile" val="50"/>
        <cfvo type="max"/>
        <color rgb="FFF8696B"/>
        <color rgb="FFFFEB84"/>
        <color rgb="FF63BE7B"/>
      </colorScale>
    </cfRule>
  </conditionalFormatting>
  <conditionalFormatting sqref="GM14:GM92">
    <cfRule type="colorScale" priority="675">
      <colorScale>
        <cfvo type="min"/>
        <cfvo type="percentile" val="50"/>
        <cfvo type="max"/>
        <color rgb="FF63BE7B"/>
        <color rgb="FFFFEB84"/>
        <color rgb="FFF8696B"/>
      </colorScale>
    </cfRule>
  </conditionalFormatting>
  <conditionalFormatting sqref="GE96:GF123">
    <cfRule type="colorScale" priority="674">
      <colorScale>
        <cfvo type="min"/>
        <cfvo type="percentile" val="50"/>
        <cfvo type="max"/>
        <color rgb="FFF8696B"/>
        <color rgb="FFFFEB84"/>
        <color rgb="FF63BE7B"/>
      </colorScale>
    </cfRule>
  </conditionalFormatting>
  <conditionalFormatting sqref="GG96:GH123">
    <cfRule type="colorScale" priority="673">
      <colorScale>
        <cfvo type="min"/>
        <cfvo type="percentile" val="50"/>
        <cfvo type="max"/>
        <color rgb="FFF8696B"/>
        <color rgb="FFFFEB84"/>
        <color rgb="FF63BE7B"/>
      </colorScale>
    </cfRule>
  </conditionalFormatting>
  <conditionalFormatting sqref="GM96:GN123">
    <cfRule type="colorScale" priority="672">
      <colorScale>
        <cfvo type="min"/>
        <cfvo type="percentile" val="50"/>
        <cfvo type="max"/>
        <color rgb="FF63BE7B"/>
        <color rgb="FFFFEB84"/>
        <color rgb="FFF8696B"/>
      </colorScale>
    </cfRule>
  </conditionalFormatting>
  <conditionalFormatting sqref="GG14:GH92">
    <cfRule type="colorScale" priority="671">
      <colorScale>
        <cfvo type="min"/>
        <cfvo type="percentile" val="50"/>
        <cfvo type="max"/>
        <color rgb="FFF8696B"/>
        <color rgb="FFFFEB84"/>
        <color rgb="FF63BE7B"/>
      </colorScale>
    </cfRule>
  </conditionalFormatting>
  <conditionalFormatting sqref="GI96:GI123">
    <cfRule type="colorScale" priority="670">
      <colorScale>
        <cfvo type="min"/>
        <cfvo type="percentile" val="50"/>
        <cfvo type="max"/>
        <color rgb="FFF8696B"/>
        <color rgb="FFFFEB84"/>
        <color rgb="FF63BE7B"/>
      </colorScale>
    </cfRule>
  </conditionalFormatting>
  <conditionalFormatting sqref="GR14:GR92">
    <cfRule type="colorScale" priority="669">
      <colorScale>
        <cfvo type="min"/>
        <cfvo type="percentile" val="50"/>
        <cfvo type="max"/>
        <color rgb="FFF8696B"/>
        <color rgb="FFFFEB84"/>
        <color rgb="FF63BE7B"/>
      </colorScale>
    </cfRule>
  </conditionalFormatting>
  <conditionalFormatting sqref="GR96:GT123">
    <cfRule type="colorScale" priority="668">
      <colorScale>
        <cfvo type="min"/>
        <cfvo type="percentile" val="50"/>
        <cfvo type="max"/>
        <color rgb="FFF8696B"/>
        <color rgb="FFFFEB84"/>
        <color rgb="FF63BE7B"/>
      </colorScale>
    </cfRule>
  </conditionalFormatting>
  <conditionalFormatting sqref="GU14:GU92">
    <cfRule type="colorScale" priority="667">
      <colorScale>
        <cfvo type="min"/>
        <cfvo type="percentile" val="50"/>
        <cfvo type="max"/>
        <color rgb="FFF8696B"/>
        <color rgb="FFFFEB84"/>
        <color rgb="FF63BE7B"/>
      </colorScale>
    </cfRule>
  </conditionalFormatting>
  <conditionalFormatting sqref="GU96:GU123">
    <cfRule type="colorScale" priority="666">
      <colorScale>
        <cfvo type="min"/>
        <cfvo type="percentile" val="50"/>
        <cfvo type="max"/>
        <color rgb="FFF8696B"/>
        <color rgb="FFFFEB84"/>
        <color rgb="FF63BE7B"/>
      </colorScale>
    </cfRule>
  </conditionalFormatting>
  <conditionalFormatting sqref="GC2:GC10 GH2:GH10">
    <cfRule type="colorScale" priority="665">
      <colorScale>
        <cfvo type="min"/>
        <cfvo type="percentile" val="50"/>
        <cfvo type="max"/>
        <color rgb="FFF8696B"/>
        <color rgb="FFFFEB84"/>
        <color rgb="FF63BE7B"/>
      </colorScale>
    </cfRule>
  </conditionalFormatting>
  <conditionalFormatting sqref="GI2:GI10">
    <cfRule type="colorScale" priority="664">
      <colorScale>
        <cfvo type="min"/>
        <cfvo type="percentile" val="50"/>
        <cfvo type="max"/>
        <color rgb="FFF8696B"/>
        <color rgb="FFFFEB84"/>
        <color rgb="FF63BE7B"/>
      </colorScale>
    </cfRule>
  </conditionalFormatting>
  <conditionalFormatting sqref="GB14:GC92">
    <cfRule type="colorScale" priority="663">
      <colorScale>
        <cfvo type="min"/>
        <cfvo type="percentile" val="50"/>
        <cfvo type="max"/>
        <color rgb="FFF8696B"/>
        <color rgb="FFFFEB84"/>
        <color rgb="FF63BE7B"/>
      </colorScale>
    </cfRule>
  </conditionalFormatting>
  <conditionalFormatting sqref="FZ14:GA92">
    <cfRule type="colorScale" priority="662">
      <colorScale>
        <cfvo type="min"/>
        <cfvo type="percentile" val="50"/>
        <cfvo type="max"/>
        <color rgb="FFF8696B"/>
        <color rgb="FFFFEB84"/>
        <color rgb="FF63BE7B"/>
      </colorScale>
    </cfRule>
  </conditionalFormatting>
  <conditionalFormatting sqref="GF14:GF92">
    <cfRule type="colorScale" priority="661">
      <colorScale>
        <cfvo type="min"/>
        <cfvo type="percentile" val="50"/>
        <cfvo type="max"/>
        <color rgb="FFF8696B"/>
        <color rgb="FFFFEB84"/>
        <color rgb="FF63BE7B"/>
      </colorScale>
    </cfRule>
  </conditionalFormatting>
  <conditionalFormatting sqref="GT14:GT92">
    <cfRule type="colorScale" priority="660">
      <colorScale>
        <cfvo type="min"/>
        <cfvo type="percentile" val="50"/>
        <cfvo type="max"/>
        <color rgb="FFF8696B"/>
        <color rgb="FFFFEB84"/>
        <color rgb="FF63BE7B"/>
      </colorScale>
    </cfRule>
  </conditionalFormatting>
  <conditionalFormatting sqref="FZ14:FZ92">
    <cfRule type="colorScale" priority="659">
      <colorScale>
        <cfvo type="min"/>
        <cfvo type="percentile" val="50"/>
        <cfvo type="max"/>
        <color rgb="FFF8696B"/>
        <color rgb="FFFFEB84"/>
        <color rgb="FF63BE7B"/>
      </colorScale>
    </cfRule>
  </conditionalFormatting>
  <conditionalFormatting sqref="FW14:FY92">
    <cfRule type="colorScale" priority="658">
      <colorScale>
        <cfvo type="min"/>
        <cfvo type="percentile" val="50"/>
        <cfvo type="max"/>
        <color rgb="FFF8696B"/>
        <color rgb="FFFFEB84"/>
        <color rgb="FF63BE7B"/>
      </colorScale>
    </cfRule>
  </conditionalFormatting>
  <conditionalFormatting sqref="GV14:GW92">
    <cfRule type="colorScale" priority="657">
      <colorScale>
        <cfvo type="min"/>
        <cfvo type="percentile" val="50"/>
        <cfvo type="max"/>
        <color rgb="FFF8696B"/>
        <color rgb="FFFFEB84"/>
        <color rgb="FF63BE7B"/>
      </colorScale>
    </cfRule>
  </conditionalFormatting>
  <conditionalFormatting sqref="GV96:GW123">
    <cfRule type="colorScale" priority="656">
      <colorScale>
        <cfvo type="min"/>
        <cfvo type="percentile" val="50"/>
        <cfvo type="max"/>
        <color rgb="FFF8696B"/>
        <color rgb="FFFFEB84"/>
        <color rgb="FF63BE7B"/>
      </colorScale>
    </cfRule>
  </conditionalFormatting>
  <conditionalFormatting sqref="GJ14:GJ92">
    <cfRule type="colorScale" priority="655">
      <colorScale>
        <cfvo type="min"/>
        <cfvo type="percentile" val="50"/>
        <cfvo type="max"/>
        <color rgb="FFF8696B"/>
        <color rgb="FFFFEB84"/>
        <color rgb="FF63BE7B"/>
      </colorScale>
    </cfRule>
  </conditionalFormatting>
  <conditionalFormatting sqref="GJ14:GJ92">
    <cfRule type="colorScale" priority="654">
      <colorScale>
        <cfvo type="min"/>
        <cfvo type="percentile" val="50"/>
        <cfvo type="max"/>
        <color rgb="FFF8696B"/>
        <color rgb="FFFFEB84"/>
        <color rgb="FF63BE7B"/>
      </colorScale>
    </cfRule>
  </conditionalFormatting>
  <conditionalFormatting sqref="GM2:GM10">
    <cfRule type="colorScale" priority="653">
      <colorScale>
        <cfvo type="min"/>
        <cfvo type="percentile" val="50"/>
        <cfvo type="max"/>
        <color rgb="FFF8696B"/>
        <color rgb="FFFFEB84"/>
        <color rgb="FF63BE7B"/>
      </colorScale>
    </cfRule>
  </conditionalFormatting>
  <conditionalFormatting sqref="GQ2:GQ10">
    <cfRule type="colorScale" priority="652">
      <colorScale>
        <cfvo type="min"/>
        <cfvo type="percentile" val="50"/>
        <cfvo type="max"/>
        <color rgb="FFF8696B"/>
        <color rgb="FFFFEB84"/>
        <color rgb="FF63BE7B"/>
      </colorScale>
    </cfRule>
  </conditionalFormatting>
  <conditionalFormatting sqref="GO2:GO10">
    <cfRule type="colorScale" priority="651">
      <colorScale>
        <cfvo type="min"/>
        <cfvo type="percentile" val="50"/>
        <cfvo type="max"/>
        <color rgb="FFF8696B"/>
        <color rgb="FFFFEB84"/>
        <color rgb="FF63BE7B"/>
      </colorScale>
    </cfRule>
  </conditionalFormatting>
  <conditionalFormatting sqref="GS2:GS10">
    <cfRule type="colorScale" priority="650">
      <colorScale>
        <cfvo type="min"/>
        <cfvo type="percentile" val="50"/>
        <cfvo type="max"/>
        <color rgb="FFF8696B"/>
        <color rgb="FFFFEB84"/>
        <color rgb="FF63BE7B"/>
      </colorScale>
    </cfRule>
  </conditionalFormatting>
  <conditionalFormatting sqref="GX14:GX92">
    <cfRule type="colorScale" priority="649">
      <colorScale>
        <cfvo type="min"/>
        <cfvo type="percentile" val="50"/>
        <cfvo type="max"/>
        <color rgb="FFF8696B"/>
        <color rgb="FFFFEB84"/>
        <color rgb="FF63BE7B"/>
      </colorScale>
    </cfRule>
  </conditionalFormatting>
  <conditionalFormatting sqref="GX96:GY123">
    <cfRule type="colorScale" priority="648">
      <colorScale>
        <cfvo type="min"/>
        <cfvo type="percentile" val="50"/>
        <cfvo type="max"/>
        <color rgb="FFF8696B"/>
        <color rgb="FFFFEB84"/>
        <color rgb="FF63BE7B"/>
      </colorScale>
    </cfRule>
  </conditionalFormatting>
  <conditionalFormatting sqref="GF2:GF10 GD2:GD10">
    <cfRule type="colorScale" priority="689">
      <colorScale>
        <cfvo type="min"/>
        <cfvo type="percentile" val="50"/>
        <cfvo type="max"/>
        <color rgb="FFF8696B"/>
        <color rgb="FFFFEB84"/>
        <color rgb="FF63BE7B"/>
      </colorScale>
    </cfRule>
  </conditionalFormatting>
  <conditionalFormatting sqref="GZ14:HC92">
    <cfRule type="colorScale" priority="647">
      <colorScale>
        <cfvo type="min"/>
        <cfvo type="percentile" val="50"/>
        <cfvo type="max"/>
        <color rgb="FFF8696B"/>
        <color rgb="FFFFEB84"/>
        <color rgb="FF63BE7B"/>
      </colorScale>
    </cfRule>
  </conditionalFormatting>
  <conditionalFormatting sqref="GZ96:HC123">
    <cfRule type="colorScale" priority="646">
      <colorScale>
        <cfvo type="min"/>
        <cfvo type="percentile" val="50"/>
        <cfvo type="max"/>
        <color rgb="FFF8696B"/>
        <color rgb="FFFFEB84"/>
        <color rgb="FF63BE7B"/>
      </colorScale>
    </cfRule>
  </conditionalFormatting>
  <conditionalFormatting sqref="HU96:HU123">
    <cfRule type="colorScale" priority="639">
      <colorScale>
        <cfvo type="min"/>
        <cfvo type="percentile" val="50"/>
        <cfvo type="max"/>
        <color rgb="FFF8696B"/>
        <color rgb="FFFFEB84"/>
        <color rgb="FF63BE7B"/>
      </colorScale>
    </cfRule>
  </conditionalFormatting>
  <conditionalFormatting sqref="HN14:HN92">
    <cfRule type="colorScale" priority="633">
      <colorScale>
        <cfvo type="min"/>
        <cfvo type="percentile" val="50"/>
        <cfvo type="max"/>
        <color rgb="FFF8696B"/>
        <color rgb="FFFFEB84"/>
        <color rgb="FF63BE7B"/>
      </colorScale>
    </cfRule>
  </conditionalFormatting>
  <conditionalFormatting sqref="HR96:HR123 HF96:HM123">
    <cfRule type="colorScale" priority="641">
      <colorScale>
        <cfvo type="min"/>
        <cfvo type="percentile" val="50"/>
        <cfvo type="max"/>
        <color rgb="FFF8696B"/>
        <color rgb="FFFFEB84"/>
        <color rgb="FF63BE7B"/>
      </colorScale>
    </cfRule>
  </conditionalFormatting>
  <conditionalFormatting sqref="HS96:HT123">
    <cfRule type="colorScale" priority="640">
      <colorScale>
        <cfvo type="min"/>
        <cfvo type="percentile" val="50"/>
        <cfvo type="max"/>
        <color rgb="FFF8696B"/>
        <color rgb="FFFFEB84"/>
        <color rgb="FF63BE7B"/>
      </colorScale>
    </cfRule>
  </conditionalFormatting>
  <conditionalFormatting sqref="HR15:HR24 HF82:HH92 HF15:HH24 HR82:HR92 HM15:HM24 HM82:HM92">
    <cfRule type="colorScale" priority="638">
      <colorScale>
        <cfvo type="min"/>
        <cfvo type="percentile" val="50"/>
        <cfvo type="max"/>
        <color rgb="FFF8696B"/>
        <color rgb="FFFFEB84"/>
        <color rgb="FF63BE7B"/>
      </colorScale>
    </cfRule>
  </conditionalFormatting>
  <conditionalFormatting sqref="HE96:HE123">
    <cfRule type="colorScale" priority="637">
      <colorScale>
        <cfvo type="min"/>
        <cfvo type="percentile" val="50"/>
        <cfvo type="max"/>
        <color rgb="FFF8696B"/>
        <color rgb="FFFFEB84"/>
        <color rgb="FF63BE7B"/>
      </colorScale>
    </cfRule>
  </conditionalFormatting>
  <conditionalFormatting sqref="HU14:HU92">
    <cfRule type="colorScale" priority="642">
      <colorScale>
        <cfvo type="min"/>
        <cfvo type="percentile" val="50"/>
        <cfvo type="max"/>
        <color rgb="FFF8696B"/>
        <color rgb="FFFFEB84"/>
        <color rgb="FF63BE7B"/>
      </colorScale>
    </cfRule>
  </conditionalFormatting>
  <conditionalFormatting sqref="HR25:HR81 HF25:HH81 HM25:HM81">
    <cfRule type="colorScale" priority="643">
      <colorScale>
        <cfvo type="min"/>
        <cfvo type="percentile" val="50"/>
        <cfvo type="max"/>
        <color rgb="FFF8696B"/>
        <color rgb="FFFFEB84"/>
        <color rgb="FF63BE7B"/>
      </colorScale>
    </cfRule>
  </conditionalFormatting>
  <conditionalFormatting sqref="HS12:HS13">
    <cfRule type="colorScale" priority="644">
      <colorScale>
        <cfvo type="min"/>
        <cfvo type="percentile" val="50"/>
        <cfvo type="max"/>
        <color rgb="FFF8696B"/>
        <color rgb="FFFFEB84"/>
        <color rgb="FF63BE7B"/>
      </colorScale>
    </cfRule>
  </conditionalFormatting>
  <conditionalFormatting sqref="HF14:HH14 HM14">
    <cfRule type="colorScale" priority="636">
      <colorScale>
        <cfvo type="min"/>
        <cfvo type="percentile" val="50"/>
        <cfvo type="max"/>
        <color rgb="FFF8696B"/>
        <color rgb="FFFFEB84"/>
        <color rgb="FF63BE7B"/>
      </colorScale>
    </cfRule>
  </conditionalFormatting>
  <conditionalFormatting sqref="HR14:HR92">
    <cfRule type="colorScale" priority="635">
      <colorScale>
        <cfvo type="min"/>
        <cfvo type="percentile" val="50"/>
        <cfvo type="max"/>
        <color rgb="FFF8696B"/>
        <color rgb="FFFFEB84"/>
        <color rgb="FF63BE7B"/>
      </colorScale>
    </cfRule>
  </conditionalFormatting>
  <conditionalFormatting sqref="HE14:HE92">
    <cfRule type="colorScale" priority="634">
      <colorScale>
        <cfvo type="min"/>
        <cfvo type="percentile" val="50"/>
        <cfvo type="max"/>
        <color rgb="FFF8696B"/>
        <color rgb="FFFFEB84"/>
        <color rgb="FF63BE7B"/>
      </colorScale>
    </cfRule>
  </conditionalFormatting>
  <conditionalFormatting sqref="HV96:HW123">
    <cfRule type="colorScale" priority="632">
      <colorScale>
        <cfvo type="min"/>
        <cfvo type="percentile" val="50"/>
        <cfvo type="max"/>
        <color rgb="FFF8696B"/>
        <color rgb="FFFFEB84"/>
        <color rgb="FF63BE7B"/>
      </colorScale>
    </cfRule>
  </conditionalFormatting>
  <conditionalFormatting sqref="HV14:HV92">
    <cfRule type="colorScale" priority="631">
      <colorScale>
        <cfvo type="min"/>
        <cfvo type="percentile" val="50"/>
        <cfvo type="max"/>
        <color rgb="FF63BE7B"/>
        <color rgb="FFFFEB84"/>
        <color rgb="FFF8696B"/>
      </colorScale>
    </cfRule>
  </conditionalFormatting>
  <conditionalFormatting sqref="HN96:HO123">
    <cfRule type="colorScale" priority="630">
      <colorScale>
        <cfvo type="min"/>
        <cfvo type="percentile" val="50"/>
        <cfvo type="max"/>
        <color rgb="FFF8696B"/>
        <color rgb="FFFFEB84"/>
        <color rgb="FF63BE7B"/>
      </colorScale>
    </cfRule>
  </conditionalFormatting>
  <conditionalFormatting sqref="HP96:HQ123">
    <cfRule type="colorScale" priority="629">
      <colorScale>
        <cfvo type="min"/>
        <cfvo type="percentile" val="50"/>
        <cfvo type="max"/>
        <color rgb="FFF8696B"/>
        <color rgb="FFFFEB84"/>
        <color rgb="FF63BE7B"/>
      </colorScale>
    </cfRule>
  </conditionalFormatting>
  <conditionalFormatting sqref="HV96:HW123">
    <cfRule type="colorScale" priority="628">
      <colorScale>
        <cfvo type="min"/>
        <cfvo type="percentile" val="50"/>
        <cfvo type="max"/>
        <color rgb="FF63BE7B"/>
        <color rgb="FFFFEB84"/>
        <color rgb="FFF8696B"/>
      </colorScale>
    </cfRule>
  </conditionalFormatting>
  <conditionalFormatting sqref="HP14:HQ92">
    <cfRule type="colorScale" priority="627">
      <colorScale>
        <cfvo type="min"/>
        <cfvo type="percentile" val="50"/>
        <cfvo type="max"/>
        <color rgb="FFF8696B"/>
        <color rgb="FFFFEB84"/>
        <color rgb="FF63BE7B"/>
      </colorScale>
    </cfRule>
  </conditionalFormatting>
  <conditionalFormatting sqref="HR96:HR123">
    <cfRule type="colorScale" priority="626">
      <colorScale>
        <cfvo type="min"/>
        <cfvo type="percentile" val="50"/>
        <cfvo type="max"/>
        <color rgb="FFF8696B"/>
        <color rgb="FFFFEB84"/>
        <color rgb="FF63BE7B"/>
      </colorScale>
    </cfRule>
  </conditionalFormatting>
  <conditionalFormatting sqref="IA14:IA92">
    <cfRule type="colorScale" priority="625">
      <colorScale>
        <cfvo type="min"/>
        <cfvo type="percentile" val="50"/>
        <cfvo type="max"/>
        <color rgb="FFF8696B"/>
        <color rgb="FFFFEB84"/>
        <color rgb="FF63BE7B"/>
      </colorScale>
    </cfRule>
  </conditionalFormatting>
  <conditionalFormatting sqref="IA96:IC123">
    <cfRule type="colorScale" priority="624">
      <colorScale>
        <cfvo type="min"/>
        <cfvo type="percentile" val="50"/>
        <cfvo type="max"/>
        <color rgb="FFF8696B"/>
        <color rgb="FFFFEB84"/>
        <color rgb="FF63BE7B"/>
      </colorScale>
    </cfRule>
  </conditionalFormatting>
  <conditionalFormatting sqref="ID14:ID92">
    <cfRule type="colorScale" priority="623">
      <colorScale>
        <cfvo type="min"/>
        <cfvo type="percentile" val="50"/>
        <cfvo type="max"/>
        <color rgb="FFF8696B"/>
        <color rgb="FFFFEB84"/>
        <color rgb="FF63BE7B"/>
      </colorScale>
    </cfRule>
  </conditionalFormatting>
  <conditionalFormatting sqref="ID96:ID123">
    <cfRule type="colorScale" priority="622">
      <colorScale>
        <cfvo type="min"/>
        <cfvo type="percentile" val="50"/>
        <cfvo type="max"/>
        <color rgb="FFF8696B"/>
        <color rgb="FFFFEB84"/>
        <color rgb="FF63BE7B"/>
      </colorScale>
    </cfRule>
  </conditionalFormatting>
  <conditionalFormatting sqref="HL2:HL10 HQ2:HQ10">
    <cfRule type="colorScale" priority="621">
      <colorScale>
        <cfvo type="min"/>
        <cfvo type="percentile" val="50"/>
        <cfvo type="max"/>
        <color rgb="FFF8696B"/>
        <color rgb="FFFFEB84"/>
        <color rgb="FF63BE7B"/>
      </colorScale>
    </cfRule>
  </conditionalFormatting>
  <conditionalFormatting sqref="HR2:HR10">
    <cfRule type="colorScale" priority="620">
      <colorScale>
        <cfvo type="min"/>
        <cfvo type="percentile" val="50"/>
        <cfvo type="max"/>
        <color rgb="FFF8696B"/>
        <color rgb="FFFFEB84"/>
        <color rgb="FF63BE7B"/>
      </colorScale>
    </cfRule>
  </conditionalFormatting>
  <conditionalFormatting sqref="HK14:HL92">
    <cfRule type="colorScale" priority="619">
      <colorScale>
        <cfvo type="min"/>
        <cfvo type="percentile" val="50"/>
        <cfvo type="max"/>
        <color rgb="FFF8696B"/>
        <color rgb="FFFFEB84"/>
        <color rgb="FF63BE7B"/>
      </colorScale>
    </cfRule>
  </conditionalFormatting>
  <conditionalFormatting sqref="HI14:HJ92">
    <cfRule type="colorScale" priority="618">
      <colorScale>
        <cfvo type="min"/>
        <cfvo type="percentile" val="50"/>
        <cfvo type="max"/>
        <color rgb="FFF8696B"/>
        <color rgb="FFFFEB84"/>
        <color rgb="FF63BE7B"/>
      </colorScale>
    </cfRule>
  </conditionalFormatting>
  <conditionalFormatting sqref="HO14:HO92">
    <cfRule type="colorScale" priority="617">
      <colorScale>
        <cfvo type="min"/>
        <cfvo type="percentile" val="50"/>
        <cfvo type="max"/>
        <color rgb="FFF8696B"/>
        <color rgb="FFFFEB84"/>
        <color rgb="FF63BE7B"/>
      </colorScale>
    </cfRule>
  </conditionalFormatting>
  <conditionalFormatting sqref="IC14:IC92">
    <cfRule type="colorScale" priority="616">
      <colorScale>
        <cfvo type="min"/>
        <cfvo type="percentile" val="50"/>
        <cfvo type="max"/>
        <color rgb="FFF8696B"/>
        <color rgb="FFFFEB84"/>
        <color rgb="FF63BE7B"/>
      </colorScale>
    </cfRule>
  </conditionalFormatting>
  <conditionalFormatting sqref="HI14:HI92">
    <cfRule type="colorScale" priority="615">
      <colorScale>
        <cfvo type="min"/>
        <cfvo type="percentile" val="50"/>
        <cfvo type="max"/>
        <color rgb="FFF8696B"/>
        <color rgb="FFFFEB84"/>
        <color rgb="FF63BE7B"/>
      </colorScale>
    </cfRule>
  </conditionalFormatting>
  <conditionalFormatting sqref="HF14:HH92">
    <cfRule type="colorScale" priority="614">
      <colorScale>
        <cfvo type="min"/>
        <cfvo type="percentile" val="50"/>
        <cfvo type="max"/>
        <color rgb="FFF8696B"/>
        <color rgb="FFFFEB84"/>
        <color rgb="FF63BE7B"/>
      </colorScale>
    </cfRule>
  </conditionalFormatting>
  <conditionalFormatting sqref="IE14:IF92">
    <cfRule type="colorScale" priority="613">
      <colorScale>
        <cfvo type="min"/>
        <cfvo type="percentile" val="50"/>
        <cfvo type="max"/>
        <color rgb="FFF8696B"/>
        <color rgb="FFFFEB84"/>
        <color rgb="FF63BE7B"/>
      </colorScale>
    </cfRule>
  </conditionalFormatting>
  <conditionalFormatting sqref="IE96:IF123">
    <cfRule type="colorScale" priority="612">
      <colorScale>
        <cfvo type="min"/>
        <cfvo type="percentile" val="50"/>
        <cfvo type="max"/>
        <color rgb="FFF8696B"/>
        <color rgb="FFFFEB84"/>
        <color rgb="FF63BE7B"/>
      </colorScale>
    </cfRule>
  </conditionalFormatting>
  <conditionalFormatting sqref="HS14:HS92">
    <cfRule type="colorScale" priority="611">
      <colorScale>
        <cfvo type="min"/>
        <cfvo type="percentile" val="50"/>
        <cfvo type="max"/>
        <color rgb="FFF8696B"/>
        <color rgb="FFFFEB84"/>
        <color rgb="FF63BE7B"/>
      </colorScale>
    </cfRule>
  </conditionalFormatting>
  <conditionalFormatting sqref="HS14:HS92">
    <cfRule type="colorScale" priority="610">
      <colorScale>
        <cfvo type="min"/>
        <cfvo type="percentile" val="50"/>
        <cfvo type="max"/>
        <color rgb="FFF8696B"/>
        <color rgb="FFFFEB84"/>
        <color rgb="FF63BE7B"/>
      </colorScale>
    </cfRule>
  </conditionalFormatting>
  <conditionalFormatting sqref="HV2:HV10">
    <cfRule type="colorScale" priority="609">
      <colorScale>
        <cfvo type="min"/>
        <cfvo type="percentile" val="50"/>
        <cfvo type="max"/>
        <color rgb="FFF8696B"/>
        <color rgb="FFFFEB84"/>
        <color rgb="FF63BE7B"/>
      </colorScale>
    </cfRule>
  </conditionalFormatting>
  <conditionalFormatting sqref="HZ2:HZ10">
    <cfRule type="colorScale" priority="608">
      <colorScale>
        <cfvo type="min"/>
        <cfvo type="percentile" val="50"/>
        <cfvo type="max"/>
        <color rgb="FFF8696B"/>
        <color rgb="FFFFEB84"/>
        <color rgb="FF63BE7B"/>
      </colorScale>
    </cfRule>
  </conditionalFormatting>
  <conditionalFormatting sqref="HX2:HX10">
    <cfRule type="colorScale" priority="607">
      <colorScale>
        <cfvo type="min"/>
        <cfvo type="percentile" val="50"/>
        <cfvo type="max"/>
        <color rgb="FFF8696B"/>
        <color rgb="FFFFEB84"/>
        <color rgb="FF63BE7B"/>
      </colorScale>
    </cfRule>
  </conditionalFormatting>
  <conditionalFormatting sqref="IB2:IB10">
    <cfRule type="colorScale" priority="606">
      <colorScale>
        <cfvo type="min"/>
        <cfvo type="percentile" val="50"/>
        <cfvo type="max"/>
        <color rgb="FFF8696B"/>
        <color rgb="FFFFEB84"/>
        <color rgb="FF63BE7B"/>
      </colorScale>
    </cfRule>
  </conditionalFormatting>
  <conditionalFormatting sqref="IG14:IG92">
    <cfRule type="colorScale" priority="605">
      <colorScale>
        <cfvo type="min"/>
        <cfvo type="percentile" val="50"/>
        <cfvo type="max"/>
        <color rgb="FFF8696B"/>
        <color rgb="FFFFEB84"/>
        <color rgb="FF63BE7B"/>
      </colorScale>
    </cfRule>
  </conditionalFormatting>
  <conditionalFormatting sqref="IG96:IH123">
    <cfRule type="colorScale" priority="604">
      <colorScale>
        <cfvo type="min"/>
        <cfvo type="percentile" val="50"/>
        <cfvo type="max"/>
        <color rgb="FFF8696B"/>
        <color rgb="FFFFEB84"/>
        <color rgb="FF63BE7B"/>
      </colorScale>
    </cfRule>
  </conditionalFormatting>
  <conditionalFormatting sqref="HM2:HM10">
    <cfRule type="colorScale" priority="645">
      <colorScale>
        <cfvo type="min"/>
        <cfvo type="percentile" val="50"/>
        <cfvo type="max"/>
        <color rgb="FFF8696B"/>
        <color rgb="FFFFEB84"/>
        <color rgb="FF63BE7B"/>
      </colorScale>
    </cfRule>
  </conditionalFormatting>
  <conditionalFormatting sqref="II14:IL92">
    <cfRule type="colorScale" priority="603">
      <colorScale>
        <cfvo type="min"/>
        <cfvo type="percentile" val="50"/>
        <cfvo type="max"/>
        <color rgb="FFF8696B"/>
        <color rgb="FFFFEB84"/>
        <color rgb="FF63BE7B"/>
      </colorScale>
    </cfRule>
  </conditionalFormatting>
  <conditionalFormatting sqref="II96:IL123">
    <cfRule type="colorScale" priority="602">
      <colorScale>
        <cfvo type="min"/>
        <cfvo type="percentile" val="50"/>
        <cfvo type="max"/>
        <color rgb="FFF8696B"/>
        <color rgb="FFFFEB84"/>
        <color rgb="FF63BE7B"/>
      </colorScale>
    </cfRule>
  </conditionalFormatting>
  <conditionalFormatting sqref="EV2:EV9">
    <cfRule type="colorScale" priority="601">
      <colorScale>
        <cfvo type="min"/>
        <cfvo type="percentile" val="50"/>
        <cfvo type="max"/>
        <color rgb="FFF8696B"/>
        <color rgb="FFFFEB84"/>
        <color rgb="FF63BE7B"/>
      </colorScale>
    </cfRule>
  </conditionalFormatting>
  <conditionalFormatting sqref="GE10">
    <cfRule type="colorScale" priority="600">
      <colorScale>
        <cfvo type="min"/>
        <cfvo type="percentile" val="50"/>
        <cfvo type="max"/>
        <color rgb="FFF8696B"/>
        <color rgb="FFFFEB84"/>
        <color rgb="FF63BE7B"/>
      </colorScale>
    </cfRule>
  </conditionalFormatting>
  <conditionalFormatting sqref="GE2:GE9">
    <cfRule type="colorScale" priority="599">
      <colorScale>
        <cfvo type="min"/>
        <cfvo type="percentile" val="50"/>
        <cfvo type="max"/>
        <color rgb="FFF8696B"/>
        <color rgb="FFFFEB84"/>
        <color rgb="FF63BE7B"/>
      </colorScale>
    </cfRule>
  </conditionalFormatting>
  <conditionalFormatting sqref="HN10">
    <cfRule type="colorScale" priority="598">
      <colorScale>
        <cfvo type="min"/>
        <cfvo type="percentile" val="50"/>
        <cfvo type="max"/>
        <color rgb="FFF8696B"/>
        <color rgb="FFFFEB84"/>
        <color rgb="FF63BE7B"/>
      </colorScale>
    </cfRule>
  </conditionalFormatting>
  <conditionalFormatting sqref="HN2:HN9">
    <cfRule type="colorScale" priority="597">
      <colorScale>
        <cfvo type="min"/>
        <cfvo type="percentile" val="50"/>
        <cfvo type="max"/>
        <color rgb="FFF8696B"/>
        <color rgb="FFFFEB84"/>
        <color rgb="FF63BE7B"/>
      </colorScale>
    </cfRule>
  </conditionalFormatting>
  <conditionalFormatting sqref="JD96:JD123">
    <cfRule type="colorScale" priority="590">
      <colorScale>
        <cfvo type="min"/>
        <cfvo type="percentile" val="50"/>
        <cfvo type="max"/>
        <color rgb="FFF8696B"/>
        <color rgb="FFFFEB84"/>
        <color rgb="FF63BE7B"/>
      </colorScale>
    </cfRule>
  </conditionalFormatting>
  <conditionalFormatting sqref="IW14:IW92">
    <cfRule type="colorScale" priority="584">
      <colorScale>
        <cfvo type="min"/>
        <cfvo type="percentile" val="50"/>
        <cfvo type="max"/>
        <color rgb="FFF8696B"/>
        <color rgb="FFFFEB84"/>
        <color rgb="FF63BE7B"/>
      </colorScale>
    </cfRule>
  </conditionalFormatting>
  <conditionalFormatting sqref="JA96:JA123 IO96:IV123">
    <cfRule type="colorScale" priority="592">
      <colorScale>
        <cfvo type="min"/>
        <cfvo type="percentile" val="50"/>
        <cfvo type="max"/>
        <color rgb="FFF8696B"/>
        <color rgb="FFFFEB84"/>
        <color rgb="FF63BE7B"/>
      </colorScale>
    </cfRule>
  </conditionalFormatting>
  <conditionalFormatting sqref="JB96:JC123">
    <cfRule type="colorScale" priority="591">
      <colorScale>
        <cfvo type="min"/>
        <cfvo type="percentile" val="50"/>
        <cfvo type="max"/>
        <color rgb="FFF8696B"/>
        <color rgb="FFFFEB84"/>
        <color rgb="FF63BE7B"/>
      </colorScale>
    </cfRule>
  </conditionalFormatting>
  <conditionalFormatting sqref="JA15:JA24 IO82:IQ92 IO15:IQ24 JA82:JA92 IV15:IV24 IV82:IV92">
    <cfRule type="colorScale" priority="589">
      <colorScale>
        <cfvo type="min"/>
        <cfvo type="percentile" val="50"/>
        <cfvo type="max"/>
        <color rgb="FFF8696B"/>
        <color rgb="FFFFEB84"/>
        <color rgb="FF63BE7B"/>
      </colorScale>
    </cfRule>
  </conditionalFormatting>
  <conditionalFormatting sqref="IN96:IN123">
    <cfRule type="colorScale" priority="588">
      <colorScale>
        <cfvo type="min"/>
        <cfvo type="percentile" val="50"/>
        <cfvo type="max"/>
        <color rgb="FFF8696B"/>
        <color rgb="FFFFEB84"/>
        <color rgb="FF63BE7B"/>
      </colorScale>
    </cfRule>
  </conditionalFormatting>
  <conditionalFormatting sqref="JD14:JD92">
    <cfRule type="colorScale" priority="593">
      <colorScale>
        <cfvo type="min"/>
        <cfvo type="percentile" val="50"/>
        <cfvo type="max"/>
        <color rgb="FFF8696B"/>
        <color rgb="FFFFEB84"/>
        <color rgb="FF63BE7B"/>
      </colorScale>
    </cfRule>
  </conditionalFormatting>
  <conditionalFormatting sqref="JA25:JA81 IO25:IQ81 IV25:IV81">
    <cfRule type="colorScale" priority="594">
      <colorScale>
        <cfvo type="min"/>
        <cfvo type="percentile" val="50"/>
        <cfvo type="max"/>
        <color rgb="FFF8696B"/>
        <color rgb="FFFFEB84"/>
        <color rgb="FF63BE7B"/>
      </colorScale>
    </cfRule>
  </conditionalFormatting>
  <conditionalFormatting sqref="JB12:JB13">
    <cfRule type="colorScale" priority="595">
      <colorScale>
        <cfvo type="min"/>
        <cfvo type="percentile" val="50"/>
        <cfvo type="max"/>
        <color rgb="FFF8696B"/>
        <color rgb="FFFFEB84"/>
        <color rgb="FF63BE7B"/>
      </colorScale>
    </cfRule>
  </conditionalFormatting>
  <conditionalFormatting sqref="IO14:IQ14 IV14">
    <cfRule type="colorScale" priority="587">
      <colorScale>
        <cfvo type="min"/>
        <cfvo type="percentile" val="50"/>
        <cfvo type="max"/>
        <color rgb="FFF8696B"/>
        <color rgb="FFFFEB84"/>
        <color rgb="FF63BE7B"/>
      </colorScale>
    </cfRule>
  </conditionalFormatting>
  <conditionalFormatting sqref="JA14:JA92">
    <cfRule type="colorScale" priority="586">
      <colorScale>
        <cfvo type="min"/>
        <cfvo type="percentile" val="50"/>
        <cfvo type="max"/>
        <color rgb="FFF8696B"/>
        <color rgb="FFFFEB84"/>
        <color rgb="FF63BE7B"/>
      </colorScale>
    </cfRule>
  </conditionalFormatting>
  <conditionalFormatting sqref="IN14:IN92">
    <cfRule type="colorScale" priority="585">
      <colorScale>
        <cfvo type="min"/>
        <cfvo type="percentile" val="50"/>
        <cfvo type="max"/>
        <color rgb="FFF8696B"/>
        <color rgb="FFFFEB84"/>
        <color rgb="FF63BE7B"/>
      </colorScale>
    </cfRule>
  </conditionalFormatting>
  <conditionalFormatting sqref="JE96:JF123">
    <cfRule type="colorScale" priority="583">
      <colorScale>
        <cfvo type="min"/>
        <cfvo type="percentile" val="50"/>
        <cfvo type="max"/>
        <color rgb="FFF8696B"/>
        <color rgb="FFFFEB84"/>
        <color rgb="FF63BE7B"/>
      </colorScale>
    </cfRule>
  </conditionalFormatting>
  <conditionalFormatting sqref="JE14:JE92">
    <cfRule type="colorScale" priority="582">
      <colorScale>
        <cfvo type="min"/>
        <cfvo type="percentile" val="50"/>
        <cfvo type="max"/>
        <color rgb="FF63BE7B"/>
        <color rgb="FFFFEB84"/>
        <color rgb="FFF8696B"/>
      </colorScale>
    </cfRule>
  </conditionalFormatting>
  <conditionalFormatting sqref="IW96:IX123">
    <cfRule type="colorScale" priority="581">
      <colorScale>
        <cfvo type="min"/>
        <cfvo type="percentile" val="50"/>
        <cfvo type="max"/>
        <color rgb="FFF8696B"/>
        <color rgb="FFFFEB84"/>
        <color rgb="FF63BE7B"/>
      </colorScale>
    </cfRule>
  </conditionalFormatting>
  <conditionalFormatting sqref="IY96:IZ123">
    <cfRule type="colorScale" priority="580">
      <colorScale>
        <cfvo type="min"/>
        <cfvo type="percentile" val="50"/>
        <cfvo type="max"/>
        <color rgb="FFF8696B"/>
        <color rgb="FFFFEB84"/>
        <color rgb="FF63BE7B"/>
      </colorScale>
    </cfRule>
  </conditionalFormatting>
  <conditionalFormatting sqref="JE96:JF123">
    <cfRule type="colorScale" priority="579">
      <colorScale>
        <cfvo type="min"/>
        <cfvo type="percentile" val="50"/>
        <cfvo type="max"/>
        <color rgb="FF63BE7B"/>
        <color rgb="FFFFEB84"/>
        <color rgb="FFF8696B"/>
      </colorScale>
    </cfRule>
  </conditionalFormatting>
  <conditionalFormatting sqref="IY14:IZ92">
    <cfRule type="colorScale" priority="578">
      <colorScale>
        <cfvo type="min"/>
        <cfvo type="percentile" val="50"/>
        <cfvo type="max"/>
        <color rgb="FFF8696B"/>
        <color rgb="FFFFEB84"/>
        <color rgb="FF63BE7B"/>
      </colorScale>
    </cfRule>
  </conditionalFormatting>
  <conditionalFormatting sqref="JA96:JA123">
    <cfRule type="colorScale" priority="577">
      <colorScale>
        <cfvo type="min"/>
        <cfvo type="percentile" val="50"/>
        <cfvo type="max"/>
        <color rgb="FFF8696B"/>
        <color rgb="FFFFEB84"/>
        <color rgb="FF63BE7B"/>
      </colorScale>
    </cfRule>
  </conditionalFormatting>
  <conditionalFormatting sqref="JJ14:JJ92">
    <cfRule type="colorScale" priority="576">
      <colorScale>
        <cfvo type="min"/>
        <cfvo type="percentile" val="50"/>
        <cfvo type="max"/>
        <color rgb="FFF8696B"/>
        <color rgb="FFFFEB84"/>
        <color rgb="FF63BE7B"/>
      </colorScale>
    </cfRule>
  </conditionalFormatting>
  <conditionalFormatting sqref="JJ96:JL123">
    <cfRule type="colorScale" priority="575">
      <colorScale>
        <cfvo type="min"/>
        <cfvo type="percentile" val="50"/>
        <cfvo type="max"/>
        <color rgb="FFF8696B"/>
        <color rgb="FFFFEB84"/>
        <color rgb="FF63BE7B"/>
      </colorScale>
    </cfRule>
  </conditionalFormatting>
  <conditionalFormatting sqref="JM14:JM92">
    <cfRule type="colorScale" priority="574">
      <colorScale>
        <cfvo type="min"/>
        <cfvo type="percentile" val="50"/>
        <cfvo type="max"/>
        <color rgb="FFF8696B"/>
        <color rgb="FFFFEB84"/>
        <color rgb="FF63BE7B"/>
      </colorScale>
    </cfRule>
  </conditionalFormatting>
  <conditionalFormatting sqref="JM96:JM123">
    <cfRule type="colorScale" priority="573">
      <colorScale>
        <cfvo type="min"/>
        <cfvo type="percentile" val="50"/>
        <cfvo type="max"/>
        <color rgb="FFF8696B"/>
        <color rgb="FFFFEB84"/>
        <color rgb="FF63BE7B"/>
      </colorScale>
    </cfRule>
  </conditionalFormatting>
  <conditionalFormatting sqref="IU2:IU10 IZ2:IZ10">
    <cfRule type="colorScale" priority="572">
      <colorScale>
        <cfvo type="min"/>
        <cfvo type="percentile" val="50"/>
        <cfvo type="max"/>
        <color rgb="FFF8696B"/>
        <color rgb="FFFFEB84"/>
        <color rgb="FF63BE7B"/>
      </colorScale>
    </cfRule>
  </conditionalFormatting>
  <conditionalFormatting sqref="JA2:JA10">
    <cfRule type="colorScale" priority="571">
      <colorScale>
        <cfvo type="min"/>
        <cfvo type="percentile" val="50"/>
        <cfvo type="max"/>
        <color rgb="FFF8696B"/>
        <color rgb="FFFFEB84"/>
        <color rgb="FF63BE7B"/>
      </colorScale>
    </cfRule>
  </conditionalFormatting>
  <conditionalFormatting sqref="IT14:IU92">
    <cfRule type="colorScale" priority="570">
      <colorScale>
        <cfvo type="min"/>
        <cfvo type="percentile" val="50"/>
        <cfvo type="max"/>
        <color rgb="FFF8696B"/>
        <color rgb="FFFFEB84"/>
        <color rgb="FF63BE7B"/>
      </colorScale>
    </cfRule>
  </conditionalFormatting>
  <conditionalFormatting sqref="IR14:IS92">
    <cfRule type="colorScale" priority="569">
      <colorScale>
        <cfvo type="min"/>
        <cfvo type="percentile" val="50"/>
        <cfvo type="max"/>
        <color rgb="FFF8696B"/>
        <color rgb="FFFFEB84"/>
        <color rgb="FF63BE7B"/>
      </colorScale>
    </cfRule>
  </conditionalFormatting>
  <conditionalFormatting sqref="IX14:IX92">
    <cfRule type="colorScale" priority="568">
      <colorScale>
        <cfvo type="min"/>
        <cfvo type="percentile" val="50"/>
        <cfvo type="max"/>
        <color rgb="FFF8696B"/>
        <color rgb="FFFFEB84"/>
        <color rgb="FF63BE7B"/>
      </colorScale>
    </cfRule>
  </conditionalFormatting>
  <conditionalFormatting sqref="JL14:JL92">
    <cfRule type="colorScale" priority="567">
      <colorScale>
        <cfvo type="min"/>
        <cfvo type="percentile" val="50"/>
        <cfvo type="max"/>
        <color rgb="FFF8696B"/>
        <color rgb="FFFFEB84"/>
        <color rgb="FF63BE7B"/>
      </colorScale>
    </cfRule>
  </conditionalFormatting>
  <conditionalFormatting sqref="IR14:IR92">
    <cfRule type="colorScale" priority="566">
      <colorScale>
        <cfvo type="min"/>
        <cfvo type="percentile" val="50"/>
        <cfvo type="max"/>
        <color rgb="FFF8696B"/>
        <color rgb="FFFFEB84"/>
        <color rgb="FF63BE7B"/>
      </colorScale>
    </cfRule>
  </conditionalFormatting>
  <conditionalFormatting sqref="IO14:IQ92">
    <cfRule type="colorScale" priority="565">
      <colorScale>
        <cfvo type="min"/>
        <cfvo type="percentile" val="50"/>
        <cfvo type="max"/>
        <color rgb="FFF8696B"/>
        <color rgb="FFFFEB84"/>
        <color rgb="FF63BE7B"/>
      </colorScale>
    </cfRule>
  </conditionalFormatting>
  <conditionalFormatting sqref="JN14:JO92">
    <cfRule type="colorScale" priority="564">
      <colorScale>
        <cfvo type="min"/>
        <cfvo type="percentile" val="50"/>
        <cfvo type="max"/>
        <color rgb="FFF8696B"/>
        <color rgb="FFFFEB84"/>
        <color rgb="FF63BE7B"/>
      </colorScale>
    </cfRule>
  </conditionalFormatting>
  <conditionalFormatting sqref="JN96:JO123">
    <cfRule type="colorScale" priority="563">
      <colorScale>
        <cfvo type="min"/>
        <cfvo type="percentile" val="50"/>
        <cfvo type="max"/>
        <color rgb="FFF8696B"/>
        <color rgb="FFFFEB84"/>
        <color rgb="FF63BE7B"/>
      </colorScale>
    </cfRule>
  </conditionalFormatting>
  <conditionalFormatting sqref="JB14:JB92">
    <cfRule type="colorScale" priority="562">
      <colorScale>
        <cfvo type="min"/>
        <cfvo type="percentile" val="50"/>
        <cfvo type="max"/>
        <color rgb="FFF8696B"/>
        <color rgb="FFFFEB84"/>
        <color rgb="FF63BE7B"/>
      </colorScale>
    </cfRule>
  </conditionalFormatting>
  <conditionalFormatting sqref="JB14:JB92">
    <cfRule type="colorScale" priority="561">
      <colorScale>
        <cfvo type="min"/>
        <cfvo type="percentile" val="50"/>
        <cfvo type="max"/>
        <color rgb="FFF8696B"/>
        <color rgb="FFFFEB84"/>
        <color rgb="FF63BE7B"/>
      </colorScale>
    </cfRule>
  </conditionalFormatting>
  <conditionalFormatting sqref="JE2:JE10">
    <cfRule type="colorScale" priority="560">
      <colorScale>
        <cfvo type="min"/>
        <cfvo type="percentile" val="50"/>
        <cfvo type="max"/>
        <color rgb="FFF8696B"/>
        <color rgb="FFFFEB84"/>
        <color rgb="FF63BE7B"/>
      </colorScale>
    </cfRule>
  </conditionalFormatting>
  <conditionalFormatting sqref="JI2:JI10">
    <cfRule type="colorScale" priority="559">
      <colorScale>
        <cfvo type="min"/>
        <cfvo type="percentile" val="50"/>
        <cfvo type="max"/>
        <color rgb="FFF8696B"/>
        <color rgb="FFFFEB84"/>
        <color rgb="FF63BE7B"/>
      </colorScale>
    </cfRule>
  </conditionalFormatting>
  <conditionalFormatting sqref="JG2:JG10">
    <cfRule type="colorScale" priority="558">
      <colorScale>
        <cfvo type="min"/>
        <cfvo type="percentile" val="50"/>
        <cfvo type="max"/>
        <color rgb="FFF8696B"/>
        <color rgb="FFFFEB84"/>
        <color rgb="FF63BE7B"/>
      </colorScale>
    </cfRule>
  </conditionalFormatting>
  <conditionalFormatting sqref="JK2:JK10">
    <cfRule type="colorScale" priority="557">
      <colorScale>
        <cfvo type="min"/>
        <cfvo type="percentile" val="50"/>
        <cfvo type="max"/>
        <color rgb="FFF8696B"/>
        <color rgb="FFFFEB84"/>
        <color rgb="FF63BE7B"/>
      </colorScale>
    </cfRule>
  </conditionalFormatting>
  <conditionalFormatting sqref="JP14:JP92">
    <cfRule type="colorScale" priority="556">
      <colorScale>
        <cfvo type="min"/>
        <cfvo type="percentile" val="50"/>
        <cfvo type="max"/>
        <color rgb="FFF8696B"/>
        <color rgb="FFFFEB84"/>
        <color rgb="FF63BE7B"/>
      </colorScale>
    </cfRule>
  </conditionalFormatting>
  <conditionalFormatting sqref="JP96:JQ123">
    <cfRule type="colorScale" priority="555">
      <colorScale>
        <cfvo type="min"/>
        <cfvo type="percentile" val="50"/>
        <cfvo type="max"/>
        <color rgb="FFF8696B"/>
        <color rgb="FFFFEB84"/>
        <color rgb="FF63BE7B"/>
      </colorScale>
    </cfRule>
  </conditionalFormatting>
  <conditionalFormatting sqref="IV2:IV10">
    <cfRule type="colorScale" priority="596">
      <colorScale>
        <cfvo type="min"/>
        <cfvo type="percentile" val="50"/>
        <cfvo type="max"/>
        <color rgb="FFF8696B"/>
        <color rgb="FFFFEB84"/>
        <color rgb="FF63BE7B"/>
      </colorScale>
    </cfRule>
  </conditionalFormatting>
  <conditionalFormatting sqref="JR14:JU92">
    <cfRule type="colorScale" priority="554">
      <colorScale>
        <cfvo type="min"/>
        <cfvo type="percentile" val="50"/>
        <cfvo type="max"/>
        <color rgb="FFF8696B"/>
        <color rgb="FFFFEB84"/>
        <color rgb="FF63BE7B"/>
      </colorScale>
    </cfRule>
  </conditionalFormatting>
  <conditionalFormatting sqref="JR96:JU123">
    <cfRule type="colorScale" priority="553">
      <colorScale>
        <cfvo type="min"/>
        <cfvo type="percentile" val="50"/>
        <cfvo type="max"/>
        <color rgb="FFF8696B"/>
        <color rgb="FFFFEB84"/>
        <color rgb="FF63BE7B"/>
      </colorScale>
    </cfRule>
  </conditionalFormatting>
  <conditionalFormatting sqref="IW10">
    <cfRule type="colorScale" priority="552">
      <colorScale>
        <cfvo type="min"/>
        <cfvo type="percentile" val="50"/>
        <cfvo type="max"/>
        <color rgb="FFF8696B"/>
        <color rgb="FFFFEB84"/>
        <color rgb="FF63BE7B"/>
      </colorScale>
    </cfRule>
  </conditionalFormatting>
  <conditionalFormatting sqref="IW2:IW9">
    <cfRule type="colorScale" priority="551">
      <colorScale>
        <cfvo type="min"/>
        <cfvo type="percentile" val="50"/>
        <cfvo type="max"/>
        <color rgb="FFF8696B"/>
        <color rgb="FFFFEB84"/>
        <color rgb="FF63BE7B"/>
      </colorScale>
    </cfRule>
  </conditionalFormatting>
  <conditionalFormatting sqref="KM96:KM123">
    <cfRule type="colorScale" priority="544">
      <colorScale>
        <cfvo type="min"/>
        <cfvo type="percentile" val="50"/>
        <cfvo type="max"/>
        <color rgb="FFF8696B"/>
        <color rgb="FFFFEB84"/>
        <color rgb="FF63BE7B"/>
      </colorScale>
    </cfRule>
  </conditionalFormatting>
  <conditionalFormatting sqref="KF14:KF92">
    <cfRule type="colorScale" priority="538">
      <colorScale>
        <cfvo type="min"/>
        <cfvo type="percentile" val="50"/>
        <cfvo type="max"/>
        <color rgb="FFF8696B"/>
        <color rgb="FFFFEB84"/>
        <color rgb="FF63BE7B"/>
      </colorScale>
    </cfRule>
  </conditionalFormatting>
  <conditionalFormatting sqref="KJ96:KJ123 JX96:KE123">
    <cfRule type="colorScale" priority="546">
      <colorScale>
        <cfvo type="min"/>
        <cfvo type="percentile" val="50"/>
        <cfvo type="max"/>
        <color rgb="FFF8696B"/>
        <color rgb="FFFFEB84"/>
        <color rgb="FF63BE7B"/>
      </colorScale>
    </cfRule>
  </conditionalFormatting>
  <conditionalFormatting sqref="KK96:KL123">
    <cfRule type="colorScale" priority="545">
      <colorScale>
        <cfvo type="min"/>
        <cfvo type="percentile" val="50"/>
        <cfvo type="max"/>
        <color rgb="FFF8696B"/>
        <color rgb="FFFFEB84"/>
        <color rgb="FF63BE7B"/>
      </colorScale>
    </cfRule>
  </conditionalFormatting>
  <conditionalFormatting sqref="KJ15:KJ24 JX82:JZ92 JX15:JZ24 KJ82:KJ92 KE15:KE24 KE82:KE92">
    <cfRule type="colorScale" priority="543">
      <colorScale>
        <cfvo type="min"/>
        <cfvo type="percentile" val="50"/>
        <cfvo type="max"/>
        <color rgb="FFF8696B"/>
        <color rgb="FFFFEB84"/>
        <color rgb="FF63BE7B"/>
      </colorScale>
    </cfRule>
  </conditionalFormatting>
  <conditionalFormatting sqref="JW96:JW123">
    <cfRule type="colorScale" priority="542">
      <colorScale>
        <cfvo type="min"/>
        <cfvo type="percentile" val="50"/>
        <cfvo type="max"/>
        <color rgb="FFF8696B"/>
        <color rgb="FFFFEB84"/>
        <color rgb="FF63BE7B"/>
      </colorScale>
    </cfRule>
  </conditionalFormatting>
  <conditionalFormatting sqref="KM14:KM92">
    <cfRule type="colorScale" priority="547">
      <colorScale>
        <cfvo type="min"/>
        <cfvo type="percentile" val="50"/>
        <cfvo type="max"/>
        <color rgb="FFF8696B"/>
        <color rgb="FFFFEB84"/>
        <color rgb="FF63BE7B"/>
      </colorScale>
    </cfRule>
  </conditionalFormatting>
  <conditionalFormatting sqref="KJ25:KJ81 JX25:JZ81 KE25:KE81">
    <cfRule type="colorScale" priority="548">
      <colorScale>
        <cfvo type="min"/>
        <cfvo type="percentile" val="50"/>
        <cfvo type="max"/>
        <color rgb="FFF8696B"/>
        <color rgb="FFFFEB84"/>
        <color rgb="FF63BE7B"/>
      </colorScale>
    </cfRule>
  </conditionalFormatting>
  <conditionalFormatting sqref="KK12:KK13">
    <cfRule type="colorScale" priority="549">
      <colorScale>
        <cfvo type="min"/>
        <cfvo type="percentile" val="50"/>
        <cfvo type="max"/>
        <color rgb="FFF8696B"/>
        <color rgb="FFFFEB84"/>
        <color rgb="FF63BE7B"/>
      </colorScale>
    </cfRule>
  </conditionalFormatting>
  <conditionalFormatting sqref="JX14:JZ14 KE14">
    <cfRule type="colorScale" priority="541">
      <colorScale>
        <cfvo type="min"/>
        <cfvo type="percentile" val="50"/>
        <cfvo type="max"/>
        <color rgb="FFF8696B"/>
        <color rgb="FFFFEB84"/>
        <color rgb="FF63BE7B"/>
      </colorScale>
    </cfRule>
  </conditionalFormatting>
  <conditionalFormatting sqref="KJ14:KJ92">
    <cfRule type="colorScale" priority="540">
      <colorScale>
        <cfvo type="min"/>
        <cfvo type="percentile" val="50"/>
        <cfvo type="max"/>
        <color rgb="FFF8696B"/>
        <color rgb="FFFFEB84"/>
        <color rgb="FF63BE7B"/>
      </colorScale>
    </cfRule>
  </conditionalFormatting>
  <conditionalFormatting sqref="JW14:JW92">
    <cfRule type="colorScale" priority="539">
      <colorScale>
        <cfvo type="min"/>
        <cfvo type="percentile" val="50"/>
        <cfvo type="max"/>
        <color rgb="FFF8696B"/>
        <color rgb="FFFFEB84"/>
        <color rgb="FF63BE7B"/>
      </colorScale>
    </cfRule>
  </conditionalFormatting>
  <conditionalFormatting sqref="KN96:KO123">
    <cfRule type="colorScale" priority="537">
      <colorScale>
        <cfvo type="min"/>
        <cfvo type="percentile" val="50"/>
        <cfvo type="max"/>
        <color rgb="FFF8696B"/>
        <color rgb="FFFFEB84"/>
        <color rgb="FF63BE7B"/>
      </colorScale>
    </cfRule>
  </conditionalFormatting>
  <conditionalFormatting sqref="KN14:KN92">
    <cfRule type="colorScale" priority="536">
      <colorScale>
        <cfvo type="min"/>
        <cfvo type="percentile" val="50"/>
        <cfvo type="max"/>
        <color rgb="FF63BE7B"/>
        <color rgb="FFFFEB84"/>
        <color rgb="FFF8696B"/>
      </colorScale>
    </cfRule>
  </conditionalFormatting>
  <conditionalFormatting sqref="KF96:KG123">
    <cfRule type="colorScale" priority="535">
      <colorScale>
        <cfvo type="min"/>
        <cfvo type="percentile" val="50"/>
        <cfvo type="max"/>
        <color rgb="FFF8696B"/>
        <color rgb="FFFFEB84"/>
        <color rgb="FF63BE7B"/>
      </colorScale>
    </cfRule>
  </conditionalFormatting>
  <conditionalFormatting sqref="KH96:KI123">
    <cfRule type="colorScale" priority="534">
      <colorScale>
        <cfvo type="min"/>
        <cfvo type="percentile" val="50"/>
        <cfvo type="max"/>
        <color rgb="FFF8696B"/>
        <color rgb="FFFFEB84"/>
        <color rgb="FF63BE7B"/>
      </colorScale>
    </cfRule>
  </conditionalFormatting>
  <conditionalFormatting sqref="KN96:KO123">
    <cfRule type="colorScale" priority="533">
      <colorScale>
        <cfvo type="min"/>
        <cfvo type="percentile" val="50"/>
        <cfvo type="max"/>
        <color rgb="FF63BE7B"/>
        <color rgb="FFFFEB84"/>
        <color rgb="FFF8696B"/>
      </colorScale>
    </cfRule>
  </conditionalFormatting>
  <conditionalFormatting sqref="KH14:KI92">
    <cfRule type="colorScale" priority="532">
      <colorScale>
        <cfvo type="min"/>
        <cfvo type="percentile" val="50"/>
        <cfvo type="max"/>
        <color rgb="FFF8696B"/>
        <color rgb="FFFFEB84"/>
        <color rgb="FF63BE7B"/>
      </colorScale>
    </cfRule>
  </conditionalFormatting>
  <conditionalFormatting sqref="KJ96:KJ123">
    <cfRule type="colorScale" priority="531">
      <colorScale>
        <cfvo type="min"/>
        <cfvo type="percentile" val="50"/>
        <cfvo type="max"/>
        <color rgb="FFF8696B"/>
        <color rgb="FFFFEB84"/>
        <color rgb="FF63BE7B"/>
      </colorScale>
    </cfRule>
  </conditionalFormatting>
  <conditionalFormatting sqref="KS96:KU123">
    <cfRule type="colorScale" priority="529">
      <colorScale>
        <cfvo type="min"/>
        <cfvo type="percentile" val="50"/>
        <cfvo type="max"/>
        <color rgb="FFF8696B"/>
        <color rgb="FFFFEB84"/>
        <color rgb="FF63BE7B"/>
      </colorScale>
    </cfRule>
  </conditionalFormatting>
  <conditionalFormatting sqref="KV14:KV92">
    <cfRule type="colorScale" priority="528">
      <colorScale>
        <cfvo type="min"/>
        <cfvo type="percentile" val="50"/>
        <cfvo type="max"/>
        <color rgb="FFF8696B"/>
        <color rgb="FFFFEB84"/>
        <color rgb="FF63BE7B"/>
      </colorScale>
    </cfRule>
  </conditionalFormatting>
  <conditionalFormatting sqref="KV96:KV123">
    <cfRule type="colorScale" priority="527">
      <colorScale>
        <cfvo type="min"/>
        <cfvo type="percentile" val="50"/>
        <cfvo type="max"/>
        <color rgb="FFF8696B"/>
        <color rgb="FFFFEB84"/>
        <color rgb="FF63BE7B"/>
      </colorScale>
    </cfRule>
  </conditionalFormatting>
  <conditionalFormatting sqref="KD2:KD10 KI2:KI10">
    <cfRule type="colorScale" priority="526">
      <colorScale>
        <cfvo type="min"/>
        <cfvo type="percentile" val="50"/>
        <cfvo type="max"/>
        <color rgb="FFF8696B"/>
        <color rgb="FFFFEB84"/>
        <color rgb="FF63BE7B"/>
      </colorScale>
    </cfRule>
  </conditionalFormatting>
  <conditionalFormatting sqref="KJ2:KJ10">
    <cfRule type="colorScale" priority="525">
      <colorScale>
        <cfvo type="min"/>
        <cfvo type="percentile" val="50"/>
        <cfvo type="max"/>
        <color rgb="FFF8696B"/>
        <color rgb="FFFFEB84"/>
        <color rgb="FF63BE7B"/>
      </colorScale>
    </cfRule>
  </conditionalFormatting>
  <conditionalFormatting sqref="KC14:KD92">
    <cfRule type="colorScale" priority="524">
      <colorScale>
        <cfvo type="min"/>
        <cfvo type="percentile" val="50"/>
        <cfvo type="max"/>
        <color rgb="FFF8696B"/>
        <color rgb="FFFFEB84"/>
        <color rgb="FF63BE7B"/>
      </colorScale>
    </cfRule>
  </conditionalFormatting>
  <conditionalFormatting sqref="KA14:KB92">
    <cfRule type="colorScale" priority="523">
      <colorScale>
        <cfvo type="min"/>
        <cfvo type="percentile" val="50"/>
        <cfvo type="max"/>
        <color rgb="FFF8696B"/>
        <color rgb="FFFFEB84"/>
        <color rgb="FF63BE7B"/>
      </colorScale>
    </cfRule>
  </conditionalFormatting>
  <conditionalFormatting sqref="KG14:KG92">
    <cfRule type="colorScale" priority="522">
      <colorScale>
        <cfvo type="min"/>
        <cfvo type="percentile" val="50"/>
        <cfvo type="max"/>
        <color rgb="FFF8696B"/>
        <color rgb="FFFFEB84"/>
        <color rgb="FF63BE7B"/>
      </colorScale>
    </cfRule>
  </conditionalFormatting>
  <conditionalFormatting sqref="KU14:KU92">
    <cfRule type="colorScale" priority="521">
      <colorScale>
        <cfvo type="min"/>
        <cfvo type="percentile" val="50"/>
        <cfvo type="max"/>
        <color rgb="FFF8696B"/>
        <color rgb="FFFFEB84"/>
        <color rgb="FF63BE7B"/>
      </colorScale>
    </cfRule>
  </conditionalFormatting>
  <conditionalFormatting sqref="KA14:KA92">
    <cfRule type="colorScale" priority="520">
      <colorScale>
        <cfvo type="min"/>
        <cfvo type="percentile" val="50"/>
        <cfvo type="max"/>
        <color rgb="FFF8696B"/>
        <color rgb="FFFFEB84"/>
        <color rgb="FF63BE7B"/>
      </colorScale>
    </cfRule>
  </conditionalFormatting>
  <conditionalFormatting sqref="JX14:JZ92">
    <cfRule type="colorScale" priority="519">
      <colorScale>
        <cfvo type="min"/>
        <cfvo type="percentile" val="50"/>
        <cfvo type="max"/>
        <color rgb="FFF8696B"/>
        <color rgb="FFFFEB84"/>
        <color rgb="FF63BE7B"/>
      </colorScale>
    </cfRule>
  </conditionalFormatting>
  <conditionalFormatting sqref="KW14:KX92">
    <cfRule type="colorScale" priority="518">
      <colorScale>
        <cfvo type="min"/>
        <cfvo type="percentile" val="50"/>
        <cfvo type="max"/>
        <color rgb="FFF8696B"/>
        <color rgb="FFFFEB84"/>
        <color rgb="FF63BE7B"/>
      </colorScale>
    </cfRule>
  </conditionalFormatting>
  <conditionalFormatting sqref="KW96:KX123">
    <cfRule type="colorScale" priority="517">
      <colorScale>
        <cfvo type="min"/>
        <cfvo type="percentile" val="50"/>
        <cfvo type="max"/>
        <color rgb="FFF8696B"/>
        <color rgb="FFFFEB84"/>
        <color rgb="FF63BE7B"/>
      </colorScale>
    </cfRule>
  </conditionalFormatting>
  <conditionalFormatting sqref="KK14:KK92">
    <cfRule type="colorScale" priority="516">
      <colorScale>
        <cfvo type="min"/>
        <cfvo type="percentile" val="50"/>
        <cfvo type="max"/>
        <color rgb="FFF8696B"/>
        <color rgb="FFFFEB84"/>
        <color rgb="FF63BE7B"/>
      </colorScale>
    </cfRule>
  </conditionalFormatting>
  <conditionalFormatting sqref="KK14:KK92">
    <cfRule type="colorScale" priority="515">
      <colorScale>
        <cfvo type="min"/>
        <cfvo type="percentile" val="50"/>
        <cfvo type="max"/>
        <color rgb="FFF8696B"/>
        <color rgb="FFFFEB84"/>
        <color rgb="FF63BE7B"/>
      </colorScale>
    </cfRule>
  </conditionalFormatting>
  <conditionalFormatting sqref="KN2:KN10">
    <cfRule type="colorScale" priority="514">
      <colorScale>
        <cfvo type="min"/>
        <cfvo type="percentile" val="50"/>
        <cfvo type="max"/>
        <color rgb="FFF8696B"/>
        <color rgb="FFFFEB84"/>
        <color rgb="FF63BE7B"/>
      </colorScale>
    </cfRule>
  </conditionalFormatting>
  <conditionalFormatting sqref="KR2:KR10">
    <cfRule type="colorScale" priority="513">
      <colorScale>
        <cfvo type="min"/>
        <cfvo type="percentile" val="50"/>
        <cfvo type="max"/>
        <color rgb="FFF8696B"/>
        <color rgb="FFFFEB84"/>
        <color rgb="FF63BE7B"/>
      </colorScale>
    </cfRule>
  </conditionalFormatting>
  <conditionalFormatting sqref="KP2:KP10">
    <cfRule type="colorScale" priority="512">
      <colorScale>
        <cfvo type="min"/>
        <cfvo type="percentile" val="50"/>
        <cfvo type="max"/>
        <color rgb="FFF8696B"/>
        <color rgb="FFFFEB84"/>
        <color rgb="FF63BE7B"/>
      </colorScale>
    </cfRule>
  </conditionalFormatting>
  <conditionalFormatting sqref="KT2:KT10">
    <cfRule type="colorScale" priority="511">
      <colorScale>
        <cfvo type="min"/>
        <cfvo type="percentile" val="50"/>
        <cfvo type="max"/>
        <color rgb="FFF8696B"/>
        <color rgb="FFFFEB84"/>
        <color rgb="FF63BE7B"/>
      </colorScale>
    </cfRule>
  </conditionalFormatting>
  <conditionalFormatting sqref="KY14:KY92">
    <cfRule type="colorScale" priority="510">
      <colorScale>
        <cfvo type="min"/>
        <cfvo type="percentile" val="50"/>
        <cfvo type="max"/>
        <color rgb="FFF8696B"/>
        <color rgb="FFFFEB84"/>
        <color rgb="FF63BE7B"/>
      </colorScale>
    </cfRule>
  </conditionalFormatting>
  <conditionalFormatting sqref="KY96:KZ123">
    <cfRule type="colorScale" priority="509">
      <colorScale>
        <cfvo type="min"/>
        <cfvo type="percentile" val="50"/>
        <cfvo type="max"/>
        <color rgb="FFF8696B"/>
        <color rgb="FFFFEB84"/>
        <color rgb="FF63BE7B"/>
      </colorScale>
    </cfRule>
  </conditionalFormatting>
  <conditionalFormatting sqref="KE2:KE10">
    <cfRule type="colorScale" priority="550">
      <colorScale>
        <cfvo type="min"/>
        <cfvo type="percentile" val="50"/>
        <cfvo type="max"/>
        <color rgb="FFF8696B"/>
        <color rgb="FFFFEB84"/>
        <color rgb="FF63BE7B"/>
      </colorScale>
    </cfRule>
  </conditionalFormatting>
  <conditionalFormatting sqref="LA14:LD92">
    <cfRule type="colorScale" priority="508">
      <colorScale>
        <cfvo type="min"/>
        <cfvo type="percentile" val="50"/>
        <cfvo type="max"/>
        <color rgb="FFF8696B"/>
        <color rgb="FFFFEB84"/>
        <color rgb="FF63BE7B"/>
      </colorScale>
    </cfRule>
  </conditionalFormatting>
  <conditionalFormatting sqref="LA96:LD123">
    <cfRule type="colorScale" priority="507">
      <colorScale>
        <cfvo type="min"/>
        <cfvo type="percentile" val="50"/>
        <cfvo type="max"/>
        <color rgb="FFF8696B"/>
        <color rgb="FFFFEB84"/>
        <color rgb="FF63BE7B"/>
      </colorScale>
    </cfRule>
  </conditionalFormatting>
  <conditionalFormatting sqref="KF10">
    <cfRule type="colorScale" priority="506">
      <colorScale>
        <cfvo type="min"/>
        <cfvo type="percentile" val="50"/>
        <cfvo type="max"/>
        <color rgb="FFF8696B"/>
        <color rgb="FFFFEB84"/>
        <color rgb="FF63BE7B"/>
      </colorScale>
    </cfRule>
  </conditionalFormatting>
  <conditionalFormatting sqref="KF2:KF9">
    <cfRule type="colorScale" priority="505">
      <colorScale>
        <cfvo type="min"/>
        <cfvo type="percentile" val="50"/>
        <cfvo type="max"/>
        <color rgb="FFF8696B"/>
        <color rgb="FFFFEB84"/>
        <color rgb="FF63BE7B"/>
      </colorScale>
    </cfRule>
  </conditionalFormatting>
  <conditionalFormatting sqref="HO2:HO10">
    <cfRule type="colorScale" priority="504">
      <colorScale>
        <cfvo type="min"/>
        <cfvo type="percentile" val="50"/>
        <cfvo type="max"/>
        <color rgb="FF63BE7B"/>
        <color rgb="FFFFEB84"/>
        <color rgb="FFF8696B"/>
      </colorScale>
    </cfRule>
  </conditionalFormatting>
  <conditionalFormatting sqref="IX2:IX10">
    <cfRule type="colorScale" priority="503">
      <colorScale>
        <cfvo type="min"/>
        <cfvo type="percentile" val="50"/>
        <cfvo type="max"/>
        <color rgb="FF63BE7B"/>
        <color rgb="FFFFEB84"/>
        <color rgb="FFF8696B"/>
      </colorScale>
    </cfRule>
  </conditionalFormatting>
  <conditionalFormatting sqref="KG2:KG10">
    <cfRule type="colorScale" priority="502">
      <colorScale>
        <cfvo type="min"/>
        <cfvo type="percentile" val="50"/>
        <cfvo type="max"/>
        <color rgb="FF63BE7B"/>
        <color rgb="FFFFEB84"/>
        <color rgb="FFF8696B"/>
      </colorScale>
    </cfRule>
  </conditionalFormatting>
  <conditionalFormatting sqref="LV96:LV123">
    <cfRule type="colorScale" priority="495">
      <colorScale>
        <cfvo type="min"/>
        <cfvo type="percentile" val="50"/>
        <cfvo type="max"/>
        <color rgb="FFF8696B"/>
        <color rgb="FFFFEB84"/>
        <color rgb="FF63BE7B"/>
      </colorScale>
    </cfRule>
  </conditionalFormatting>
  <conditionalFormatting sqref="LO14:LO92">
    <cfRule type="colorScale" priority="489">
      <colorScale>
        <cfvo type="min"/>
        <cfvo type="percentile" val="50"/>
        <cfvo type="max"/>
        <color rgb="FFF8696B"/>
        <color rgb="FFFFEB84"/>
        <color rgb="FF63BE7B"/>
      </colorScale>
    </cfRule>
  </conditionalFormatting>
  <conditionalFormatting sqref="LS96:LS123 LG96:LN123">
    <cfRule type="colorScale" priority="497">
      <colorScale>
        <cfvo type="min"/>
        <cfvo type="percentile" val="50"/>
        <cfvo type="max"/>
        <color rgb="FFF8696B"/>
        <color rgb="FFFFEB84"/>
        <color rgb="FF63BE7B"/>
      </colorScale>
    </cfRule>
  </conditionalFormatting>
  <conditionalFormatting sqref="LT96:LU123">
    <cfRule type="colorScale" priority="496">
      <colorScale>
        <cfvo type="min"/>
        <cfvo type="percentile" val="50"/>
        <cfvo type="max"/>
        <color rgb="FFF8696B"/>
        <color rgb="FFFFEB84"/>
        <color rgb="FF63BE7B"/>
      </colorScale>
    </cfRule>
  </conditionalFormatting>
  <conditionalFormatting sqref="LS15:LS24 LG82:LI92 LG15:LI24 LS82:LS92 LN15:LN24 LN82:LN92">
    <cfRule type="colorScale" priority="494">
      <colorScale>
        <cfvo type="min"/>
        <cfvo type="percentile" val="50"/>
        <cfvo type="max"/>
        <color rgb="FFF8696B"/>
        <color rgb="FFFFEB84"/>
        <color rgb="FF63BE7B"/>
      </colorScale>
    </cfRule>
  </conditionalFormatting>
  <conditionalFormatting sqref="LF96:LF123">
    <cfRule type="colorScale" priority="493">
      <colorScale>
        <cfvo type="min"/>
        <cfvo type="percentile" val="50"/>
        <cfvo type="max"/>
        <color rgb="FFF8696B"/>
        <color rgb="FFFFEB84"/>
        <color rgb="FF63BE7B"/>
      </colorScale>
    </cfRule>
  </conditionalFormatting>
  <conditionalFormatting sqref="LV14:LV92">
    <cfRule type="colorScale" priority="498">
      <colorScale>
        <cfvo type="min"/>
        <cfvo type="percentile" val="50"/>
        <cfvo type="max"/>
        <color rgb="FFF8696B"/>
        <color rgb="FFFFEB84"/>
        <color rgb="FF63BE7B"/>
      </colorScale>
    </cfRule>
  </conditionalFormatting>
  <conditionalFormatting sqref="LS25:LS81 LG25:LI81 LN25:LN81">
    <cfRule type="colorScale" priority="499">
      <colorScale>
        <cfvo type="min"/>
        <cfvo type="percentile" val="50"/>
        <cfvo type="max"/>
        <color rgb="FFF8696B"/>
        <color rgb="FFFFEB84"/>
        <color rgb="FF63BE7B"/>
      </colorScale>
    </cfRule>
  </conditionalFormatting>
  <conditionalFormatting sqref="LT12:LT13">
    <cfRule type="colorScale" priority="500">
      <colorScale>
        <cfvo type="min"/>
        <cfvo type="percentile" val="50"/>
        <cfvo type="max"/>
        <color rgb="FFF8696B"/>
        <color rgb="FFFFEB84"/>
        <color rgb="FF63BE7B"/>
      </colorScale>
    </cfRule>
  </conditionalFormatting>
  <conditionalFormatting sqref="LG14:LI14 LN14">
    <cfRule type="colorScale" priority="492">
      <colorScale>
        <cfvo type="min"/>
        <cfvo type="percentile" val="50"/>
        <cfvo type="max"/>
        <color rgb="FFF8696B"/>
        <color rgb="FFFFEB84"/>
        <color rgb="FF63BE7B"/>
      </colorScale>
    </cfRule>
  </conditionalFormatting>
  <conditionalFormatting sqref="LS14:LS92">
    <cfRule type="colorScale" priority="491">
      <colorScale>
        <cfvo type="min"/>
        <cfvo type="percentile" val="50"/>
        <cfvo type="max"/>
        <color rgb="FFF8696B"/>
        <color rgb="FFFFEB84"/>
        <color rgb="FF63BE7B"/>
      </colorScale>
    </cfRule>
  </conditionalFormatting>
  <conditionalFormatting sqref="LF14:LF92">
    <cfRule type="colorScale" priority="490">
      <colorScale>
        <cfvo type="min"/>
        <cfvo type="percentile" val="50"/>
        <cfvo type="max"/>
        <color rgb="FFF8696B"/>
        <color rgb="FFFFEB84"/>
        <color rgb="FF63BE7B"/>
      </colorScale>
    </cfRule>
  </conditionalFormatting>
  <conditionalFormatting sqref="LW96:LX123">
    <cfRule type="colorScale" priority="488">
      <colorScale>
        <cfvo type="min"/>
        <cfvo type="percentile" val="50"/>
        <cfvo type="max"/>
        <color rgb="FFF8696B"/>
        <color rgb="FFFFEB84"/>
        <color rgb="FF63BE7B"/>
      </colorScale>
    </cfRule>
  </conditionalFormatting>
  <conditionalFormatting sqref="LW14:LW92">
    <cfRule type="colorScale" priority="487">
      <colorScale>
        <cfvo type="min"/>
        <cfvo type="percentile" val="50"/>
        <cfvo type="max"/>
        <color rgb="FF63BE7B"/>
        <color rgb="FFFFEB84"/>
        <color rgb="FFF8696B"/>
      </colorScale>
    </cfRule>
  </conditionalFormatting>
  <conditionalFormatting sqref="LO96:LP123">
    <cfRule type="colorScale" priority="486">
      <colorScale>
        <cfvo type="min"/>
        <cfvo type="percentile" val="50"/>
        <cfvo type="max"/>
        <color rgb="FFF8696B"/>
        <color rgb="FFFFEB84"/>
        <color rgb="FF63BE7B"/>
      </colorScale>
    </cfRule>
  </conditionalFormatting>
  <conditionalFormatting sqref="LQ96:LR123">
    <cfRule type="colorScale" priority="485">
      <colorScale>
        <cfvo type="min"/>
        <cfvo type="percentile" val="50"/>
        <cfvo type="max"/>
        <color rgb="FFF8696B"/>
        <color rgb="FFFFEB84"/>
        <color rgb="FF63BE7B"/>
      </colorScale>
    </cfRule>
  </conditionalFormatting>
  <conditionalFormatting sqref="LW96:LX123">
    <cfRule type="colorScale" priority="484">
      <colorScale>
        <cfvo type="min"/>
        <cfvo type="percentile" val="50"/>
        <cfvo type="max"/>
        <color rgb="FF63BE7B"/>
        <color rgb="FFFFEB84"/>
        <color rgb="FFF8696B"/>
      </colorScale>
    </cfRule>
  </conditionalFormatting>
  <conditionalFormatting sqref="LQ14:LR92">
    <cfRule type="colorScale" priority="483">
      <colorScale>
        <cfvo type="min"/>
        <cfvo type="percentile" val="50"/>
        <cfvo type="max"/>
        <color rgb="FFF8696B"/>
        <color rgb="FFFFEB84"/>
        <color rgb="FF63BE7B"/>
      </colorScale>
    </cfRule>
  </conditionalFormatting>
  <conditionalFormatting sqref="LS96:LS123">
    <cfRule type="colorScale" priority="482">
      <colorScale>
        <cfvo type="min"/>
        <cfvo type="percentile" val="50"/>
        <cfvo type="max"/>
        <color rgb="FFF8696B"/>
        <color rgb="FFFFEB84"/>
        <color rgb="FF63BE7B"/>
      </colorScale>
    </cfRule>
  </conditionalFormatting>
  <conditionalFormatting sqref="MB96:MD123">
    <cfRule type="colorScale" priority="480">
      <colorScale>
        <cfvo type="min"/>
        <cfvo type="percentile" val="50"/>
        <cfvo type="max"/>
        <color rgb="FFF8696B"/>
        <color rgb="FFFFEB84"/>
        <color rgb="FF63BE7B"/>
      </colorScale>
    </cfRule>
  </conditionalFormatting>
  <conditionalFormatting sqref="ME14:ME92">
    <cfRule type="colorScale" priority="479">
      <colorScale>
        <cfvo type="min"/>
        <cfvo type="percentile" val="50"/>
        <cfvo type="max"/>
        <color rgb="FFF8696B"/>
        <color rgb="FFFFEB84"/>
        <color rgb="FF63BE7B"/>
      </colorScale>
    </cfRule>
  </conditionalFormatting>
  <conditionalFormatting sqref="ME96:ME123">
    <cfRule type="colorScale" priority="478">
      <colorScale>
        <cfvo type="min"/>
        <cfvo type="percentile" val="50"/>
        <cfvo type="max"/>
        <color rgb="FFF8696B"/>
        <color rgb="FFFFEB84"/>
        <color rgb="FF63BE7B"/>
      </colorScale>
    </cfRule>
  </conditionalFormatting>
  <conditionalFormatting sqref="LM2:LM10 LR2:LR10">
    <cfRule type="colorScale" priority="477">
      <colorScale>
        <cfvo type="min"/>
        <cfvo type="percentile" val="50"/>
        <cfvo type="max"/>
        <color rgb="FFF8696B"/>
        <color rgb="FFFFEB84"/>
        <color rgb="FF63BE7B"/>
      </colorScale>
    </cfRule>
  </conditionalFormatting>
  <conditionalFormatting sqref="LS2:LS10">
    <cfRule type="colorScale" priority="476">
      <colorScale>
        <cfvo type="min"/>
        <cfvo type="percentile" val="50"/>
        <cfvo type="max"/>
        <color rgb="FFF8696B"/>
        <color rgb="FFFFEB84"/>
        <color rgb="FF63BE7B"/>
      </colorScale>
    </cfRule>
  </conditionalFormatting>
  <conditionalFormatting sqref="LL14:LM92">
    <cfRule type="colorScale" priority="475">
      <colorScale>
        <cfvo type="min"/>
        <cfvo type="percentile" val="50"/>
        <cfvo type="max"/>
        <color rgb="FFF8696B"/>
        <color rgb="FFFFEB84"/>
        <color rgb="FF63BE7B"/>
      </colorScale>
    </cfRule>
  </conditionalFormatting>
  <conditionalFormatting sqref="LJ14:LK92">
    <cfRule type="colorScale" priority="474">
      <colorScale>
        <cfvo type="min"/>
        <cfvo type="percentile" val="50"/>
        <cfvo type="max"/>
        <color rgb="FFF8696B"/>
        <color rgb="FFFFEB84"/>
        <color rgb="FF63BE7B"/>
      </colorScale>
    </cfRule>
  </conditionalFormatting>
  <conditionalFormatting sqref="LP14:LP92">
    <cfRule type="colorScale" priority="473">
      <colorScale>
        <cfvo type="min"/>
        <cfvo type="percentile" val="50"/>
        <cfvo type="max"/>
        <color rgb="FFF8696B"/>
        <color rgb="FFFFEB84"/>
        <color rgb="FF63BE7B"/>
      </colorScale>
    </cfRule>
  </conditionalFormatting>
  <conditionalFormatting sqref="MD14:MD92">
    <cfRule type="colorScale" priority="472">
      <colorScale>
        <cfvo type="min"/>
        <cfvo type="percentile" val="50"/>
        <cfvo type="max"/>
        <color rgb="FFF8696B"/>
        <color rgb="FFFFEB84"/>
        <color rgb="FF63BE7B"/>
      </colorScale>
    </cfRule>
  </conditionalFormatting>
  <conditionalFormatting sqref="LJ14:LJ92">
    <cfRule type="colorScale" priority="471">
      <colorScale>
        <cfvo type="min"/>
        <cfvo type="percentile" val="50"/>
        <cfvo type="max"/>
        <color rgb="FFF8696B"/>
        <color rgb="FFFFEB84"/>
        <color rgb="FF63BE7B"/>
      </colorScale>
    </cfRule>
  </conditionalFormatting>
  <conditionalFormatting sqref="LG14:LI92">
    <cfRule type="colorScale" priority="470">
      <colorScale>
        <cfvo type="min"/>
        <cfvo type="percentile" val="50"/>
        <cfvo type="max"/>
        <color rgb="FFF8696B"/>
        <color rgb="FFFFEB84"/>
        <color rgb="FF63BE7B"/>
      </colorScale>
    </cfRule>
  </conditionalFormatting>
  <conditionalFormatting sqref="MF14:MG92">
    <cfRule type="colorScale" priority="469">
      <colorScale>
        <cfvo type="min"/>
        <cfvo type="percentile" val="50"/>
        <cfvo type="max"/>
        <color rgb="FFF8696B"/>
        <color rgb="FFFFEB84"/>
        <color rgb="FF63BE7B"/>
      </colorScale>
    </cfRule>
  </conditionalFormatting>
  <conditionalFormatting sqref="MF96:MG123">
    <cfRule type="colorScale" priority="468">
      <colorScale>
        <cfvo type="min"/>
        <cfvo type="percentile" val="50"/>
        <cfvo type="max"/>
        <color rgb="FFF8696B"/>
        <color rgb="FFFFEB84"/>
        <color rgb="FF63BE7B"/>
      </colorScale>
    </cfRule>
  </conditionalFormatting>
  <conditionalFormatting sqref="LT14:LT92">
    <cfRule type="colorScale" priority="467">
      <colorScale>
        <cfvo type="min"/>
        <cfvo type="percentile" val="50"/>
        <cfvo type="max"/>
        <color rgb="FFF8696B"/>
        <color rgb="FFFFEB84"/>
        <color rgb="FF63BE7B"/>
      </colorScale>
    </cfRule>
  </conditionalFormatting>
  <conditionalFormatting sqref="LT14:LT92">
    <cfRule type="colorScale" priority="466">
      <colorScale>
        <cfvo type="min"/>
        <cfvo type="percentile" val="50"/>
        <cfvo type="max"/>
        <color rgb="FFF8696B"/>
        <color rgb="FFFFEB84"/>
        <color rgb="FF63BE7B"/>
      </colorScale>
    </cfRule>
  </conditionalFormatting>
  <conditionalFormatting sqref="LW2:LW10">
    <cfRule type="colorScale" priority="465">
      <colorScale>
        <cfvo type="min"/>
        <cfvo type="percentile" val="50"/>
        <cfvo type="max"/>
        <color rgb="FFF8696B"/>
        <color rgb="FFFFEB84"/>
        <color rgb="FF63BE7B"/>
      </colorScale>
    </cfRule>
  </conditionalFormatting>
  <conditionalFormatting sqref="MA2:MA10">
    <cfRule type="colorScale" priority="464">
      <colorScale>
        <cfvo type="min"/>
        <cfvo type="percentile" val="50"/>
        <cfvo type="max"/>
        <color rgb="FFF8696B"/>
        <color rgb="FFFFEB84"/>
        <color rgb="FF63BE7B"/>
      </colorScale>
    </cfRule>
  </conditionalFormatting>
  <conditionalFormatting sqref="LY2:LY10">
    <cfRule type="colorScale" priority="463">
      <colorScale>
        <cfvo type="min"/>
        <cfvo type="percentile" val="50"/>
        <cfvo type="max"/>
        <color rgb="FFF8696B"/>
        <color rgb="FFFFEB84"/>
        <color rgb="FF63BE7B"/>
      </colorScale>
    </cfRule>
  </conditionalFormatting>
  <conditionalFormatting sqref="MC2:MC10">
    <cfRule type="colorScale" priority="462">
      <colorScale>
        <cfvo type="min"/>
        <cfvo type="percentile" val="50"/>
        <cfvo type="max"/>
        <color rgb="FFF8696B"/>
        <color rgb="FFFFEB84"/>
        <color rgb="FF63BE7B"/>
      </colorScale>
    </cfRule>
  </conditionalFormatting>
  <conditionalFormatting sqref="MH14:MH92">
    <cfRule type="colorScale" priority="461">
      <colorScale>
        <cfvo type="min"/>
        <cfvo type="percentile" val="50"/>
        <cfvo type="max"/>
        <color rgb="FFF8696B"/>
        <color rgb="FFFFEB84"/>
        <color rgb="FF63BE7B"/>
      </colorScale>
    </cfRule>
  </conditionalFormatting>
  <conditionalFormatting sqref="MH96:MI123">
    <cfRule type="colorScale" priority="460">
      <colorScale>
        <cfvo type="min"/>
        <cfvo type="percentile" val="50"/>
        <cfvo type="max"/>
        <color rgb="FFF8696B"/>
        <color rgb="FFFFEB84"/>
        <color rgb="FF63BE7B"/>
      </colorScale>
    </cfRule>
  </conditionalFormatting>
  <conditionalFormatting sqref="LN2:LN10">
    <cfRule type="colorScale" priority="501">
      <colorScale>
        <cfvo type="min"/>
        <cfvo type="percentile" val="50"/>
        <cfvo type="max"/>
        <color rgb="FFF8696B"/>
        <color rgb="FFFFEB84"/>
        <color rgb="FF63BE7B"/>
      </colorScale>
    </cfRule>
  </conditionalFormatting>
  <conditionalFormatting sqref="MJ14:MM92">
    <cfRule type="colorScale" priority="459">
      <colorScale>
        <cfvo type="min"/>
        <cfvo type="percentile" val="50"/>
        <cfvo type="max"/>
        <color rgb="FFF8696B"/>
        <color rgb="FFFFEB84"/>
        <color rgb="FF63BE7B"/>
      </colorScale>
    </cfRule>
  </conditionalFormatting>
  <conditionalFormatting sqref="MJ96:MM123">
    <cfRule type="colorScale" priority="458">
      <colorScale>
        <cfvo type="min"/>
        <cfvo type="percentile" val="50"/>
        <cfvo type="max"/>
        <color rgb="FFF8696B"/>
        <color rgb="FFFFEB84"/>
        <color rgb="FF63BE7B"/>
      </colorScale>
    </cfRule>
  </conditionalFormatting>
  <conditionalFormatting sqref="LO10">
    <cfRule type="colorScale" priority="457">
      <colorScale>
        <cfvo type="min"/>
        <cfvo type="percentile" val="50"/>
        <cfvo type="max"/>
        <color rgb="FFF8696B"/>
        <color rgb="FFFFEB84"/>
        <color rgb="FF63BE7B"/>
      </colorScale>
    </cfRule>
  </conditionalFormatting>
  <conditionalFormatting sqref="LO2:LO9">
    <cfRule type="colorScale" priority="456">
      <colorScale>
        <cfvo type="min"/>
        <cfvo type="percentile" val="50"/>
        <cfvo type="max"/>
        <color rgb="FFF8696B"/>
        <color rgb="FFFFEB84"/>
        <color rgb="FF63BE7B"/>
      </colorScale>
    </cfRule>
  </conditionalFormatting>
  <conditionalFormatting sqref="LP2:LP10">
    <cfRule type="colorScale" priority="455">
      <colorScale>
        <cfvo type="min"/>
        <cfvo type="percentile" val="50"/>
        <cfvo type="max"/>
        <color rgb="FF63BE7B"/>
        <color rgb="FFFFEB84"/>
        <color rgb="FFF8696B"/>
      </colorScale>
    </cfRule>
  </conditionalFormatting>
  <conditionalFormatting sqref="MC14:MC92">
    <cfRule type="colorScale" priority="452">
      <colorScale>
        <cfvo type="min"/>
        <cfvo type="percentile" val="50"/>
        <cfvo type="max"/>
        <color rgb="FFF8696B"/>
        <color rgb="FFFFEB84"/>
        <color rgb="FF63BE7B"/>
      </colorScale>
    </cfRule>
  </conditionalFormatting>
  <conditionalFormatting sqref="NE96:NE123">
    <cfRule type="colorScale" priority="445">
      <colorScale>
        <cfvo type="min"/>
        <cfvo type="percentile" val="50"/>
        <cfvo type="max"/>
        <color rgb="FFF8696B"/>
        <color rgb="FFFFEB84"/>
        <color rgb="FF63BE7B"/>
      </colorScale>
    </cfRule>
  </conditionalFormatting>
  <conditionalFormatting sqref="NB96:NB123 MP96:MW123">
    <cfRule type="colorScale" priority="447">
      <colorScale>
        <cfvo type="min"/>
        <cfvo type="percentile" val="50"/>
        <cfvo type="max"/>
        <color rgb="FFF8696B"/>
        <color rgb="FFFFEB84"/>
        <color rgb="FF63BE7B"/>
      </colorScale>
    </cfRule>
  </conditionalFormatting>
  <conditionalFormatting sqref="NC96:ND123">
    <cfRule type="colorScale" priority="446">
      <colorScale>
        <cfvo type="min"/>
        <cfvo type="percentile" val="50"/>
        <cfvo type="max"/>
        <color rgb="FFF8696B"/>
        <color rgb="FFFFEB84"/>
        <color rgb="FF63BE7B"/>
      </colorScale>
    </cfRule>
  </conditionalFormatting>
  <conditionalFormatting sqref="NB15:NB24 MP82:MR92 MP15:MR24 NB82:NB92 MW15:MW24 MW82:MW92">
    <cfRule type="colorScale" priority="444">
      <colorScale>
        <cfvo type="min"/>
        <cfvo type="percentile" val="50"/>
        <cfvo type="max"/>
        <color rgb="FFF8696B"/>
        <color rgb="FFFFEB84"/>
        <color rgb="FF63BE7B"/>
      </colorScale>
    </cfRule>
  </conditionalFormatting>
  <conditionalFormatting sqref="MO96:MO123">
    <cfRule type="colorScale" priority="443">
      <colorScale>
        <cfvo type="min"/>
        <cfvo type="percentile" val="50"/>
        <cfvo type="max"/>
        <color rgb="FFF8696B"/>
        <color rgb="FFFFEB84"/>
        <color rgb="FF63BE7B"/>
      </colorScale>
    </cfRule>
  </conditionalFormatting>
  <conditionalFormatting sqref="NE14:NE92">
    <cfRule type="colorScale" priority="448">
      <colorScale>
        <cfvo type="min"/>
        <cfvo type="percentile" val="50"/>
        <cfvo type="max"/>
        <color rgb="FFF8696B"/>
        <color rgb="FFFFEB84"/>
        <color rgb="FF63BE7B"/>
      </colorScale>
    </cfRule>
  </conditionalFormatting>
  <conditionalFormatting sqref="NB25:NB81 MP25:MR81 MW25:MW81">
    <cfRule type="colorScale" priority="449">
      <colorScale>
        <cfvo type="min"/>
        <cfvo type="percentile" val="50"/>
        <cfvo type="max"/>
        <color rgb="FFF8696B"/>
        <color rgb="FFFFEB84"/>
        <color rgb="FF63BE7B"/>
      </colorScale>
    </cfRule>
  </conditionalFormatting>
  <conditionalFormatting sqref="NC12:NC13">
    <cfRule type="colorScale" priority="450">
      <colorScale>
        <cfvo type="min"/>
        <cfvo type="percentile" val="50"/>
        <cfvo type="max"/>
        <color rgb="FFF8696B"/>
        <color rgb="FFFFEB84"/>
        <color rgb="FF63BE7B"/>
      </colorScale>
    </cfRule>
  </conditionalFormatting>
  <conditionalFormatting sqref="MP14:MR14 MW14">
    <cfRule type="colorScale" priority="442">
      <colorScale>
        <cfvo type="min"/>
        <cfvo type="percentile" val="50"/>
        <cfvo type="max"/>
        <color rgb="FFF8696B"/>
        <color rgb="FFFFEB84"/>
        <color rgb="FF63BE7B"/>
      </colorScale>
    </cfRule>
  </conditionalFormatting>
  <conditionalFormatting sqref="NB14:NB92">
    <cfRule type="colorScale" priority="441">
      <colorScale>
        <cfvo type="min"/>
        <cfvo type="percentile" val="50"/>
        <cfvo type="max"/>
        <color rgb="FFF8696B"/>
        <color rgb="FFFFEB84"/>
        <color rgb="FF63BE7B"/>
      </colorScale>
    </cfRule>
  </conditionalFormatting>
  <conditionalFormatting sqref="MO14:MO92">
    <cfRule type="colorScale" priority="440">
      <colorScale>
        <cfvo type="min"/>
        <cfvo type="percentile" val="50"/>
        <cfvo type="max"/>
        <color rgb="FFF8696B"/>
        <color rgb="FFFFEB84"/>
        <color rgb="FF63BE7B"/>
      </colorScale>
    </cfRule>
  </conditionalFormatting>
  <conditionalFormatting sqref="NF96:NG123">
    <cfRule type="colorScale" priority="438">
      <colorScale>
        <cfvo type="min"/>
        <cfvo type="percentile" val="50"/>
        <cfvo type="max"/>
        <color rgb="FFF8696B"/>
        <color rgb="FFFFEB84"/>
        <color rgb="FF63BE7B"/>
      </colorScale>
    </cfRule>
  </conditionalFormatting>
  <conditionalFormatting sqref="NF14:NF92">
    <cfRule type="colorScale" priority="437">
      <colorScale>
        <cfvo type="min"/>
        <cfvo type="percentile" val="50"/>
        <cfvo type="max"/>
        <color rgb="FF63BE7B"/>
        <color rgb="FFFFEB84"/>
        <color rgb="FFF8696B"/>
      </colorScale>
    </cfRule>
  </conditionalFormatting>
  <conditionalFormatting sqref="MX96:MY123">
    <cfRule type="colorScale" priority="436">
      <colorScale>
        <cfvo type="min"/>
        <cfvo type="percentile" val="50"/>
        <cfvo type="max"/>
        <color rgb="FFF8696B"/>
        <color rgb="FFFFEB84"/>
        <color rgb="FF63BE7B"/>
      </colorScale>
    </cfRule>
  </conditionalFormatting>
  <conditionalFormatting sqref="MZ96:NA123">
    <cfRule type="colorScale" priority="435">
      <colorScale>
        <cfvo type="min"/>
        <cfvo type="percentile" val="50"/>
        <cfvo type="max"/>
        <color rgb="FFF8696B"/>
        <color rgb="FFFFEB84"/>
        <color rgb="FF63BE7B"/>
      </colorScale>
    </cfRule>
  </conditionalFormatting>
  <conditionalFormatting sqref="NF96:NG123">
    <cfRule type="colorScale" priority="434">
      <colorScale>
        <cfvo type="min"/>
        <cfvo type="percentile" val="50"/>
        <cfvo type="max"/>
        <color rgb="FF63BE7B"/>
        <color rgb="FFFFEB84"/>
        <color rgb="FFF8696B"/>
      </colorScale>
    </cfRule>
  </conditionalFormatting>
  <conditionalFormatting sqref="MZ14:NA92">
    <cfRule type="colorScale" priority="433">
      <colorScale>
        <cfvo type="min"/>
        <cfvo type="percentile" val="50"/>
        <cfvo type="max"/>
        <color rgb="FFF8696B"/>
        <color rgb="FFFFEB84"/>
        <color rgb="FF63BE7B"/>
      </colorScale>
    </cfRule>
  </conditionalFormatting>
  <conditionalFormatting sqref="NB96:NB123">
    <cfRule type="colorScale" priority="432">
      <colorScale>
        <cfvo type="min"/>
        <cfvo type="percentile" val="50"/>
        <cfvo type="max"/>
        <color rgb="FFF8696B"/>
        <color rgb="FFFFEB84"/>
        <color rgb="FF63BE7B"/>
      </colorScale>
    </cfRule>
  </conditionalFormatting>
  <conditionalFormatting sqref="NK96:NM123">
    <cfRule type="colorScale" priority="430">
      <colorScale>
        <cfvo type="min"/>
        <cfvo type="percentile" val="50"/>
        <cfvo type="max"/>
        <color rgb="FFF8696B"/>
        <color rgb="FFFFEB84"/>
        <color rgb="FF63BE7B"/>
      </colorScale>
    </cfRule>
  </conditionalFormatting>
  <conditionalFormatting sqref="NN14:NN92">
    <cfRule type="colorScale" priority="429">
      <colorScale>
        <cfvo type="min"/>
        <cfvo type="percentile" val="50"/>
        <cfvo type="max"/>
        <color rgb="FFF8696B"/>
        <color rgb="FFFFEB84"/>
        <color rgb="FF63BE7B"/>
      </colorScale>
    </cfRule>
  </conditionalFormatting>
  <conditionalFormatting sqref="NN96:NN123">
    <cfRule type="colorScale" priority="428">
      <colorScale>
        <cfvo type="min"/>
        <cfvo type="percentile" val="50"/>
        <cfvo type="max"/>
        <color rgb="FFF8696B"/>
        <color rgb="FFFFEB84"/>
        <color rgb="FF63BE7B"/>
      </colorScale>
    </cfRule>
  </conditionalFormatting>
  <conditionalFormatting sqref="MV2:MV10 NA2:NA10">
    <cfRule type="colorScale" priority="427">
      <colorScale>
        <cfvo type="min"/>
        <cfvo type="percentile" val="50"/>
        <cfvo type="max"/>
        <color rgb="FFF8696B"/>
        <color rgb="FFFFEB84"/>
        <color rgb="FF63BE7B"/>
      </colorScale>
    </cfRule>
  </conditionalFormatting>
  <conditionalFormatting sqref="NB2:NB10">
    <cfRule type="colorScale" priority="426">
      <colorScale>
        <cfvo type="min"/>
        <cfvo type="percentile" val="50"/>
        <cfvo type="max"/>
        <color rgb="FFF8696B"/>
        <color rgb="FFFFEB84"/>
        <color rgb="FF63BE7B"/>
      </colorScale>
    </cfRule>
  </conditionalFormatting>
  <conditionalFormatting sqref="MU14:MV92">
    <cfRule type="colorScale" priority="425">
      <colorScale>
        <cfvo type="min"/>
        <cfvo type="percentile" val="50"/>
        <cfvo type="max"/>
        <color rgb="FFF8696B"/>
        <color rgb="FFFFEB84"/>
        <color rgb="FF63BE7B"/>
      </colorScale>
    </cfRule>
  </conditionalFormatting>
  <conditionalFormatting sqref="MS14:MT92">
    <cfRule type="colorScale" priority="424">
      <colorScale>
        <cfvo type="min"/>
        <cfvo type="percentile" val="50"/>
        <cfvo type="max"/>
        <color rgb="FFF8696B"/>
        <color rgb="FFFFEB84"/>
        <color rgb="FF63BE7B"/>
      </colorScale>
    </cfRule>
  </conditionalFormatting>
  <conditionalFormatting sqref="MY14:MY92">
    <cfRule type="colorScale" priority="423">
      <colorScale>
        <cfvo type="min"/>
        <cfvo type="percentile" val="50"/>
        <cfvo type="max"/>
        <color rgb="FFF8696B"/>
        <color rgb="FFFFEB84"/>
        <color rgb="FF63BE7B"/>
      </colorScale>
    </cfRule>
  </conditionalFormatting>
  <conditionalFormatting sqref="NM14:NM92">
    <cfRule type="colorScale" priority="422">
      <colorScale>
        <cfvo type="min"/>
        <cfvo type="percentile" val="50"/>
        <cfvo type="max"/>
        <color rgb="FFF8696B"/>
        <color rgb="FFFFEB84"/>
        <color rgb="FF63BE7B"/>
      </colorScale>
    </cfRule>
  </conditionalFormatting>
  <conditionalFormatting sqref="MS14:MS92">
    <cfRule type="colorScale" priority="421">
      <colorScale>
        <cfvo type="min"/>
        <cfvo type="percentile" val="50"/>
        <cfvo type="max"/>
        <color rgb="FFF8696B"/>
        <color rgb="FFFFEB84"/>
        <color rgb="FF63BE7B"/>
      </colorScale>
    </cfRule>
  </conditionalFormatting>
  <conditionalFormatting sqref="MP14:MR92">
    <cfRule type="colorScale" priority="420">
      <colorScale>
        <cfvo type="min"/>
        <cfvo type="percentile" val="50"/>
        <cfvo type="max"/>
        <color rgb="FFF8696B"/>
        <color rgb="FFFFEB84"/>
        <color rgb="FF63BE7B"/>
      </colorScale>
    </cfRule>
  </conditionalFormatting>
  <conditionalFormatting sqref="NO14:NP92">
    <cfRule type="colorScale" priority="419">
      <colorScale>
        <cfvo type="min"/>
        <cfvo type="percentile" val="50"/>
        <cfvo type="max"/>
        <color rgb="FFF8696B"/>
        <color rgb="FFFFEB84"/>
        <color rgb="FF63BE7B"/>
      </colorScale>
    </cfRule>
  </conditionalFormatting>
  <conditionalFormatting sqref="NO96:NP123">
    <cfRule type="colorScale" priority="418">
      <colorScale>
        <cfvo type="min"/>
        <cfvo type="percentile" val="50"/>
        <cfvo type="max"/>
        <color rgb="FFF8696B"/>
        <color rgb="FFFFEB84"/>
        <color rgb="FF63BE7B"/>
      </colorScale>
    </cfRule>
  </conditionalFormatting>
  <conditionalFormatting sqref="NC14:NC92">
    <cfRule type="colorScale" priority="417">
      <colorScale>
        <cfvo type="min"/>
        <cfvo type="percentile" val="50"/>
        <cfvo type="max"/>
        <color rgb="FFF8696B"/>
        <color rgb="FFFFEB84"/>
        <color rgb="FF63BE7B"/>
      </colorScale>
    </cfRule>
  </conditionalFormatting>
  <conditionalFormatting sqref="NC14:NC92">
    <cfRule type="colorScale" priority="416">
      <colorScale>
        <cfvo type="min"/>
        <cfvo type="percentile" val="50"/>
        <cfvo type="max"/>
        <color rgb="FFF8696B"/>
        <color rgb="FFFFEB84"/>
        <color rgb="FF63BE7B"/>
      </colorScale>
    </cfRule>
  </conditionalFormatting>
  <conditionalFormatting sqref="NF2:NF10">
    <cfRule type="colorScale" priority="415">
      <colorScale>
        <cfvo type="min"/>
        <cfvo type="percentile" val="50"/>
        <cfvo type="max"/>
        <color rgb="FFF8696B"/>
        <color rgb="FFFFEB84"/>
        <color rgb="FF63BE7B"/>
      </colorScale>
    </cfRule>
  </conditionalFormatting>
  <conditionalFormatting sqref="NJ2:NJ10">
    <cfRule type="colorScale" priority="414">
      <colorScale>
        <cfvo type="min"/>
        <cfvo type="percentile" val="50"/>
        <cfvo type="max"/>
        <color rgb="FFF8696B"/>
        <color rgb="FFFFEB84"/>
        <color rgb="FF63BE7B"/>
      </colorScale>
    </cfRule>
  </conditionalFormatting>
  <conditionalFormatting sqref="NH2:NH10">
    <cfRule type="colorScale" priority="413">
      <colorScale>
        <cfvo type="min"/>
        <cfvo type="percentile" val="50"/>
        <cfvo type="max"/>
        <color rgb="FFF8696B"/>
        <color rgb="FFFFEB84"/>
        <color rgb="FF63BE7B"/>
      </colorScale>
    </cfRule>
  </conditionalFormatting>
  <conditionalFormatting sqref="NL2:NL10">
    <cfRule type="colorScale" priority="412">
      <colorScale>
        <cfvo type="min"/>
        <cfvo type="percentile" val="50"/>
        <cfvo type="max"/>
        <color rgb="FFF8696B"/>
        <color rgb="FFFFEB84"/>
        <color rgb="FF63BE7B"/>
      </colorScale>
    </cfRule>
  </conditionalFormatting>
  <conditionalFormatting sqref="NQ14:NQ92">
    <cfRule type="colorScale" priority="411">
      <colorScale>
        <cfvo type="min"/>
        <cfvo type="percentile" val="50"/>
        <cfvo type="max"/>
        <color rgb="FFF8696B"/>
        <color rgb="FFFFEB84"/>
        <color rgb="FF63BE7B"/>
      </colorScale>
    </cfRule>
  </conditionalFormatting>
  <conditionalFormatting sqref="NQ96:NR123">
    <cfRule type="colorScale" priority="410">
      <colorScale>
        <cfvo type="min"/>
        <cfvo type="percentile" val="50"/>
        <cfvo type="max"/>
        <color rgb="FFF8696B"/>
        <color rgb="FFFFEB84"/>
        <color rgb="FF63BE7B"/>
      </colorScale>
    </cfRule>
  </conditionalFormatting>
  <conditionalFormatting sqref="MW10">
    <cfRule type="colorScale" priority="451">
      <colorScale>
        <cfvo type="min"/>
        <cfvo type="percentile" val="50"/>
        <cfvo type="max"/>
        <color rgb="FFF8696B"/>
        <color rgb="FFFFEB84"/>
        <color rgb="FF63BE7B"/>
      </colorScale>
    </cfRule>
  </conditionalFormatting>
  <conditionalFormatting sqref="NS14:NV92">
    <cfRule type="colorScale" priority="409">
      <colorScale>
        <cfvo type="min"/>
        <cfvo type="percentile" val="50"/>
        <cfvo type="max"/>
        <color rgb="FFF8696B"/>
        <color rgb="FFFFEB84"/>
        <color rgb="FF63BE7B"/>
      </colorScale>
    </cfRule>
  </conditionalFormatting>
  <conditionalFormatting sqref="NS96:NV123">
    <cfRule type="colorScale" priority="408">
      <colorScale>
        <cfvo type="min"/>
        <cfvo type="percentile" val="50"/>
        <cfvo type="max"/>
        <color rgb="FFF8696B"/>
        <color rgb="FFFFEB84"/>
        <color rgb="FF63BE7B"/>
      </colorScale>
    </cfRule>
  </conditionalFormatting>
  <conditionalFormatting sqref="MX10">
    <cfRule type="colorScale" priority="407">
      <colorScale>
        <cfvo type="min"/>
        <cfvo type="percentile" val="50"/>
        <cfvo type="max"/>
        <color rgb="FFF8696B"/>
        <color rgb="FFFFEB84"/>
        <color rgb="FF63BE7B"/>
      </colorScale>
    </cfRule>
  </conditionalFormatting>
  <conditionalFormatting sqref="MX2:MX9">
    <cfRule type="colorScale" priority="406">
      <colorScale>
        <cfvo type="min"/>
        <cfvo type="percentile" val="50"/>
        <cfvo type="max"/>
        <color rgb="FFF8696B"/>
        <color rgb="FFFFEB84"/>
        <color rgb="FF63BE7B"/>
      </colorScale>
    </cfRule>
  </conditionalFormatting>
  <conditionalFormatting sqref="NL14:NL92">
    <cfRule type="colorScale" priority="404">
      <colorScale>
        <cfvo type="min"/>
        <cfvo type="percentile" val="50"/>
        <cfvo type="max"/>
        <color rgb="FFF8696B"/>
        <color rgb="FFFFEB84"/>
        <color rgb="FF63BE7B"/>
      </colorScale>
    </cfRule>
  </conditionalFormatting>
  <conditionalFormatting sqref="AA14:AA92">
    <cfRule type="colorScale" priority="392">
      <colorScale>
        <cfvo type="min"/>
        <cfvo type="percentile" val="50"/>
        <cfvo type="max"/>
        <color rgb="FFF8696B"/>
        <color rgb="FFFFEB84"/>
        <color rgb="FF63BE7B"/>
      </colorScale>
    </cfRule>
  </conditionalFormatting>
  <conditionalFormatting sqref="BI14:BI92">
    <cfRule type="colorScale" priority="391">
      <colorScale>
        <cfvo type="min"/>
        <cfvo type="percentile" val="50"/>
        <cfvo type="max"/>
        <color rgb="FFF8696B"/>
        <color rgb="FFFFEB84"/>
        <color rgb="FF63BE7B"/>
      </colorScale>
    </cfRule>
  </conditionalFormatting>
  <conditionalFormatting sqref="CR14:CR92">
    <cfRule type="colorScale" priority="390">
      <colorScale>
        <cfvo type="min"/>
        <cfvo type="percentile" val="50"/>
        <cfvo type="max"/>
        <color rgb="FFF8696B"/>
        <color rgb="FFFFEB84"/>
        <color rgb="FF63BE7B"/>
      </colorScale>
    </cfRule>
  </conditionalFormatting>
  <conditionalFormatting sqref="EA14:EA92">
    <cfRule type="colorScale" priority="389">
      <colorScale>
        <cfvo type="min"/>
        <cfvo type="percentile" val="50"/>
        <cfvo type="max"/>
        <color rgb="FFF8696B"/>
        <color rgb="FFFFEB84"/>
        <color rgb="FF63BE7B"/>
      </colorScale>
    </cfRule>
  </conditionalFormatting>
  <conditionalFormatting sqref="FJ14:FJ92">
    <cfRule type="colorScale" priority="388">
      <colorScale>
        <cfvo type="min"/>
        <cfvo type="percentile" val="50"/>
        <cfvo type="max"/>
        <color rgb="FFF8696B"/>
        <color rgb="FFFFEB84"/>
        <color rgb="FF63BE7B"/>
      </colorScale>
    </cfRule>
  </conditionalFormatting>
  <conditionalFormatting sqref="GS14:GS92">
    <cfRule type="colorScale" priority="387">
      <colorScale>
        <cfvo type="min"/>
        <cfvo type="percentile" val="50"/>
        <cfvo type="max"/>
        <color rgb="FFF8696B"/>
        <color rgb="FFFFEB84"/>
        <color rgb="FF63BE7B"/>
      </colorScale>
    </cfRule>
  </conditionalFormatting>
  <conditionalFormatting sqref="IB14:IB92">
    <cfRule type="colorScale" priority="386">
      <colorScale>
        <cfvo type="min"/>
        <cfvo type="percentile" val="50"/>
        <cfvo type="max"/>
        <color rgb="FFF8696B"/>
        <color rgb="FFFFEB84"/>
        <color rgb="FF63BE7B"/>
      </colorScale>
    </cfRule>
  </conditionalFormatting>
  <conditionalFormatting sqref="JK14:JK92">
    <cfRule type="colorScale" priority="385">
      <colorScale>
        <cfvo type="min"/>
        <cfvo type="percentile" val="50"/>
        <cfvo type="max"/>
        <color rgb="FFF8696B"/>
        <color rgb="FFFFEB84"/>
        <color rgb="FF63BE7B"/>
      </colorScale>
    </cfRule>
  </conditionalFormatting>
  <conditionalFormatting sqref="KT14:KT92">
    <cfRule type="colorScale" priority="384">
      <colorScale>
        <cfvo type="min"/>
        <cfvo type="percentile" val="50"/>
        <cfvo type="max"/>
        <color rgb="FFF8696B"/>
        <color rgb="FFFFEB84"/>
        <color rgb="FF63BE7B"/>
      </colorScale>
    </cfRule>
  </conditionalFormatting>
  <conditionalFormatting sqref="AF14:AF92">
    <cfRule type="colorScale" priority="376">
      <colorScale>
        <cfvo type="min"/>
        <cfvo type="percentile" val="50"/>
        <cfvo type="max"/>
        <color rgb="FFF8696B"/>
        <color rgb="FFFFEB84"/>
        <color rgb="FF63BE7B"/>
      </colorScale>
    </cfRule>
  </conditionalFormatting>
  <conditionalFormatting sqref="ON96:ON123">
    <cfRule type="colorScale" priority="369">
      <colorScale>
        <cfvo type="min"/>
        <cfvo type="percentile" val="50"/>
        <cfvo type="max"/>
        <color rgb="FFF8696B"/>
        <color rgb="FFFFEB84"/>
        <color rgb="FF63BE7B"/>
      </colorScale>
    </cfRule>
  </conditionalFormatting>
  <conditionalFormatting sqref="OK96:OK123 NY96:OF123">
    <cfRule type="colorScale" priority="371">
      <colorScale>
        <cfvo type="min"/>
        <cfvo type="percentile" val="50"/>
        <cfvo type="max"/>
        <color rgb="FFF8696B"/>
        <color rgb="FFFFEB84"/>
        <color rgb="FF63BE7B"/>
      </colorScale>
    </cfRule>
  </conditionalFormatting>
  <conditionalFormatting sqref="OL96:OM123">
    <cfRule type="colorScale" priority="370">
      <colorScale>
        <cfvo type="min"/>
        <cfvo type="percentile" val="50"/>
        <cfvo type="max"/>
        <color rgb="FFF8696B"/>
        <color rgb="FFFFEB84"/>
        <color rgb="FF63BE7B"/>
      </colorScale>
    </cfRule>
  </conditionalFormatting>
  <conditionalFormatting sqref="OK15:OK24 NY82:OA92 NY15:OA24 OK82:OK92 OF15:OF24 OF82:OF92">
    <cfRule type="colorScale" priority="368">
      <colorScale>
        <cfvo type="min"/>
        <cfvo type="percentile" val="50"/>
        <cfvo type="max"/>
        <color rgb="FFF8696B"/>
        <color rgb="FFFFEB84"/>
        <color rgb="FF63BE7B"/>
      </colorScale>
    </cfRule>
  </conditionalFormatting>
  <conditionalFormatting sqref="NX96:NX123">
    <cfRule type="colorScale" priority="367">
      <colorScale>
        <cfvo type="min"/>
        <cfvo type="percentile" val="50"/>
        <cfvo type="max"/>
        <color rgb="FFF8696B"/>
        <color rgb="FFFFEB84"/>
        <color rgb="FF63BE7B"/>
      </colorScale>
    </cfRule>
  </conditionalFormatting>
  <conditionalFormatting sqref="ON14:ON92">
    <cfRule type="colorScale" priority="372">
      <colorScale>
        <cfvo type="min"/>
        <cfvo type="percentile" val="50"/>
        <cfvo type="max"/>
        <color rgb="FFF8696B"/>
        <color rgb="FFFFEB84"/>
        <color rgb="FF63BE7B"/>
      </colorScale>
    </cfRule>
  </conditionalFormatting>
  <conditionalFormatting sqref="OK25:OK81 NY25:OA81 OF25:OF81">
    <cfRule type="colorScale" priority="373">
      <colorScale>
        <cfvo type="min"/>
        <cfvo type="percentile" val="50"/>
        <cfvo type="max"/>
        <color rgb="FFF8696B"/>
        <color rgb="FFFFEB84"/>
        <color rgb="FF63BE7B"/>
      </colorScale>
    </cfRule>
  </conditionalFormatting>
  <conditionalFormatting sqref="OL12:OL13">
    <cfRule type="colorScale" priority="374">
      <colorScale>
        <cfvo type="min"/>
        <cfvo type="percentile" val="50"/>
        <cfvo type="max"/>
        <color rgb="FFF8696B"/>
        <color rgb="FFFFEB84"/>
        <color rgb="FF63BE7B"/>
      </colorScale>
    </cfRule>
  </conditionalFormatting>
  <conditionalFormatting sqref="NY14:OA14 OF14">
    <cfRule type="colorScale" priority="366">
      <colorScale>
        <cfvo type="min"/>
        <cfvo type="percentile" val="50"/>
        <cfvo type="max"/>
        <color rgb="FFF8696B"/>
        <color rgb="FFFFEB84"/>
        <color rgb="FF63BE7B"/>
      </colorScale>
    </cfRule>
  </conditionalFormatting>
  <conditionalFormatting sqref="OK14:OK92">
    <cfRule type="colorScale" priority="365">
      <colorScale>
        <cfvo type="min"/>
        <cfvo type="percentile" val="50"/>
        <cfvo type="max"/>
        <color rgb="FFF8696B"/>
        <color rgb="FFFFEB84"/>
        <color rgb="FF63BE7B"/>
      </colorScale>
    </cfRule>
  </conditionalFormatting>
  <conditionalFormatting sqref="NX14:NX92">
    <cfRule type="colorScale" priority="364">
      <colorScale>
        <cfvo type="min"/>
        <cfvo type="percentile" val="50"/>
        <cfvo type="max"/>
        <color rgb="FFF8696B"/>
        <color rgb="FFFFEB84"/>
        <color rgb="FF63BE7B"/>
      </colorScale>
    </cfRule>
  </conditionalFormatting>
  <conditionalFormatting sqref="OO96:OP123">
    <cfRule type="colorScale" priority="362">
      <colorScale>
        <cfvo type="min"/>
        <cfvo type="percentile" val="50"/>
        <cfvo type="max"/>
        <color rgb="FFF8696B"/>
        <color rgb="FFFFEB84"/>
        <color rgb="FF63BE7B"/>
      </colorScale>
    </cfRule>
  </conditionalFormatting>
  <conditionalFormatting sqref="OO14:OO92">
    <cfRule type="colorScale" priority="361">
      <colorScale>
        <cfvo type="min"/>
        <cfvo type="percentile" val="50"/>
        <cfvo type="max"/>
        <color rgb="FF63BE7B"/>
        <color rgb="FFFFEB84"/>
        <color rgb="FFF8696B"/>
      </colorScale>
    </cfRule>
  </conditionalFormatting>
  <conditionalFormatting sqref="OG96:OH123">
    <cfRule type="colorScale" priority="360">
      <colorScale>
        <cfvo type="min"/>
        <cfvo type="percentile" val="50"/>
        <cfvo type="max"/>
        <color rgb="FFF8696B"/>
        <color rgb="FFFFEB84"/>
        <color rgb="FF63BE7B"/>
      </colorScale>
    </cfRule>
  </conditionalFormatting>
  <conditionalFormatting sqref="OI96:OJ123">
    <cfRule type="colorScale" priority="359">
      <colorScale>
        <cfvo type="min"/>
        <cfvo type="percentile" val="50"/>
        <cfvo type="max"/>
        <color rgb="FFF8696B"/>
        <color rgb="FFFFEB84"/>
        <color rgb="FF63BE7B"/>
      </colorScale>
    </cfRule>
  </conditionalFormatting>
  <conditionalFormatting sqref="OO96:OP123">
    <cfRule type="colorScale" priority="358">
      <colorScale>
        <cfvo type="min"/>
        <cfvo type="percentile" val="50"/>
        <cfvo type="max"/>
        <color rgb="FF63BE7B"/>
        <color rgb="FFFFEB84"/>
        <color rgb="FFF8696B"/>
      </colorScale>
    </cfRule>
  </conditionalFormatting>
  <conditionalFormatting sqref="OI14:OJ92">
    <cfRule type="colorScale" priority="357">
      <colorScale>
        <cfvo type="min"/>
        <cfvo type="percentile" val="50"/>
        <cfvo type="max"/>
        <color rgb="FFF8696B"/>
        <color rgb="FFFFEB84"/>
        <color rgb="FF63BE7B"/>
      </colorScale>
    </cfRule>
  </conditionalFormatting>
  <conditionalFormatting sqref="OK96:OK123">
    <cfRule type="colorScale" priority="356">
      <colorScale>
        <cfvo type="min"/>
        <cfvo type="percentile" val="50"/>
        <cfvo type="max"/>
        <color rgb="FFF8696B"/>
        <color rgb="FFFFEB84"/>
        <color rgb="FF63BE7B"/>
      </colorScale>
    </cfRule>
  </conditionalFormatting>
  <conditionalFormatting sqref="OT96:OV123">
    <cfRule type="colorScale" priority="354">
      <colorScale>
        <cfvo type="min"/>
        <cfvo type="percentile" val="50"/>
        <cfvo type="max"/>
        <color rgb="FFF8696B"/>
        <color rgb="FFFFEB84"/>
        <color rgb="FF63BE7B"/>
      </colorScale>
    </cfRule>
  </conditionalFormatting>
  <conditionalFormatting sqref="OW14:OW92">
    <cfRule type="colorScale" priority="353">
      <colorScale>
        <cfvo type="min"/>
        <cfvo type="percentile" val="50"/>
        <cfvo type="max"/>
        <color rgb="FFF8696B"/>
        <color rgb="FFFFEB84"/>
        <color rgb="FF63BE7B"/>
      </colorScale>
    </cfRule>
  </conditionalFormatting>
  <conditionalFormatting sqref="OW96:OW123">
    <cfRule type="colorScale" priority="352">
      <colorScale>
        <cfvo type="min"/>
        <cfvo type="percentile" val="50"/>
        <cfvo type="max"/>
        <color rgb="FFF8696B"/>
        <color rgb="FFFFEB84"/>
        <color rgb="FF63BE7B"/>
      </colorScale>
    </cfRule>
  </conditionalFormatting>
  <conditionalFormatting sqref="OE2:OE10 OJ2:OJ10">
    <cfRule type="colorScale" priority="351">
      <colorScale>
        <cfvo type="min"/>
        <cfvo type="percentile" val="50"/>
        <cfvo type="max"/>
        <color rgb="FFF8696B"/>
        <color rgb="FFFFEB84"/>
        <color rgb="FF63BE7B"/>
      </colorScale>
    </cfRule>
  </conditionalFormatting>
  <conditionalFormatting sqref="OK2:OK10">
    <cfRule type="colorScale" priority="350">
      <colorScale>
        <cfvo type="min"/>
        <cfvo type="percentile" val="50"/>
        <cfvo type="max"/>
        <color rgb="FFF8696B"/>
        <color rgb="FFFFEB84"/>
        <color rgb="FF63BE7B"/>
      </colorScale>
    </cfRule>
  </conditionalFormatting>
  <conditionalFormatting sqref="OD14:OE92">
    <cfRule type="colorScale" priority="349">
      <colorScale>
        <cfvo type="min"/>
        <cfvo type="percentile" val="50"/>
        <cfvo type="max"/>
        <color rgb="FFF8696B"/>
        <color rgb="FFFFEB84"/>
        <color rgb="FF63BE7B"/>
      </colorScale>
    </cfRule>
  </conditionalFormatting>
  <conditionalFormatting sqref="OB14:OC92">
    <cfRule type="colorScale" priority="348">
      <colorScale>
        <cfvo type="min"/>
        <cfvo type="percentile" val="50"/>
        <cfvo type="max"/>
        <color rgb="FFF8696B"/>
        <color rgb="FFFFEB84"/>
        <color rgb="FF63BE7B"/>
      </colorScale>
    </cfRule>
  </conditionalFormatting>
  <conditionalFormatting sqref="OH14:OH92">
    <cfRule type="colorScale" priority="347">
      <colorScale>
        <cfvo type="min"/>
        <cfvo type="percentile" val="50"/>
        <cfvo type="max"/>
        <color rgb="FFF8696B"/>
        <color rgb="FFFFEB84"/>
        <color rgb="FF63BE7B"/>
      </colorScale>
    </cfRule>
  </conditionalFormatting>
  <conditionalFormatting sqref="OV14:OV92">
    <cfRule type="colorScale" priority="346">
      <colorScale>
        <cfvo type="min"/>
        <cfvo type="percentile" val="50"/>
        <cfvo type="max"/>
        <color rgb="FFF8696B"/>
        <color rgb="FFFFEB84"/>
        <color rgb="FF63BE7B"/>
      </colorScale>
    </cfRule>
  </conditionalFormatting>
  <conditionalFormatting sqref="OB14:OB92">
    <cfRule type="colorScale" priority="345">
      <colorScale>
        <cfvo type="min"/>
        <cfvo type="percentile" val="50"/>
        <cfvo type="max"/>
        <color rgb="FFF8696B"/>
        <color rgb="FFFFEB84"/>
        <color rgb="FF63BE7B"/>
      </colorScale>
    </cfRule>
  </conditionalFormatting>
  <conditionalFormatting sqref="NY14:OA92">
    <cfRule type="colorScale" priority="344">
      <colorScale>
        <cfvo type="min"/>
        <cfvo type="percentile" val="50"/>
        <cfvo type="max"/>
        <color rgb="FFF8696B"/>
        <color rgb="FFFFEB84"/>
        <color rgb="FF63BE7B"/>
      </colorScale>
    </cfRule>
  </conditionalFormatting>
  <conditionalFormatting sqref="OX14:OY92">
    <cfRule type="colorScale" priority="343">
      <colorScale>
        <cfvo type="min"/>
        <cfvo type="percentile" val="50"/>
        <cfvo type="max"/>
        <color rgb="FFF8696B"/>
        <color rgb="FFFFEB84"/>
        <color rgb="FF63BE7B"/>
      </colorScale>
    </cfRule>
  </conditionalFormatting>
  <conditionalFormatting sqref="OX96:OY123">
    <cfRule type="colorScale" priority="342">
      <colorScale>
        <cfvo type="min"/>
        <cfvo type="percentile" val="50"/>
        <cfvo type="max"/>
        <color rgb="FFF8696B"/>
        <color rgb="FFFFEB84"/>
        <color rgb="FF63BE7B"/>
      </colorScale>
    </cfRule>
  </conditionalFormatting>
  <conditionalFormatting sqref="OL14:OL92">
    <cfRule type="colorScale" priority="341">
      <colorScale>
        <cfvo type="min"/>
        <cfvo type="percentile" val="50"/>
        <cfvo type="max"/>
        <color rgb="FFF8696B"/>
        <color rgb="FFFFEB84"/>
        <color rgb="FF63BE7B"/>
      </colorScale>
    </cfRule>
  </conditionalFormatting>
  <conditionalFormatting sqref="OL14:OL92">
    <cfRule type="colorScale" priority="340">
      <colorScale>
        <cfvo type="min"/>
        <cfvo type="percentile" val="50"/>
        <cfvo type="max"/>
        <color rgb="FFF8696B"/>
        <color rgb="FFFFEB84"/>
        <color rgb="FF63BE7B"/>
      </colorScale>
    </cfRule>
  </conditionalFormatting>
  <conditionalFormatting sqref="OO2:OO10">
    <cfRule type="colorScale" priority="339">
      <colorScale>
        <cfvo type="min"/>
        <cfvo type="percentile" val="50"/>
        <cfvo type="max"/>
        <color rgb="FFF8696B"/>
        <color rgb="FFFFEB84"/>
        <color rgb="FF63BE7B"/>
      </colorScale>
    </cfRule>
  </conditionalFormatting>
  <conditionalFormatting sqref="OS2:OS10">
    <cfRule type="colorScale" priority="338">
      <colorScale>
        <cfvo type="min"/>
        <cfvo type="percentile" val="50"/>
        <cfvo type="max"/>
        <color rgb="FFF8696B"/>
        <color rgb="FFFFEB84"/>
        <color rgb="FF63BE7B"/>
      </colorScale>
    </cfRule>
  </conditionalFormatting>
  <conditionalFormatting sqref="OQ2:OQ10">
    <cfRule type="colorScale" priority="337">
      <colorScale>
        <cfvo type="min"/>
        <cfvo type="percentile" val="50"/>
        <cfvo type="max"/>
        <color rgb="FFF8696B"/>
        <color rgb="FFFFEB84"/>
        <color rgb="FF63BE7B"/>
      </colorScale>
    </cfRule>
  </conditionalFormatting>
  <conditionalFormatting sqref="OU2:OU10">
    <cfRule type="colorScale" priority="336">
      <colorScale>
        <cfvo type="min"/>
        <cfvo type="percentile" val="50"/>
        <cfvo type="max"/>
        <color rgb="FFF8696B"/>
        <color rgb="FFFFEB84"/>
        <color rgb="FF63BE7B"/>
      </colorScale>
    </cfRule>
  </conditionalFormatting>
  <conditionalFormatting sqref="OZ14:OZ92">
    <cfRule type="colorScale" priority="335">
      <colorScale>
        <cfvo type="min"/>
        <cfvo type="percentile" val="50"/>
        <cfvo type="max"/>
        <color rgb="FFF8696B"/>
        <color rgb="FFFFEB84"/>
        <color rgb="FF63BE7B"/>
      </colorScale>
    </cfRule>
  </conditionalFormatting>
  <conditionalFormatting sqref="OZ96:PA123">
    <cfRule type="colorScale" priority="334">
      <colorScale>
        <cfvo type="min"/>
        <cfvo type="percentile" val="50"/>
        <cfvo type="max"/>
        <color rgb="FFF8696B"/>
        <color rgb="FFFFEB84"/>
        <color rgb="FF63BE7B"/>
      </colorScale>
    </cfRule>
  </conditionalFormatting>
  <conditionalFormatting sqref="OF10">
    <cfRule type="colorScale" priority="375">
      <colorScale>
        <cfvo type="min"/>
        <cfvo type="percentile" val="50"/>
        <cfvo type="max"/>
        <color rgb="FFF8696B"/>
        <color rgb="FFFFEB84"/>
        <color rgb="FF63BE7B"/>
      </colorScale>
    </cfRule>
  </conditionalFormatting>
  <conditionalFormatting sqref="PB14:PE92">
    <cfRule type="colorScale" priority="333">
      <colorScale>
        <cfvo type="min"/>
        <cfvo type="percentile" val="50"/>
        <cfvo type="max"/>
        <color rgb="FFF8696B"/>
        <color rgb="FFFFEB84"/>
        <color rgb="FF63BE7B"/>
      </colorScale>
    </cfRule>
  </conditionalFormatting>
  <conditionalFormatting sqref="PB96:PE123">
    <cfRule type="colorScale" priority="332">
      <colorScale>
        <cfvo type="min"/>
        <cfvo type="percentile" val="50"/>
        <cfvo type="max"/>
        <color rgb="FFF8696B"/>
        <color rgb="FFFFEB84"/>
        <color rgb="FF63BE7B"/>
      </colorScale>
    </cfRule>
  </conditionalFormatting>
  <conditionalFormatting sqref="OG10">
    <cfRule type="colorScale" priority="331">
      <colorScale>
        <cfvo type="min"/>
        <cfvo type="percentile" val="50"/>
        <cfvo type="max"/>
        <color rgb="FFF8696B"/>
        <color rgb="FFFFEB84"/>
        <color rgb="FF63BE7B"/>
      </colorScale>
    </cfRule>
  </conditionalFormatting>
  <conditionalFormatting sqref="OG2:OG9">
    <cfRule type="colorScale" priority="330">
      <colorScale>
        <cfvo type="min"/>
        <cfvo type="percentile" val="50"/>
        <cfvo type="max"/>
        <color rgb="FFF8696B"/>
        <color rgb="FFFFEB84"/>
        <color rgb="FF63BE7B"/>
      </colorScale>
    </cfRule>
  </conditionalFormatting>
  <conditionalFormatting sqref="OU14:OU92">
    <cfRule type="colorScale" priority="328">
      <colorScale>
        <cfvo type="min"/>
        <cfvo type="percentile" val="50"/>
        <cfvo type="max"/>
        <color rgb="FFF8696B"/>
        <color rgb="FFFFEB84"/>
        <color rgb="FF63BE7B"/>
      </colorScale>
    </cfRule>
  </conditionalFormatting>
  <conditionalFormatting sqref="MX14:MX92">
    <cfRule type="colorScale" priority="325">
      <colorScale>
        <cfvo type="min"/>
        <cfvo type="percentile" val="50"/>
        <cfvo type="max"/>
        <color rgb="FFF8696B"/>
        <color rgb="FFFFEB84"/>
        <color rgb="FF63BE7B"/>
      </colorScale>
    </cfRule>
  </conditionalFormatting>
  <conditionalFormatting sqref="OG14:OG92">
    <cfRule type="colorScale" priority="324">
      <colorScale>
        <cfvo type="min"/>
        <cfvo type="percentile" val="50"/>
        <cfvo type="max"/>
        <color rgb="FFF8696B"/>
        <color rgb="FFFFEB84"/>
        <color rgb="FF63BE7B"/>
      </colorScale>
    </cfRule>
  </conditionalFormatting>
  <conditionalFormatting sqref="MY2:MY10">
    <cfRule type="colorScale" priority="322">
      <colorScale>
        <cfvo type="min"/>
        <cfvo type="percentile" val="50"/>
        <cfvo type="max"/>
        <color rgb="FF63BE7B"/>
        <color rgb="FFFFEB84"/>
        <color rgb="FFF8696B"/>
      </colorScale>
    </cfRule>
  </conditionalFormatting>
  <conditionalFormatting sqref="OH2:OH10">
    <cfRule type="colorScale" priority="321">
      <colorScale>
        <cfvo type="min"/>
        <cfvo type="percentile" val="50"/>
        <cfvo type="max"/>
        <color rgb="FF63BE7B"/>
        <color rgb="FFFFEB84"/>
        <color rgb="FFF8696B"/>
      </colorScale>
    </cfRule>
  </conditionalFormatting>
  <conditionalFormatting sqref="MW2:MW9">
    <cfRule type="colorScale" priority="320">
      <colorScale>
        <cfvo type="min"/>
        <cfvo type="percentile" val="50"/>
        <cfvo type="max"/>
        <color rgb="FFF8696B"/>
        <color rgb="FFFFEB84"/>
        <color rgb="FF63BE7B"/>
      </colorScale>
    </cfRule>
  </conditionalFormatting>
  <conditionalFormatting sqref="OF2:OF9">
    <cfRule type="colorScale" priority="319">
      <colorScale>
        <cfvo type="min"/>
        <cfvo type="percentile" val="50"/>
        <cfvo type="max"/>
        <color rgb="FFF8696B"/>
        <color rgb="FFFFEB84"/>
        <color rgb="FF63BE7B"/>
      </colorScale>
    </cfRule>
  </conditionalFormatting>
  <conditionalFormatting sqref="PW96:PW123">
    <cfRule type="colorScale" priority="312">
      <colorScale>
        <cfvo type="min"/>
        <cfvo type="percentile" val="50"/>
        <cfvo type="max"/>
        <color rgb="FFF8696B"/>
        <color rgb="FFFFEB84"/>
        <color rgb="FF63BE7B"/>
      </colorScale>
    </cfRule>
  </conditionalFormatting>
  <conditionalFormatting sqref="PT96:PT123 PH96:PO123">
    <cfRule type="colorScale" priority="314">
      <colorScale>
        <cfvo type="min"/>
        <cfvo type="percentile" val="50"/>
        <cfvo type="max"/>
        <color rgb="FFF8696B"/>
        <color rgb="FFFFEB84"/>
        <color rgb="FF63BE7B"/>
      </colorScale>
    </cfRule>
  </conditionalFormatting>
  <conditionalFormatting sqref="PU96:PV123">
    <cfRule type="colorScale" priority="313">
      <colorScale>
        <cfvo type="min"/>
        <cfvo type="percentile" val="50"/>
        <cfvo type="max"/>
        <color rgb="FFF8696B"/>
        <color rgb="FFFFEB84"/>
        <color rgb="FF63BE7B"/>
      </colorScale>
    </cfRule>
  </conditionalFormatting>
  <conditionalFormatting sqref="PT15:PT24 PH82:PJ92 PH15:PJ24 PT82:PT92 PO15:PO24 PO82:PO92">
    <cfRule type="colorScale" priority="311">
      <colorScale>
        <cfvo type="min"/>
        <cfvo type="percentile" val="50"/>
        <cfvo type="max"/>
        <color rgb="FFF8696B"/>
        <color rgb="FFFFEB84"/>
        <color rgb="FF63BE7B"/>
      </colorScale>
    </cfRule>
  </conditionalFormatting>
  <conditionalFormatting sqref="PG96:PG123">
    <cfRule type="colorScale" priority="310">
      <colorScale>
        <cfvo type="min"/>
        <cfvo type="percentile" val="50"/>
        <cfvo type="max"/>
        <color rgb="FFF8696B"/>
        <color rgb="FFFFEB84"/>
        <color rgb="FF63BE7B"/>
      </colorScale>
    </cfRule>
  </conditionalFormatting>
  <conditionalFormatting sqref="PW14:PW92">
    <cfRule type="colorScale" priority="315">
      <colorScale>
        <cfvo type="min"/>
        <cfvo type="percentile" val="50"/>
        <cfvo type="max"/>
        <color rgb="FFF8696B"/>
        <color rgb="FFFFEB84"/>
        <color rgb="FF63BE7B"/>
      </colorScale>
    </cfRule>
  </conditionalFormatting>
  <conditionalFormatting sqref="PT25:PT81 PH25:PJ81 PO25:PO81">
    <cfRule type="colorScale" priority="316">
      <colorScale>
        <cfvo type="min"/>
        <cfvo type="percentile" val="50"/>
        <cfvo type="max"/>
        <color rgb="FFF8696B"/>
        <color rgb="FFFFEB84"/>
        <color rgb="FF63BE7B"/>
      </colorScale>
    </cfRule>
  </conditionalFormatting>
  <conditionalFormatting sqref="PU12:PU13">
    <cfRule type="colorScale" priority="317">
      <colorScale>
        <cfvo type="min"/>
        <cfvo type="percentile" val="50"/>
        <cfvo type="max"/>
        <color rgb="FFF8696B"/>
        <color rgb="FFFFEB84"/>
        <color rgb="FF63BE7B"/>
      </colorScale>
    </cfRule>
  </conditionalFormatting>
  <conditionalFormatting sqref="PH14:PJ14 PO14">
    <cfRule type="colorScale" priority="309">
      <colorScale>
        <cfvo type="min"/>
        <cfvo type="percentile" val="50"/>
        <cfvo type="max"/>
        <color rgb="FFF8696B"/>
        <color rgb="FFFFEB84"/>
        <color rgb="FF63BE7B"/>
      </colorScale>
    </cfRule>
  </conditionalFormatting>
  <conditionalFormatting sqref="PT14:PT92">
    <cfRule type="colorScale" priority="308">
      <colorScale>
        <cfvo type="min"/>
        <cfvo type="percentile" val="50"/>
        <cfvo type="max"/>
        <color rgb="FFF8696B"/>
        <color rgb="FFFFEB84"/>
        <color rgb="FF63BE7B"/>
      </colorScale>
    </cfRule>
  </conditionalFormatting>
  <conditionalFormatting sqref="PG14:PG92">
    <cfRule type="colorScale" priority="307">
      <colorScale>
        <cfvo type="min"/>
        <cfvo type="percentile" val="50"/>
        <cfvo type="max"/>
        <color rgb="FFF8696B"/>
        <color rgb="FFFFEB84"/>
        <color rgb="FF63BE7B"/>
      </colorScale>
    </cfRule>
  </conditionalFormatting>
  <conditionalFormatting sqref="PX96:PY123">
    <cfRule type="colorScale" priority="306">
      <colorScale>
        <cfvo type="min"/>
        <cfvo type="percentile" val="50"/>
        <cfvo type="max"/>
        <color rgb="FFF8696B"/>
        <color rgb="FFFFEB84"/>
        <color rgb="FF63BE7B"/>
      </colorScale>
    </cfRule>
  </conditionalFormatting>
  <conditionalFormatting sqref="PX14:PX92">
    <cfRule type="colorScale" priority="305">
      <colorScale>
        <cfvo type="min"/>
        <cfvo type="percentile" val="50"/>
        <cfvo type="max"/>
        <color rgb="FF63BE7B"/>
        <color rgb="FFFFEB84"/>
        <color rgb="FFF8696B"/>
      </colorScale>
    </cfRule>
  </conditionalFormatting>
  <conditionalFormatting sqref="PP96:PQ123">
    <cfRule type="colorScale" priority="304">
      <colorScale>
        <cfvo type="min"/>
        <cfvo type="percentile" val="50"/>
        <cfvo type="max"/>
        <color rgb="FFF8696B"/>
        <color rgb="FFFFEB84"/>
        <color rgb="FF63BE7B"/>
      </colorScale>
    </cfRule>
  </conditionalFormatting>
  <conditionalFormatting sqref="PR96:PS123">
    <cfRule type="colorScale" priority="303">
      <colorScale>
        <cfvo type="min"/>
        <cfvo type="percentile" val="50"/>
        <cfvo type="max"/>
        <color rgb="FFF8696B"/>
        <color rgb="FFFFEB84"/>
        <color rgb="FF63BE7B"/>
      </colorScale>
    </cfRule>
  </conditionalFormatting>
  <conditionalFormatting sqref="PX96:PY123">
    <cfRule type="colorScale" priority="302">
      <colorScale>
        <cfvo type="min"/>
        <cfvo type="percentile" val="50"/>
        <cfvo type="max"/>
        <color rgb="FF63BE7B"/>
        <color rgb="FFFFEB84"/>
        <color rgb="FFF8696B"/>
      </colorScale>
    </cfRule>
  </conditionalFormatting>
  <conditionalFormatting sqref="PR14:PS92">
    <cfRule type="colorScale" priority="301">
      <colorScale>
        <cfvo type="min"/>
        <cfvo type="percentile" val="50"/>
        <cfvo type="max"/>
        <color rgb="FFF8696B"/>
        <color rgb="FFFFEB84"/>
        <color rgb="FF63BE7B"/>
      </colorScale>
    </cfRule>
  </conditionalFormatting>
  <conditionalFormatting sqref="PT96:PT123">
    <cfRule type="colorScale" priority="300">
      <colorScale>
        <cfvo type="min"/>
        <cfvo type="percentile" val="50"/>
        <cfvo type="max"/>
        <color rgb="FFF8696B"/>
        <color rgb="FFFFEB84"/>
        <color rgb="FF63BE7B"/>
      </colorScale>
    </cfRule>
  </conditionalFormatting>
  <conditionalFormatting sqref="QC96:QE123">
    <cfRule type="colorScale" priority="298">
      <colorScale>
        <cfvo type="min"/>
        <cfvo type="percentile" val="50"/>
        <cfvo type="max"/>
        <color rgb="FFF8696B"/>
        <color rgb="FFFFEB84"/>
        <color rgb="FF63BE7B"/>
      </colorScale>
    </cfRule>
  </conditionalFormatting>
  <conditionalFormatting sqref="QF14:QF92">
    <cfRule type="colorScale" priority="297">
      <colorScale>
        <cfvo type="min"/>
        <cfvo type="percentile" val="50"/>
        <cfvo type="max"/>
        <color rgb="FFF8696B"/>
        <color rgb="FFFFEB84"/>
        <color rgb="FF63BE7B"/>
      </colorScale>
    </cfRule>
  </conditionalFormatting>
  <conditionalFormatting sqref="QF96:QF123">
    <cfRule type="colorScale" priority="296">
      <colorScale>
        <cfvo type="min"/>
        <cfvo type="percentile" val="50"/>
        <cfvo type="max"/>
        <color rgb="FFF8696B"/>
        <color rgb="FFFFEB84"/>
        <color rgb="FF63BE7B"/>
      </colorScale>
    </cfRule>
  </conditionalFormatting>
  <conditionalFormatting sqref="PN2:PN10 PS2:PS10">
    <cfRule type="colorScale" priority="295">
      <colorScale>
        <cfvo type="min"/>
        <cfvo type="percentile" val="50"/>
        <cfvo type="max"/>
        <color rgb="FFF8696B"/>
        <color rgb="FFFFEB84"/>
        <color rgb="FF63BE7B"/>
      </colorScale>
    </cfRule>
  </conditionalFormatting>
  <conditionalFormatting sqref="PT2:PT10">
    <cfRule type="colorScale" priority="294">
      <colorScale>
        <cfvo type="min"/>
        <cfvo type="percentile" val="50"/>
        <cfvo type="max"/>
        <color rgb="FFF8696B"/>
        <color rgb="FFFFEB84"/>
        <color rgb="FF63BE7B"/>
      </colorScale>
    </cfRule>
  </conditionalFormatting>
  <conditionalFormatting sqref="PM14:PN92">
    <cfRule type="colorScale" priority="293">
      <colorScale>
        <cfvo type="min"/>
        <cfvo type="percentile" val="50"/>
        <cfvo type="max"/>
        <color rgb="FFF8696B"/>
        <color rgb="FFFFEB84"/>
        <color rgb="FF63BE7B"/>
      </colorScale>
    </cfRule>
  </conditionalFormatting>
  <conditionalFormatting sqref="PK14:PL92">
    <cfRule type="colorScale" priority="292">
      <colorScale>
        <cfvo type="min"/>
        <cfvo type="percentile" val="50"/>
        <cfvo type="max"/>
        <color rgb="FFF8696B"/>
        <color rgb="FFFFEB84"/>
        <color rgb="FF63BE7B"/>
      </colorScale>
    </cfRule>
  </conditionalFormatting>
  <conditionalFormatting sqref="PQ14:PQ92">
    <cfRule type="colorScale" priority="291">
      <colorScale>
        <cfvo type="min"/>
        <cfvo type="percentile" val="50"/>
        <cfvo type="max"/>
        <color rgb="FFF8696B"/>
        <color rgb="FFFFEB84"/>
        <color rgb="FF63BE7B"/>
      </colorScale>
    </cfRule>
  </conditionalFormatting>
  <conditionalFormatting sqref="QE14:QE92">
    <cfRule type="colorScale" priority="290">
      <colorScale>
        <cfvo type="min"/>
        <cfvo type="percentile" val="50"/>
        <cfvo type="max"/>
        <color rgb="FFF8696B"/>
        <color rgb="FFFFEB84"/>
        <color rgb="FF63BE7B"/>
      </colorScale>
    </cfRule>
  </conditionalFormatting>
  <conditionalFormatting sqref="PK14:PK92">
    <cfRule type="colorScale" priority="289">
      <colorScale>
        <cfvo type="min"/>
        <cfvo type="percentile" val="50"/>
        <cfvo type="max"/>
        <color rgb="FFF8696B"/>
        <color rgb="FFFFEB84"/>
        <color rgb="FF63BE7B"/>
      </colorScale>
    </cfRule>
  </conditionalFormatting>
  <conditionalFormatting sqref="PH14:PJ92">
    <cfRule type="colorScale" priority="288">
      <colorScale>
        <cfvo type="min"/>
        <cfvo type="percentile" val="50"/>
        <cfvo type="max"/>
        <color rgb="FFF8696B"/>
        <color rgb="FFFFEB84"/>
        <color rgb="FF63BE7B"/>
      </colorScale>
    </cfRule>
  </conditionalFormatting>
  <conditionalFormatting sqref="QG14:QH92">
    <cfRule type="colorScale" priority="287">
      <colorScale>
        <cfvo type="min"/>
        <cfvo type="percentile" val="50"/>
        <cfvo type="max"/>
        <color rgb="FFF8696B"/>
        <color rgb="FFFFEB84"/>
        <color rgb="FF63BE7B"/>
      </colorScale>
    </cfRule>
  </conditionalFormatting>
  <conditionalFormatting sqref="QG96:QH123">
    <cfRule type="colorScale" priority="286">
      <colorScale>
        <cfvo type="min"/>
        <cfvo type="percentile" val="50"/>
        <cfvo type="max"/>
        <color rgb="FFF8696B"/>
        <color rgb="FFFFEB84"/>
        <color rgb="FF63BE7B"/>
      </colorScale>
    </cfRule>
  </conditionalFormatting>
  <conditionalFormatting sqref="PU14:PU92">
    <cfRule type="colorScale" priority="285">
      <colorScale>
        <cfvo type="min"/>
        <cfvo type="percentile" val="50"/>
        <cfvo type="max"/>
        <color rgb="FFF8696B"/>
        <color rgb="FFFFEB84"/>
        <color rgb="FF63BE7B"/>
      </colorScale>
    </cfRule>
  </conditionalFormatting>
  <conditionalFormatting sqref="PU14:PU92">
    <cfRule type="colorScale" priority="284">
      <colorScale>
        <cfvo type="min"/>
        <cfvo type="percentile" val="50"/>
        <cfvo type="max"/>
        <color rgb="FFF8696B"/>
        <color rgb="FFFFEB84"/>
        <color rgb="FF63BE7B"/>
      </colorScale>
    </cfRule>
  </conditionalFormatting>
  <conditionalFormatting sqref="PX2:PX10">
    <cfRule type="colorScale" priority="283">
      <colorScale>
        <cfvo type="min"/>
        <cfvo type="percentile" val="50"/>
        <cfvo type="max"/>
        <color rgb="FFF8696B"/>
        <color rgb="FFFFEB84"/>
        <color rgb="FF63BE7B"/>
      </colorScale>
    </cfRule>
  </conditionalFormatting>
  <conditionalFormatting sqref="QB2:QB10">
    <cfRule type="colorScale" priority="282">
      <colorScale>
        <cfvo type="min"/>
        <cfvo type="percentile" val="50"/>
        <cfvo type="max"/>
        <color rgb="FFF8696B"/>
        <color rgb="FFFFEB84"/>
        <color rgb="FF63BE7B"/>
      </colorScale>
    </cfRule>
  </conditionalFormatting>
  <conditionalFormatting sqref="PZ2:PZ10">
    <cfRule type="colorScale" priority="281">
      <colorScale>
        <cfvo type="min"/>
        <cfvo type="percentile" val="50"/>
        <cfvo type="max"/>
        <color rgb="FFF8696B"/>
        <color rgb="FFFFEB84"/>
        <color rgb="FF63BE7B"/>
      </colorScale>
    </cfRule>
  </conditionalFormatting>
  <conditionalFormatting sqref="QD2:QD10">
    <cfRule type="colorScale" priority="280">
      <colorScale>
        <cfvo type="min"/>
        <cfvo type="percentile" val="50"/>
        <cfvo type="max"/>
        <color rgb="FFF8696B"/>
        <color rgb="FFFFEB84"/>
        <color rgb="FF63BE7B"/>
      </colorScale>
    </cfRule>
  </conditionalFormatting>
  <conditionalFormatting sqref="QI14:QI92">
    <cfRule type="colorScale" priority="279">
      <colorScale>
        <cfvo type="min"/>
        <cfvo type="percentile" val="50"/>
        <cfvo type="max"/>
        <color rgb="FFF8696B"/>
        <color rgb="FFFFEB84"/>
        <color rgb="FF63BE7B"/>
      </colorScale>
    </cfRule>
  </conditionalFormatting>
  <conditionalFormatting sqref="QI96:QJ123">
    <cfRule type="colorScale" priority="278">
      <colorScale>
        <cfvo type="min"/>
        <cfvo type="percentile" val="50"/>
        <cfvo type="max"/>
        <color rgb="FFF8696B"/>
        <color rgb="FFFFEB84"/>
        <color rgb="FF63BE7B"/>
      </colorScale>
    </cfRule>
  </conditionalFormatting>
  <conditionalFormatting sqref="QK14:QN92">
    <cfRule type="colorScale" priority="277">
      <colorScale>
        <cfvo type="min"/>
        <cfvo type="percentile" val="50"/>
        <cfvo type="max"/>
        <color rgb="FFF8696B"/>
        <color rgb="FFFFEB84"/>
        <color rgb="FF63BE7B"/>
      </colorScale>
    </cfRule>
  </conditionalFormatting>
  <conditionalFormatting sqref="QK96:QN123">
    <cfRule type="colorScale" priority="276">
      <colorScale>
        <cfvo type="min"/>
        <cfvo type="percentile" val="50"/>
        <cfvo type="max"/>
        <color rgb="FFF8696B"/>
        <color rgb="FFFFEB84"/>
        <color rgb="FF63BE7B"/>
      </colorScale>
    </cfRule>
  </conditionalFormatting>
  <conditionalFormatting sqref="PP10">
    <cfRule type="colorScale" priority="275">
      <colorScale>
        <cfvo type="min"/>
        <cfvo type="percentile" val="50"/>
        <cfvo type="max"/>
        <color rgb="FFF8696B"/>
        <color rgb="FFFFEB84"/>
        <color rgb="FF63BE7B"/>
      </colorScale>
    </cfRule>
  </conditionalFormatting>
  <conditionalFormatting sqref="PP2:PP9">
    <cfRule type="colorScale" priority="274">
      <colorScale>
        <cfvo type="min"/>
        <cfvo type="percentile" val="50"/>
        <cfvo type="max"/>
        <color rgb="FFF8696B"/>
        <color rgb="FFFFEB84"/>
        <color rgb="FF63BE7B"/>
      </colorScale>
    </cfRule>
  </conditionalFormatting>
  <conditionalFormatting sqref="QD14:QD92">
    <cfRule type="colorScale" priority="273">
      <colorScale>
        <cfvo type="min"/>
        <cfvo type="percentile" val="50"/>
        <cfvo type="max"/>
        <color rgb="FFF8696B"/>
        <color rgb="FFFFEB84"/>
        <color rgb="FF63BE7B"/>
      </colorScale>
    </cfRule>
  </conditionalFormatting>
  <conditionalFormatting sqref="QJ14:QJ92">
    <cfRule type="colorScale" priority="271">
      <colorScale>
        <cfvo type="min"/>
        <cfvo type="percentile" val="50"/>
        <cfvo type="max"/>
        <color rgb="FFF8696B"/>
        <color rgb="FFFFEB84"/>
        <color rgb="FF63BE7B"/>
      </colorScale>
    </cfRule>
  </conditionalFormatting>
  <conditionalFormatting sqref="PP14:PP92">
    <cfRule type="colorScale" priority="270">
      <colorScale>
        <cfvo type="min"/>
        <cfvo type="percentile" val="50"/>
        <cfvo type="max"/>
        <color rgb="FFF8696B"/>
        <color rgb="FFFFEB84"/>
        <color rgb="FF63BE7B"/>
      </colorScale>
    </cfRule>
  </conditionalFormatting>
  <conditionalFormatting sqref="PQ2:PQ10">
    <cfRule type="colorScale" priority="269">
      <colorScale>
        <cfvo type="min"/>
        <cfvo type="percentile" val="50"/>
        <cfvo type="max"/>
        <color rgb="FF63BE7B"/>
        <color rgb="FFFFEB84"/>
        <color rgb="FFF8696B"/>
      </colorScale>
    </cfRule>
  </conditionalFormatting>
  <conditionalFormatting sqref="RF96:RF123">
    <cfRule type="colorScale" priority="261">
      <colorScale>
        <cfvo type="min"/>
        <cfvo type="percentile" val="50"/>
        <cfvo type="max"/>
        <color rgb="FFF8696B"/>
        <color rgb="FFFFEB84"/>
        <color rgb="FF63BE7B"/>
      </colorScale>
    </cfRule>
  </conditionalFormatting>
  <conditionalFormatting sqref="RC96:RC123 QQ96:QX123">
    <cfRule type="colorScale" priority="263">
      <colorScale>
        <cfvo type="min"/>
        <cfvo type="percentile" val="50"/>
        <cfvo type="max"/>
        <color rgb="FFF8696B"/>
        <color rgb="FFFFEB84"/>
        <color rgb="FF63BE7B"/>
      </colorScale>
    </cfRule>
  </conditionalFormatting>
  <conditionalFormatting sqref="RD96:RE123">
    <cfRule type="colorScale" priority="262">
      <colorScale>
        <cfvo type="min"/>
        <cfvo type="percentile" val="50"/>
        <cfvo type="max"/>
        <color rgb="FFF8696B"/>
        <color rgb="FFFFEB84"/>
        <color rgb="FF63BE7B"/>
      </colorScale>
    </cfRule>
  </conditionalFormatting>
  <conditionalFormatting sqref="RC15:RC24 QQ82:QS92 QQ15:QS24 RC82:RC92 QX15:QX24 QX82:QX92">
    <cfRule type="colorScale" priority="260">
      <colorScale>
        <cfvo type="min"/>
        <cfvo type="percentile" val="50"/>
        <cfvo type="max"/>
        <color rgb="FFF8696B"/>
        <color rgb="FFFFEB84"/>
        <color rgb="FF63BE7B"/>
      </colorScale>
    </cfRule>
  </conditionalFormatting>
  <conditionalFormatting sqref="QP96:QP123">
    <cfRule type="colorScale" priority="259">
      <colorScale>
        <cfvo type="min"/>
        <cfvo type="percentile" val="50"/>
        <cfvo type="max"/>
        <color rgb="FFF8696B"/>
        <color rgb="FFFFEB84"/>
        <color rgb="FF63BE7B"/>
      </colorScale>
    </cfRule>
  </conditionalFormatting>
  <conditionalFormatting sqref="RF14:RF92">
    <cfRule type="colorScale" priority="264">
      <colorScale>
        <cfvo type="min"/>
        <cfvo type="percentile" val="50"/>
        <cfvo type="max"/>
        <color rgb="FFF8696B"/>
        <color rgb="FFFFEB84"/>
        <color rgb="FF63BE7B"/>
      </colorScale>
    </cfRule>
  </conditionalFormatting>
  <conditionalFormatting sqref="RC25:RC81 QQ25:QS81 QX25:QX81">
    <cfRule type="colorScale" priority="265">
      <colorScale>
        <cfvo type="min"/>
        <cfvo type="percentile" val="50"/>
        <cfvo type="max"/>
        <color rgb="FFF8696B"/>
        <color rgb="FFFFEB84"/>
        <color rgb="FF63BE7B"/>
      </colorScale>
    </cfRule>
  </conditionalFormatting>
  <conditionalFormatting sqref="RD12:RD13">
    <cfRule type="colorScale" priority="266">
      <colorScale>
        <cfvo type="min"/>
        <cfvo type="percentile" val="50"/>
        <cfvo type="max"/>
        <color rgb="FFF8696B"/>
        <color rgb="FFFFEB84"/>
        <color rgb="FF63BE7B"/>
      </colorScale>
    </cfRule>
  </conditionalFormatting>
  <conditionalFormatting sqref="QQ14:QS14 QX14">
    <cfRule type="colorScale" priority="258">
      <colorScale>
        <cfvo type="min"/>
        <cfvo type="percentile" val="50"/>
        <cfvo type="max"/>
        <color rgb="FFF8696B"/>
        <color rgb="FFFFEB84"/>
        <color rgb="FF63BE7B"/>
      </colorScale>
    </cfRule>
  </conditionalFormatting>
  <conditionalFormatting sqref="RC14:RC92">
    <cfRule type="colorScale" priority="257">
      <colorScale>
        <cfvo type="min"/>
        <cfvo type="percentile" val="50"/>
        <cfvo type="max"/>
        <color rgb="FFF8696B"/>
        <color rgb="FFFFEB84"/>
        <color rgb="FF63BE7B"/>
      </colorScale>
    </cfRule>
  </conditionalFormatting>
  <conditionalFormatting sqref="QP14:QP92">
    <cfRule type="colorScale" priority="256">
      <colorScale>
        <cfvo type="min"/>
        <cfvo type="percentile" val="50"/>
        <cfvo type="max"/>
        <color rgb="FFF8696B"/>
        <color rgb="FFFFEB84"/>
        <color rgb="FF63BE7B"/>
      </colorScale>
    </cfRule>
  </conditionalFormatting>
  <conditionalFormatting sqref="RG96:RH123">
    <cfRule type="colorScale" priority="255">
      <colorScale>
        <cfvo type="min"/>
        <cfvo type="percentile" val="50"/>
        <cfvo type="max"/>
        <color rgb="FFF8696B"/>
        <color rgb="FFFFEB84"/>
        <color rgb="FF63BE7B"/>
      </colorScale>
    </cfRule>
  </conditionalFormatting>
  <conditionalFormatting sqref="RG14:RG92">
    <cfRule type="colorScale" priority="254">
      <colorScale>
        <cfvo type="min"/>
        <cfvo type="percentile" val="50"/>
        <cfvo type="max"/>
        <color rgb="FF63BE7B"/>
        <color rgb="FFFFEB84"/>
        <color rgb="FFF8696B"/>
      </colorScale>
    </cfRule>
  </conditionalFormatting>
  <conditionalFormatting sqref="QY96:QZ123">
    <cfRule type="colorScale" priority="253">
      <colorScale>
        <cfvo type="min"/>
        <cfvo type="percentile" val="50"/>
        <cfvo type="max"/>
        <color rgb="FFF8696B"/>
        <color rgb="FFFFEB84"/>
        <color rgb="FF63BE7B"/>
      </colorScale>
    </cfRule>
  </conditionalFormatting>
  <conditionalFormatting sqref="RA96:RB123">
    <cfRule type="colorScale" priority="252">
      <colorScale>
        <cfvo type="min"/>
        <cfvo type="percentile" val="50"/>
        <cfvo type="max"/>
        <color rgb="FFF8696B"/>
        <color rgb="FFFFEB84"/>
        <color rgb="FF63BE7B"/>
      </colorScale>
    </cfRule>
  </conditionalFormatting>
  <conditionalFormatting sqref="RG96:RH123">
    <cfRule type="colorScale" priority="251">
      <colorScale>
        <cfvo type="min"/>
        <cfvo type="percentile" val="50"/>
        <cfvo type="max"/>
        <color rgb="FF63BE7B"/>
        <color rgb="FFFFEB84"/>
        <color rgb="FFF8696B"/>
      </colorScale>
    </cfRule>
  </conditionalFormatting>
  <conditionalFormatting sqref="RA14:RB92">
    <cfRule type="colorScale" priority="250">
      <colorScale>
        <cfvo type="min"/>
        <cfvo type="percentile" val="50"/>
        <cfvo type="max"/>
        <color rgb="FFF8696B"/>
        <color rgb="FFFFEB84"/>
        <color rgb="FF63BE7B"/>
      </colorScale>
    </cfRule>
  </conditionalFormatting>
  <conditionalFormatting sqref="RC96:RC123">
    <cfRule type="colorScale" priority="249">
      <colorScale>
        <cfvo type="min"/>
        <cfvo type="percentile" val="50"/>
        <cfvo type="max"/>
        <color rgb="FFF8696B"/>
        <color rgb="FFFFEB84"/>
        <color rgb="FF63BE7B"/>
      </colorScale>
    </cfRule>
  </conditionalFormatting>
  <conditionalFormatting sqref="RL96:RN123">
    <cfRule type="colorScale" priority="247">
      <colorScale>
        <cfvo type="min"/>
        <cfvo type="percentile" val="50"/>
        <cfvo type="max"/>
        <color rgb="FFF8696B"/>
        <color rgb="FFFFEB84"/>
        <color rgb="FF63BE7B"/>
      </colorScale>
    </cfRule>
  </conditionalFormatting>
  <conditionalFormatting sqref="RO14:RO92">
    <cfRule type="colorScale" priority="246">
      <colorScale>
        <cfvo type="min"/>
        <cfvo type="percentile" val="50"/>
        <cfvo type="max"/>
        <color rgb="FFF8696B"/>
        <color rgb="FFFFEB84"/>
        <color rgb="FF63BE7B"/>
      </colorScale>
    </cfRule>
  </conditionalFormatting>
  <conditionalFormatting sqref="RO96:RO123">
    <cfRule type="colorScale" priority="245">
      <colorScale>
        <cfvo type="min"/>
        <cfvo type="percentile" val="50"/>
        <cfvo type="max"/>
        <color rgb="FFF8696B"/>
        <color rgb="FFFFEB84"/>
        <color rgb="FF63BE7B"/>
      </colorScale>
    </cfRule>
  </conditionalFormatting>
  <conditionalFormatting sqref="QW2:QW10 RB2:RB10">
    <cfRule type="colorScale" priority="244">
      <colorScale>
        <cfvo type="min"/>
        <cfvo type="percentile" val="50"/>
        <cfvo type="max"/>
        <color rgb="FFF8696B"/>
        <color rgb="FFFFEB84"/>
        <color rgb="FF63BE7B"/>
      </colorScale>
    </cfRule>
  </conditionalFormatting>
  <conditionalFormatting sqref="RC2:RC10">
    <cfRule type="colorScale" priority="243">
      <colorScale>
        <cfvo type="min"/>
        <cfvo type="percentile" val="50"/>
        <cfvo type="max"/>
        <color rgb="FFF8696B"/>
        <color rgb="FFFFEB84"/>
        <color rgb="FF63BE7B"/>
      </colorScale>
    </cfRule>
  </conditionalFormatting>
  <conditionalFormatting sqref="QV14:QW92">
    <cfRule type="colorScale" priority="242">
      <colorScale>
        <cfvo type="min"/>
        <cfvo type="percentile" val="50"/>
        <cfvo type="max"/>
        <color rgb="FFF8696B"/>
        <color rgb="FFFFEB84"/>
        <color rgb="FF63BE7B"/>
      </colorScale>
    </cfRule>
  </conditionalFormatting>
  <conditionalFormatting sqref="QT14:QU92">
    <cfRule type="colorScale" priority="241">
      <colorScale>
        <cfvo type="min"/>
        <cfvo type="percentile" val="50"/>
        <cfvo type="max"/>
        <color rgb="FFF8696B"/>
        <color rgb="FFFFEB84"/>
        <color rgb="FF63BE7B"/>
      </colorScale>
    </cfRule>
  </conditionalFormatting>
  <conditionalFormatting sqref="QZ14:QZ92">
    <cfRule type="colorScale" priority="240">
      <colorScale>
        <cfvo type="min"/>
        <cfvo type="percentile" val="50"/>
        <cfvo type="max"/>
        <color rgb="FFF8696B"/>
        <color rgb="FFFFEB84"/>
        <color rgb="FF63BE7B"/>
      </colorScale>
    </cfRule>
  </conditionalFormatting>
  <conditionalFormatting sqref="RN14:RN92">
    <cfRule type="colorScale" priority="239">
      <colorScale>
        <cfvo type="min"/>
        <cfvo type="percentile" val="50"/>
        <cfvo type="max"/>
        <color rgb="FFF8696B"/>
        <color rgb="FFFFEB84"/>
        <color rgb="FF63BE7B"/>
      </colorScale>
    </cfRule>
  </conditionalFormatting>
  <conditionalFormatting sqref="QT14:QT92">
    <cfRule type="colorScale" priority="238">
      <colorScale>
        <cfvo type="min"/>
        <cfvo type="percentile" val="50"/>
        <cfvo type="max"/>
        <color rgb="FFF8696B"/>
        <color rgb="FFFFEB84"/>
        <color rgb="FF63BE7B"/>
      </colorScale>
    </cfRule>
  </conditionalFormatting>
  <conditionalFormatting sqref="QQ14:QS92">
    <cfRule type="colorScale" priority="237">
      <colorScale>
        <cfvo type="min"/>
        <cfvo type="percentile" val="50"/>
        <cfvo type="max"/>
        <color rgb="FFF8696B"/>
        <color rgb="FFFFEB84"/>
        <color rgb="FF63BE7B"/>
      </colorScale>
    </cfRule>
  </conditionalFormatting>
  <conditionalFormatting sqref="RP14:RQ92">
    <cfRule type="colorScale" priority="236">
      <colorScale>
        <cfvo type="min"/>
        <cfvo type="percentile" val="50"/>
        <cfvo type="max"/>
        <color rgb="FFF8696B"/>
        <color rgb="FFFFEB84"/>
        <color rgb="FF63BE7B"/>
      </colorScale>
    </cfRule>
  </conditionalFormatting>
  <conditionalFormatting sqref="RP96:RQ123">
    <cfRule type="colorScale" priority="235">
      <colorScale>
        <cfvo type="min"/>
        <cfvo type="percentile" val="50"/>
        <cfvo type="max"/>
        <color rgb="FFF8696B"/>
        <color rgb="FFFFEB84"/>
        <color rgb="FF63BE7B"/>
      </colorScale>
    </cfRule>
  </conditionalFormatting>
  <conditionalFormatting sqref="RD14:RD92">
    <cfRule type="colorScale" priority="234">
      <colorScale>
        <cfvo type="min"/>
        <cfvo type="percentile" val="50"/>
        <cfvo type="max"/>
        <color rgb="FFF8696B"/>
        <color rgb="FFFFEB84"/>
        <color rgb="FF63BE7B"/>
      </colorScale>
    </cfRule>
  </conditionalFormatting>
  <conditionalFormatting sqref="RD14:RD92">
    <cfRule type="colorScale" priority="233">
      <colorScale>
        <cfvo type="min"/>
        <cfvo type="percentile" val="50"/>
        <cfvo type="max"/>
        <color rgb="FFF8696B"/>
        <color rgb="FFFFEB84"/>
        <color rgb="FF63BE7B"/>
      </colorScale>
    </cfRule>
  </conditionalFormatting>
  <conditionalFormatting sqref="RG2:RG10">
    <cfRule type="colorScale" priority="232">
      <colorScale>
        <cfvo type="min"/>
        <cfvo type="percentile" val="50"/>
        <cfvo type="max"/>
        <color rgb="FFF8696B"/>
        <color rgb="FFFFEB84"/>
        <color rgb="FF63BE7B"/>
      </colorScale>
    </cfRule>
  </conditionalFormatting>
  <conditionalFormatting sqref="RK2:RK10">
    <cfRule type="colorScale" priority="231">
      <colorScale>
        <cfvo type="min"/>
        <cfvo type="percentile" val="50"/>
        <cfvo type="max"/>
        <color rgb="FFF8696B"/>
        <color rgb="FFFFEB84"/>
        <color rgb="FF63BE7B"/>
      </colorScale>
    </cfRule>
  </conditionalFormatting>
  <conditionalFormatting sqref="RI2:RI10">
    <cfRule type="colorScale" priority="230">
      <colorScale>
        <cfvo type="min"/>
        <cfvo type="percentile" val="50"/>
        <cfvo type="max"/>
        <color rgb="FFF8696B"/>
        <color rgb="FFFFEB84"/>
        <color rgb="FF63BE7B"/>
      </colorScale>
    </cfRule>
  </conditionalFormatting>
  <conditionalFormatting sqref="RM2:RM10">
    <cfRule type="colorScale" priority="229">
      <colorScale>
        <cfvo type="min"/>
        <cfvo type="percentile" val="50"/>
        <cfvo type="max"/>
        <color rgb="FFF8696B"/>
        <color rgb="FFFFEB84"/>
        <color rgb="FF63BE7B"/>
      </colorScale>
    </cfRule>
  </conditionalFormatting>
  <conditionalFormatting sqref="RR14:RR92">
    <cfRule type="colorScale" priority="228">
      <colorScale>
        <cfvo type="min"/>
        <cfvo type="percentile" val="50"/>
        <cfvo type="max"/>
        <color rgb="FFF8696B"/>
        <color rgb="FFFFEB84"/>
        <color rgb="FF63BE7B"/>
      </colorScale>
    </cfRule>
  </conditionalFormatting>
  <conditionalFormatting sqref="RR96:RS123">
    <cfRule type="colorScale" priority="227">
      <colorScale>
        <cfvo type="min"/>
        <cfvo type="percentile" val="50"/>
        <cfvo type="max"/>
        <color rgb="FFF8696B"/>
        <color rgb="FFFFEB84"/>
        <color rgb="FF63BE7B"/>
      </colorScale>
    </cfRule>
  </conditionalFormatting>
  <conditionalFormatting sqref="RT14:RW92">
    <cfRule type="colorScale" priority="226">
      <colorScale>
        <cfvo type="min"/>
        <cfvo type="percentile" val="50"/>
        <cfvo type="max"/>
        <color rgb="FFF8696B"/>
        <color rgb="FFFFEB84"/>
        <color rgb="FF63BE7B"/>
      </colorScale>
    </cfRule>
  </conditionalFormatting>
  <conditionalFormatting sqref="RT96:RW123">
    <cfRule type="colorScale" priority="225">
      <colorScale>
        <cfvo type="min"/>
        <cfvo type="percentile" val="50"/>
        <cfvo type="max"/>
        <color rgb="FFF8696B"/>
        <color rgb="FFFFEB84"/>
        <color rgb="FF63BE7B"/>
      </colorScale>
    </cfRule>
  </conditionalFormatting>
  <conditionalFormatting sqref="QY10">
    <cfRule type="colorScale" priority="224">
      <colorScale>
        <cfvo type="min"/>
        <cfvo type="percentile" val="50"/>
        <cfvo type="max"/>
        <color rgb="FFF8696B"/>
        <color rgb="FFFFEB84"/>
        <color rgb="FF63BE7B"/>
      </colorScale>
    </cfRule>
  </conditionalFormatting>
  <conditionalFormatting sqref="QY2:QY9">
    <cfRule type="colorScale" priority="223">
      <colorScale>
        <cfvo type="min"/>
        <cfvo type="percentile" val="50"/>
        <cfvo type="max"/>
        <color rgb="FFF8696B"/>
        <color rgb="FFFFEB84"/>
        <color rgb="FF63BE7B"/>
      </colorScale>
    </cfRule>
  </conditionalFormatting>
  <conditionalFormatting sqref="RM14:RM92">
    <cfRule type="colorScale" priority="222">
      <colorScale>
        <cfvo type="min"/>
        <cfvo type="percentile" val="50"/>
        <cfvo type="max"/>
        <color rgb="FFF8696B"/>
        <color rgb="FFFFEB84"/>
        <color rgb="FF63BE7B"/>
      </colorScale>
    </cfRule>
  </conditionalFormatting>
  <conditionalFormatting sqref="RS14:RS92">
    <cfRule type="colorScale" priority="220">
      <colorScale>
        <cfvo type="min"/>
        <cfvo type="percentile" val="50"/>
        <cfvo type="max"/>
        <color rgb="FFF8696B"/>
        <color rgb="FFFFEB84"/>
        <color rgb="FF63BE7B"/>
      </colorScale>
    </cfRule>
  </conditionalFormatting>
  <conditionalFormatting sqref="QY14:QY92">
    <cfRule type="colorScale" priority="219">
      <colorScale>
        <cfvo type="min"/>
        <cfvo type="percentile" val="50"/>
        <cfvo type="max"/>
        <color rgb="FFF8696B"/>
        <color rgb="FFFFEB84"/>
        <color rgb="FF63BE7B"/>
      </colorScale>
    </cfRule>
  </conditionalFormatting>
  <conditionalFormatting sqref="QZ2:QZ10">
    <cfRule type="colorScale" priority="218">
      <colorScale>
        <cfvo type="min"/>
        <cfvo type="percentile" val="50"/>
        <cfvo type="max"/>
        <color rgb="FF63BE7B"/>
        <color rgb="FFFFEB84"/>
        <color rgb="FFF8696B"/>
      </colorScale>
    </cfRule>
  </conditionalFormatting>
  <conditionalFormatting sqref="OT14:OT92">
    <cfRule type="colorScale" priority="216">
      <colorScale>
        <cfvo type="min"/>
        <cfvo type="percentile" val="50"/>
        <cfvo type="max"/>
        <color rgb="FFF8696B"/>
        <color rgb="FFFFEB84"/>
        <color rgb="FF63BE7B"/>
      </colorScale>
    </cfRule>
  </conditionalFormatting>
  <conditionalFormatting sqref="PO10">
    <cfRule type="colorScale" priority="215">
      <colorScale>
        <cfvo type="min"/>
        <cfvo type="percentile" val="50"/>
        <cfvo type="max"/>
        <color rgb="FFF8696B"/>
        <color rgb="FFFFEB84"/>
        <color rgb="FF63BE7B"/>
      </colorScale>
    </cfRule>
  </conditionalFormatting>
  <conditionalFormatting sqref="PO2:PO9">
    <cfRule type="colorScale" priority="214">
      <colorScale>
        <cfvo type="min"/>
        <cfvo type="percentile" val="50"/>
        <cfvo type="max"/>
        <color rgb="FFF8696B"/>
        <color rgb="FFFFEB84"/>
        <color rgb="FF63BE7B"/>
      </colorScale>
    </cfRule>
  </conditionalFormatting>
  <conditionalFormatting sqref="QX10">
    <cfRule type="colorScale" priority="213">
      <colorScale>
        <cfvo type="min"/>
        <cfvo type="percentile" val="50"/>
        <cfvo type="max"/>
        <color rgb="FFF8696B"/>
        <color rgb="FFFFEB84"/>
        <color rgb="FF63BE7B"/>
      </colorScale>
    </cfRule>
  </conditionalFormatting>
  <conditionalFormatting sqref="QX2:QX9">
    <cfRule type="colorScale" priority="212">
      <colorScale>
        <cfvo type="min"/>
        <cfvo type="percentile" val="50"/>
        <cfvo type="max"/>
        <color rgb="FFF8696B"/>
        <color rgb="FFFFEB84"/>
        <color rgb="FF63BE7B"/>
      </colorScale>
    </cfRule>
  </conditionalFormatting>
  <conditionalFormatting sqref="QC14:QC92">
    <cfRule type="colorScale" priority="211">
      <colorScale>
        <cfvo type="min"/>
        <cfvo type="percentile" val="50"/>
        <cfvo type="max"/>
        <color rgb="FFF8696B"/>
        <color rgb="FFFFEB84"/>
        <color rgb="FF63BE7B"/>
      </colorScale>
    </cfRule>
  </conditionalFormatting>
  <conditionalFormatting sqref="RL14:RL92">
    <cfRule type="colorScale" priority="210">
      <colorScale>
        <cfvo type="min"/>
        <cfvo type="percentile" val="50"/>
        <cfvo type="max"/>
        <color rgb="FFF8696B"/>
        <color rgb="FFFFEB84"/>
        <color rgb="FF63BE7B"/>
      </colorScale>
    </cfRule>
  </conditionalFormatting>
  <conditionalFormatting sqref="KS14:KS92">
    <cfRule type="colorScale" priority="209">
      <colorScale>
        <cfvo type="min"/>
        <cfvo type="percentile" val="50"/>
        <cfvo type="max"/>
        <color rgb="FFF8696B"/>
        <color rgb="FFFFEB84"/>
        <color rgb="FF63BE7B"/>
      </colorScale>
    </cfRule>
  </conditionalFormatting>
  <conditionalFormatting sqref="MB14:MB92">
    <cfRule type="colorScale" priority="208">
      <colorScale>
        <cfvo type="min"/>
        <cfvo type="percentile" val="50"/>
        <cfvo type="max"/>
        <color rgb="FFF8696B"/>
        <color rgb="FFFFEB84"/>
        <color rgb="FF63BE7B"/>
      </colorScale>
    </cfRule>
  </conditionalFormatting>
  <conditionalFormatting sqref="NK14:NK92">
    <cfRule type="colorScale" priority="207">
      <colorScale>
        <cfvo type="min"/>
        <cfvo type="percentile" val="50"/>
        <cfvo type="max"/>
        <color rgb="FFF8696B"/>
        <color rgb="FFFFEB84"/>
        <color rgb="FF63BE7B"/>
      </colorScale>
    </cfRule>
  </conditionalFormatting>
  <conditionalFormatting sqref="RE12">
    <cfRule type="colorScale" priority="205">
      <colorScale>
        <cfvo type="min"/>
        <cfvo type="percentile" val="50"/>
        <cfvo type="max"/>
        <color rgb="FFF8696B"/>
        <color rgb="FFFFEB84"/>
        <color rgb="FF63BE7B"/>
      </colorScale>
    </cfRule>
  </conditionalFormatting>
  <conditionalFormatting sqref="SO96:SO123">
    <cfRule type="colorScale" priority="199">
      <colorScale>
        <cfvo type="min"/>
        <cfvo type="percentile" val="50"/>
        <cfvo type="max"/>
        <color rgb="FFF8696B"/>
        <color rgb="FFFFEB84"/>
        <color rgb="FF63BE7B"/>
      </colorScale>
    </cfRule>
  </conditionalFormatting>
  <conditionalFormatting sqref="SL96:SL123 RZ96:SG123">
    <cfRule type="colorScale" priority="201">
      <colorScale>
        <cfvo type="min"/>
        <cfvo type="percentile" val="50"/>
        <cfvo type="max"/>
        <color rgb="FFF8696B"/>
        <color rgb="FFFFEB84"/>
        <color rgb="FF63BE7B"/>
      </colorScale>
    </cfRule>
  </conditionalFormatting>
  <conditionalFormatting sqref="SM96:SN123">
    <cfRule type="colorScale" priority="200">
      <colorScale>
        <cfvo type="min"/>
        <cfvo type="percentile" val="50"/>
        <cfvo type="max"/>
        <color rgb="FFF8696B"/>
        <color rgb="FFFFEB84"/>
        <color rgb="FF63BE7B"/>
      </colorScale>
    </cfRule>
  </conditionalFormatting>
  <conditionalFormatting sqref="SL15:SL24 RZ82:SB92 RZ15:SB24 SL82:SL92 SG15:SG24 SG82:SG92">
    <cfRule type="colorScale" priority="198">
      <colorScale>
        <cfvo type="min"/>
        <cfvo type="percentile" val="50"/>
        <cfvo type="max"/>
        <color rgb="FFF8696B"/>
        <color rgb="FFFFEB84"/>
        <color rgb="FF63BE7B"/>
      </colorScale>
    </cfRule>
  </conditionalFormatting>
  <conditionalFormatting sqref="RY96:RY123">
    <cfRule type="colorScale" priority="197">
      <colorScale>
        <cfvo type="min"/>
        <cfvo type="percentile" val="50"/>
        <cfvo type="max"/>
        <color rgb="FFF8696B"/>
        <color rgb="FFFFEB84"/>
        <color rgb="FF63BE7B"/>
      </colorScale>
    </cfRule>
  </conditionalFormatting>
  <conditionalFormatting sqref="SO14:SO92">
    <cfRule type="colorScale" priority="202">
      <colorScale>
        <cfvo type="min"/>
        <cfvo type="percentile" val="50"/>
        <cfvo type="max"/>
        <color rgb="FFF8696B"/>
        <color rgb="FFFFEB84"/>
        <color rgb="FF63BE7B"/>
      </colorScale>
    </cfRule>
  </conditionalFormatting>
  <conditionalFormatting sqref="SL25:SL81 RZ25:SB81 SG25:SG81">
    <cfRule type="colorScale" priority="203">
      <colorScale>
        <cfvo type="min"/>
        <cfvo type="percentile" val="50"/>
        <cfvo type="max"/>
        <color rgb="FFF8696B"/>
        <color rgb="FFFFEB84"/>
        <color rgb="FF63BE7B"/>
      </colorScale>
    </cfRule>
  </conditionalFormatting>
  <conditionalFormatting sqref="SM12:SM13">
    <cfRule type="colorScale" priority="204">
      <colorScale>
        <cfvo type="min"/>
        <cfvo type="percentile" val="50"/>
        <cfvo type="max"/>
        <color rgb="FFF8696B"/>
        <color rgb="FFFFEB84"/>
        <color rgb="FF63BE7B"/>
      </colorScale>
    </cfRule>
  </conditionalFormatting>
  <conditionalFormatting sqref="RZ14:SB14 SG14">
    <cfRule type="colorScale" priority="196">
      <colorScale>
        <cfvo type="min"/>
        <cfvo type="percentile" val="50"/>
        <cfvo type="max"/>
        <color rgb="FFF8696B"/>
        <color rgb="FFFFEB84"/>
        <color rgb="FF63BE7B"/>
      </colorScale>
    </cfRule>
  </conditionalFormatting>
  <conditionalFormatting sqref="SL14:SL92">
    <cfRule type="colorScale" priority="195">
      <colorScale>
        <cfvo type="min"/>
        <cfvo type="percentile" val="50"/>
        <cfvo type="max"/>
        <color rgb="FFF8696B"/>
        <color rgb="FFFFEB84"/>
        <color rgb="FF63BE7B"/>
      </colorScale>
    </cfRule>
  </conditionalFormatting>
  <conditionalFormatting sqref="RY14:RY92">
    <cfRule type="colorScale" priority="194">
      <colorScale>
        <cfvo type="min"/>
        <cfvo type="percentile" val="50"/>
        <cfvo type="max"/>
        <color rgb="FFF8696B"/>
        <color rgb="FFFFEB84"/>
        <color rgb="FF63BE7B"/>
      </colorScale>
    </cfRule>
  </conditionalFormatting>
  <conditionalFormatting sqref="SP96:SQ123">
    <cfRule type="colorScale" priority="193">
      <colorScale>
        <cfvo type="min"/>
        <cfvo type="percentile" val="50"/>
        <cfvo type="max"/>
        <color rgb="FFF8696B"/>
        <color rgb="FFFFEB84"/>
        <color rgb="FF63BE7B"/>
      </colorScale>
    </cfRule>
  </conditionalFormatting>
  <conditionalFormatting sqref="SP14:SP92">
    <cfRule type="colorScale" priority="192">
      <colorScale>
        <cfvo type="min"/>
        <cfvo type="percentile" val="50"/>
        <cfvo type="max"/>
        <color rgb="FF63BE7B"/>
        <color rgb="FFFFEB84"/>
        <color rgb="FFF8696B"/>
      </colorScale>
    </cfRule>
  </conditionalFormatting>
  <conditionalFormatting sqref="SH96:SI123">
    <cfRule type="colorScale" priority="191">
      <colorScale>
        <cfvo type="min"/>
        <cfvo type="percentile" val="50"/>
        <cfvo type="max"/>
        <color rgb="FFF8696B"/>
        <color rgb="FFFFEB84"/>
        <color rgb="FF63BE7B"/>
      </colorScale>
    </cfRule>
  </conditionalFormatting>
  <conditionalFormatting sqref="SJ96:SK123">
    <cfRule type="colorScale" priority="190">
      <colorScale>
        <cfvo type="min"/>
        <cfvo type="percentile" val="50"/>
        <cfvo type="max"/>
        <color rgb="FFF8696B"/>
        <color rgb="FFFFEB84"/>
        <color rgb="FF63BE7B"/>
      </colorScale>
    </cfRule>
  </conditionalFormatting>
  <conditionalFormatting sqref="SP96:SQ123">
    <cfRule type="colorScale" priority="189">
      <colorScale>
        <cfvo type="min"/>
        <cfvo type="percentile" val="50"/>
        <cfvo type="max"/>
        <color rgb="FF63BE7B"/>
        <color rgb="FFFFEB84"/>
        <color rgb="FFF8696B"/>
      </colorScale>
    </cfRule>
  </conditionalFormatting>
  <conditionalFormatting sqref="SJ14:SK92">
    <cfRule type="colorScale" priority="188">
      <colorScale>
        <cfvo type="min"/>
        <cfvo type="percentile" val="50"/>
        <cfvo type="max"/>
        <color rgb="FFF8696B"/>
        <color rgb="FFFFEB84"/>
        <color rgb="FF63BE7B"/>
      </colorScale>
    </cfRule>
  </conditionalFormatting>
  <conditionalFormatting sqref="SL96:SL123">
    <cfRule type="colorScale" priority="187">
      <colorScale>
        <cfvo type="min"/>
        <cfvo type="percentile" val="50"/>
        <cfvo type="max"/>
        <color rgb="FFF8696B"/>
        <color rgb="FFFFEB84"/>
        <color rgb="FF63BE7B"/>
      </colorScale>
    </cfRule>
  </conditionalFormatting>
  <conditionalFormatting sqref="SU96:SW123">
    <cfRule type="colorScale" priority="186">
      <colorScale>
        <cfvo type="min"/>
        <cfvo type="percentile" val="50"/>
        <cfvo type="max"/>
        <color rgb="FFF8696B"/>
        <color rgb="FFFFEB84"/>
        <color rgb="FF63BE7B"/>
      </colorScale>
    </cfRule>
  </conditionalFormatting>
  <conditionalFormatting sqref="SX14:SX92">
    <cfRule type="colorScale" priority="185">
      <colorScale>
        <cfvo type="min"/>
        <cfvo type="percentile" val="50"/>
        <cfvo type="max"/>
        <color rgb="FFF8696B"/>
        <color rgb="FFFFEB84"/>
        <color rgb="FF63BE7B"/>
      </colorScale>
    </cfRule>
  </conditionalFormatting>
  <conditionalFormatting sqref="SX96:SX123">
    <cfRule type="colorScale" priority="184">
      <colorScale>
        <cfvo type="min"/>
        <cfvo type="percentile" val="50"/>
        <cfvo type="max"/>
        <color rgb="FFF8696B"/>
        <color rgb="FFFFEB84"/>
        <color rgb="FF63BE7B"/>
      </colorScale>
    </cfRule>
  </conditionalFormatting>
  <conditionalFormatting sqref="SF2:SF10 SK2:SK10">
    <cfRule type="colorScale" priority="183">
      <colorScale>
        <cfvo type="min"/>
        <cfvo type="percentile" val="50"/>
        <cfvo type="max"/>
        <color rgb="FFF8696B"/>
        <color rgb="FFFFEB84"/>
        <color rgb="FF63BE7B"/>
      </colorScale>
    </cfRule>
  </conditionalFormatting>
  <conditionalFormatting sqref="SL2:SL10">
    <cfRule type="colorScale" priority="182">
      <colorScale>
        <cfvo type="min"/>
        <cfvo type="percentile" val="50"/>
        <cfvo type="max"/>
        <color rgb="FFF8696B"/>
        <color rgb="FFFFEB84"/>
        <color rgb="FF63BE7B"/>
      </colorScale>
    </cfRule>
  </conditionalFormatting>
  <conditionalFormatting sqref="SE14:SF92">
    <cfRule type="colorScale" priority="181">
      <colorScale>
        <cfvo type="min"/>
        <cfvo type="percentile" val="50"/>
        <cfvo type="max"/>
        <color rgb="FFF8696B"/>
        <color rgb="FFFFEB84"/>
        <color rgb="FF63BE7B"/>
      </colorScale>
    </cfRule>
  </conditionalFormatting>
  <conditionalFormatting sqref="SC14:SD92">
    <cfRule type="colorScale" priority="180">
      <colorScale>
        <cfvo type="min"/>
        <cfvo type="percentile" val="50"/>
        <cfvo type="max"/>
        <color rgb="FFF8696B"/>
        <color rgb="FFFFEB84"/>
        <color rgb="FF63BE7B"/>
      </colorScale>
    </cfRule>
  </conditionalFormatting>
  <conditionalFormatting sqref="SI14:SI92">
    <cfRule type="colorScale" priority="179">
      <colorScale>
        <cfvo type="min"/>
        <cfvo type="percentile" val="50"/>
        <cfvo type="max"/>
        <color rgb="FFF8696B"/>
        <color rgb="FFFFEB84"/>
        <color rgb="FF63BE7B"/>
      </colorScale>
    </cfRule>
  </conditionalFormatting>
  <conditionalFormatting sqref="SW14:SW92">
    <cfRule type="colorScale" priority="178">
      <colorScale>
        <cfvo type="min"/>
        <cfvo type="percentile" val="50"/>
        <cfvo type="max"/>
        <color rgb="FFF8696B"/>
        <color rgb="FFFFEB84"/>
        <color rgb="FF63BE7B"/>
      </colorScale>
    </cfRule>
  </conditionalFormatting>
  <conditionalFormatting sqref="SC14:SC92">
    <cfRule type="colorScale" priority="177">
      <colorScale>
        <cfvo type="min"/>
        <cfvo type="percentile" val="50"/>
        <cfvo type="max"/>
        <color rgb="FFF8696B"/>
        <color rgb="FFFFEB84"/>
        <color rgb="FF63BE7B"/>
      </colorScale>
    </cfRule>
  </conditionalFormatting>
  <conditionalFormatting sqref="RZ14:SB92">
    <cfRule type="colorScale" priority="176">
      <colorScale>
        <cfvo type="min"/>
        <cfvo type="percentile" val="50"/>
        <cfvo type="max"/>
        <color rgb="FFF8696B"/>
        <color rgb="FFFFEB84"/>
        <color rgb="FF63BE7B"/>
      </colorScale>
    </cfRule>
  </conditionalFormatting>
  <conditionalFormatting sqref="SY14:SZ92">
    <cfRule type="colorScale" priority="175">
      <colorScale>
        <cfvo type="min"/>
        <cfvo type="percentile" val="50"/>
        <cfvo type="max"/>
        <color rgb="FFF8696B"/>
        <color rgb="FFFFEB84"/>
        <color rgb="FF63BE7B"/>
      </colorScale>
    </cfRule>
  </conditionalFormatting>
  <conditionalFormatting sqref="SY96:SZ123">
    <cfRule type="colorScale" priority="174">
      <colorScale>
        <cfvo type="min"/>
        <cfvo type="percentile" val="50"/>
        <cfvo type="max"/>
        <color rgb="FFF8696B"/>
        <color rgb="FFFFEB84"/>
        <color rgb="FF63BE7B"/>
      </colorScale>
    </cfRule>
  </conditionalFormatting>
  <conditionalFormatting sqref="SM14:SM92">
    <cfRule type="colorScale" priority="173">
      <colorScale>
        <cfvo type="min"/>
        <cfvo type="percentile" val="50"/>
        <cfvo type="max"/>
        <color rgb="FFF8696B"/>
        <color rgb="FFFFEB84"/>
        <color rgb="FF63BE7B"/>
      </colorScale>
    </cfRule>
  </conditionalFormatting>
  <conditionalFormatting sqref="SM14:SM92">
    <cfRule type="colorScale" priority="172">
      <colorScale>
        <cfvo type="min"/>
        <cfvo type="percentile" val="50"/>
        <cfvo type="max"/>
        <color rgb="FFF8696B"/>
        <color rgb="FFFFEB84"/>
        <color rgb="FF63BE7B"/>
      </colorScale>
    </cfRule>
  </conditionalFormatting>
  <conditionalFormatting sqref="SP2:SP10">
    <cfRule type="colorScale" priority="171">
      <colorScale>
        <cfvo type="min"/>
        <cfvo type="percentile" val="50"/>
        <cfvo type="max"/>
        <color rgb="FFF8696B"/>
        <color rgb="FFFFEB84"/>
        <color rgb="FF63BE7B"/>
      </colorScale>
    </cfRule>
  </conditionalFormatting>
  <conditionalFormatting sqref="ST2:ST10">
    <cfRule type="colorScale" priority="170">
      <colorScale>
        <cfvo type="min"/>
        <cfvo type="percentile" val="50"/>
        <cfvo type="max"/>
        <color rgb="FFF8696B"/>
        <color rgb="FFFFEB84"/>
        <color rgb="FF63BE7B"/>
      </colorScale>
    </cfRule>
  </conditionalFormatting>
  <conditionalFormatting sqref="SR2:SR10">
    <cfRule type="colorScale" priority="169">
      <colorScale>
        <cfvo type="min"/>
        <cfvo type="percentile" val="50"/>
        <cfvo type="max"/>
        <color rgb="FFF8696B"/>
        <color rgb="FFFFEB84"/>
        <color rgb="FF63BE7B"/>
      </colorScale>
    </cfRule>
  </conditionalFormatting>
  <conditionalFormatting sqref="SV2:SV10">
    <cfRule type="colorScale" priority="168">
      <colorScale>
        <cfvo type="min"/>
        <cfvo type="percentile" val="50"/>
        <cfvo type="max"/>
        <color rgb="FFF8696B"/>
        <color rgb="FFFFEB84"/>
        <color rgb="FF63BE7B"/>
      </colorScale>
    </cfRule>
  </conditionalFormatting>
  <conditionalFormatting sqref="TA14:TA92">
    <cfRule type="colorScale" priority="167">
      <colorScale>
        <cfvo type="min"/>
        <cfvo type="percentile" val="50"/>
        <cfvo type="max"/>
        <color rgb="FFF8696B"/>
        <color rgb="FFFFEB84"/>
        <color rgb="FF63BE7B"/>
      </colorScale>
    </cfRule>
  </conditionalFormatting>
  <conditionalFormatting sqref="TA96:TB123">
    <cfRule type="colorScale" priority="166">
      <colorScale>
        <cfvo type="min"/>
        <cfvo type="percentile" val="50"/>
        <cfvo type="max"/>
        <color rgb="FFF8696B"/>
        <color rgb="FFFFEB84"/>
        <color rgb="FF63BE7B"/>
      </colorScale>
    </cfRule>
  </conditionalFormatting>
  <conditionalFormatting sqref="TC14:TF92">
    <cfRule type="colorScale" priority="165">
      <colorScale>
        <cfvo type="min"/>
        <cfvo type="percentile" val="50"/>
        <cfvo type="max"/>
        <color rgb="FFF8696B"/>
        <color rgb="FFFFEB84"/>
        <color rgb="FF63BE7B"/>
      </colorScale>
    </cfRule>
  </conditionalFormatting>
  <conditionalFormatting sqref="TC96:TF123">
    <cfRule type="colorScale" priority="164">
      <colorScale>
        <cfvo type="min"/>
        <cfvo type="percentile" val="50"/>
        <cfvo type="max"/>
        <color rgb="FFF8696B"/>
        <color rgb="FFFFEB84"/>
        <color rgb="FF63BE7B"/>
      </colorScale>
    </cfRule>
  </conditionalFormatting>
  <conditionalFormatting sqref="SH10">
    <cfRule type="colorScale" priority="163">
      <colorScale>
        <cfvo type="min"/>
        <cfvo type="percentile" val="50"/>
        <cfvo type="max"/>
        <color rgb="FFF8696B"/>
        <color rgb="FFFFEB84"/>
        <color rgb="FF63BE7B"/>
      </colorScale>
    </cfRule>
  </conditionalFormatting>
  <conditionalFormatting sqref="SH2:SH9">
    <cfRule type="colorScale" priority="162">
      <colorScale>
        <cfvo type="min"/>
        <cfvo type="percentile" val="50"/>
        <cfvo type="max"/>
        <color rgb="FFF8696B"/>
        <color rgb="FFFFEB84"/>
        <color rgb="FF63BE7B"/>
      </colorScale>
    </cfRule>
  </conditionalFormatting>
  <conditionalFormatting sqref="SV14:SV92">
    <cfRule type="colorScale" priority="161">
      <colorScale>
        <cfvo type="min"/>
        <cfvo type="percentile" val="50"/>
        <cfvo type="max"/>
        <color rgb="FFF8696B"/>
        <color rgb="FFFFEB84"/>
        <color rgb="FF63BE7B"/>
      </colorScale>
    </cfRule>
  </conditionalFormatting>
  <conditionalFormatting sqref="TB14:TB92">
    <cfRule type="colorScale" priority="160">
      <colorScale>
        <cfvo type="min"/>
        <cfvo type="percentile" val="50"/>
        <cfvo type="max"/>
        <color rgb="FFF8696B"/>
        <color rgb="FFFFEB84"/>
        <color rgb="FF63BE7B"/>
      </colorScale>
    </cfRule>
  </conditionalFormatting>
  <conditionalFormatting sqref="SH14:SH92">
    <cfRule type="colorScale" priority="159">
      <colorScale>
        <cfvo type="min"/>
        <cfvo type="percentile" val="50"/>
        <cfvo type="max"/>
        <color rgb="FFF8696B"/>
        <color rgb="FFFFEB84"/>
        <color rgb="FF63BE7B"/>
      </colorScale>
    </cfRule>
  </conditionalFormatting>
  <conditionalFormatting sqref="SI2:SI10">
    <cfRule type="colorScale" priority="158">
      <colorScale>
        <cfvo type="min"/>
        <cfvo type="percentile" val="50"/>
        <cfvo type="max"/>
        <color rgb="FF63BE7B"/>
        <color rgb="FFFFEB84"/>
        <color rgb="FFF8696B"/>
      </colorScale>
    </cfRule>
  </conditionalFormatting>
  <conditionalFormatting sqref="SG10">
    <cfRule type="colorScale" priority="157">
      <colorScale>
        <cfvo type="min"/>
        <cfvo type="percentile" val="50"/>
        <cfvo type="max"/>
        <color rgb="FFF8696B"/>
        <color rgb="FFFFEB84"/>
        <color rgb="FF63BE7B"/>
      </colorScale>
    </cfRule>
  </conditionalFormatting>
  <conditionalFormatting sqref="SG2:SG9">
    <cfRule type="colorScale" priority="156">
      <colorScale>
        <cfvo type="min"/>
        <cfvo type="percentile" val="50"/>
        <cfvo type="max"/>
        <color rgb="FFF8696B"/>
        <color rgb="FFFFEB84"/>
        <color rgb="FF63BE7B"/>
      </colorScale>
    </cfRule>
  </conditionalFormatting>
  <conditionalFormatting sqref="SU14:SU92">
    <cfRule type="colorScale" priority="155">
      <colorScale>
        <cfvo type="min"/>
        <cfvo type="percentile" val="50"/>
        <cfvo type="max"/>
        <color rgb="FFF8696B"/>
        <color rgb="FFFFEB84"/>
        <color rgb="FF63BE7B"/>
      </colorScale>
    </cfRule>
  </conditionalFormatting>
  <conditionalFormatting sqref="SN12">
    <cfRule type="colorScale" priority="154">
      <colorScale>
        <cfvo type="min"/>
        <cfvo type="percentile" val="50"/>
        <cfvo type="max"/>
        <color rgb="FFF8696B"/>
        <color rgb="FFFFEB84"/>
        <color rgb="FF63BE7B"/>
      </colorScale>
    </cfRule>
  </conditionalFormatting>
  <conditionalFormatting sqref="RE14:RE92">
    <cfRule type="colorScale" priority="153">
      <colorScale>
        <cfvo type="min"/>
        <cfvo type="percentile" val="50"/>
        <cfvo type="max"/>
        <color rgb="FFF8696B"/>
        <color rgb="FFFFEB84"/>
        <color rgb="FF63BE7B"/>
      </colorScale>
    </cfRule>
  </conditionalFormatting>
  <conditionalFormatting sqref="SN14:SN92">
    <cfRule type="colorScale" priority="152">
      <colorScale>
        <cfvo type="min"/>
        <cfvo type="percentile" val="50"/>
        <cfvo type="max"/>
        <color rgb="FFF8696B"/>
        <color rgb="FFFFEB84"/>
        <color rgb="FF63BE7B"/>
      </colorScale>
    </cfRule>
  </conditionalFormatting>
  <conditionalFormatting sqref="GY14:GY92">
    <cfRule type="colorScale" priority="92">
      <colorScale>
        <cfvo type="min"/>
        <cfvo type="percentile" val="50"/>
        <cfvo type="max"/>
        <color rgb="FFF8696B"/>
        <color rgb="FFFFEB84"/>
        <color rgb="FF63BE7B"/>
      </colorScale>
    </cfRule>
  </conditionalFormatting>
  <conditionalFormatting sqref="PV12">
    <cfRule type="colorScale" priority="86">
      <colorScale>
        <cfvo type="min"/>
        <cfvo type="percentile" val="50"/>
        <cfvo type="max"/>
        <color rgb="FFF8696B"/>
        <color rgb="FFFFEB84"/>
        <color rgb="FF63BE7B"/>
      </colorScale>
    </cfRule>
  </conditionalFormatting>
  <conditionalFormatting sqref="PV14:PV92">
    <cfRule type="colorScale" priority="85">
      <colorScale>
        <cfvo type="min"/>
        <cfvo type="percentile" val="50"/>
        <cfvo type="max"/>
        <color rgb="FFF8696B"/>
        <color rgb="FFFFEB84"/>
        <color rgb="FF63BE7B"/>
      </colorScale>
    </cfRule>
  </conditionalFormatting>
  <conditionalFormatting sqref="OM12">
    <cfRule type="colorScale" priority="84">
      <colorScale>
        <cfvo type="min"/>
        <cfvo type="percentile" val="50"/>
        <cfvo type="max"/>
        <color rgb="FFF8696B"/>
        <color rgb="FFFFEB84"/>
        <color rgb="FF63BE7B"/>
      </colorScale>
    </cfRule>
  </conditionalFormatting>
  <conditionalFormatting sqref="OM14:OM92">
    <cfRule type="colorScale" priority="83">
      <colorScale>
        <cfvo type="min"/>
        <cfvo type="percentile" val="50"/>
        <cfvo type="max"/>
        <color rgb="FFF8696B"/>
        <color rgb="FFFFEB84"/>
        <color rgb="FF63BE7B"/>
      </colorScale>
    </cfRule>
  </conditionalFormatting>
  <conditionalFormatting sqref="ND12">
    <cfRule type="colorScale" priority="82">
      <colorScale>
        <cfvo type="min"/>
        <cfvo type="percentile" val="50"/>
        <cfvo type="max"/>
        <color rgb="FFF8696B"/>
        <color rgb="FFFFEB84"/>
        <color rgb="FF63BE7B"/>
      </colorScale>
    </cfRule>
  </conditionalFormatting>
  <conditionalFormatting sqref="ND14:ND92">
    <cfRule type="colorScale" priority="81">
      <colorScale>
        <cfvo type="min"/>
        <cfvo type="percentile" val="50"/>
        <cfvo type="max"/>
        <color rgb="FFF8696B"/>
        <color rgb="FFFFEB84"/>
        <color rgb="FF63BE7B"/>
      </colorScale>
    </cfRule>
  </conditionalFormatting>
  <conditionalFormatting sqref="LU12">
    <cfRule type="colorScale" priority="80">
      <colorScale>
        <cfvo type="min"/>
        <cfvo type="percentile" val="50"/>
        <cfvo type="max"/>
        <color rgb="FFF8696B"/>
        <color rgb="FFFFEB84"/>
        <color rgb="FF63BE7B"/>
      </colorScale>
    </cfRule>
  </conditionalFormatting>
  <conditionalFormatting sqref="LU14:LU92">
    <cfRule type="colorScale" priority="79">
      <colorScale>
        <cfvo type="min"/>
        <cfvo type="percentile" val="50"/>
        <cfvo type="max"/>
        <color rgb="FFF8696B"/>
        <color rgb="FFFFEB84"/>
        <color rgb="FF63BE7B"/>
      </colorScale>
    </cfRule>
  </conditionalFormatting>
  <conditionalFormatting sqref="KL12">
    <cfRule type="colorScale" priority="78">
      <colorScale>
        <cfvo type="min"/>
        <cfvo type="percentile" val="50"/>
        <cfvo type="max"/>
        <color rgb="FFF8696B"/>
        <color rgb="FFFFEB84"/>
        <color rgb="FF63BE7B"/>
      </colorScale>
    </cfRule>
  </conditionalFormatting>
  <conditionalFormatting sqref="KL14:KL92">
    <cfRule type="colorScale" priority="77">
      <colorScale>
        <cfvo type="min"/>
        <cfvo type="percentile" val="50"/>
        <cfvo type="max"/>
        <color rgb="FFF8696B"/>
        <color rgb="FFFFEB84"/>
        <color rgb="FF63BE7B"/>
      </colorScale>
    </cfRule>
  </conditionalFormatting>
  <conditionalFormatting sqref="JC12">
    <cfRule type="colorScale" priority="76">
      <colorScale>
        <cfvo type="min"/>
        <cfvo type="percentile" val="50"/>
        <cfvo type="max"/>
        <color rgb="FFF8696B"/>
        <color rgb="FFFFEB84"/>
        <color rgb="FF63BE7B"/>
      </colorScale>
    </cfRule>
  </conditionalFormatting>
  <conditionalFormatting sqref="JC14:JC92">
    <cfRule type="colorScale" priority="75">
      <colorScale>
        <cfvo type="min"/>
        <cfvo type="percentile" val="50"/>
        <cfvo type="max"/>
        <color rgb="FFF8696B"/>
        <color rgb="FFFFEB84"/>
        <color rgb="FF63BE7B"/>
      </colorScale>
    </cfRule>
  </conditionalFormatting>
  <conditionalFormatting sqref="HT12">
    <cfRule type="colorScale" priority="74">
      <colorScale>
        <cfvo type="min"/>
        <cfvo type="percentile" val="50"/>
        <cfvo type="max"/>
        <color rgb="FFF8696B"/>
        <color rgb="FFFFEB84"/>
        <color rgb="FF63BE7B"/>
      </colorScale>
    </cfRule>
  </conditionalFormatting>
  <conditionalFormatting sqref="HT14:HT92">
    <cfRule type="colorScale" priority="73">
      <colorScale>
        <cfvo type="min"/>
        <cfvo type="percentile" val="50"/>
        <cfvo type="max"/>
        <color rgb="FFF8696B"/>
        <color rgb="FFFFEB84"/>
        <color rgb="FF63BE7B"/>
      </colorScale>
    </cfRule>
  </conditionalFormatting>
  <conditionalFormatting sqref="GK12">
    <cfRule type="colorScale" priority="72">
      <colorScale>
        <cfvo type="min"/>
        <cfvo type="percentile" val="50"/>
        <cfvo type="max"/>
        <color rgb="FFF8696B"/>
        <color rgb="FFFFEB84"/>
        <color rgb="FF63BE7B"/>
      </colorScale>
    </cfRule>
  </conditionalFormatting>
  <conditionalFormatting sqref="GK14:GK92">
    <cfRule type="colorScale" priority="71">
      <colorScale>
        <cfvo type="min"/>
        <cfvo type="percentile" val="50"/>
        <cfvo type="max"/>
        <color rgb="FFF8696B"/>
        <color rgb="FFFFEB84"/>
        <color rgb="FF63BE7B"/>
      </colorScale>
    </cfRule>
  </conditionalFormatting>
  <conditionalFormatting sqref="FB12">
    <cfRule type="colorScale" priority="70">
      <colorScale>
        <cfvo type="min"/>
        <cfvo type="percentile" val="50"/>
        <cfvo type="max"/>
        <color rgb="FFF8696B"/>
        <color rgb="FFFFEB84"/>
        <color rgb="FF63BE7B"/>
      </colorScale>
    </cfRule>
  </conditionalFormatting>
  <conditionalFormatting sqref="FB14:FB92">
    <cfRule type="colorScale" priority="69">
      <colorScale>
        <cfvo type="min"/>
        <cfvo type="percentile" val="50"/>
        <cfvo type="max"/>
        <color rgb="FFF8696B"/>
        <color rgb="FFFFEB84"/>
        <color rgb="FF63BE7B"/>
      </colorScale>
    </cfRule>
  </conditionalFormatting>
  <conditionalFormatting sqref="DS12">
    <cfRule type="colorScale" priority="68">
      <colorScale>
        <cfvo type="min"/>
        <cfvo type="percentile" val="50"/>
        <cfvo type="max"/>
        <color rgb="FFF8696B"/>
        <color rgb="FFFFEB84"/>
        <color rgb="FF63BE7B"/>
      </colorScale>
    </cfRule>
  </conditionalFormatting>
  <conditionalFormatting sqref="DS14:DS92">
    <cfRule type="colorScale" priority="67">
      <colorScale>
        <cfvo type="min"/>
        <cfvo type="percentile" val="50"/>
        <cfvo type="max"/>
        <color rgb="FFF8696B"/>
        <color rgb="FFFFEB84"/>
        <color rgb="FF63BE7B"/>
      </colorScale>
    </cfRule>
  </conditionalFormatting>
  <conditionalFormatting sqref="CJ12">
    <cfRule type="colorScale" priority="66">
      <colorScale>
        <cfvo type="min"/>
        <cfvo type="percentile" val="50"/>
        <cfvo type="max"/>
        <color rgb="FFF8696B"/>
        <color rgb="FFFFEB84"/>
        <color rgb="FF63BE7B"/>
      </colorScale>
    </cfRule>
  </conditionalFormatting>
  <conditionalFormatting sqref="CJ14:CJ92">
    <cfRule type="colorScale" priority="65">
      <colorScale>
        <cfvo type="min"/>
        <cfvo type="percentile" val="50"/>
        <cfvo type="max"/>
        <color rgb="FFF8696B"/>
        <color rgb="FFFFEB84"/>
        <color rgb="FF63BE7B"/>
      </colorScale>
    </cfRule>
  </conditionalFormatting>
  <conditionalFormatting sqref="BA12">
    <cfRule type="colorScale" priority="64">
      <colorScale>
        <cfvo type="min"/>
        <cfvo type="percentile" val="50"/>
        <cfvo type="max"/>
        <color rgb="FFF8696B"/>
        <color rgb="FFFFEB84"/>
        <color rgb="FF63BE7B"/>
      </colorScale>
    </cfRule>
  </conditionalFormatting>
  <conditionalFormatting sqref="BA14:BA92">
    <cfRule type="colorScale" priority="63">
      <colorScale>
        <cfvo type="min"/>
        <cfvo type="percentile" val="50"/>
        <cfvo type="max"/>
        <color rgb="FFF8696B"/>
        <color rgb="FFFFEB84"/>
        <color rgb="FF63BE7B"/>
      </colorScale>
    </cfRule>
  </conditionalFormatting>
  <conditionalFormatting sqref="PA14:PA92">
    <cfRule type="colorScale" priority="62">
      <colorScale>
        <cfvo type="min"/>
        <cfvo type="percentile" val="50"/>
        <cfvo type="max"/>
        <color rgb="FFF8696B"/>
        <color rgb="FFFFEB84"/>
        <color rgb="FF63BE7B"/>
      </colorScale>
    </cfRule>
  </conditionalFormatting>
  <conditionalFormatting sqref="NR14:NR92">
    <cfRule type="colorScale" priority="61">
      <colorScale>
        <cfvo type="min"/>
        <cfvo type="percentile" val="50"/>
        <cfvo type="max"/>
        <color rgb="FFF8696B"/>
        <color rgb="FFFFEB84"/>
        <color rgb="FF63BE7B"/>
      </colorScale>
    </cfRule>
  </conditionalFormatting>
  <conditionalFormatting sqref="MI14:MI92">
    <cfRule type="colorScale" priority="60">
      <colorScale>
        <cfvo type="min"/>
        <cfvo type="percentile" val="50"/>
        <cfvo type="max"/>
        <color rgb="FFF8696B"/>
        <color rgb="FFFFEB84"/>
        <color rgb="FF63BE7B"/>
      </colorScale>
    </cfRule>
  </conditionalFormatting>
  <conditionalFormatting sqref="KZ14:KZ92">
    <cfRule type="colorScale" priority="59">
      <colorScale>
        <cfvo type="min"/>
        <cfvo type="percentile" val="50"/>
        <cfvo type="max"/>
        <color rgb="FFF8696B"/>
        <color rgb="FFFFEB84"/>
        <color rgb="FF63BE7B"/>
      </colorScale>
    </cfRule>
  </conditionalFormatting>
  <conditionalFormatting sqref="JQ14:JQ92">
    <cfRule type="colorScale" priority="58">
      <colorScale>
        <cfvo type="min"/>
        <cfvo type="percentile" val="50"/>
        <cfvo type="max"/>
        <color rgb="FFF8696B"/>
        <color rgb="FFFFEB84"/>
        <color rgb="FF63BE7B"/>
      </colorScale>
    </cfRule>
  </conditionalFormatting>
  <conditionalFormatting sqref="IH14:IH92">
    <cfRule type="colorScale" priority="57">
      <colorScale>
        <cfvo type="min"/>
        <cfvo type="percentile" val="50"/>
        <cfvo type="max"/>
        <color rgb="FFF8696B"/>
        <color rgb="FFFFEB84"/>
        <color rgb="FF63BE7B"/>
      </colorScale>
    </cfRule>
  </conditionalFormatting>
  <conditionalFormatting sqref="FP14:FP92">
    <cfRule type="colorScale" priority="56">
      <colorScale>
        <cfvo type="min"/>
        <cfvo type="percentile" val="50"/>
        <cfvo type="max"/>
        <color rgb="FFF8696B"/>
        <color rgb="FFFFEB84"/>
        <color rgb="FF63BE7B"/>
      </colorScale>
    </cfRule>
  </conditionalFormatting>
  <conditionalFormatting sqref="EG14:EG92">
    <cfRule type="colorScale" priority="55">
      <colorScale>
        <cfvo type="min"/>
        <cfvo type="percentile" val="50"/>
        <cfvo type="max"/>
        <color rgb="FFF8696B"/>
        <color rgb="FFFFEB84"/>
        <color rgb="FF63BE7B"/>
      </colorScale>
    </cfRule>
  </conditionalFormatting>
  <conditionalFormatting sqref="CX14:CX92">
    <cfRule type="colorScale" priority="54">
      <colorScale>
        <cfvo type="min"/>
        <cfvo type="percentile" val="50"/>
        <cfvo type="max"/>
        <color rgb="FFF8696B"/>
        <color rgb="FFFFEB84"/>
        <color rgb="FF63BE7B"/>
      </colorScale>
    </cfRule>
  </conditionalFormatting>
  <conditionalFormatting sqref="BO14:BO92">
    <cfRule type="colorScale" priority="53">
      <colorScale>
        <cfvo type="min"/>
        <cfvo type="percentile" val="50"/>
        <cfvo type="max"/>
        <color rgb="FFF8696B"/>
        <color rgb="FFFFEB84"/>
        <color rgb="FF63BE7B"/>
      </colorScale>
    </cfRule>
  </conditionalFormatting>
  <conditionalFormatting sqref="TX96:TX123">
    <cfRule type="colorScale" priority="47">
      <colorScale>
        <cfvo type="min"/>
        <cfvo type="percentile" val="50"/>
        <cfvo type="max"/>
        <color rgb="FFF8696B"/>
        <color rgb="FFFFEB84"/>
        <color rgb="FF63BE7B"/>
      </colorScale>
    </cfRule>
  </conditionalFormatting>
  <conditionalFormatting sqref="TU96:TU123 TI96:TP123">
    <cfRule type="colorScale" priority="49">
      <colorScale>
        <cfvo type="min"/>
        <cfvo type="percentile" val="50"/>
        <cfvo type="max"/>
        <color rgb="FFF8696B"/>
        <color rgb="FFFFEB84"/>
        <color rgb="FF63BE7B"/>
      </colorScale>
    </cfRule>
  </conditionalFormatting>
  <conditionalFormatting sqref="TV96:TW123">
    <cfRule type="colorScale" priority="48">
      <colorScale>
        <cfvo type="min"/>
        <cfvo type="percentile" val="50"/>
        <cfvo type="max"/>
        <color rgb="FFF8696B"/>
        <color rgb="FFFFEB84"/>
        <color rgb="FF63BE7B"/>
      </colorScale>
    </cfRule>
  </conditionalFormatting>
  <conditionalFormatting sqref="TU15:TU24 TI82:TK92 TI15:TK24 TU82:TU92 TP15:TP24 TP82:TP92">
    <cfRule type="colorScale" priority="46">
      <colorScale>
        <cfvo type="min"/>
        <cfvo type="percentile" val="50"/>
        <cfvo type="max"/>
        <color rgb="FFF8696B"/>
        <color rgb="FFFFEB84"/>
        <color rgb="FF63BE7B"/>
      </colorScale>
    </cfRule>
  </conditionalFormatting>
  <conditionalFormatting sqref="TH96:TH123">
    <cfRule type="colorScale" priority="45">
      <colorScale>
        <cfvo type="min"/>
        <cfvo type="percentile" val="50"/>
        <cfvo type="max"/>
        <color rgb="FFF8696B"/>
        <color rgb="FFFFEB84"/>
        <color rgb="FF63BE7B"/>
      </colorScale>
    </cfRule>
  </conditionalFormatting>
  <conditionalFormatting sqref="TX14:TX92">
    <cfRule type="colorScale" priority="50">
      <colorScale>
        <cfvo type="min"/>
        <cfvo type="percentile" val="50"/>
        <cfvo type="max"/>
        <color rgb="FFF8696B"/>
        <color rgb="FFFFEB84"/>
        <color rgb="FF63BE7B"/>
      </colorScale>
    </cfRule>
  </conditionalFormatting>
  <conditionalFormatting sqref="TU25:TU81 TI25:TK81 TP25:TP81">
    <cfRule type="colorScale" priority="51">
      <colorScale>
        <cfvo type="min"/>
        <cfvo type="percentile" val="50"/>
        <cfvo type="max"/>
        <color rgb="FFF8696B"/>
        <color rgb="FFFFEB84"/>
        <color rgb="FF63BE7B"/>
      </colorScale>
    </cfRule>
  </conditionalFormatting>
  <conditionalFormatting sqref="TV12:TV13">
    <cfRule type="colorScale" priority="52">
      <colorScale>
        <cfvo type="min"/>
        <cfvo type="percentile" val="50"/>
        <cfvo type="max"/>
        <color rgb="FFF8696B"/>
        <color rgb="FFFFEB84"/>
        <color rgb="FF63BE7B"/>
      </colorScale>
    </cfRule>
  </conditionalFormatting>
  <conditionalFormatting sqref="TI14:TK14 TP14">
    <cfRule type="colorScale" priority="44">
      <colorScale>
        <cfvo type="min"/>
        <cfvo type="percentile" val="50"/>
        <cfvo type="max"/>
        <color rgb="FFF8696B"/>
        <color rgb="FFFFEB84"/>
        <color rgb="FF63BE7B"/>
      </colorScale>
    </cfRule>
  </conditionalFormatting>
  <conditionalFormatting sqref="TU14:TU92">
    <cfRule type="colorScale" priority="43">
      <colorScale>
        <cfvo type="min"/>
        <cfvo type="percentile" val="50"/>
        <cfvo type="max"/>
        <color rgb="FFF8696B"/>
        <color rgb="FFFFEB84"/>
        <color rgb="FF63BE7B"/>
      </colorScale>
    </cfRule>
  </conditionalFormatting>
  <conditionalFormatting sqref="TH14:TH92">
    <cfRule type="colorScale" priority="42">
      <colorScale>
        <cfvo type="min"/>
        <cfvo type="percentile" val="50"/>
        <cfvo type="max"/>
        <color rgb="FFF8696B"/>
        <color rgb="FFFFEB84"/>
        <color rgb="FF63BE7B"/>
      </colorScale>
    </cfRule>
  </conditionalFormatting>
  <conditionalFormatting sqref="TY96:TZ123">
    <cfRule type="colorScale" priority="41">
      <colorScale>
        <cfvo type="min"/>
        <cfvo type="percentile" val="50"/>
        <cfvo type="max"/>
        <color rgb="FFF8696B"/>
        <color rgb="FFFFEB84"/>
        <color rgb="FF63BE7B"/>
      </colorScale>
    </cfRule>
  </conditionalFormatting>
  <conditionalFormatting sqref="TY14:TY92">
    <cfRule type="colorScale" priority="40">
      <colorScale>
        <cfvo type="min"/>
        <cfvo type="percentile" val="50"/>
        <cfvo type="max"/>
        <color rgb="FF63BE7B"/>
        <color rgb="FFFFEB84"/>
        <color rgb="FFF8696B"/>
      </colorScale>
    </cfRule>
  </conditionalFormatting>
  <conditionalFormatting sqref="TQ96:TR123">
    <cfRule type="colorScale" priority="39">
      <colorScale>
        <cfvo type="min"/>
        <cfvo type="percentile" val="50"/>
        <cfvo type="max"/>
        <color rgb="FFF8696B"/>
        <color rgb="FFFFEB84"/>
        <color rgb="FF63BE7B"/>
      </colorScale>
    </cfRule>
  </conditionalFormatting>
  <conditionalFormatting sqref="TS96:TT123">
    <cfRule type="colorScale" priority="38">
      <colorScale>
        <cfvo type="min"/>
        <cfvo type="percentile" val="50"/>
        <cfvo type="max"/>
        <color rgb="FFF8696B"/>
        <color rgb="FFFFEB84"/>
        <color rgb="FF63BE7B"/>
      </colorScale>
    </cfRule>
  </conditionalFormatting>
  <conditionalFormatting sqref="TY96:TZ123">
    <cfRule type="colorScale" priority="37">
      <colorScale>
        <cfvo type="min"/>
        <cfvo type="percentile" val="50"/>
        <cfvo type="max"/>
        <color rgb="FF63BE7B"/>
        <color rgb="FFFFEB84"/>
        <color rgb="FFF8696B"/>
      </colorScale>
    </cfRule>
  </conditionalFormatting>
  <conditionalFormatting sqref="TS14:TT92">
    <cfRule type="colorScale" priority="36">
      <colorScale>
        <cfvo type="min"/>
        <cfvo type="percentile" val="50"/>
        <cfvo type="max"/>
        <color rgb="FFF8696B"/>
        <color rgb="FFFFEB84"/>
        <color rgb="FF63BE7B"/>
      </colorScale>
    </cfRule>
  </conditionalFormatting>
  <conditionalFormatting sqref="TU96:TU123">
    <cfRule type="colorScale" priority="35">
      <colorScale>
        <cfvo type="min"/>
        <cfvo type="percentile" val="50"/>
        <cfvo type="max"/>
        <color rgb="FFF8696B"/>
        <color rgb="FFFFEB84"/>
        <color rgb="FF63BE7B"/>
      </colorScale>
    </cfRule>
  </conditionalFormatting>
  <conditionalFormatting sqref="UD96:UF123">
    <cfRule type="colorScale" priority="34">
      <colorScale>
        <cfvo type="min"/>
        <cfvo type="percentile" val="50"/>
        <cfvo type="max"/>
        <color rgb="FFF8696B"/>
        <color rgb="FFFFEB84"/>
        <color rgb="FF63BE7B"/>
      </colorScale>
    </cfRule>
  </conditionalFormatting>
  <conditionalFormatting sqref="UG14:UG92">
    <cfRule type="colorScale" priority="33">
      <colorScale>
        <cfvo type="min"/>
        <cfvo type="percentile" val="50"/>
        <cfvo type="max"/>
        <color rgb="FFF8696B"/>
        <color rgb="FFFFEB84"/>
        <color rgb="FF63BE7B"/>
      </colorScale>
    </cfRule>
  </conditionalFormatting>
  <conditionalFormatting sqref="UG96:UG123">
    <cfRule type="colorScale" priority="32">
      <colorScale>
        <cfvo type="min"/>
        <cfvo type="percentile" val="50"/>
        <cfvo type="max"/>
        <color rgb="FFF8696B"/>
        <color rgb="FFFFEB84"/>
        <color rgb="FF63BE7B"/>
      </colorScale>
    </cfRule>
  </conditionalFormatting>
  <conditionalFormatting sqref="TO2:TO10 TT2:TT10">
    <cfRule type="colorScale" priority="31">
      <colorScale>
        <cfvo type="min"/>
        <cfvo type="percentile" val="50"/>
        <cfvo type="max"/>
        <color rgb="FFF8696B"/>
        <color rgb="FFFFEB84"/>
        <color rgb="FF63BE7B"/>
      </colorScale>
    </cfRule>
  </conditionalFormatting>
  <conditionalFormatting sqref="TU2:TU10">
    <cfRule type="colorScale" priority="30">
      <colorScale>
        <cfvo type="min"/>
        <cfvo type="percentile" val="50"/>
        <cfvo type="max"/>
        <color rgb="FFF8696B"/>
        <color rgb="FFFFEB84"/>
        <color rgb="FF63BE7B"/>
      </colorScale>
    </cfRule>
  </conditionalFormatting>
  <conditionalFormatting sqref="TN14:TO92">
    <cfRule type="colorScale" priority="29">
      <colorScale>
        <cfvo type="min"/>
        <cfvo type="percentile" val="50"/>
        <cfvo type="max"/>
        <color rgb="FFF8696B"/>
        <color rgb="FFFFEB84"/>
        <color rgb="FF63BE7B"/>
      </colorScale>
    </cfRule>
  </conditionalFormatting>
  <conditionalFormatting sqref="TL14:TM92">
    <cfRule type="colorScale" priority="28">
      <colorScale>
        <cfvo type="min"/>
        <cfvo type="percentile" val="50"/>
        <cfvo type="max"/>
        <color rgb="FFF8696B"/>
        <color rgb="FFFFEB84"/>
        <color rgb="FF63BE7B"/>
      </colorScale>
    </cfRule>
  </conditionalFormatting>
  <conditionalFormatting sqref="TR14:TR92">
    <cfRule type="colorScale" priority="27">
      <colorScale>
        <cfvo type="min"/>
        <cfvo type="percentile" val="50"/>
        <cfvo type="max"/>
        <color rgb="FFF8696B"/>
        <color rgb="FFFFEB84"/>
        <color rgb="FF63BE7B"/>
      </colorScale>
    </cfRule>
  </conditionalFormatting>
  <conditionalFormatting sqref="UF14:UF92">
    <cfRule type="colorScale" priority="26">
      <colorScale>
        <cfvo type="min"/>
        <cfvo type="percentile" val="50"/>
        <cfvo type="max"/>
        <color rgb="FFF8696B"/>
        <color rgb="FFFFEB84"/>
        <color rgb="FF63BE7B"/>
      </colorScale>
    </cfRule>
  </conditionalFormatting>
  <conditionalFormatting sqref="TL14:TL92">
    <cfRule type="colorScale" priority="25">
      <colorScale>
        <cfvo type="min"/>
        <cfvo type="percentile" val="50"/>
        <cfvo type="max"/>
        <color rgb="FFF8696B"/>
        <color rgb="FFFFEB84"/>
        <color rgb="FF63BE7B"/>
      </colorScale>
    </cfRule>
  </conditionalFormatting>
  <conditionalFormatting sqref="TI14:TK92">
    <cfRule type="colorScale" priority="24">
      <colorScale>
        <cfvo type="min"/>
        <cfvo type="percentile" val="50"/>
        <cfvo type="max"/>
        <color rgb="FFF8696B"/>
        <color rgb="FFFFEB84"/>
        <color rgb="FF63BE7B"/>
      </colorScale>
    </cfRule>
  </conditionalFormatting>
  <conditionalFormatting sqref="UH14:UI92">
    <cfRule type="colorScale" priority="23">
      <colorScale>
        <cfvo type="min"/>
        <cfvo type="percentile" val="50"/>
        <cfvo type="max"/>
        <color rgb="FFF8696B"/>
        <color rgb="FFFFEB84"/>
        <color rgb="FF63BE7B"/>
      </colorScale>
    </cfRule>
  </conditionalFormatting>
  <conditionalFormatting sqref="UH96:UI123">
    <cfRule type="colorScale" priority="22">
      <colorScale>
        <cfvo type="min"/>
        <cfvo type="percentile" val="50"/>
        <cfvo type="max"/>
        <color rgb="FFF8696B"/>
        <color rgb="FFFFEB84"/>
        <color rgb="FF63BE7B"/>
      </colorScale>
    </cfRule>
  </conditionalFormatting>
  <conditionalFormatting sqref="TV14:TV92">
    <cfRule type="colorScale" priority="21">
      <colorScale>
        <cfvo type="min"/>
        <cfvo type="percentile" val="50"/>
        <cfvo type="max"/>
        <color rgb="FFF8696B"/>
        <color rgb="FFFFEB84"/>
        <color rgb="FF63BE7B"/>
      </colorScale>
    </cfRule>
  </conditionalFormatting>
  <conditionalFormatting sqref="TV14:TV92">
    <cfRule type="colorScale" priority="20">
      <colorScale>
        <cfvo type="min"/>
        <cfvo type="percentile" val="50"/>
        <cfvo type="max"/>
        <color rgb="FFF8696B"/>
        <color rgb="FFFFEB84"/>
        <color rgb="FF63BE7B"/>
      </colorScale>
    </cfRule>
  </conditionalFormatting>
  <conditionalFormatting sqref="TY2:TY10">
    <cfRule type="colorScale" priority="19">
      <colorScale>
        <cfvo type="min"/>
        <cfvo type="percentile" val="50"/>
        <cfvo type="max"/>
        <color rgb="FFF8696B"/>
        <color rgb="FFFFEB84"/>
        <color rgb="FF63BE7B"/>
      </colorScale>
    </cfRule>
  </conditionalFormatting>
  <conditionalFormatting sqref="UC2:UC10">
    <cfRule type="colorScale" priority="18">
      <colorScale>
        <cfvo type="min"/>
        <cfvo type="percentile" val="50"/>
        <cfvo type="max"/>
        <color rgb="FFF8696B"/>
        <color rgb="FFFFEB84"/>
        <color rgb="FF63BE7B"/>
      </colorScale>
    </cfRule>
  </conditionalFormatting>
  <conditionalFormatting sqref="UA2:UA10">
    <cfRule type="colorScale" priority="17">
      <colorScale>
        <cfvo type="min"/>
        <cfvo type="percentile" val="50"/>
        <cfvo type="max"/>
        <color rgb="FFF8696B"/>
        <color rgb="FFFFEB84"/>
        <color rgb="FF63BE7B"/>
      </colorScale>
    </cfRule>
  </conditionalFormatting>
  <conditionalFormatting sqref="UE2:UE10">
    <cfRule type="colorScale" priority="16">
      <colorScale>
        <cfvo type="min"/>
        <cfvo type="percentile" val="50"/>
        <cfvo type="max"/>
        <color rgb="FFF8696B"/>
        <color rgb="FFFFEB84"/>
        <color rgb="FF63BE7B"/>
      </colorScale>
    </cfRule>
  </conditionalFormatting>
  <conditionalFormatting sqref="UJ14:UJ92">
    <cfRule type="colorScale" priority="15">
      <colorScale>
        <cfvo type="min"/>
        <cfvo type="percentile" val="50"/>
        <cfvo type="max"/>
        <color rgb="FFF8696B"/>
        <color rgb="FFFFEB84"/>
        <color rgb="FF63BE7B"/>
      </colorScale>
    </cfRule>
  </conditionalFormatting>
  <conditionalFormatting sqref="UJ96:UK123">
    <cfRule type="colorScale" priority="14">
      <colorScale>
        <cfvo type="min"/>
        <cfvo type="percentile" val="50"/>
        <cfvo type="max"/>
        <color rgb="FFF8696B"/>
        <color rgb="FFFFEB84"/>
        <color rgb="FF63BE7B"/>
      </colorScale>
    </cfRule>
  </conditionalFormatting>
  <conditionalFormatting sqref="UL14:UO92">
    <cfRule type="colorScale" priority="13">
      <colorScale>
        <cfvo type="min"/>
        <cfvo type="percentile" val="50"/>
        <cfvo type="max"/>
        <color rgb="FFF8696B"/>
        <color rgb="FFFFEB84"/>
        <color rgb="FF63BE7B"/>
      </colorScale>
    </cfRule>
  </conditionalFormatting>
  <conditionalFormatting sqref="UL96:UO123">
    <cfRule type="colorScale" priority="12">
      <colorScale>
        <cfvo type="min"/>
        <cfvo type="percentile" val="50"/>
        <cfvo type="max"/>
        <color rgb="FFF8696B"/>
        <color rgb="FFFFEB84"/>
        <color rgb="FF63BE7B"/>
      </colorScale>
    </cfRule>
  </conditionalFormatting>
  <conditionalFormatting sqref="TQ10">
    <cfRule type="colorScale" priority="11">
      <colorScale>
        <cfvo type="min"/>
        <cfvo type="percentile" val="50"/>
        <cfvo type="max"/>
        <color rgb="FFF8696B"/>
        <color rgb="FFFFEB84"/>
        <color rgb="FF63BE7B"/>
      </colorScale>
    </cfRule>
  </conditionalFormatting>
  <conditionalFormatting sqref="TQ2:TQ9">
    <cfRule type="colorScale" priority="10">
      <colorScale>
        <cfvo type="min"/>
        <cfvo type="percentile" val="50"/>
        <cfvo type="max"/>
        <color rgb="FFF8696B"/>
        <color rgb="FFFFEB84"/>
        <color rgb="FF63BE7B"/>
      </colorScale>
    </cfRule>
  </conditionalFormatting>
  <conditionalFormatting sqref="UE14:UE92">
    <cfRule type="colorScale" priority="9">
      <colorScale>
        <cfvo type="min"/>
        <cfvo type="percentile" val="50"/>
        <cfvo type="max"/>
        <color rgb="FFF8696B"/>
        <color rgb="FFFFEB84"/>
        <color rgb="FF63BE7B"/>
      </colorScale>
    </cfRule>
  </conditionalFormatting>
  <conditionalFormatting sqref="UK14:UK92">
    <cfRule type="colorScale" priority="8">
      <colorScale>
        <cfvo type="min"/>
        <cfvo type="percentile" val="50"/>
        <cfvo type="max"/>
        <color rgb="FFF8696B"/>
        <color rgb="FFFFEB84"/>
        <color rgb="FF63BE7B"/>
      </colorScale>
    </cfRule>
  </conditionalFormatting>
  <conditionalFormatting sqref="TQ14:TQ92">
    <cfRule type="colorScale" priority="7">
      <colorScale>
        <cfvo type="min"/>
        <cfvo type="percentile" val="50"/>
        <cfvo type="max"/>
        <color rgb="FFF8696B"/>
        <color rgb="FFFFEB84"/>
        <color rgb="FF63BE7B"/>
      </colorScale>
    </cfRule>
  </conditionalFormatting>
  <conditionalFormatting sqref="TR2:TR10">
    <cfRule type="colorScale" priority="6">
      <colorScale>
        <cfvo type="min"/>
        <cfvo type="percentile" val="50"/>
        <cfvo type="max"/>
        <color rgb="FF63BE7B"/>
        <color rgb="FFFFEB84"/>
        <color rgb="FFF8696B"/>
      </colorScale>
    </cfRule>
  </conditionalFormatting>
  <conditionalFormatting sqref="TP10">
    <cfRule type="colorScale" priority="5">
      <colorScale>
        <cfvo type="min"/>
        <cfvo type="percentile" val="50"/>
        <cfvo type="max"/>
        <color rgb="FFF8696B"/>
        <color rgb="FFFFEB84"/>
        <color rgb="FF63BE7B"/>
      </colorScale>
    </cfRule>
  </conditionalFormatting>
  <conditionalFormatting sqref="TP2:TP9">
    <cfRule type="colorScale" priority="4">
      <colorScale>
        <cfvo type="min"/>
        <cfvo type="percentile" val="50"/>
        <cfvo type="max"/>
        <color rgb="FFF8696B"/>
        <color rgb="FFFFEB84"/>
        <color rgb="FF63BE7B"/>
      </colorScale>
    </cfRule>
  </conditionalFormatting>
  <conditionalFormatting sqref="UD14:UD92">
    <cfRule type="colorScale" priority="3">
      <colorScale>
        <cfvo type="min"/>
        <cfvo type="percentile" val="50"/>
        <cfvo type="max"/>
        <color rgb="FFF8696B"/>
        <color rgb="FFFFEB84"/>
        <color rgb="FF63BE7B"/>
      </colorScale>
    </cfRule>
  </conditionalFormatting>
  <conditionalFormatting sqref="TW12">
    <cfRule type="colorScale" priority="2">
      <colorScale>
        <cfvo type="min"/>
        <cfvo type="percentile" val="50"/>
        <cfvo type="max"/>
        <color rgb="FFF8696B"/>
        <color rgb="FFFFEB84"/>
        <color rgb="FF63BE7B"/>
      </colorScale>
    </cfRule>
  </conditionalFormatting>
  <conditionalFormatting sqref="TW14:TW9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O44" activePane="bottomRight" state="frozen"/>
      <selection pane="topRight" activeCell="N1" sqref="N1"/>
      <selection pane="bottomLeft" activeCell="A2" sqref="A2"/>
      <selection pane="bottomRight" activeCell="O62" sqref="O62"/>
    </sheetView>
  </sheetViews>
  <sheetFormatPr defaultRowHeight="15" outlineLevelCol="1" x14ac:dyDescent="0.25"/>
  <cols>
    <col min="1" max="1" width="9.140625" style="4"/>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2" customWidth="1"/>
    <col min="14" max="14" width="20.5703125" style="163" bestFit="1" customWidth="1"/>
    <col min="15" max="15" width="13.28515625" style="132" customWidth="1" outlineLevel="1"/>
    <col min="16" max="16" width="14.140625" style="150" customWidth="1" outlineLevel="1"/>
    <col min="17" max="18" width="14.28515625" style="151" customWidth="1" outlineLevel="1"/>
    <col min="19" max="19" width="15.28515625" style="138" customWidth="1" outlineLevel="1"/>
    <col min="20" max="21" width="14.28515625" style="151" customWidth="1" outlineLevel="1"/>
    <col min="22" max="22" width="10.5703125" style="151" bestFit="1" customWidth="1"/>
    <col min="23" max="23" width="10.5703125" style="151"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5" customWidth="1" outlineLevel="1"/>
    <col min="33" max="33" width="10.7109375" customWidth="1" outlineLevel="1"/>
    <col min="34" max="34" width="9.5703125" customWidth="1" outlineLevel="1"/>
  </cols>
  <sheetData>
    <row r="1" spans="1:34" ht="15.75" thickBot="1" x14ac:dyDescent="0.3">
      <c r="A1" s="4" t="s">
        <v>889</v>
      </c>
      <c r="B1" t="s">
        <v>890</v>
      </c>
      <c r="C1" t="s">
        <v>891</v>
      </c>
      <c r="D1" t="s">
        <v>430</v>
      </c>
      <c r="E1" t="s">
        <v>892</v>
      </c>
      <c r="F1" t="s">
        <v>895</v>
      </c>
      <c r="G1" t="s">
        <v>894</v>
      </c>
      <c r="H1" t="s">
        <v>912</v>
      </c>
      <c r="I1" t="s">
        <v>893</v>
      </c>
      <c r="J1" t="s">
        <v>896</v>
      </c>
      <c r="K1" t="s">
        <v>897</v>
      </c>
      <c r="L1" t="s">
        <v>898</v>
      </c>
      <c r="M1" s="132" t="s">
        <v>899</v>
      </c>
      <c r="N1" s="163" t="str">
        <f>[3]futuresATR!$C$1</f>
        <v>LastClose</v>
      </c>
      <c r="O1" s="132" t="s">
        <v>913</v>
      </c>
      <c r="P1" s="150" t="s">
        <v>1066</v>
      </c>
      <c r="Q1" s="151" t="s">
        <v>1005</v>
      </c>
      <c r="R1" s="151">
        <f>MARGIN!B7*MARGIN!B8</f>
        <v>2000</v>
      </c>
      <c r="S1" s="138" t="s">
        <v>913</v>
      </c>
      <c r="T1" s="110">
        <v>15</v>
      </c>
      <c r="U1" s="110" t="s">
        <v>1058</v>
      </c>
      <c r="V1" s="110" t="s">
        <v>1059</v>
      </c>
      <c r="W1" s="110" t="s">
        <v>1070</v>
      </c>
      <c r="X1" t="s">
        <v>997</v>
      </c>
      <c r="Y1" t="s">
        <v>998</v>
      </c>
      <c r="Z1" t="s">
        <v>999</v>
      </c>
      <c r="AA1" t="s">
        <v>1000</v>
      </c>
      <c r="AB1" t="s">
        <v>1001</v>
      </c>
      <c r="AC1" t="s">
        <v>1002</v>
      </c>
      <c r="AD1" t="s">
        <v>1003</v>
      </c>
      <c r="AE1" t="s">
        <v>1004</v>
      </c>
      <c r="AF1" s="165" t="s">
        <v>1047</v>
      </c>
      <c r="AG1" t="s">
        <v>1048</v>
      </c>
      <c r="AH1" t="s">
        <v>1046</v>
      </c>
    </row>
    <row r="2" spans="1:34" ht="15.75" thickBot="1" x14ac:dyDescent="0.3">
      <c r="A2" s="4" t="s">
        <v>289</v>
      </c>
      <c r="B2" t="s">
        <v>984</v>
      </c>
      <c r="C2" s="154" t="s">
        <v>289</v>
      </c>
      <c r="D2" t="s">
        <v>263</v>
      </c>
      <c r="E2" t="s">
        <v>783</v>
      </c>
      <c r="F2" t="s">
        <v>1013</v>
      </c>
      <c r="G2" t="s">
        <v>474</v>
      </c>
      <c r="H2">
        <f>VLOOKUP(G2,MARGIN!$E$1:$F$10,2)</f>
        <v>1</v>
      </c>
      <c r="I2">
        <v>29000</v>
      </c>
      <c r="J2">
        <v>1E-3</v>
      </c>
      <c r="K2" t="s">
        <v>290</v>
      </c>
      <c r="M2" s="132" t="s">
        <v>560</v>
      </c>
      <c r="N2" s="190">
        <f>VLOOKUP($A2,[3]futuresATR!$A$2:$F$80,3)</f>
        <v>1.5209999999999999</v>
      </c>
      <c r="O2" s="152">
        <f>N2*I2/H2</f>
        <v>44109</v>
      </c>
      <c r="P2" s="191">
        <f>VLOOKUP($A2,[3]futuresATR!$A$2:$F$80,4)</f>
        <v>3.5184829500000001E-2</v>
      </c>
      <c r="Q2" s="151">
        <f>P2*I2/H2</f>
        <v>1020.3600555</v>
      </c>
      <c r="R2" s="143">
        <f>MAX(CEILING($R$1/Q2,1),1)</f>
        <v>2</v>
      </c>
      <c r="S2" s="138">
        <f t="shared" ref="S2:S33" si="0">R2*O2</f>
        <v>88218</v>
      </c>
      <c r="T2" s="110">
        <f>IF(R2&gt;$T$1,$T$1,R2)</f>
        <v>2</v>
      </c>
      <c r="U2" s="110">
        <f>T2*2*7</f>
        <v>28</v>
      </c>
      <c r="V2" s="181">
        <v>0</v>
      </c>
      <c r="W2" s="159">
        <f>V2*Q2</f>
        <v>0</v>
      </c>
      <c r="X2" t="s">
        <v>901</v>
      </c>
      <c r="Y2">
        <v>3</v>
      </c>
      <c r="Z2">
        <v>1.6459999999999999</v>
      </c>
      <c r="AA2" s="109">
        <v>0</v>
      </c>
      <c r="AB2" t="s">
        <v>904</v>
      </c>
      <c r="AC2">
        <v>1.6459999999999999</v>
      </c>
      <c r="AD2" s="108">
        <v>0</v>
      </c>
      <c r="AE2" s="108">
        <v>0</v>
      </c>
      <c r="AF2" s="165">
        <f t="shared" ref="AF2:AF65" si="1">Z2-AC2</f>
        <v>0</v>
      </c>
      <c r="AG2" s="143">
        <f t="shared" ref="AG2:AG33" si="2">AF2*I2*Y2/H2</f>
        <v>0</v>
      </c>
      <c r="AH2" s="140">
        <f t="shared" ref="AH2:AH65" si="3">ABS(AG2)-ABS(AD2)</f>
        <v>0</v>
      </c>
    </row>
    <row r="3" spans="1:34" x14ac:dyDescent="0.25">
      <c r="A3" s="4" t="s">
        <v>292</v>
      </c>
      <c r="B3" t="s">
        <v>293</v>
      </c>
      <c r="C3" s="153" t="s">
        <v>292</v>
      </c>
      <c r="D3" t="s">
        <v>262</v>
      </c>
      <c r="E3" t="s">
        <v>780</v>
      </c>
      <c r="F3" t="s">
        <v>781</v>
      </c>
      <c r="G3" t="s">
        <v>474</v>
      </c>
      <c r="H3">
        <f>VLOOKUP(G3,MARGIN!$E$1:$F$10,2)</f>
        <v>1</v>
      </c>
      <c r="I3" s="130">
        <v>100000</v>
      </c>
      <c r="J3">
        <v>1E-4</v>
      </c>
      <c r="K3" t="s">
        <v>1125</v>
      </c>
      <c r="L3" t="s">
        <v>452</v>
      </c>
      <c r="M3" s="132" t="s">
        <v>472</v>
      </c>
      <c r="N3" s="190">
        <f>VLOOKUP($A3,[3]futuresATR!$A$2:$F$80,3)</f>
        <v>0.74929999999999997</v>
      </c>
      <c r="O3" s="152">
        <f t="shared" ref="O3:O66" si="4">N3*I3/H3</f>
        <v>74930</v>
      </c>
      <c r="P3" s="191">
        <f>VLOOKUP($A3,[3]futuresATR!$A$2:$F$80,4)</f>
        <v>1.0070000000000001E-2</v>
      </c>
      <c r="Q3" s="151">
        <f t="shared" ref="Q3:Q11" si="5">P3*I3/H3</f>
        <v>1007.0000000000001</v>
      </c>
      <c r="R3" s="143">
        <f>MAX(CEILING($R$1/Q3,1),1)</f>
        <v>2</v>
      </c>
      <c r="S3" s="138">
        <f>R3*O3</f>
        <v>149860</v>
      </c>
      <c r="T3" s="110">
        <f>IF(R3&gt;$T$1,$T$1,R3)</f>
        <v>2</v>
      </c>
      <c r="U3" s="110">
        <f t="shared" ref="U3:U66" si="6">T3*2*7</f>
        <v>28</v>
      </c>
      <c r="V3" s="159">
        <f t="shared" ref="V3:V66" si="7">IF(ROUND(T3*Q3/$R$1,0)&lt;1,0,T3)</f>
        <v>2</v>
      </c>
      <c r="W3" s="159">
        <f t="shared" ref="W3:W66" si="8">V3*Q3</f>
        <v>2014.0000000000002</v>
      </c>
      <c r="X3" t="s">
        <v>900</v>
      </c>
      <c r="Y3">
        <v>4</v>
      </c>
      <c r="Z3">
        <v>0.71609999999999996</v>
      </c>
      <c r="AA3" s="109">
        <v>0</v>
      </c>
      <c r="AB3" s="133">
        <v>8.0000000000000004E-4</v>
      </c>
      <c r="AC3">
        <v>0.72060000000000002</v>
      </c>
      <c r="AD3" s="108">
        <v>-1789</v>
      </c>
      <c r="AE3" s="108">
        <v>0</v>
      </c>
      <c r="AF3" s="165">
        <f t="shared" si="1"/>
        <v>-4.5000000000000595E-3</v>
      </c>
      <c r="AG3" s="143">
        <f t="shared" si="2"/>
        <v>-1800.0000000000239</v>
      </c>
      <c r="AH3" s="140">
        <f t="shared" si="3"/>
        <v>11.000000000023874</v>
      </c>
    </row>
    <row r="4" spans="1:34" x14ac:dyDescent="0.25">
      <c r="A4" s="4" t="s">
        <v>294</v>
      </c>
      <c r="B4" s="112" t="s">
        <v>295</v>
      </c>
      <c r="C4" s="154" t="s">
        <v>294</v>
      </c>
      <c r="D4" s="112" t="s">
        <v>782</v>
      </c>
      <c r="E4" s="112" t="s">
        <v>783</v>
      </c>
      <c r="F4" s="112">
        <v>200</v>
      </c>
      <c r="G4" s="112" t="s">
        <v>471</v>
      </c>
      <c r="H4">
        <f>VLOOKUP(G4,MARGIN!$E$1:$F$10,2)</f>
        <v>0.9071940488070398</v>
      </c>
      <c r="I4" s="112">
        <v>200</v>
      </c>
      <c r="J4" s="112">
        <v>0.01</v>
      </c>
      <c r="K4" s="112" t="s">
        <v>296</v>
      </c>
      <c r="L4" s="112" t="s">
        <v>782</v>
      </c>
      <c r="M4" s="145" t="s">
        <v>294</v>
      </c>
      <c r="N4" s="190">
        <f>VLOOKUP($A4,[3]futuresATR!$A$2:$F$80,3)</f>
        <v>444.45</v>
      </c>
      <c r="O4" s="152">
        <f t="shared" si="4"/>
        <v>97983.447</v>
      </c>
      <c r="P4" s="191">
        <f>VLOOKUP($A4,[3]futuresATR!$A$2:$F$80,4)</f>
        <v>10.850616910499999</v>
      </c>
      <c r="Q4" s="151">
        <f t="shared" si="5"/>
        <v>2392.1270040888303</v>
      </c>
      <c r="R4" s="143">
        <f t="shared" ref="R4:R66" si="9">MAX(CEILING($R$1/Q4,1),1)</f>
        <v>1</v>
      </c>
      <c r="S4" s="138">
        <f t="shared" si="0"/>
        <v>97983.447</v>
      </c>
      <c r="T4" s="110">
        <f t="shared" ref="T4:T66" si="10">IF(R4&gt;$T$1,$T$1,R4)</f>
        <v>1</v>
      </c>
      <c r="U4" s="110">
        <f t="shared" si="6"/>
        <v>14</v>
      </c>
      <c r="V4" s="159">
        <f t="shared" si="7"/>
        <v>1</v>
      </c>
      <c r="W4" s="159">
        <f t="shared" si="8"/>
        <v>2392.1270040888303</v>
      </c>
      <c r="X4" s="112" t="s">
        <v>900</v>
      </c>
      <c r="Y4" s="112">
        <v>4</v>
      </c>
      <c r="Z4" s="112">
        <v>445.6</v>
      </c>
      <c r="AA4" s="166">
        <v>0</v>
      </c>
      <c r="AB4" s="112" t="s">
        <v>904</v>
      </c>
      <c r="AC4" s="112">
        <v>449.35</v>
      </c>
      <c r="AD4" s="161">
        <v>-3344</v>
      </c>
      <c r="AE4" s="161">
        <v>0</v>
      </c>
      <c r="AF4" s="165">
        <f t="shared" si="1"/>
        <v>-3.75</v>
      </c>
      <c r="AG4" s="143">
        <f t="shared" si="2"/>
        <v>-3306.9</v>
      </c>
      <c r="AH4" s="140">
        <f t="shared" si="3"/>
        <v>-37.099999999999909</v>
      </c>
    </row>
    <row r="5" spans="1:34" x14ac:dyDescent="0.25">
      <c r="A5" s="4" t="s">
        <v>297</v>
      </c>
      <c r="B5" t="s">
        <v>298</v>
      </c>
      <c r="C5" s="153" t="s">
        <v>1006</v>
      </c>
      <c r="D5" t="s">
        <v>263</v>
      </c>
      <c r="E5" t="s">
        <v>784</v>
      </c>
      <c r="F5" t="s">
        <v>785</v>
      </c>
      <c r="G5" t="s">
        <v>474</v>
      </c>
      <c r="H5">
        <f>VLOOKUP(G5,MARGIN!$E$1:$F$10,2)</f>
        <v>1</v>
      </c>
      <c r="I5">
        <v>600</v>
      </c>
      <c r="J5">
        <v>0.01</v>
      </c>
      <c r="K5" t="s">
        <v>299</v>
      </c>
      <c r="L5" t="s">
        <v>786</v>
      </c>
      <c r="M5" s="132" t="s">
        <v>730</v>
      </c>
      <c r="N5" s="190">
        <f>VLOOKUP($A5,[3]futuresATR!$A$2:$F$80,3)</f>
        <v>31.18</v>
      </c>
      <c r="O5" s="152">
        <f t="shared" si="4"/>
        <v>18708</v>
      </c>
      <c r="P5" s="191">
        <f>VLOOKUP($A5,[3]futuresATR!$A$2:$F$80,4)</f>
        <v>0.72699999999999998</v>
      </c>
      <c r="Q5" s="151">
        <f t="shared" si="5"/>
        <v>436.2</v>
      </c>
      <c r="R5" s="143">
        <f t="shared" si="9"/>
        <v>5</v>
      </c>
      <c r="S5" s="138">
        <f t="shared" si="0"/>
        <v>93540</v>
      </c>
      <c r="T5" s="110">
        <f t="shared" si="10"/>
        <v>5</v>
      </c>
      <c r="U5" s="110">
        <f t="shared" si="6"/>
        <v>70</v>
      </c>
      <c r="V5" s="159">
        <f t="shared" si="7"/>
        <v>5</v>
      </c>
      <c r="W5" s="159">
        <f t="shared" si="8"/>
        <v>2181</v>
      </c>
      <c r="X5" t="s">
        <v>901</v>
      </c>
      <c r="Y5">
        <v>11</v>
      </c>
      <c r="Z5">
        <v>31.38</v>
      </c>
      <c r="AA5" s="109">
        <v>-0.01</v>
      </c>
      <c r="AB5" t="s">
        <v>902</v>
      </c>
      <c r="AC5">
        <v>31.37</v>
      </c>
      <c r="AD5" s="108">
        <v>-65</v>
      </c>
      <c r="AE5" s="108">
        <v>0</v>
      </c>
      <c r="AF5" s="165">
        <f t="shared" si="1"/>
        <v>9.9999999999980105E-3</v>
      </c>
      <c r="AG5" s="143">
        <f t="shared" si="2"/>
        <v>65.999999999986869</v>
      </c>
      <c r="AH5" s="140">
        <f t="shared" si="3"/>
        <v>0.99999999998686917</v>
      </c>
    </row>
    <row r="6" spans="1:34" x14ac:dyDescent="0.25">
      <c r="A6" s="4" t="s">
        <v>300</v>
      </c>
      <c r="B6" t="s">
        <v>301</v>
      </c>
      <c r="C6" s="153" t="s">
        <v>300</v>
      </c>
      <c r="D6" t="s">
        <v>262</v>
      </c>
      <c r="E6" t="s">
        <v>780</v>
      </c>
      <c r="F6" t="s">
        <v>787</v>
      </c>
      <c r="G6" t="s">
        <v>474</v>
      </c>
      <c r="H6">
        <f>VLOOKUP(G6,MARGIN!$E$1:$F$10,2)</f>
        <v>1</v>
      </c>
      <c r="I6" s="130">
        <v>62500</v>
      </c>
      <c r="J6">
        <v>1E-4</v>
      </c>
      <c r="K6" t="s">
        <v>1125</v>
      </c>
      <c r="L6" t="s">
        <v>458</v>
      </c>
      <c r="M6" s="132" t="s">
        <v>481</v>
      </c>
      <c r="N6" s="190">
        <f>VLOOKUP($A6,[3]futuresATR!$A$2:$F$80,3)</f>
        <v>1.3098000000000001</v>
      </c>
      <c r="O6" s="152">
        <f t="shared" si="4"/>
        <v>81862.5</v>
      </c>
      <c r="P6" s="191">
        <f>VLOOKUP($A6,[3]futuresATR!$A$2:$F$80,4)</f>
        <v>3.1009999999999999E-2</v>
      </c>
      <c r="Q6" s="151">
        <f t="shared" si="5"/>
        <v>1938.125</v>
      </c>
      <c r="R6" s="143">
        <f t="shared" si="9"/>
        <v>2</v>
      </c>
      <c r="S6" s="138">
        <f t="shared" si="0"/>
        <v>163725</v>
      </c>
      <c r="T6" s="110">
        <f t="shared" si="10"/>
        <v>2</v>
      </c>
      <c r="U6" s="110">
        <f t="shared" si="6"/>
        <v>28</v>
      </c>
      <c r="V6" s="159">
        <f t="shared" si="7"/>
        <v>2</v>
      </c>
      <c r="W6" s="159">
        <f t="shared" si="8"/>
        <v>3876.25</v>
      </c>
      <c r="X6" t="s">
        <v>901</v>
      </c>
      <c r="Y6">
        <v>3</v>
      </c>
      <c r="Z6">
        <v>1.4574</v>
      </c>
      <c r="AA6" s="109">
        <v>0</v>
      </c>
      <c r="AB6" t="s">
        <v>903</v>
      </c>
      <c r="AC6">
        <v>1.4706999999999999</v>
      </c>
      <c r="AD6" s="108">
        <v>2494</v>
      </c>
      <c r="AE6" s="108">
        <v>0</v>
      </c>
      <c r="AF6" s="165">
        <f t="shared" si="1"/>
        <v>-1.3299999999999867E-2</v>
      </c>
      <c r="AG6" s="143">
        <f t="shared" si="2"/>
        <v>-2493.749999999975</v>
      </c>
      <c r="AH6" s="140">
        <f t="shared" si="3"/>
        <v>-0.2500000000250111</v>
      </c>
    </row>
    <row r="7" spans="1:34" s="1" customFormat="1" x14ac:dyDescent="0.25">
      <c r="A7" s="4" t="s">
        <v>302</v>
      </c>
      <c r="B7" t="s">
        <v>303</v>
      </c>
      <c r="C7" s="153" t="s">
        <v>1007</v>
      </c>
      <c r="D7" t="s">
        <v>263</v>
      </c>
      <c r="E7" t="s">
        <v>788</v>
      </c>
      <c r="F7" t="s">
        <v>789</v>
      </c>
      <c r="G7" t="s">
        <v>474</v>
      </c>
      <c r="H7">
        <f>VLOOKUP(G7,MARGIN!$E$1:$F$10,2)</f>
        <v>1</v>
      </c>
      <c r="I7">
        <v>50</v>
      </c>
      <c r="J7" s="131">
        <v>42377</v>
      </c>
      <c r="K7" t="s">
        <v>299</v>
      </c>
      <c r="L7" t="s">
        <v>790</v>
      </c>
      <c r="M7" s="132" t="s">
        <v>520</v>
      </c>
      <c r="N7" s="190">
        <f>VLOOKUP($A7,[3]futuresATR!$A$2:$F$80,3)</f>
        <v>348.5</v>
      </c>
      <c r="O7" s="152">
        <f t="shared" si="4"/>
        <v>17425</v>
      </c>
      <c r="P7" s="191">
        <f>VLOOKUP($A7,[3]futuresATR!$A$2:$F$80,4)</f>
        <v>13.668328602500001</v>
      </c>
      <c r="Q7" s="151">
        <f t="shared" si="5"/>
        <v>683.41643012500003</v>
      </c>
      <c r="R7" s="143">
        <f t="shared" si="9"/>
        <v>3</v>
      </c>
      <c r="S7" s="138">
        <f t="shared" si="0"/>
        <v>52275</v>
      </c>
      <c r="T7" s="110">
        <f t="shared" si="10"/>
        <v>3</v>
      </c>
      <c r="U7" s="110">
        <f t="shared" si="6"/>
        <v>42</v>
      </c>
      <c r="V7" s="159">
        <f t="shared" si="7"/>
        <v>3</v>
      </c>
      <c r="W7" s="159">
        <f t="shared" si="8"/>
        <v>2050.2492903749999</v>
      </c>
      <c r="X7" t="s">
        <v>901</v>
      </c>
      <c r="Y7">
        <v>4</v>
      </c>
      <c r="Z7">
        <v>396</v>
      </c>
      <c r="AA7" s="109">
        <v>0.25</v>
      </c>
      <c r="AB7" s="133">
        <v>5.9999999999999995E-4</v>
      </c>
      <c r="AC7" s="134">
        <v>405.25</v>
      </c>
      <c r="AD7" s="108">
        <v>1850</v>
      </c>
      <c r="AE7" s="108">
        <v>0</v>
      </c>
      <c r="AF7" s="165">
        <f t="shared" si="1"/>
        <v>-9.25</v>
      </c>
      <c r="AG7" s="143">
        <f t="shared" si="2"/>
        <v>-1850</v>
      </c>
      <c r="AH7" s="140">
        <f t="shared" si="3"/>
        <v>0</v>
      </c>
    </row>
    <row r="8" spans="1:34" x14ac:dyDescent="0.25">
      <c r="A8" s="4" t="s">
        <v>304</v>
      </c>
      <c r="B8" t="s">
        <v>305</v>
      </c>
      <c r="C8" s="153" t="s">
        <v>1008</v>
      </c>
      <c r="D8" t="s">
        <v>791</v>
      </c>
      <c r="E8" t="s">
        <v>788</v>
      </c>
      <c r="F8" t="s">
        <v>792</v>
      </c>
      <c r="G8" t="s">
        <v>474</v>
      </c>
      <c r="H8">
        <f>VLOOKUP(G8,MARGIN!$E$1:$F$10,2)</f>
        <v>1</v>
      </c>
      <c r="I8">
        <v>10</v>
      </c>
      <c r="J8">
        <v>1</v>
      </c>
      <c r="K8" t="s">
        <v>306</v>
      </c>
      <c r="L8" t="s">
        <v>304</v>
      </c>
      <c r="M8" s="132" t="s">
        <v>511</v>
      </c>
      <c r="N8" s="190">
        <f>VLOOKUP($A8,[3]futuresATR!$A$2:$F$80,3)</f>
        <v>2998</v>
      </c>
      <c r="O8" s="152">
        <f t="shared" si="4"/>
        <v>29980</v>
      </c>
      <c r="P8" s="191">
        <f>VLOOKUP($A8,[3]futuresATR!$A$2:$F$80,4)</f>
        <v>54.7</v>
      </c>
      <c r="Q8" s="151">
        <f t="shared" si="5"/>
        <v>547</v>
      </c>
      <c r="R8" s="143">
        <f t="shared" si="9"/>
        <v>4</v>
      </c>
      <c r="S8" s="138">
        <f t="shared" si="0"/>
        <v>119920</v>
      </c>
      <c r="T8" s="110">
        <f t="shared" si="10"/>
        <v>4</v>
      </c>
      <c r="U8" s="110">
        <f t="shared" si="6"/>
        <v>56</v>
      </c>
      <c r="V8" s="159">
        <f t="shared" si="7"/>
        <v>4</v>
      </c>
      <c r="W8" s="159">
        <f t="shared" si="8"/>
        <v>2188</v>
      </c>
      <c r="X8" t="s">
        <v>900</v>
      </c>
      <c r="Y8">
        <v>3</v>
      </c>
      <c r="Z8">
        <v>2998</v>
      </c>
      <c r="AA8" s="109">
        <v>0</v>
      </c>
      <c r="AB8" t="s">
        <v>904</v>
      </c>
      <c r="AC8">
        <v>2920</v>
      </c>
      <c r="AD8" s="108">
        <v>2330</v>
      </c>
      <c r="AE8" s="108">
        <v>0</v>
      </c>
      <c r="AF8" s="165">
        <f t="shared" si="1"/>
        <v>78</v>
      </c>
      <c r="AG8" s="143">
        <f t="shared" si="2"/>
        <v>2340</v>
      </c>
      <c r="AH8" s="140">
        <f t="shared" si="3"/>
        <v>10</v>
      </c>
    </row>
    <row r="9" spans="1:34" ht="15.75" thickBot="1" x14ac:dyDescent="0.3">
      <c r="A9" s="4" t="s">
        <v>307</v>
      </c>
      <c r="B9" t="s">
        <v>308</v>
      </c>
      <c r="C9" s="153" t="s">
        <v>307</v>
      </c>
      <c r="D9" t="s">
        <v>262</v>
      </c>
      <c r="E9" t="s">
        <v>780</v>
      </c>
      <c r="F9" t="s">
        <v>793</v>
      </c>
      <c r="G9" t="s">
        <v>474</v>
      </c>
      <c r="H9">
        <f>VLOOKUP(G9,MARGIN!$E$1:$F$10,2)</f>
        <v>1</v>
      </c>
      <c r="I9" s="130">
        <v>100000</v>
      </c>
      <c r="J9">
        <v>1E-4</v>
      </c>
      <c r="K9" t="s">
        <v>1125</v>
      </c>
      <c r="L9" t="s">
        <v>489</v>
      </c>
      <c r="M9" s="132" t="s">
        <v>490</v>
      </c>
      <c r="N9" s="190">
        <f>VLOOKUP($A9,[3]futuresATR!$A$2:$F$80,3)</f>
        <v>0.76795000000000002</v>
      </c>
      <c r="O9" s="152">
        <f t="shared" si="4"/>
        <v>76795</v>
      </c>
      <c r="P9" s="191">
        <f>VLOOKUP($A9,[3]futuresATR!$A$2:$F$80,4)</f>
        <v>7.9500000000000005E-3</v>
      </c>
      <c r="Q9" s="151">
        <f t="shared" si="5"/>
        <v>795</v>
      </c>
      <c r="R9" s="143">
        <f t="shared" si="9"/>
        <v>3</v>
      </c>
      <c r="S9" s="138">
        <f t="shared" si="0"/>
        <v>230385</v>
      </c>
      <c r="T9" s="110">
        <f t="shared" si="10"/>
        <v>3</v>
      </c>
      <c r="U9" s="110">
        <f t="shared" si="6"/>
        <v>42</v>
      </c>
      <c r="V9" s="159">
        <f t="shared" si="7"/>
        <v>3</v>
      </c>
      <c r="W9" s="159">
        <f t="shared" si="8"/>
        <v>2385</v>
      </c>
      <c r="X9" t="s">
        <v>900</v>
      </c>
      <c r="Y9">
        <v>4</v>
      </c>
      <c r="Z9">
        <v>0.7601</v>
      </c>
      <c r="AA9" s="109">
        <v>0</v>
      </c>
      <c r="AB9" s="133">
        <v>2.7000000000000001E-3</v>
      </c>
      <c r="AC9">
        <v>0.77029999999999998</v>
      </c>
      <c r="AD9" s="108">
        <v>-4079</v>
      </c>
      <c r="AE9" s="108">
        <v>0</v>
      </c>
      <c r="AF9" s="165">
        <f t="shared" si="1"/>
        <v>-1.0199999999999987E-2</v>
      </c>
      <c r="AG9" s="143">
        <f t="shared" si="2"/>
        <v>-4079.9999999999945</v>
      </c>
      <c r="AH9" s="140">
        <f t="shared" si="3"/>
        <v>0.99999999999454303</v>
      </c>
    </row>
    <row r="10" spans="1:34" ht="15.75" thickBot="1" x14ac:dyDescent="0.3">
      <c r="A10" s="4" t="s">
        <v>309</v>
      </c>
      <c r="B10" s="112" t="s">
        <v>310</v>
      </c>
      <c r="C10" s="154" t="s">
        <v>309</v>
      </c>
      <c r="D10" s="112" t="s">
        <v>266</v>
      </c>
      <c r="E10" s="112" t="s">
        <v>780</v>
      </c>
      <c r="F10" s="112">
        <v>100000</v>
      </c>
      <c r="G10" s="112" t="s">
        <v>489</v>
      </c>
      <c r="H10">
        <f>VLOOKUP(G10,MARGIN!$E$1:$F$10,2)</f>
        <v>1.3028</v>
      </c>
      <c r="I10" s="144">
        <v>1000</v>
      </c>
      <c r="J10" s="112">
        <v>0.01</v>
      </c>
      <c r="K10" s="112" t="s">
        <v>1126</v>
      </c>
      <c r="L10" s="112" t="s">
        <v>309</v>
      </c>
      <c r="M10" s="145" t="s">
        <v>486</v>
      </c>
      <c r="N10" s="190">
        <f>VLOOKUP($A10,[3]futuresATR!$A$2:$F$80,3)</f>
        <v>147.76</v>
      </c>
      <c r="O10" s="152">
        <f t="shared" si="4"/>
        <v>113417.25514276943</v>
      </c>
      <c r="P10" s="191">
        <f>VLOOKUP($A10,[3]futuresATR!$A$2:$F$80,4)</f>
        <v>0.84299999999999997</v>
      </c>
      <c r="Q10" s="151">
        <f t="shared" si="5"/>
        <v>647.06785385323917</v>
      </c>
      <c r="R10" s="143">
        <f t="shared" si="9"/>
        <v>4</v>
      </c>
      <c r="S10" s="138">
        <f t="shared" si="0"/>
        <v>453669.02057107771</v>
      </c>
      <c r="T10" s="110">
        <f t="shared" si="10"/>
        <v>4</v>
      </c>
      <c r="U10" s="110">
        <f t="shared" si="6"/>
        <v>56</v>
      </c>
      <c r="V10" s="181">
        <v>0</v>
      </c>
      <c r="W10" s="159">
        <f t="shared" si="8"/>
        <v>0</v>
      </c>
      <c r="X10" s="112"/>
      <c r="Y10" s="112"/>
      <c r="Z10" s="112"/>
      <c r="AA10" s="112"/>
      <c r="AB10" s="112"/>
      <c r="AC10" s="112"/>
      <c r="AD10" s="112"/>
      <c r="AE10" s="112"/>
      <c r="AF10" s="165">
        <f t="shared" si="1"/>
        <v>0</v>
      </c>
      <c r="AG10" s="143">
        <f t="shared" si="2"/>
        <v>0</v>
      </c>
      <c r="AH10" s="140">
        <f t="shared" si="3"/>
        <v>0</v>
      </c>
    </row>
    <row r="11" spans="1:34" x14ac:dyDescent="0.25">
      <c r="A11" s="4" t="s">
        <v>311</v>
      </c>
      <c r="B11" t="s">
        <v>312</v>
      </c>
      <c r="C11" s="153" t="s">
        <v>1035</v>
      </c>
      <c r="D11" t="s">
        <v>264</v>
      </c>
      <c r="E11" t="s">
        <v>783</v>
      </c>
      <c r="F11" t="s">
        <v>794</v>
      </c>
      <c r="G11" t="s">
        <v>474</v>
      </c>
      <c r="H11">
        <f>VLOOKUP(G11,MARGIN!$E$1:$F$10,2)</f>
        <v>1</v>
      </c>
      <c r="I11" s="130">
        <v>1000</v>
      </c>
      <c r="J11">
        <v>0.01</v>
      </c>
      <c r="K11" t="s">
        <v>290</v>
      </c>
      <c r="L11" t="s">
        <v>311</v>
      </c>
      <c r="M11" s="132" t="s">
        <v>524</v>
      </c>
      <c r="N11" s="190">
        <f>VLOOKUP($A11,[3]futuresATR!$A$2:$F$80,3)</f>
        <v>45.45</v>
      </c>
      <c r="O11" s="152">
        <f t="shared" si="4"/>
        <v>45450</v>
      </c>
      <c r="P11" s="191">
        <f>VLOOKUP($A11,[3]futuresATR!$A$2:$F$80,4)</f>
        <v>1.8579254274999999</v>
      </c>
      <c r="Q11" s="151">
        <f t="shared" si="5"/>
        <v>1857.9254274999998</v>
      </c>
      <c r="R11" s="143">
        <f t="shared" si="9"/>
        <v>2</v>
      </c>
      <c r="S11" s="138">
        <f t="shared" si="0"/>
        <v>90900</v>
      </c>
      <c r="T11" s="110">
        <f t="shared" si="10"/>
        <v>2</v>
      </c>
      <c r="U11" s="110">
        <f t="shared" si="6"/>
        <v>28</v>
      </c>
      <c r="V11" s="159">
        <f t="shared" si="7"/>
        <v>2</v>
      </c>
      <c r="W11" s="159">
        <f t="shared" si="8"/>
        <v>3715.8508549999997</v>
      </c>
      <c r="X11" t="s">
        <v>901</v>
      </c>
      <c r="Y11">
        <v>2</v>
      </c>
      <c r="Z11">
        <v>48.06</v>
      </c>
      <c r="AA11" s="109">
        <v>0.19</v>
      </c>
      <c r="AB11" s="133">
        <v>3.8E-3</v>
      </c>
      <c r="AC11">
        <v>49.88</v>
      </c>
      <c r="AD11" s="108">
        <v>3640</v>
      </c>
      <c r="AE11" s="108">
        <v>0</v>
      </c>
      <c r="AF11" s="165">
        <f t="shared" si="1"/>
        <v>-1.8200000000000003</v>
      </c>
      <c r="AG11" s="143">
        <f t="shared" si="2"/>
        <v>-3640.0000000000005</v>
      </c>
      <c r="AH11" s="140">
        <f t="shared" si="3"/>
        <v>0</v>
      </c>
    </row>
    <row r="12" spans="1:34" s="112" customFormat="1" x14ac:dyDescent="0.25">
      <c r="A12" s="4" t="s">
        <v>313</v>
      </c>
      <c r="B12" t="s">
        <v>314</v>
      </c>
      <c r="C12" s="153" t="s">
        <v>1009</v>
      </c>
      <c r="D12" t="s">
        <v>795</v>
      </c>
      <c r="E12" t="s">
        <v>796</v>
      </c>
      <c r="F12" t="s">
        <v>797</v>
      </c>
      <c r="G12" t="s">
        <v>474</v>
      </c>
      <c r="H12">
        <f>VLOOKUP(G12,MARGIN!$E$1:$F$10,2)</f>
        <v>1</v>
      </c>
      <c r="I12">
        <v>5</v>
      </c>
      <c r="J12">
        <v>0.01</v>
      </c>
      <c r="K12" t="s">
        <v>306</v>
      </c>
      <c r="L12" t="s">
        <v>313</v>
      </c>
      <c r="M12" s="132" t="s">
        <v>522</v>
      </c>
      <c r="N12" s="190">
        <f>VLOOKUP($A12,[3]futuresATR!$A$2:$F$80,3)</f>
        <v>73.27</v>
      </c>
      <c r="O12" s="168">
        <f>N12*I12/H12*100</f>
        <v>36635</v>
      </c>
      <c r="P12" s="191">
        <f>VLOOKUP($A12,[3]futuresATR!$A$2:$F$80,4)</f>
        <v>1.7210000000000001</v>
      </c>
      <c r="Q12" s="156">
        <f>P12*I12/H12*100</f>
        <v>860.5</v>
      </c>
      <c r="R12" s="143">
        <f t="shared" si="9"/>
        <v>3</v>
      </c>
      <c r="S12" s="138">
        <f t="shared" si="0"/>
        <v>109905</v>
      </c>
      <c r="T12" s="110">
        <f t="shared" si="10"/>
        <v>3</v>
      </c>
      <c r="U12" s="110">
        <f t="shared" si="6"/>
        <v>42</v>
      </c>
      <c r="V12" s="159">
        <f t="shared" si="7"/>
        <v>3</v>
      </c>
      <c r="W12" s="159">
        <f t="shared" si="8"/>
        <v>2581.5</v>
      </c>
      <c r="X12" t="s">
        <v>901</v>
      </c>
      <c r="Y12">
        <v>7</v>
      </c>
      <c r="Z12">
        <v>6146</v>
      </c>
      <c r="AA12" s="108">
        <v>25</v>
      </c>
      <c r="AB12" s="133">
        <v>4.0000000000000001E-3</v>
      </c>
      <c r="AC12">
        <v>6309</v>
      </c>
      <c r="AD12" s="108">
        <v>5695</v>
      </c>
      <c r="AE12" s="108">
        <v>0</v>
      </c>
      <c r="AF12" s="165">
        <f t="shared" si="1"/>
        <v>-163</v>
      </c>
      <c r="AG12" s="143">
        <f t="shared" si="2"/>
        <v>-5705</v>
      </c>
      <c r="AH12" s="140">
        <f t="shared" si="3"/>
        <v>10</v>
      </c>
    </row>
    <row r="13" spans="1:34" s="112" customFormat="1" x14ac:dyDescent="0.25">
      <c r="A13" s="4" t="s">
        <v>1010</v>
      </c>
      <c r="B13" t="s">
        <v>324</v>
      </c>
      <c r="C13" s="154" t="s">
        <v>1010</v>
      </c>
      <c r="D13" t="s">
        <v>262</v>
      </c>
      <c r="E13" t="s">
        <v>780</v>
      </c>
      <c r="F13" t="s">
        <v>804</v>
      </c>
      <c r="G13" t="s">
        <v>474</v>
      </c>
      <c r="H13">
        <f>VLOOKUP(G13,MARGIN!$E$1:$F$10,2)</f>
        <v>1</v>
      </c>
      <c r="I13" s="130">
        <v>125000</v>
      </c>
      <c r="J13">
        <v>1E-4</v>
      </c>
      <c r="K13" t="s">
        <v>1125</v>
      </c>
      <c r="L13" t="s">
        <v>471</v>
      </c>
      <c r="M13" s="132" t="s">
        <v>585</v>
      </c>
      <c r="N13" s="190">
        <f>VLOOKUP($A13,[3]futuresATR!$A$2:$F$80,3)</f>
        <v>1.10415</v>
      </c>
      <c r="O13" s="152">
        <f t="shared" si="4"/>
        <v>138018.75</v>
      </c>
      <c r="P13" s="191">
        <f>VLOOKUP($A13,[3]futuresATR!$A$2:$F$80,4)</f>
        <v>1.1124999999999999E-2</v>
      </c>
      <c r="Q13" s="151">
        <f t="shared" ref="Q13:Q33" si="11">P13*I13/H13</f>
        <v>1390.625</v>
      </c>
      <c r="R13" s="143">
        <f t="shared" si="9"/>
        <v>2</v>
      </c>
      <c r="S13" s="138">
        <f t="shared" si="0"/>
        <v>276037.5</v>
      </c>
      <c r="T13" s="110">
        <f t="shared" si="10"/>
        <v>2</v>
      </c>
      <c r="U13" s="110">
        <f t="shared" si="6"/>
        <v>28</v>
      </c>
      <c r="V13" s="159">
        <f t="shared" si="7"/>
        <v>2</v>
      </c>
      <c r="W13" s="159">
        <f t="shared" si="8"/>
        <v>2781.25</v>
      </c>
      <c r="X13" t="s">
        <v>900</v>
      </c>
      <c r="Y13">
        <v>1</v>
      </c>
      <c r="Z13">
        <v>1.1213500000000001</v>
      </c>
      <c r="AA13" s="109">
        <v>0</v>
      </c>
      <c r="AB13" s="133">
        <v>2.0999999999999999E-3</v>
      </c>
      <c r="AC13">
        <v>1.11835</v>
      </c>
      <c r="AD13" s="108">
        <v>375</v>
      </c>
      <c r="AE13" s="108">
        <v>0</v>
      </c>
      <c r="AF13" s="165">
        <f t="shared" si="1"/>
        <v>3.0000000000001137E-3</v>
      </c>
      <c r="AG13" s="143">
        <f t="shared" si="2"/>
        <v>375.00000000001421</v>
      </c>
      <c r="AH13" s="140">
        <f t="shared" si="3"/>
        <v>1.4210854715202004E-11</v>
      </c>
    </row>
    <row r="14" spans="1:34" s="112" customFormat="1" x14ac:dyDescent="0.25">
      <c r="A14" s="4" t="s">
        <v>316</v>
      </c>
      <c r="B14" t="s">
        <v>317</v>
      </c>
      <c r="C14" s="153" t="s">
        <v>1044</v>
      </c>
      <c r="D14" t="s">
        <v>798</v>
      </c>
      <c r="E14" t="s">
        <v>780</v>
      </c>
      <c r="F14" t="s">
        <v>799</v>
      </c>
      <c r="G14" t="s">
        <v>474</v>
      </c>
      <c r="H14">
        <f>VLOOKUP(G14,MARGIN!$E$1:$F$10,2)</f>
        <v>1</v>
      </c>
      <c r="I14" s="130">
        <v>1000</v>
      </c>
      <c r="J14">
        <v>1E-3</v>
      </c>
      <c r="K14" t="s">
        <v>1125</v>
      </c>
      <c r="L14" t="s">
        <v>316</v>
      </c>
      <c r="M14" s="132" t="s">
        <v>757</v>
      </c>
      <c r="N14" s="190">
        <f>VLOOKUP($A14,[3]futuresATR!$A$2:$F$80,3)</f>
        <v>97.108000000000004</v>
      </c>
      <c r="O14" s="152">
        <f t="shared" si="4"/>
        <v>97108</v>
      </c>
      <c r="P14" s="191">
        <f>VLOOKUP($A14,[3]futuresATR!$A$2:$F$80,4)</f>
        <v>0.77944999999999998</v>
      </c>
      <c r="Q14" s="151">
        <f t="shared" si="11"/>
        <v>779.44999999999993</v>
      </c>
      <c r="R14" s="143">
        <f t="shared" si="9"/>
        <v>3</v>
      </c>
      <c r="S14" s="138">
        <f t="shared" si="0"/>
        <v>291324</v>
      </c>
      <c r="T14" s="110">
        <f t="shared" si="10"/>
        <v>3</v>
      </c>
      <c r="U14" s="110">
        <f t="shared" si="6"/>
        <v>42</v>
      </c>
      <c r="V14" s="159">
        <f t="shared" si="7"/>
        <v>3</v>
      </c>
      <c r="W14" s="159">
        <f t="shared" si="8"/>
        <v>2338.35</v>
      </c>
      <c r="X14" t="s">
        <v>901</v>
      </c>
      <c r="Y14">
        <v>3</v>
      </c>
      <c r="Z14">
        <v>95.382000000000005</v>
      </c>
      <c r="AA14" s="109">
        <v>-0.21</v>
      </c>
      <c r="AB14" t="s">
        <v>905</v>
      </c>
      <c r="AC14">
        <v>95.18</v>
      </c>
      <c r="AD14" s="108">
        <v>-604</v>
      </c>
      <c r="AE14" s="108">
        <v>0</v>
      </c>
      <c r="AF14" s="165">
        <f t="shared" si="1"/>
        <v>0.20199999999999818</v>
      </c>
      <c r="AG14" s="143">
        <f t="shared" si="2"/>
        <v>605.99999999999454</v>
      </c>
      <c r="AH14" s="140">
        <f t="shared" si="3"/>
        <v>1.999999999994543</v>
      </c>
    </row>
    <row r="15" spans="1:34" s="112" customFormat="1" x14ac:dyDescent="0.25">
      <c r="A15" s="4" t="s">
        <v>318</v>
      </c>
      <c r="B15" t="s">
        <v>319</v>
      </c>
      <c r="C15" s="154" t="s">
        <v>318</v>
      </c>
      <c r="D15" t="s">
        <v>528</v>
      </c>
      <c r="E15" t="s">
        <v>780</v>
      </c>
      <c r="F15" t="s">
        <v>800</v>
      </c>
      <c r="G15" t="s">
        <v>471</v>
      </c>
      <c r="H15">
        <f>VLOOKUP(G15,MARGIN!$E$1:$F$10,2)</f>
        <v>0.9071940488070398</v>
      </c>
      <c r="I15" s="130">
        <v>1000</v>
      </c>
      <c r="J15">
        <v>0.01</v>
      </c>
      <c r="K15" t="s">
        <v>1126</v>
      </c>
      <c r="L15" t="s">
        <v>801</v>
      </c>
      <c r="M15" s="132" t="s">
        <v>564</v>
      </c>
      <c r="N15" s="190">
        <f>VLOOKUP($A15,[3]futuresATR!$A$2:$F$80,3)</f>
        <v>166.49</v>
      </c>
      <c r="O15" s="152">
        <f t="shared" si="4"/>
        <v>183521.927</v>
      </c>
      <c r="P15" s="191">
        <f>VLOOKUP($A15,[3]futuresATR!$A$2:$F$80,4)</f>
        <v>1.0009999999999999</v>
      </c>
      <c r="Q15" s="151">
        <f t="shared" si="11"/>
        <v>1103.4023</v>
      </c>
      <c r="R15" s="143">
        <f t="shared" si="9"/>
        <v>2</v>
      </c>
      <c r="S15" s="138">
        <f t="shared" si="0"/>
        <v>367043.85399999999</v>
      </c>
      <c r="T15" s="110">
        <f t="shared" si="10"/>
        <v>2</v>
      </c>
      <c r="U15" s="110">
        <f t="shared" si="6"/>
        <v>28</v>
      </c>
      <c r="V15" s="159">
        <f t="shared" si="7"/>
        <v>2</v>
      </c>
      <c r="W15" s="159">
        <f t="shared" si="8"/>
        <v>2206.8045999999999</v>
      </c>
      <c r="X15" t="s">
        <v>901</v>
      </c>
      <c r="Y15">
        <v>2</v>
      </c>
      <c r="Z15">
        <v>162.88999999999999</v>
      </c>
      <c r="AA15" s="136">
        <v>0.01</v>
      </c>
      <c r="AB15" s="133">
        <v>1E-4</v>
      </c>
      <c r="AC15">
        <v>162.9</v>
      </c>
      <c r="AD15" s="108">
        <v>22</v>
      </c>
      <c r="AE15" s="108">
        <v>0</v>
      </c>
      <c r="AF15" s="165">
        <f t="shared" si="1"/>
        <v>-1.0000000000019327E-2</v>
      </c>
      <c r="AG15" s="143">
        <f t="shared" si="2"/>
        <v>-22.046000000042607</v>
      </c>
      <c r="AH15" s="140">
        <f t="shared" si="3"/>
        <v>4.600000004260707E-2</v>
      </c>
    </row>
    <row r="16" spans="1:34" ht="15.75" thickBot="1" x14ac:dyDescent="0.3">
      <c r="A16" s="4" t="s">
        <v>320</v>
      </c>
      <c r="B16" t="s">
        <v>321</v>
      </c>
      <c r="C16" s="154" t="s">
        <v>320</v>
      </c>
      <c r="D16" t="s">
        <v>528</v>
      </c>
      <c r="E16" t="s">
        <v>780</v>
      </c>
      <c r="F16" t="s">
        <v>800</v>
      </c>
      <c r="G16" t="s">
        <v>471</v>
      </c>
      <c r="H16">
        <f>VLOOKUP(G16,MARGIN!$E$1:$F$10,2)</f>
        <v>0.9071940488070398</v>
      </c>
      <c r="I16" s="130">
        <v>1000</v>
      </c>
      <c r="J16">
        <v>0.01</v>
      </c>
      <c r="K16" t="s">
        <v>1126</v>
      </c>
      <c r="L16" t="s">
        <v>802</v>
      </c>
      <c r="M16" s="132" t="s">
        <v>562</v>
      </c>
      <c r="N16" s="190">
        <f>VLOOKUP($A16,[3]futuresATR!$A$2:$F$80,3)</f>
        <v>133.57</v>
      </c>
      <c r="O16" s="152">
        <f t="shared" si="4"/>
        <v>147234.21100000001</v>
      </c>
      <c r="P16" s="191">
        <f>VLOOKUP($A16,[3]futuresATR!$A$2:$F$80,4)</f>
        <v>0.27450000000000002</v>
      </c>
      <c r="Q16" s="151">
        <f t="shared" si="11"/>
        <v>302.58134999999999</v>
      </c>
      <c r="R16" s="143">
        <f t="shared" si="9"/>
        <v>7</v>
      </c>
      <c r="S16" s="138">
        <f t="shared" si="0"/>
        <v>1030639.4770000001</v>
      </c>
      <c r="T16" s="110">
        <f t="shared" si="10"/>
        <v>7</v>
      </c>
      <c r="U16" s="110">
        <f t="shared" si="6"/>
        <v>98</v>
      </c>
      <c r="V16" s="159">
        <f t="shared" si="7"/>
        <v>7</v>
      </c>
      <c r="W16" s="159">
        <f t="shared" si="8"/>
        <v>2118.06945</v>
      </c>
      <c r="X16" t="s">
        <v>900</v>
      </c>
      <c r="Y16">
        <v>7</v>
      </c>
      <c r="Z16">
        <v>132.27000000000001</v>
      </c>
      <c r="AA16" s="136">
        <v>0.02</v>
      </c>
      <c r="AB16" s="133">
        <v>2.0000000000000001E-4</v>
      </c>
      <c r="AC16">
        <v>132.29</v>
      </c>
      <c r="AD16" s="108">
        <v>-156</v>
      </c>
      <c r="AE16" s="108">
        <v>0</v>
      </c>
      <c r="AF16" s="165">
        <f t="shared" si="1"/>
        <v>-1.999999999998181E-2</v>
      </c>
      <c r="AG16" s="143">
        <f t="shared" si="2"/>
        <v>-154.32199999985966</v>
      </c>
      <c r="AH16" s="140">
        <f t="shared" si="3"/>
        <v>-1.6780000001403437</v>
      </c>
    </row>
    <row r="17" spans="1:34" ht="15.75" thickBot="1" x14ac:dyDescent="0.3">
      <c r="A17" s="4" t="s">
        <v>322</v>
      </c>
      <c r="B17" t="s">
        <v>323</v>
      </c>
      <c r="C17" s="154" t="s">
        <v>322</v>
      </c>
      <c r="D17" t="s">
        <v>528</v>
      </c>
      <c r="E17" t="s">
        <v>780</v>
      </c>
      <c r="F17" t="s">
        <v>800</v>
      </c>
      <c r="G17" t="s">
        <v>471</v>
      </c>
      <c r="H17">
        <f>VLOOKUP(G17,MARGIN!$E$1:$F$10,2)</f>
        <v>0.9071940488070398</v>
      </c>
      <c r="I17" s="130">
        <v>1000</v>
      </c>
      <c r="J17">
        <v>1E-3</v>
      </c>
      <c r="K17" t="s">
        <v>1126</v>
      </c>
      <c r="L17" t="s">
        <v>803</v>
      </c>
      <c r="M17" s="132" t="s">
        <v>566</v>
      </c>
      <c r="N17" s="190">
        <f>VLOOKUP($A17,[3]futuresATR!$A$2:$F$80,3)</f>
        <v>112.05</v>
      </c>
      <c r="O17" s="152">
        <f t="shared" si="4"/>
        <v>123512.715</v>
      </c>
      <c r="P17" s="191">
        <f>VLOOKUP($A17,[3]futuresATR!$A$2:$F$80,4)</f>
        <v>7.0250000000000007E-2</v>
      </c>
      <c r="Q17" s="151">
        <f t="shared" si="11"/>
        <v>77.436575000000005</v>
      </c>
      <c r="R17" s="143">
        <f t="shared" si="9"/>
        <v>26</v>
      </c>
      <c r="S17" s="138">
        <f t="shared" si="0"/>
        <v>3211330.59</v>
      </c>
      <c r="T17" s="110">
        <f t="shared" si="10"/>
        <v>15</v>
      </c>
      <c r="U17" s="110">
        <f t="shared" si="6"/>
        <v>210</v>
      </c>
      <c r="V17" s="181">
        <v>0</v>
      </c>
      <c r="W17" s="159">
        <f t="shared" si="8"/>
        <v>0</v>
      </c>
      <c r="X17" t="s">
        <v>900</v>
      </c>
      <c r="Y17">
        <v>18</v>
      </c>
      <c r="Z17">
        <v>111.76</v>
      </c>
      <c r="AA17" s="136">
        <v>0.02</v>
      </c>
      <c r="AB17" s="133">
        <v>1E-4</v>
      </c>
      <c r="AC17">
        <v>111.78</v>
      </c>
      <c r="AD17" s="108">
        <v>-407</v>
      </c>
      <c r="AE17" s="108">
        <v>0</v>
      </c>
      <c r="AF17" s="165">
        <f t="shared" si="1"/>
        <v>-1.9999999999996021E-2</v>
      </c>
      <c r="AG17" s="143">
        <f t="shared" si="2"/>
        <v>-396.82799999992108</v>
      </c>
      <c r="AH17" s="140">
        <f t="shared" si="3"/>
        <v>-10.172000000078924</v>
      </c>
    </row>
    <row r="18" spans="1:34" s="112" customFormat="1" ht="15.75" thickBot="1" x14ac:dyDescent="0.3">
      <c r="A18" s="4" t="s">
        <v>325</v>
      </c>
      <c r="B18" t="s">
        <v>326</v>
      </c>
      <c r="C18" s="153" t="s">
        <v>325</v>
      </c>
      <c r="D18" t="s">
        <v>262</v>
      </c>
      <c r="E18" t="s">
        <v>805</v>
      </c>
      <c r="F18" s="108">
        <v>1000000</v>
      </c>
      <c r="G18" t="s">
        <v>474</v>
      </c>
      <c r="H18">
        <f>VLOOKUP(G18,MARGIN!$E$1:$F$10,2)</f>
        <v>1</v>
      </c>
      <c r="I18" s="130">
        <v>2500</v>
      </c>
      <c r="J18">
        <v>1E-3</v>
      </c>
      <c r="K18" t="s">
        <v>1126</v>
      </c>
      <c r="L18" t="s">
        <v>806</v>
      </c>
      <c r="M18" s="132" t="s">
        <v>583</v>
      </c>
      <c r="N18" s="190">
        <f>VLOOKUP($A18,[3]futuresATR!$A$2:$F$80,3)</f>
        <v>99.165000000000006</v>
      </c>
      <c r="O18" s="152">
        <f t="shared" si="4"/>
        <v>247912.50000000003</v>
      </c>
      <c r="P18" s="191">
        <f>VLOOKUP($A18,[3]futuresATR!$A$2:$F$80,4)</f>
        <v>4.4249999999999998E-2</v>
      </c>
      <c r="Q18" s="151">
        <f t="shared" si="11"/>
        <v>110.625</v>
      </c>
      <c r="R18" s="143">
        <f t="shared" si="9"/>
        <v>19</v>
      </c>
      <c r="S18" s="138">
        <f t="shared" si="0"/>
        <v>4710337.5000000009</v>
      </c>
      <c r="T18" s="110">
        <f t="shared" si="10"/>
        <v>15</v>
      </c>
      <c r="U18" s="110">
        <f t="shared" si="6"/>
        <v>210</v>
      </c>
      <c r="V18" s="180">
        <v>0</v>
      </c>
      <c r="W18" s="159">
        <f t="shared" si="8"/>
        <v>0</v>
      </c>
      <c r="X18" t="s">
        <v>901</v>
      </c>
      <c r="Y18">
        <v>21</v>
      </c>
      <c r="Z18">
        <v>99.275000000000006</v>
      </c>
      <c r="AA18" s="109">
        <v>-0.01</v>
      </c>
      <c r="AB18" t="s">
        <v>907</v>
      </c>
      <c r="AC18">
        <v>99.28</v>
      </c>
      <c r="AD18" s="108">
        <v>263</v>
      </c>
      <c r="AE18" s="108">
        <v>0</v>
      </c>
      <c r="AF18" s="165">
        <f t="shared" si="1"/>
        <v>-4.9999999999954525E-3</v>
      </c>
      <c r="AG18" s="143">
        <f t="shared" si="2"/>
        <v>-262.49999999976126</v>
      </c>
      <c r="AH18" s="140">
        <f t="shared" si="3"/>
        <v>-0.50000000023874236</v>
      </c>
    </row>
    <row r="19" spans="1:34" x14ac:dyDescent="0.25">
      <c r="A19" s="4" t="s">
        <v>327</v>
      </c>
      <c r="B19" t="s">
        <v>328</v>
      </c>
      <c r="C19" s="154" t="s">
        <v>327</v>
      </c>
      <c r="D19" t="s">
        <v>262</v>
      </c>
      <c r="E19" t="s">
        <v>780</v>
      </c>
      <c r="F19" t="s">
        <v>807</v>
      </c>
      <c r="G19" t="s">
        <v>474</v>
      </c>
      <c r="H19">
        <f>VLOOKUP(G19,MARGIN!$E$1:$F$10,2)</f>
        <v>1</v>
      </c>
      <c r="I19">
        <v>100</v>
      </c>
      <c r="J19">
        <v>0.01</v>
      </c>
      <c r="K19" t="s">
        <v>296</v>
      </c>
      <c r="L19" t="s">
        <v>327</v>
      </c>
      <c r="M19" s="132" t="s">
        <v>655</v>
      </c>
      <c r="N19" s="190">
        <f>VLOOKUP($A19,[3]futuresATR!$A$2:$F$80,3)</f>
        <v>1539.6</v>
      </c>
      <c r="O19" s="152">
        <f t="shared" si="4"/>
        <v>153960</v>
      </c>
      <c r="P19" s="191">
        <f>VLOOKUP($A19,[3]futuresATR!$A$2:$F$80,4)</f>
        <v>25.5</v>
      </c>
      <c r="Q19" s="151">
        <f t="shared" si="11"/>
        <v>2550</v>
      </c>
      <c r="R19" s="143">
        <f t="shared" si="9"/>
        <v>1</v>
      </c>
      <c r="S19" s="138">
        <f t="shared" si="0"/>
        <v>153960</v>
      </c>
      <c r="T19" s="110">
        <f t="shared" si="10"/>
        <v>1</v>
      </c>
      <c r="U19" s="110">
        <f t="shared" si="6"/>
        <v>14</v>
      </c>
      <c r="V19" s="159">
        <f t="shared" si="7"/>
        <v>1</v>
      </c>
      <c r="W19" s="159">
        <f t="shared" si="8"/>
        <v>2550</v>
      </c>
      <c r="X19" t="s">
        <v>900</v>
      </c>
      <c r="Y19">
        <v>1</v>
      </c>
      <c r="Z19">
        <v>1445.2</v>
      </c>
      <c r="AA19" s="109">
        <v>-1.3</v>
      </c>
      <c r="AB19" t="s">
        <v>906</v>
      </c>
      <c r="AC19">
        <v>1478.1</v>
      </c>
      <c r="AD19" s="108">
        <v>-3289</v>
      </c>
      <c r="AE19" s="108">
        <v>0</v>
      </c>
      <c r="AF19" s="165">
        <f t="shared" si="1"/>
        <v>-32.899999999999864</v>
      </c>
      <c r="AG19" s="143">
        <f t="shared" si="2"/>
        <v>-3289.9999999999864</v>
      </c>
      <c r="AH19" s="140">
        <f t="shared" si="3"/>
        <v>0.99999999998635758</v>
      </c>
    </row>
    <row r="20" spans="1:34" x14ac:dyDescent="0.25">
      <c r="A20" s="4" t="s">
        <v>329</v>
      </c>
      <c r="B20" t="s">
        <v>330</v>
      </c>
      <c r="C20" s="153" t="s">
        <v>329</v>
      </c>
      <c r="D20" t="s">
        <v>262</v>
      </c>
      <c r="E20" t="s">
        <v>780</v>
      </c>
      <c r="F20" t="s">
        <v>808</v>
      </c>
      <c r="G20" t="s">
        <v>474</v>
      </c>
      <c r="H20">
        <f>VLOOKUP(G20,MARGIN!$E$1:$F$10,2)</f>
        <v>1</v>
      </c>
      <c r="I20">
        <v>50</v>
      </c>
      <c r="J20">
        <v>0.01</v>
      </c>
      <c r="K20" t="s">
        <v>296</v>
      </c>
      <c r="L20" t="s">
        <v>329</v>
      </c>
      <c r="M20" s="132" t="s">
        <v>554</v>
      </c>
      <c r="N20" s="190">
        <f>VLOOKUP($A20,[3]futuresATR!$A$2:$F$80,3)</f>
        <v>2158.75</v>
      </c>
      <c r="O20" s="152">
        <f t="shared" si="4"/>
        <v>107937.5</v>
      </c>
      <c r="P20" s="191">
        <f>VLOOKUP($A20,[3]futuresATR!$A$2:$F$80,4)</f>
        <v>30.1875</v>
      </c>
      <c r="Q20" s="151">
        <f t="shared" si="11"/>
        <v>1509.375</v>
      </c>
      <c r="R20" s="143">
        <f t="shared" si="9"/>
        <v>2</v>
      </c>
      <c r="S20" s="138">
        <f t="shared" si="0"/>
        <v>215875</v>
      </c>
      <c r="T20" s="110">
        <f t="shared" si="10"/>
        <v>2</v>
      </c>
      <c r="U20" s="110">
        <f t="shared" si="6"/>
        <v>28</v>
      </c>
      <c r="V20" s="159">
        <f t="shared" si="7"/>
        <v>2</v>
      </c>
      <c r="W20" s="159">
        <f t="shared" si="8"/>
        <v>3018.75</v>
      </c>
      <c r="X20" t="s">
        <v>900</v>
      </c>
      <c r="Y20">
        <v>2</v>
      </c>
      <c r="Z20">
        <v>2086.25</v>
      </c>
      <c r="AA20" s="109">
        <v>-0.5</v>
      </c>
      <c r="AB20" t="s">
        <v>903</v>
      </c>
      <c r="AC20">
        <v>2085.75</v>
      </c>
      <c r="AD20" s="108">
        <v>50</v>
      </c>
      <c r="AE20" s="108">
        <v>0</v>
      </c>
      <c r="AF20" s="165">
        <f t="shared" si="1"/>
        <v>0.5</v>
      </c>
      <c r="AG20" s="143">
        <f t="shared" si="2"/>
        <v>50</v>
      </c>
      <c r="AH20" s="140">
        <f t="shared" si="3"/>
        <v>0</v>
      </c>
    </row>
    <row r="21" spans="1:34" s="112" customFormat="1" x14ac:dyDescent="0.25">
      <c r="A21" s="4" t="s">
        <v>331</v>
      </c>
      <c r="B21" t="s">
        <v>332</v>
      </c>
      <c r="C21" s="155" t="s">
        <v>331</v>
      </c>
      <c r="D21" t="s">
        <v>262</v>
      </c>
      <c r="E21" t="s">
        <v>809</v>
      </c>
      <c r="F21" t="s">
        <v>797</v>
      </c>
      <c r="G21" t="s">
        <v>474</v>
      </c>
      <c r="H21">
        <f>VLOOKUP(G21,MARGIN!$E$1:$F$10,2)</f>
        <v>1</v>
      </c>
      <c r="I21">
        <v>500</v>
      </c>
      <c r="J21">
        <v>1E-3</v>
      </c>
      <c r="K21" t="s">
        <v>315</v>
      </c>
      <c r="L21" t="s">
        <v>810</v>
      </c>
      <c r="M21" s="132" t="s">
        <v>591</v>
      </c>
      <c r="N21" s="190">
        <f>VLOOKUP($A21,[3]futuresATR!$A$2:$F$80,3)</f>
        <v>139.9</v>
      </c>
      <c r="O21" s="152">
        <f t="shared" si="4"/>
        <v>69950</v>
      </c>
      <c r="P21" s="191">
        <f>VLOOKUP($A21,[3]futuresATR!$A$2:$F$80,4)</f>
        <v>3.0562499999999999</v>
      </c>
      <c r="Q21" s="151">
        <f t="shared" si="11"/>
        <v>1528.125</v>
      </c>
      <c r="R21" s="143">
        <f t="shared" si="9"/>
        <v>2</v>
      </c>
      <c r="S21" s="138">
        <f t="shared" si="0"/>
        <v>139900</v>
      </c>
      <c r="T21" s="110">
        <f t="shared" si="10"/>
        <v>2</v>
      </c>
      <c r="U21" s="110">
        <f t="shared" si="6"/>
        <v>28</v>
      </c>
      <c r="V21" s="159">
        <f t="shared" si="7"/>
        <v>2</v>
      </c>
      <c r="W21" s="159">
        <f t="shared" si="8"/>
        <v>3056.25</v>
      </c>
      <c r="X21" t="s">
        <v>900</v>
      </c>
      <c r="Y21">
        <v>2</v>
      </c>
      <c r="Z21">
        <v>142.44999999999999</v>
      </c>
      <c r="AA21" s="109">
        <v>0</v>
      </c>
      <c r="AB21" t="s">
        <v>904</v>
      </c>
      <c r="AC21">
        <v>142.69999999999999</v>
      </c>
      <c r="AD21" s="108">
        <v>-249</v>
      </c>
      <c r="AE21" s="108">
        <v>0</v>
      </c>
      <c r="AF21" s="165">
        <f t="shared" si="1"/>
        <v>-0.25</v>
      </c>
      <c r="AG21" s="143">
        <f t="shared" si="2"/>
        <v>-250</v>
      </c>
      <c r="AH21" s="140">
        <f t="shared" si="3"/>
        <v>1</v>
      </c>
    </row>
    <row r="22" spans="1:34" x14ac:dyDescent="0.25">
      <c r="A22" s="4" t="s">
        <v>333</v>
      </c>
      <c r="B22" t="s">
        <v>334</v>
      </c>
      <c r="C22" s="154" t="s">
        <v>333</v>
      </c>
      <c r="D22" t="s">
        <v>811</v>
      </c>
      <c r="E22" t="s">
        <v>780</v>
      </c>
      <c r="F22" t="s">
        <v>812</v>
      </c>
      <c r="G22" t="s">
        <v>471</v>
      </c>
      <c r="H22">
        <f>VLOOKUP(G22,MARGIN!$E$1:$F$10,2)</f>
        <v>0.9071940488070398</v>
      </c>
      <c r="I22">
        <v>10</v>
      </c>
      <c r="J22">
        <v>0.1</v>
      </c>
      <c r="K22" t="s">
        <v>296</v>
      </c>
      <c r="L22" t="s">
        <v>484</v>
      </c>
      <c r="M22" s="132" t="s">
        <v>483</v>
      </c>
      <c r="N22" s="190">
        <f>VLOOKUP($A22,[3]futuresATR!$A$2:$F$80,3)</f>
        <v>4329.5</v>
      </c>
      <c r="O22" s="152">
        <f t="shared" si="4"/>
        <v>47724.078500000003</v>
      </c>
      <c r="P22" s="191">
        <f>VLOOKUP($A22,[3]futuresATR!$A$2:$F$80,4)</f>
        <v>109.838553187</v>
      </c>
      <c r="Q22" s="151">
        <f t="shared" si="11"/>
        <v>1210.7503717803011</v>
      </c>
      <c r="R22" s="143">
        <f t="shared" si="9"/>
        <v>2</v>
      </c>
      <c r="S22" s="138">
        <f t="shared" si="0"/>
        <v>95448.157000000007</v>
      </c>
      <c r="T22" s="110">
        <f t="shared" si="10"/>
        <v>2</v>
      </c>
      <c r="U22" s="110">
        <f t="shared" si="6"/>
        <v>28</v>
      </c>
      <c r="V22" s="159">
        <f t="shared" si="7"/>
        <v>2</v>
      </c>
      <c r="W22" s="159">
        <f t="shared" si="8"/>
        <v>2421.5007435606021</v>
      </c>
      <c r="X22" t="s">
        <v>900</v>
      </c>
      <c r="Y22">
        <v>16</v>
      </c>
      <c r="Z22">
        <v>4440.5</v>
      </c>
      <c r="AA22" s="136">
        <v>-2</v>
      </c>
      <c r="AB22" t="s">
        <v>910</v>
      </c>
      <c r="AC22">
        <v>4438.5</v>
      </c>
      <c r="AD22" s="108">
        <v>358</v>
      </c>
      <c r="AE22" s="108">
        <v>0</v>
      </c>
      <c r="AF22" s="165">
        <f t="shared" si="1"/>
        <v>2</v>
      </c>
      <c r="AG22" s="143">
        <f t="shared" si="2"/>
        <v>352.73599999999999</v>
      </c>
      <c r="AH22" s="140">
        <f t="shared" si="3"/>
        <v>-5.26400000000001</v>
      </c>
    </row>
    <row r="23" spans="1:34" ht="15.75" thickBot="1" x14ac:dyDescent="0.3">
      <c r="A23" s="4" t="s">
        <v>335</v>
      </c>
      <c r="B23" s="178" t="s">
        <v>1106</v>
      </c>
      <c r="C23" s="154" t="s">
        <v>335</v>
      </c>
      <c r="D23" t="s">
        <v>528</v>
      </c>
      <c r="E23" t="s">
        <v>780</v>
      </c>
      <c r="F23" t="s">
        <v>1107</v>
      </c>
      <c r="G23" t="s">
        <v>471</v>
      </c>
      <c r="H23">
        <f>VLOOKUP(G23,MARGIN!$E$1:$F$10,2)</f>
        <v>0.9071940488070398</v>
      </c>
      <c r="I23">
        <v>5</v>
      </c>
      <c r="J23">
        <v>0.1</v>
      </c>
      <c r="K23" t="s">
        <v>296</v>
      </c>
      <c r="L23" t="s">
        <v>814</v>
      </c>
      <c r="M23" s="132" t="s">
        <v>665</v>
      </c>
      <c r="N23" s="190">
        <f>VLOOKUP($A23,[3]futuresATR!$A$2:$F$80,3)</f>
        <v>9973</v>
      </c>
      <c r="O23" s="152">
        <f t="shared" si="4"/>
        <v>54966.1895</v>
      </c>
      <c r="P23" s="191">
        <f>VLOOKUP($A23,[3]futuresATR!$A$2:$F$80,4)</f>
        <v>240.67500000000001</v>
      </c>
      <c r="Q23" s="151">
        <f t="shared" si="11"/>
        <v>1326.4802625</v>
      </c>
      <c r="R23" s="143">
        <f t="shared" si="9"/>
        <v>2</v>
      </c>
      <c r="S23" s="138">
        <f t="shared" si="0"/>
        <v>109932.379</v>
      </c>
      <c r="T23" s="110">
        <f t="shared" si="10"/>
        <v>2</v>
      </c>
      <c r="U23" s="110">
        <f t="shared" si="6"/>
        <v>28</v>
      </c>
      <c r="V23" s="159">
        <f t="shared" si="7"/>
        <v>2</v>
      </c>
      <c r="W23" s="159">
        <f t="shared" si="8"/>
        <v>2652.960525</v>
      </c>
      <c r="X23" t="s">
        <v>900</v>
      </c>
      <c r="Y23">
        <v>1</v>
      </c>
      <c r="Z23">
        <v>10177</v>
      </c>
      <c r="AA23" s="136">
        <v>0</v>
      </c>
      <c r="AB23" s="139" t="s">
        <v>904</v>
      </c>
      <c r="AC23">
        <v>10255</v>
      </c>
      <c r="AD23" s="108">
        <v>-2174</v>
      </c>
      <c r="AE23" s="108">
        <v>0</v>
      </c>
      <c r="AF23" s="165">
        <f t="shared" si="1"/>
        <v>-78</v>
      </c>
      <c r="AG23" s="143">
        <f t="shared" si="2"/>
        <v>-429.89699999999999</v>
      </c>
      <c r="AH23" s="140">
        <f t="shared" si="3"/>
        <v>-1744.1030000000001</v>
      </c>
    </row>
    <row r="24" spans="1:34" s="1" customFormat="1" ht="15.75" thickBot="1" x14ac:dyDescent="0.3">
      <c r="A24" s="4" t="s">
        <v>337</v>
      </c>
      <c r="B24" s="112" t="s">
        <v>338</v>
      </c>
      <c r="C24" s="154" t="s">
        <v>337</v>
      </c>
      <c r="D24" s="112" t="s">
        <v>811</v>
      </c>
      <c r="E24" s="112" t="s">
        <v>780</v>
      </c>
      <c r="F24" s="112" t="s">
        <v>815</v>
      </c>
      <c r="G24" s="112" t="s">
        <v>471</v>
      </c>
      <c r="H24">
        <f>VLOOKUP(G24,MARGIN!$E$1:$F$10,2)</f>
        <v>0.9071940488070398</v>
      </c>
      <c r="I24" s="144">
        <v>2500</v>
      </c>
      <c r="J24" s="112">
        <v>1E-3</v>
      </c>
      <c r="K24" s="112" t="s">
        <v>1126</v>
      </c>
      <c r="L24" s="112" t="s">
        <v>816</v>
      </c>
      <c r="M24" s="145" t="s">
        <v>570</v>
      </c>
      <c r="N24" s="190">
        <f>VLOOKUP($A24,[3]futuresATR!$A$2:$F$80,3)</f>
        <v>100.34</v>
      </c>
      <c r="O24" s="152">
        <f t="shared" si="4"/>
        <v>276511.95500000002</v>
      </c>
      <c r="P24" s="191">
        <f>VLOOKUP($A24,[3]futuresATR!$A$2:$F$80,4)</f>
        <v>2.5999999999999999E-2</v>
      </c>
      <c r="Q24" s="151">
        <f t="shared" si="11"/>
        <v>71.649500000000003</v>
      </c>
      <c r="R24" s="143">
        <f t="shared" si="9"/>
        <v>28</v>
      </c>
      <c r="S24" s="138">
        <f t="shared" si="0"/>
        <v>7742334.7400000002</v>
      </c>
      <c r="T24" s="110">
        <f t="shared" si="10"/>
        <v>15</v>
      </c>
      <c r="U24" s="110">
        <f t="shared" si="6"/>
        <v>210</v>
      </c>
      <c r="V24" s="181">
        <v>0</v>
      </c>
      <c r="W24" s="159">
        <f t="shared" si="8"/>
        <v>0</v>
      </c>
      <c r="X24" s="112" t="s">
        <v>901</v>
      </c>
      <c r="Y24" s="112">
        <v>50</v>
      </c>
      <c r="Z24" s="112">
        <v>100.295</v>
      </c>
      <c r="AA24" s="112"/>
      <c r="AB24" s="112"/>
      <c r="AC24" s="112">
        <v>100.28</v>
      </c>
      <c r="AD24" s="108">
        <f>-2800+50*7*2</f>
        <v>-2100</v>
      </c>
      <c r="AE24" s="112"/>
      <c r="AF24" s="165">
        <f t="shared" si="1"/>
        <v>1.5000000000000568E-2</v>
      </c>
      <c r="AG24" s="143">
        <f t="shared" si="2"/>
        <v>2066.8125000000782</v>
      </c>
      <c r="AH24" s="140">
        <f t="shared" si="3"/>
        <v>-33.187499999921783</v>
      </c>
    </row>
    <row r="25" spans="1:34" x14ac:dyDescent="0.25">
      <c r="A25" s="4" t="s">
        <v>339</v>
      </c>
      <c r="B25" s="112" t="s">
        <v>340</v>
      </c>
      <c r="C25" s="154" t="s">
        <v>339</v>
      </c>
      <c r="D25" s="112" t="s">
        <v>811</v>
      </c>
      <c r="E25" s="112" t="s">
        <v>780</v>
      </c>
      <c r="F25" s="112" t="s">
        <v>817</v>
      </c>
      <c r="G25" s="112" t="s">
        <v>458</v>
      </c>
      <c r="H25">
        <f>VLOOKUP(G25,MARGIN!$E$1:$F$10,2)</f>
        <v>0.76330051141134259</v>
      </c>
      <c r="I25" s="112">
        <v>10</v>
      </c>
      <c r="J25" s="112">
        <v>0.1</v>
      </c>
      <c r="K25" s="112" t="s">
        <v>296</v>
      </c>
      <c r="L25" s="112" t="s">
        <v>818</v>
      </c>
      <c r="M25" s="145" t="s">
        <v>593</v>
      </c>
      <c r="N25" s="190">
        <f>VLOOKUP($A25,[3]futuresATR!$A$2:$F$80,3)</f>
        <v>6642.5</v>
      </c>
      <c r="O25" s="152">
        <f t="shared" si="4"/>
        <v>87023.392500000002</v>
      </c>
      <c r="P25" s="191">
        <f>VLOOKUP($A25,[3]futuresATR!$A$2:$F$80,4)</f>
        <v>147.875</v>
      </c>
      <c r="Q25" s="151">
        <f t="shared" si="11"/>
        <v>1937.3103750000002</v>
      </c>
      <c r="R25" s="143">
        <f t="shared" si="9"/>
        <v>2</v>
      </c>
      <c r="S25" s="138">
        <f t="shared" si="0"/>
        <v>174046.785</v>
      </c>
      <c r="T25" s="110">
        <f t="shared" si="10"/>
        <v>2</v>
      </c>
      <c r="U25" s="110">
        <f t="shared" si="6"/>
        <v>28</v>
      </c>
      <c r="V25" s="159">
        <f t="shared" si="7"/>
        <v>2</v>
      </c>
      <c r="W25" s="159">
        <f t="shared" si="8"/>
        <v>3874.6207500000005</v>
      </c>
      <c r="X25" s="112" t="s">
        <v>900</v>
      </c>
      <c r="Y25" s="112">
        <v>3</v>
      </c>
      <c r="Z25" s="112">
        <v>6187</v>
      </c>
      <c r="AA25" s="112" t="s">
        <v>1063</v>
      </c>
      <c r="AB25" s="112" t="s">
        <v>904</v>
      </c>
      <c r="AC25" s="112">
        <v>6211.5</v>
      </c>
      <c r="AD25" s="161">
        <v>-1058</v>
      </c>
      <c r="AE25" s="161">
        <v>0</v>
      </c>
      <c r="AF25" s="165">
        <f t="shared" si="1"/>
        <v>-24.5</v>
      </c>
      <c r="AG25" s="143">
        <f t="shared" si="2"/>
        <v>-962.9235000000001</v>
      </c>
      <c r="AH25" s="140">
        <f t="shared" si="3"/>
        <v>-95.076499999999896</v>
      </c>
    </row>
    <row r="26" spans="1:34" ht="15.75" thickBot="1" x14ac:dyDescent="0.3">
      <c r="A26" s="4" t="s">
        <v>341</v>
      </c>
      <c r="B26" s="112" t="s">
        <v>342</v>
      </c>
      <c r="C26" s="154" t="s">
        <v>341</v>
      </c>
      <c r="D26" s="112" t="s">
        <v>811</v>
      </c>
      <c r="E26" s="112" t="s">
        <v>780</v>
      </c>
      <c r="F26" s="112" t="s">
        <v>819</v>
      </c>
      <c r="G26" s="112" t="s">
        <v>458</v>
      </c>
      <c r="H26">
        <f>VLOOKUP(G26,MARGIN!$E$1:$F$10,2)</f>
        <v>0.76330051141134259</v>
      </c>
      <c r="I26" s="144">
        <v>1000</v>
      </c>
      <c r="J26" s="112">
        <v>0.01</v>
      </c>
      <c r="K26" s="112" t="s">
        <v>1126</v>
      </c>
      <c r="L26" s="112" t="s">
        <v>820</v>
      </c>
      <c r="M26" s="145" t="s">
        <v>598</v>
      </c>
      <c r="N26" s="190">
        <f>VLOOKUP($A26,[3]futuresATR!$A$2:$F$80,3)</f>
        <v>129.68</v>
      </c>
      <c r="O26" s="152">
        <f t="shared" si="4"/>
        <v>169893.76800000001</v>
      </c>
      <c r="P26" s="191">
        <f>VLOOKUP($A26,[3]futuresATR!$A$2:$F$80,4)</f>
        <v>0.97850000000000004</v>
      </c>
      <c r="Q26" s="151">
        <f t="shared" si="11"/>
        <v>1281.9328500000001</v>
      </c>
      <c r="R26" s="143">
        <f t="shared" si="9"/>
        <v>2</v>
      </c>
      <c r="S26" s="138">
        <f t="shared" si="0"/>
        <v>339787.53600000002</v>
      </c>
      <c r="T26" s="110">
        <f t="shared" si="10"/>
        <v>2</v>
      </c>
      <c r="U26" s="110">
        <f t="shared" si="6"/>
        <v>28</v>
      </c>
      <c r="V26" s="159">
        <f t="shared" si="7"/>
        <v>2</v>
      </c>
      <c r="W26" s="159">
        <f t="shared" si="8"/>
        <v>2563.8657000000003</v>
      </c>
      <c r="X26" s="112" t="s">
        <v>901</v>
      </c>
      <c r="Y26" s="112">
        <v>3</v>
      </c>
      <c r="Z26" s="112">
        <v>123.47</v>
      </c>
      <c r="AA26" s="112" t="s">
        <v>1063</v>
      </c>
      <c r="AB26" s="112" t="s">
        <v>904</v>
      </c>
      <c r="AC26" s="112">
        <v>123.83</v>
      </c>
      <c r="AD26" s="161">
        <v>1557</v>
      </c>
      <c r="AE26" s="161">
        <v>0</v>
      </c>
      <c r="AF26" s="165">
        <f t="shared" si="1"/>
        <v>-0.35999999999999943</v>
      </c>
      <c r="AG26" s="143">
        <f t="shared" si="2"/>
        <v>-1414.9079999999976</v>
      </c>
      <c r="AH26" s="140">
        <f t="shared" si="3"/>
        <v>-142.09200000000237</v>
      </c>
    </row>
    <row r="27" spans="1:34" ht="15.75" thickBot="1" x14ac:dyDescent="0.3">
      <c r="A27" s="4" t="s">
        <v>343</v>
      </c>
      <c r="B27" s="112" t="s">
        <v>344</v>
      </c>
      <c r="C27" s="154" t="s">
        <v>343</v>
      </c>
      <c r="D27" s="112" t="s">
        <v>811</v>
      </c>
      <c r="E27" s="112" t="s">
        <v>780</v>
      </c>
      <c r="F27" s="112" t="s">
        <v>821</v>
      </c>
      <c r="G27" s="112" t="s">
        <v>458</v>
      </c>
      <c r="H27">
        <f>VLOOKUP(G27,MARGIN!$E$1:$F$10,2)</f>
        <v>0.76330051141134259</v>
      </c>
      <c r="I27" s="144">
        <v>1250</v>
      </c>
      <c r="J27" s="112">
        <v>0.01</v>
      </c>
      <c r="K27" s="112" t="s">
        <v>1126</v>
      </c>
      <c r="L27" s="112" t="s">
        <v>822</v>
      </c>
      <c r="M27" s="145" t="s">
        <v>455</v>
      </c>
      <c r="N27" s="190">
        <f>VLOOKUP($A27,[3]futuresATR!$A$2:$F$80,3)</f>
        <v>99.68</v>
      </c>
      <c r="O27" s="152">
        <f t="shared" si="4"/>
        <v>163238.46000000002</v>
      </c>
      <c r="P27" s="191">
        <f>VLOOKUP($A27,[3]futuresATR!$A$2:$F$80,4)</f>
        <v>5.6000000000000001E-2</v>
      </c>
      <c r="Q27" s="151">
        <f t="shared" si="11"/>
        <v>91.707000000000008</v>
      </c>
      <c r="R27" s="143">
        <f t="shared" si="9"/>
        <v>22</v>
      </c>
      <c r="S27" s="138">
        <f t="shared" si="0"/>
        <v>3591246.1200000006</v>
      </c>
      <c r="T27" s="110">
        <f t="shared" si="10"/>
        <v>15</v>
      </c>
      <c r="U27" s="110">
        <f t="shared" si="6"/>
        <v>210</v>
      </c>
      <c r="V27" s="181">
        <v>0</v>
      </c>
      <c r="W27" s="159">
        <f t="shared" si="8"/>
        <v>0</v>
      </c>
      <c r="X27" s="112" t="s">
        <v>901</v>
      </c>
      <c r="Y27" s="112">
        <v>50</v>
      </c>
      <c r="Z27" s="112">
        <v>99.42</v>
      </c>
      <c r="AA27" s="112"/>
      <c r="AB27" s="112"/>
      <c r="AC27" s="112">
        <v>99.41</v>
      </c>
      <c r="AD27" s="108">
        <f>-1601+7*2*50</f>
        <v>-901</v>
      </c>
      <c r="AE27" s="112"/>
      <c r="AF27" s="165">
        <f t="shared" si="1"/>
        <v>1.0000000000005116E-2</v>
      </c>
      <c r="AG27" s="143">
        <f t="shared" si="2"/>
        <v>818.81250000041894</v>
      </c>
      <c r="AH27" s="140">
        <f t="shared" si="3"/>
        <v>-82.187499999581064</v>
      </c>
    </row>
    <row r="28" spans="1:34" x14ac:dyDescent="0.25">
      <c r="A28" s="4" t="s">
        <v>345</v>
      </c>
      <c r="B28" t="s">
        <v>346</v>
      </c>
      <c r="C28" s="153" t="s">
        <v>345</v>
      </c>
      <c r="D28" t="s">
        <v>263</v>
      </c>
      <c r="E28" t="s">
        <v>780</v>
      </c>
      <c r="F28">
        <v>100000</v>
      </c>
      <c r="G28" t="s">
        <v>474</v>
      </c>
      <c r="H28">
        <f>VLOOKUP(G28,MARGIN!$E$1:$F$10,2)</f>
        <v>1</v>
      </c>
      <c r="I28" s="130">
        <v>1000</v>
      </c>
      <c r="J28" t="s">
        <v>823</v>
      </c>
      <c r="K28" t="s">
        <v>1126</v>
      </c>
      <c r="L28" t="s">
        <v>824</v>
      </c>
      <c r="M28" s="132" t="s">
        <v>767</v>
      </c>
      <c r="N28" s="190">
        <f>VLOOKUP($A28,[3]futuresATR!$A$2:$F$80,3)</f>
        <v>121.53125</v>
      </c>
      <c r="O28" s="152">
        <f t="shared" si="4"/>
        <v>121531.25</v>
      </c>
      <c r="P28" s="191">
        <f>VLOOKUP($A28,[3]futuresATR!$A$2:$F$80,4)</f>
        <v>0.45039062499999999</v>
      </c>
      <c r="Q28" s="151">
        <f t="shared" si="11"/>
        <v>450.390625</v>
      </c>
      <c r="R28" s="143">
        <f t="shared" si="9"/>
        <v>5</v>
      </c>
      <c r="S28" s="138">
        <f t="shared" si="0"/>
        <v>607656.25</v>
      </c>
      <c r="T28" s="110">
        <f t="shared" si="10"/>
        <v>5</v>
      </c>
      <c r="U28" s="110">
        <f t="shared" si="6"/>
        <v>70</v>
      </c>
      <c r="V28" s="159">
        <f t="shared" si="7"/>
        <v>5</v>
      </c>
      <c r="W28" s="159">
        <f t="shared" si="8"/>
        <v>2251.953125</v>
      </c>
      <c r="X28" t="s">
        <v>901</v>
      </c>
      <c r="Y28">
        <v>10</v>
      </c>
      <c r="Z28">
        <v>120</v>
      </c>
      <c r="AA28" s="109">
        <v>0.01</v>
      </c>
      <c r="AB28" s="133">
        <v>1E-4</v>
      </c>
      <c r="AC28" s="135">
        <v>120.015625</v>
      </c>
      <c r="AD28" s="108">
        <v>78</v>
      </c>
      <c r="AE28" s="108">
        <v>0</v>
      </c>
      <c r="AF28" s="165">
        <f t="shared" si="1"/>
        <v>-1.5625E-2</v>
      </c>
      <c r="AG28" s="143">
        <f t="shared" si="2"/>
        <v>-156.25</v>
      </c>
      <c r="AH28" s="140">
        <f t="shared" si="3"/>
        <v>78.25</v>
      </c>
    </row>
    <row r="29" spans="1:34" x14ac:dyDescent="0.25">
      <c r="A29" s="4" t="s">
        <v>347</v>
      </c>
      <c r="B29" t="s">
        <v>348</v>
      </c>
      <c r="C29" s="153" t="s">
        <v>1036</v>
      </c>
      <c r="D29" t="s">
        <v>825</v>
      </c>
      <c r="E29" t="s">
        <v>826</v>
      </c>
      <c r="F29" t="s">
        <v>827</v>
      </c>
      <c r="G29" t="s">
        <v>474</v>
      </c>
      <c r="H29">
        <f>VLOOKUP(G29,MARGIN!$E$1:$F$10,2)</f>
        <v>1</v>
      </c>
      <c r="I29">
        <v>100</v>
      </c>
      <c r="J29">
        <v>0.1</v>
      </c>
      <c r="K29" t="s">
        <v>349</v>
      </c>
      <c r="L29" t="s">
        <v>347</v>
      </c>
      <c r="M29" s="132" t="s">
        <v>604</v>
      </c>
      <c r="N29" s="190">
        <f>VLOOKUP($A29,[3]futuresATR!$A$2:$F$80,3)</f>
        <v>1332.3</v>
      </c>
      <c r="O29" s="152">
        <f t="shared" si="4"/>
        <v>133230</v>
      </c>
      <c r="P29" s="191">
        <f>VLOOKUP($A29,[3]futuresATR!$A$2:$F$80,4)</f>
        <v>23.53</v>
      </c>
      <c r="Q29" s="151">
        <f t="shared" si="11"/>
        <v>2353</v>
      </c>
      <c r="R29" s="143">
        <f t="shared" si="9"/>
        <v>1</v>
      </c>
      <c r="S29" s="138">
        <f t="shared" si="0"/>
        <v>133230</v>
      </c>
      <c r="T29" s="110">
        <f t="shared" si="10"/>
        <v>1</v>
      </c>
      <c r="U29" s="110">
        <f t="shared" si="6"/>
        <v>14</v>
      </c>
      <c r="V29" s="159">
        <f t="shared" si="7"/>
        <v>1</v>
      </c>
      <c r="W29" s="159">
        <f t="shared" si="8"/>
        <v>2353</v>
      </c>
      <c r="X29" t="s">
        <v>900</v>
      </c>
      <c r="Y29">
        <v>2</v>
      </c>
      <c r="Z29">
        <v>1248.5</v>
      </c>
      <c r="AA29" s="109">
        <v>3.7</v>
      </c>
      <c r="AB29" s="133">
        <v>3.0000000000000001E-3</v>
      </c>
      <c r="AC29">
        <v>1230.9000000000001</v>
      </c>
      <c r="AD29" s="108">
        <v>3520</v>
      </c>
      <c r="AE29" s="108">
        <v>0</v>
      </c>
      <c r="AF29" s="165">
        <f t="shared" si="1"/>
        <v>17.599999999999909</v>
      </c>
      <c r="AG29" s="143">
        <f t="shared" si="2"/>
        <v>3519.9999999999818</v>
      </c>
      <c r="AH29" s="140">
        <f t="shared" si="3"/>
        <v>-1.8189894035458565E-11</v>
      </c>
    </row>
    <row r="30" spans="1:34" x14ac:dyDescent="0.25">
      <c r="A30" s="4" t="s">
        <v>1025</v>
      </c>
      <c r="B30" s="112" t="s">
        <v>350</v>
      </c>
      <c r="C30" s="154" t="s">
        <v>1025</v>
      </c>
      <c r="D30" s="112" t="s">
        <v>503</v>
      </c>
      <c r="E30" s="112" t="s">
        <v>783</v>
      </c>
      <c r="F30" s="112" t="s">
        <v>828</v>
      </c>
      <c r="G30" s="112" t="s">
        <v>504</v>
      </c>
      <c r="H30">
        <f>VLOOKUP(G30,MARGIN!$E$1:$F$10,2)</f>
        <v>7.77</v>
      </c>
      <c r="I30" s="112">
        <v>50</v>
      </c>
      <c r="J30" s="112">
        <v>1</v>
      </c>
      <c r="K30" s="112" t="s">
        <v>296</v>
      </c>
      <c r="L30" s="112" t="s">
        <v>829</v>
      </c>
      <c r="M30" s="145" t="s">
        <v>606</v>
      </c>
      <c r="N30" s="190">
        <f>VLOOKUP($A30,[3]futuresATR!$A$2:$F$80,3)</f>
        <v>8965</v>
      </c>
      <c r="O30" s="152">
        <f t="shared" si="4"/>
        <v>57689.832689832692</v>
      </c>
      <c r="P30" s="191">
        <f>VLOOKUP($A30,[3]futuresATR!$A$2:$F$80,4)</f>
        <v>187.86971632800001</v>
      </c>
      <c r="Q30" s="151">
        <f t="shared" si="11"/>
        <v>1208.9428335135135</v>
      </c>
      <c r="R30" s="143">
        <f t="shared" si="9"/>
        <v>2</v>
      </c>
      <c r="S30" s="138">
        <f t="shared" si="0"/>
        <v>115379.66537966538</v>
      </c>
      <c r="T30" s="110">
        <f t="shared" si="10"/>
        <v>2</v>
      </c>
      <c r="U30" s="110">
        <f t="shared" si="6"/>
        <v>28</v>
      </c>
      <c r="V30" s="159">
        <f t="shared" si="7"/>
        <v>2</v>
      </c>
      <c r="W30" s="159">
        <f t="shared" si="8"/>
        <v>2417.885667027027</v>
      </c>
      <c r="X30" s="112" t="s">
        <v>901</v>
      </c>
      <c r="Y30" s="112">
        <v>2</v>
      </c>
      <c r="Z30" s="112">
        <v>8444</v>
      </c>
      <c r="AA30" s="112" t="s">
        <v>1069</v>
      </c>
      <c r="AB30" s="112" t="s">
        <v>904</v>
      </c>
      <c r="AC30" s="112">
        <v>8551</v>
      </c>
      <c r="AD30" s="161">
        <v>1378</v>
      </c>
      <c r="AE30" s="161">
        <v>0</v>
      </c>
      <c r="AF30" s="165">
        <f t="shared" si="1"/>
        <v>-107</v>
      </c>
      <c r="AG30" s="143">
        <f t="shared" si="2"/>
        <v>-1377.0913770913771</v>
      </c>
      <c r="AH30" s="140">
        <f t="shared" si="3"/>
        <v>-0.90862290862287409</v>
      </c>
    </row>
    <row r="31" spans="1:34" s="112" customFormat="1" x14ac:dyDescent="0.25">
      <c r="A31" s="4" t="s">
        <v>351</v>
      </c>
      <c r="B31" t="s">
        <v>352</v>
      </c>
      <c r="C31" s="153" t="s">
        <v>1037</v>
      </c>
      <c r="D31" t="s">
        <v>825</v>
      </c>
      <c r="E31" t="s">
        <v>830</v>
      </c>
      <c r="F31" t="s">
        <v>831</v>
      </c>
      <c r="G31" t="s">
        <v>474</v>
      </c>
      <c r="H31">
        <f>VLOOKUP(G31,MARGIN!$E$1:$F$10,2)</f>
        <v>1</v>
      </c>
      <c r="I31">
        <v>250</v>
      </c>
      <c r="J31">
        <v>0.01</v>
      </c>
      <c r="K31" t="s">
        <v>349</v>
      </c>
      <c r="L31" t="s">
        <v>351</v>
      </c>
      <c r="M31" s="132" t="s">
        <v>517</v>
      </c>
      <c r="N31" s="190">
        <f>VLOOKUP($A31,[3]futuresATR!$A$2:$F$80,3)</f>
        <v>226.3</v>
      </c>
      <c r="O31" s="152">
        <f t="shared" si="4"/>
        <v>56575</v>
      </c>
      <c r="P31" s="191">
        <f>VLOOKUP($A31,[3]futuresATR!$A$2:$F$80,4)</f>
        <v>5.0674999999999999</v>
      </c>
      <c r="Q31" s="151">
        <f t="shared" si="11"/>
        <v>1266.875</v>
      </c>
      <c r="R31" s="143">
        <f t="shared" si="9"/>
        <v>2</v>
      </c>
      <c r="S31" s="138">
        <f t="shared" si="0"/>
        <v>113150</v>
      </c>
      <c r="T31" s="110">
        <f t="shared" si="10"/>
        <v>2</v>
      </c>
      <c r="U31" s="110">
        <f t="shared" si="6"/>
        <v>28</v>
      </c>
      <c r="V31" s="159">
        <f t="shared" si="7"/>
        <v>2</v>
      </c>
      <c r="W31" s="159">
        <f t="shared" si="8"/>
        <v>2533.75</v>
      </c>
      <c r="X31" t="s">
        <v>901</v>
      </c>
      <c r="Y31">
        <v>3</v>
      </c>
      <c r="Z31">
        <v>206.78</v>
      </c>
      <c r="AA31" s="109">
        <v>0.7</v>
      </c>
      <c r="AB31" s="133">
        <v>3.3E-3</v>
      </c>
      <c r="AC31">
        <v>210.85</v>
      </c>
      <c r="AD31" s="108">
        <v>3050</v>
      </c>
      <c r="AE31" s="108">
        <v>0</v>
      </c>
      <c r="AF31" s="165">
        <f t="shared" si="1"/>
        <v>-4.0699999999999932</v>
      </c>
      <c r="AG31" s="143">
        <f t="shared" si="2"/>
        <v>-3052.499999999995</v>
      </c>
      <c r="AH31" s="140">
        <f t="shared" si="3"/>
        <v>2.4999999999949978</v>
      </c>
    </row>
    <row r="32" spans="1:34" x14ac:dyDescent="0.25">
      <c r="A32" s="4" t="s">
        <v>1026</v>
      </c>
      <c r="B32" s="112" t="s">
        <v>356</v>
      </c>
      <c r="C32" s="154" t="s">
        <v>1026</v>
      </c>
      <c r="D32" s="112" t="s">
        <v>503</v>
      </c>
      <c r="E32" s="112" t="s">
        <v>783</v>
      </c>
      <c r="F32" s="112" t="s">
        <v>833</v>
      </c>
      <c r="G32" s="112" t="s">
        <v>504</v>
      </c>
      <c r="H32">
        <f>VLOOKUP(G32,MARGIN!$E$1:$F$10,2)</f>
        <v>7.77</v>
      </c>
      <c r="I32" s="112">
        <v>50</v>
      </c>
      <c r="J32" s="112">
        <v>1</v>
      </c>
      <c r="K32" s="112" t="s">
        <v>296</v>
      </c>
      <c r="L32" s="112" t="s">
        <v>355</v>
      </c>
      <c r="M32" s="145" t="s">
        <v>355</v>
      </c>
      <c r="N32" s="190">
        <f>VLOOKUP($A32,[3]futuresATR!$A$2:$F$80,3)</f>
        <v>21670</v>
      </c>
      <c r="O32" s="152">
        <f t="shared" si="4"/>
        <v>139446.58944658947</v>
      </c>
      <c r="P32" s="191">
        <f>VLOOKUP($A32,[3]futuresATR!$A$2:$F$80,4)</f>
        <v>409.12394220900001</v>
      </c>
      <c r="Q32" s="151">
        <f t="shared" si="11"/>
        <v>2632.7152008301159</v>
      </c>
      <c r="R32" s="143">
        <f t="shared" si="9"/>
        <v>1</v>
      </c>
      <c r="S32" s="138">
        <f t="shared" si="0"/>
        <v>139446.58944658947</v>
      </c>
      <c r="T32" s="110">
        <f t="shared" si="10"/>
        <v>1</v>
      </c>
      <c r="U32" s="110">
        <f t="shared" si="6"/>
        <v>14</v>
      </c>
      <c r="V32" s="159">
        <f t="shared" si="7"/>
        <v>1</v>
      </c>
      <c r="W32" s="159">
        <f t="shared" si="8"/>
        <v>2632.7152008301159</v>
      </c>
      <c r="X32" s="112" t="s">
        <v>901</v>
      </c>
      <c r="Y32" s="112">
        <v>2</v>
      </c>
      <c r="Z32" s="112">
        <v>20484</v>
      </c>
      <c r="AA32" s="112" t="s">
        <v>1051</v>
      </c>
      <c r="AB32" s="160">
        <v>6.0000000000000001E-3</v>
      </c>
      <c r="AC32" s="112">
        <v>20606</v>
      </c>
      <c r="AD32" s="161">
        <v>1571</v>
      </c>
      <c r="AE32" s="161">
        <v>0</v>
      </c>
      <c r="AF32" s="165">
        <f t="shared" si="1"/>
        <v>-122</v>
      </c>
      <c r="AG32" s="143">
        <f t="shared" si="2"/>
        <v>-1570.1415701415701</v>
      </c>
      <c r="AH32" s="140">
        <f t="shared" si="3"/>
        <v>-0.85842985842987218</v>
      </c>
    </row>
    <row r="33" spans="1:34" s="112" customFormat="1" x14ac:dyDescent="0.25">
      <c r="A33" s="4" t="s">
        <v>353</v>
      </c>
      <c r="B33" t="s">
        <v>354</v>
      </c>
      <c r="C33" s="153" t="s">
        <v>1038</v>
      </c>
      <c r="D33" t="s">
        <v>264</v>
      </c>
      <c r="E33" t="s">
        <v>783</v>
      </c>
      <c r="F33" t="s">
        <v>832</v>
      </c>
      <c r="G33" t="s">
        <v>474</v>
      </c>
      <c r="H33">
        <f>VLOOKUP(G33,MARGIN!$E$1:$F$10,2)</f>
        <v>1</v>
      </c>
      <c r="I33" s="130">
        <v>42000</v>
      </c>
      <c r="J33">
        <v>1E-4</v>
      </c>
      <c r="K33" t="s">
        <v>290</v>
      </c>
      <c r="L33" t="s">
        <v>353</v>
      </c>
      <c r="M33" s="132" t="s">
        <v>619</v>
      </c>
      <c r="N33" s="190">
        <f>VLOOKUP($A33,[3]futuresATR!$A$2:$F$80,3)</f>
        <v>1.4097999999999999</v>
      </c>
      <c r="O33" s="152">
        <f t="shared" si="4"/>
        <v>59211.6</v>
      </c>
      <c r="P33" s="191">
        <f>VLOOKUP($A33,[3]futuresATR!$A$2:$F$80,4)</f>
        <v>5.4538393999999997E-2</v>
      </c>
      <c r="Q33" s="151">
        <f t="shared" si="11"/>
        <v>2290.6125480000001</v>
      </c>
      <c r="R33" s="143">
        <f t="shared" si="9"/>
        <v>1</v>
      </c>
      <c r="S33" s="138">
        <f t="shared" si="0"/>
        <v>59211.6</v>
      </c>
      <c r="T33" s="110">
        <f t="shared" si="10"/>
        <v>1</v>
      </c>
      <c r="U33" s="110">
        <f t="shared" si="6"/>
        <v>14</v>
      </c>
      <c r="V33" s="159">
        <f t="shared" si="7"/>
        <v>1</v>
      </c>
      <c r="W33" s="159">
        <f t="shared" si="8"/>
        <v>2290.6125480000001</v>
      </c>
      <c r="X33" t="s">
        <v>901</v>
      </c>
      <c r="Y33">
        <v>2</v>
      </c>
      <c r="Z33">
        <v>1.4817</v>
      </c>
      <c r="AA33" s="109">
        <v>0</v>
      </c>
      <c r="AB33" s="133">
        <v>3.0000000000000001E-3</v>
      </c>
      <c r="AC33">
        <v>1.5221</v>
      </c>
      <c r="AD33" s="108">
        <v>3398</v>
      </c>
      <c r="AE33" s="108">
        <v>0</v>
      </c>
      <c r="AF33" s="165">
        <f t="shared" si="1"/>
        <v>-4.0399999999999991E-2</v>
      </c>
      <c r="AG33" s="143">
        <f t="shared" si="2"/>
        <v>-3393.5999999999995</v>
      </c>
      <c r="AH33" s="140">
        <f t="shared" si="3"/>
        <v>-4.4000000000005457</v>
      </c>
    </row>
    <row r="34" spans="1:34" s="112" customFormat="1" x14ac:dyDescent="0.25">
      <c r="A34" s="4" t="s">
        <v>357</v>
      </c>
      <c r="B34" t="s">
        <v>358</v>
      </c>
      <c r="C34" s="153" t="s">
        <v>357</v>
      </c>
      <c r="D34" t="s">
        <v>262</v>
      </c>
      <c r="E34" t="s">
        <v>780</v>
      </c>
      <c r="F34" t="s">
        <v>835</v>
      </c>
      <c r="G34" t="s">
        <v>474</v>
      </c>
      <c r="H34">
        <f>VLOOKUP(G34,MARGIN!$E$1:$F$10,2)</f>
        <v>1</v>
      </c>
      <c r="I34" s="130">
        <v>12500000</v>
      </c>
      <c r="J34">
        <v>1E-4</v>
      </c>
      <c r="K34" t="s">
        <v>1125</v>
      </c>
      <c r="L34" t="s">
        <v>442</v>
      </c>
      <c r="M34" s="132" t="s">
        <v>625</v>
      </c>
      <c r="N34" s="190">
        <f>VLOOKUP($A34,[3]futuresATR!$A$2:$F$80,3)</f>
        <v>0.94504999999999995</v>
      </c>
      <c r="O34" s="168">
        <f>N34*I34/H34/100</f>
        <v>118131.25</v>
      </c>
      <c r="P34" s="191">
        <f>VLOOKUP($A34,[3]futuresATR!$A$2:$F$80,4)</f>
        <v>1.5072500000000001E-2</v>
      </c>
      <c r="Q34" s="158">
        <f>P34*I34/H34/100</f>
        <v>1884.0625</v>
      </c>
      <c r="R34" s="143">
        <f t="shared" si="9"/>
        <v>2</v>
      </c>
      <c r="S34" s="138">
        <f t="shared" ref="S34:S65" si="12">R34*O34</f>
        <v>236262.5</v>
      </c>
      <c r="T34" s="110">
        <f t="shared" si="10"/>
        <v>2</v>
      </c>
      <c r="U34" s="110">
        <f t="shared" si="6"/>
        <v>28</v>
      </c>
      <c r="V34" s="159">
        <f t="shared" si="7"/>
        <v>2</v>
      </c>
      <c r="W34" s="159">
        <f t="shared" si="8"/>
        <v>3768.125</v>
      </c>
      <c r="X34" t="s">
        <v>900</v>
      </c>
      <c r="Y34">
        <v>3</v>
      </c>
      <c r="Z34">
        <v>9.1199999999999996E-3</v>
      </c>
      <c r="AA34" s="109">
        <v>0</v>
      </c>
      <c r="AB34" t="s">
        <v>907</v>
      </c>
      <c r="AC34">
        <v>9.1190000000000004E-3</v>
      </c>
      <c r="AD34" s="108">
        <v>113</v>
      </c>
      <c r="AE34" s="108">
        <v>0</v>
      </c>
      <c r="AF34" s="165">
        <f t="shared" si="1"/>
        <v>9.9999999999926537E-7</v>
      </c>
      <c r="AG34" s="143">
        <f t="shared" ref="AG34:AG65" si="13">AF34*I34*Y34/H34</f>
        <v>37.499999999972445</v>
      </c>
      <c r="AH34" s="140">
        <f t="shared" si="3"/>
        <v>-75.500000000027555</v>
      </c>
    </row>
    <row r="35" spans="1:34" x14ac:dyDescent="0.25">
      <c r="A35" s="4" t="s">
        <v>359</v>
      </c>
      <c r="B35" t="s">
        <v>360</v>
      </c>
      <c r="C35" s="153" t="s">
        <v>1011</v>
      </c>
      <c r="D35" t="s">
        <v>791</v>
      </c>
      <c r="E35" t="s">
        <v>788</v>
      </c>
      <c r="F35" t="s">
        <v>836</v>
      </c>
      <c r="G35" t="s">
        <v>474</v>
      </c>
      <c r="H35">
        <f>VLOOKUP(G35,MARGIN!$E$1:$F$10,2)</f>
        <v>1</v>
      </c>
      <c r="I35">
        <v>375</v>
      </c>
      <c r="J35">
        <v>0.01</v>
      </c>
      <c r="K35" t="s">
        <v>306</v>
      </c>
      <c r="L35" t="s">
        <v>359</v>
      </c>
      <c r="M35" s="132" t="s">
        <v>515</v>
      </c>
      <c r="N35" s="190">
        <f>VLOOKUP($A35,[3]futuresATR!$A$2:$F$80,3)</f>
        <v>146.55000000000001</v>
      </c>
      <c r="O35" s="152">
        <f t="shared" si="4"/>
        <v>54956.250000000007</v>
      </c>
      <c r="P35" s="191">
        <f>VLOOKUP($A35,[3]futuresATR!$A$2:$F$80,4)</f>
        <v>4.4424999999999999</v>
      </c>
      <c r="Q35" s="151">
        <f t="shared" ref="Q35:Q51" si="14">P35*I35/H35</f>
        <v>1665.9375</v>
      </c>
      <c r="R35" s="143">
        <f t="shared" si="9"/>
        <v>2</v>
      </c>
      <c r="S35" s="138">
        <f t="shared" si="12"/>
        <v>109912.50000000001</v>
      </c>
      <c r="T35" s="110">
        <f t="shared" si="10"/>
        <v>2</v>
      </c>
      <c r="U35" s="110">
        <f t="shared" si="6"/>
        <v>28</v>
      </c>
      <c r="V35" s="159">
        <f t="shared" si="7"/>
        <v>2</v>
      </c>
      <c r="W35" s="159">
        <f t="shared" si="8"/>
        <v>3331.875</v>
      </c>
      <c r="X35" t="s">
        <v>900</v>
      </c>
      <c r="Y35">
        <v>1</v>
      </c>
      <c r="Z35">
        <v>122.25</v>
      </c>
      <c r="AA35" s="109">
        <v>0</v>
      </c>
      <c r="AB35" t="s">
        <v>904</v>
      </c>
      <c r="AC35">
        <v>121.5</v>
      </c>
      <c r="AD35" s="108">
        <v>281</v>
      </c>
      <c r="AE35" s="108">
        <v>0</v>
      </c>
      <c r="AF35" s="165">
        <f t="shared" si="1"/>
        <v>0.75</v>
      </c>
      <c r="AG35" s="143">
        <f t="shared" si="13"/>
        <v>281.25</v>
      </c>
      <c r="AH35" s="140">
        <f t="shared" si="3"/>
        <v>0.25</v>
      </c>
    </row>
    <row r="36" spans="1:34" x14ac:dyDescent="0.25">
      <c r="A36" s="4" t="s">
        <v>1053</v>
      </c>
      <c r="B36" t="s">
        <v>988</v>
      </c>
      <c r="C36" s="154" t="s">
        <v>986</v>
      </c>
      <c r="D36" t="s">
        <v>618</v>
      </c>
      <c r="E36" t="s">
        <v>788</v>
      </c>
      <c r="F36" t="s">
        <v>789</v>
      </c>
      <c r="G36" t="s">
        <v>474</v>
      </c>
      <c r="H36">
        <f>VLOOKUP(G36,MARGIN!$E$1:$F$10,2)</f>
        <v>1</v>
      </c>
      <c r="I36">
        <v>50</v>
      </c>
      <c r="J36">
        <v>0.25</v>
      </c>
      <c r="K36" t="s">
        <v>299</v>
      </c>
      <c r="M36" s="132" t="s">
        <v>616</v>
      </c>
      <c r="N36" s="190">
        <f>VLOOKUP($A36,[3]futuresATR!$A$2:$F$80,3)</f>
        <v>410.5</v>
      </c>
      <c r="O36" s="152">
        <f t="shared" si="4"/>
        <v>20525</v>
      </c>
      <c r="P36" s="191">
        <f>VLOOKUP($A36,[3]futuresATR!$A$2:$F$80,4)</f>
        <v>11.737500000000001</v>
      </c>
      <c r="Q36" s="151">
        <f t="shared" si="14"/>
        <v>586.875</v>
      </c>
      <c r="R36" s="143">
        <f t="shared" si="9"/>
        <v>4</v>
      </c>
      <c r="S36" s="138">
        <f t="shared" si="12"/>
        <v>82100</v>
      </c>
      <c r="T36" s="110">
        <f t="shared" si="10"/>
        <v>4</v>
      </c>
      <c r="U36" s="110">
        <f t="shared" si="6"/>
        <v>56</v>
      </c>
      <c r="V36" s="159">
        <f t="shared" si="7"/>
        <v>4</v>
      </c>
      <c r="W36" s="159">
        <f t="shared" si="8"/>
        <v>2347.5</v>
      </c>
      <c r="X36" t="s">
        <v>900</v>
      </c>
      <c r="Y36">
        <v>7</v>
      </c>
      <c r="Z36">
        <v>458.5</v>
      </c>
      <c r="AA36" s="109">
        <v>0.25</v>
      </c>
      <c r="AB36" s="133">
        <v>5.0000000000000001E-4</v>
      </c>
      <c r="AC36">
        <v>458.75</v>
      </c>
      <c r="AD36" s="108">
        <v>-87</v>
      </c>
      <c r="AF36" s="165">
        <f t="shared" si="1"/>
        <v>-0.25</v>
      </c>
      <c r="AG36" s="143">
        <f t="shared" si="13"/>
        <v>-87.5</v>
      </c>
      <c r="AH36" s="140">
        <f t="shared" si="3"/>
        <v>0.5</v>
      </c>
    </row>
    <row r="37" spans="1:34" s="112" customFormat="1" x14ac:dyDescent="0.25">
      <c r="A37" s="4" t="s">
        <v>361</v>
      </c>
      <c r="B37" s="112" t="s">
        <v>362</v>
      </c>
      <c r="C37" s="153" t="s">
        <v>361</v>
      </c>
      <c r="D37" s="112" t="s">
        <v>262</v>
      </c>
      <c r="E37" s="112" t="s">
        <v>837</v>
      </c>
      <c r="F37" s="112" t="s">
        <v>838</v>
      </c>
      <c r="G37" s="112" t="s">
        <v>474</v>
      </c>
      <c r="H37">
        <f>VLOOKUP(G37,MARGIN!$E$1:$F$10,2)</f>
        <v>1</v>
      </c>
      <c r="I37" s="112">
        <v>110</v>
      </c>
      <c r="J37" s="112">
        <v>0.1</v>
      </c>
      <c r="K37" s="112" t="s">
        <v>306</v>
      </c>
      <c r="L37" s="112" t="s">
        <v>361</v>
      </c>
      <c r="M37" s="145" t="s">
        <v>710</v>
      </c>
      <c r="N37" s="190">
        <f>VLOOKUP($A37,[3]futuresATR!$A$2:$F$80,3)</f>
        <v>325.7</v>
      </c>
      <c r="O37" s="152">
        <f t="shared" si="4"/>
        <v>35827</v>
      </c>
      <c r="P37" s="191">
        <f>VLOOKUP($A37,[3]futuresATR!$A$2:$F$80,4)</f>
        <v>7.6150000000000002</v>
      </c>
      <c r="Q37" s="151">
        <f t="shared" si="14"/>
        <v>837.65</v>
      </c>
      <c r="R37" s="143">
        <f t="shared" si="9"/>
        <v>3</v>
      </c>
      <c r="S37" s="138">
        <f t="shared" si="12"/>
        <v>107481</v>
      </c>
      <c r="T37" s="110">
        <f t="shared" si="10"/>
        <v>3</v>
      </c>
      <c r="U37" s="110">
        <f t="shared" si="6"/>
        <v>42</v>
      </c>
      <c r="V37" s="159">
        <f t="shared" si="7"/>
        <v>3</v>
      </c>
      <c r="W37" s="159">
        <f t="shared" si="8"/>
        <v>2512.9499999999998</v>
      </c>
      <c r="X37" s="112" t="s">
        <v>901</v>
      </c>
      <c r="Y37" s="112">
        <v>2</v>
      </c>
      <c r="Z37" s="112">
        <v>298.5</v>
      </c>
      <c r="AA37" s="162">
        <v>1.5</v>
      </c>
      <c r="AB37" s="160">
        <v>5.0000000000000001E-3</v>
      </c>
      <c r="AC37" s="112">
        <v>302.8</v>
      </c>
      <c r="AD37" s="161">
        <v>946</v>
      </c>
      <c r="AE37" s="161">
        <v>0</v>
      </c>
      <c r="AF37" s="165">
        <f t="shared" si="1"/>
        <v>-4.3000000000000114</v>
      </c>
      <c r="AG37" s="143">
        <f t="shared" si="13"/>
        <v>-946.0000000000025</v>
      </c>
      <c r="AH37" s="140">
        <f t="shared" si="3"/>
        <v>2.5011104298755527E-12</v>
      </c>
    </row>
    <row r="38" spans="1:34" x14ac:dyDescent="0.25">
      <c r="A38" s="4" t="s">
        <v>363</v>
      </c>
      <c r="B38" t="s">
        <v>364</v>
      </c>
      <c r="C38" s="153" t="s">
        <v>363</v>
      </c>
      <c r="D38" t="s">
        <v>262</v>
      </c>
      <c r="E38" t="s">
        <v>839</v>
      </c>
      <c r="F38" t="s">
        <v>840</v>
      </c>
      <c r="G38" t="s">
        <v>474</v>
      </c>
      <c r="H38">
        <f>VLOOKUP(G38,MARGIN!$E$1:$F$10,2)</f>
        <v>1</v>
      </c>
      <c r="I38">
        <v>400</v>
      </c>
      <c r="J38">
        <v>1E-3</v>
      </c>
      <c r="K38" t="s">
        <v>315</v>
      </c>
      <c r="L38" t="s">
        <v>841</v>
      </c>
      <c r="M38" s="132" t="s">
        <v>633</v>
      </c>
      <c r="N38" s="190">
        <f>VLOOKUP($A38,[3]futuresATR!$A$2:$F$80,3)</f>
        <v>109.47499999999999</v>
      </c>
      <c r="O38" s="152">
        <f t="shared" si="4"/>
        <v>43790</v>
      </c>
      <c r="P38" s="191">
        <f>VLOOKUP($A38,[3]futuresATR!$A$2:$F$80,4)</f>
        <v>2.1288784655000002</v>
      </c>
      <c r="Q38" s="151">
        <f t="shared" si="14"/>
        <v>851.55138620000002</v>
      </c>
      <c r="R38" s="143">
        <f t="shared" si="9"/>
        <v>3</v>
      </c>
      <c r="S38" s="138">
        <f t="shared" si="12"/>
        <v>131370</v>
      </c>
      <c r="T38" s="110">
        <f t="shared" si="10"/>
        <v>3</v>
      </c>
      <c r="U38" s="110">
        <f t="shared" si="6"/>
        <v>42</v>
      </c>
      <c r="V38" s="159">
        <f t="shared" si="7"/>
        <v>3</v>
      </c>
      <c r="W38" s="159">
        <f t="shared" si="8"/>
        <v>2554.6541586000003</v>
      </c>
      <c r="X38" t="s">
        <v>900</v>
      </c>
      <c r="Y38">
        <v>4</v>
      </c>
      <c r="Z38">
        <v>117.825</v>
      </c>
      <c r="AA38" s="109">
        <v>0</v>
      </c>
      <c r="AB38" t="s">
        <v>904</v>
      </c>
      <c r="AC38">
        <v>118.15</v>
      </c>
      <c r="AD38" s="108">
        <v>-519</v>
      </c>
      <c r="AE38" s="108">
        <v>0</v>
      </c>
      <c r="AF38" s="165">
        <f t="shared" si="1"/>
        <v>-0.32500000000000284</v>
      </c>
      <c r="AG38" s="143">
        <f t="shared" si="13"/>
        <v>-520.00000000000455</v>
      </c>
      <c r="AH38" s="140">
        <f t="shared" si="3"/>
        <v>1.0000000000045475</v>
      </c>
    </row>
    <row r="39" spans="1:34" s="1" customFormat="1" x14ac:dyDescent="0.25">
      <c r="A39" s="4" t="s">
        <v>365</v>
      </c>
      <c r="B39" s="112" t="s">
        <v>366</v>
      </c>
      <c r="C39" s="154" t="s">
        <v>365</v>
      </c>
      <c r="D39" s="112" t="s">
        <v>842</v>
      </c>
      <c r="E39" s="112" t="s">
        <v>783</v>
      </c>
      <c r="F39" s="112" t="s">
        <v>794</v>
      </c>
      <c r="G39" s="112" t="s">
        <v>474</v>
      </c>
      <c r="H39">
        <f>VLOOKUP(G39,MARGIN!$E$1:$F$10,2)</f>
        <v>1</v>
      </c>
      <c r="I39" s="144">
        <v>1000</v>
      </c>
      <c r="J39" s="112">
        <v>0.01</v>
      </c>
      <c r="K39" s="112" t="s">
        <v>290</v>
      </c>
      <c r="L39" s="112" t="s">
        <v>843</v>
      </c>
      <c r="M39" s="145" t="s">
        <v>478</v>
      </c>
      <c r="N39" s="190">
        <f>VLOOKUP($A39,[3]futuresATR!$A$2:$F$80,3)</f>
        <v>48.18</v>
      </c>
      <c r="O39" s="152">
        <f t="shared" si="4"/>
        <v>48180</v>
      </c>
      <c r="P39" s="191">
        <f>VLOOKUP($A39,[3]futuresATR!$A$2:$F$80,4)</f>
        <v>1.72</v>
      </c>
      <c r="Q39" s="151">
        <f t="shared" si="14"/>
        <v>1720</v>
      </c>
      <c r="R39" s="143">
        <f t="shared" si="9"/>
        <v>2</v>
      </c>
      <c r="S39" s="138">
        <f t="shared" si="12"/>
        <v>96360</v>
      </c>
      <c r="T39" s="110">
        <f t="shared" si="10"/>
        <v>2</v>
      </c>
      <c r="U39" s="110">
        <f t="shared" si="6"/>
        <v>28</v>
      </c>
      <c r="V39" s="159">
        <f t="shared" si="7"/>
        <v>2</v>
      </c>
      <c r="W39" s="159">
        <f t="shared" si="8"/>
        <v>3440</v>
      </c>
      <c r="X39" s="112" t="s">
        <v>900</v>
      </c>
      <c r="Y39" s="112">
        <v>3</v>
      </c>
      <c r="Z39" s="112">
        <v>49.57</v>
      </c>
      <c r="AA39" s="162">
        <v>0.2</v>
      </c>
      <c r="AB39" s="160">
        <v>4.0000000000000001E-3</v>
      </c>
      <c r="AC39" s="112">
        <v>49.77</v>
      </c>
      <c r="AD39" s="161">
        <v>-599</v>
      </c>
      <c r="AE39" s="161">
        <v>0</v>
      </c>
      <c r="AF39" s="165">
        <f t="shared" si="1"/>
        <v>-0.20000000000000284</v>
      </c>
      <c r="AG39" s="143">
        <f t="shared" si="13"/>
        <v>-600.00000000000853</v>
      </c>
      <c r="AH39" s="140">
        <f t="shared" si="3"/>
        <v>1.0000000000085265</v>
      </c>
    </row>
    <row r="40" spans="1:34" s="112" customFormat="1" x14ac:dyDescent="0.25">
      <c r="A40" s="4" t="s">
        <v>367</v>
      </c>
      <c r="B40" s="112" t="s">
        <v>368</v>
      </c>
      <c r="C40" s="154" t="s">
        <v>367</v>
      </c>
      <c r="D40" s="112" t="s">
        <v>842</v>
      </c>
      <c r="E40" s="112" t="s">
        <v>783</v>
      </c>
      <c r="F40" s="112" t="s">
        <v>844</v>
      </c>
      <c r="G40" s="112" t="s">
        <v>474</v>
      </c>
      <c r="H40">
        <f>VLOOKUP(G40,MARGIN!$E$1:$F$10,2)</f>
        <v>1</v>
      </c>
      <c r="I40" s="112">
        <v>100</v>
      </c>
      <c r="J40" s="112">
        <v>0.01</v>
      </c>
      <c r="K40" s="112" t="s">
        <v>290</v>
      </c>
      <c r="L40" s="112" t="s">
        <v>845</v>
      </c>
      <c r="M40" s="145" t="s">
        <v>1100</v>
      </c>
      <c r="N40" s="190">
        <f>VLOOKUP($A40,[3]futuresATR!$A$2:$F$80,3)</f>
        <v>409.25</v>
      </c>
      <c r="O40" s="152">
        <f t="shared" si="4"/>
        <v>40925</v>
      </c>
      <c r="P40" s="191">
        <f>VLOOKUP($A40,[3]futuresATR!$A$2:$F$80,4)</f>
        <v>15.9375</v>
      </c>
      <c r="Q40" s="151">
        <f t="shared" si="14"/>
        <v>1593.75</v>
      </c>
      <c r="R40" s="143">
        <f t="shared" si="9"/>
        <v>2</v>
      </c>
      <c r="S40" s="138">
        <f t="shared" si="12"/>
        <v>81850</v>
      </c>
      <c r="T40" s="110">
        <f t="shared" si="10"/>
        <v>2</v>
      </c>
      <c r="U40" s="110">
        <f t="shared" si="6"/>
        <v>28</v>
      </c>
      <c r="V40" s="159">
        <f t="shared" si="7"/>
        <v>2</v>
      </c>
      <c r="W40" s="159">
        <f t="shared" si="8"/>
        <v>3187.5</v>
      </c>
      <c r="X40" s="112" t="s">
        <v>900</v>
      </c>
      <c r="Y40" s="112">
        <v>3</v>
      </c>
      <c r="Z40" s="112">
        <v>444.5</v>
      </c>
      <c r="AA40" s="162">
        <v>0.75</v>
      </c>
      <c r="AB40" s="160">
        <v>1.6999999999999999E-3</v>
      </c>
      <c r="AC40" s="112">
        <v>445.25</v>
      </c>
      <c r="AD40" s="161">
        <v>-224</v>
      </c>
      <c r="AE40" s="161">
        <v>0</v>
      </c>
      <c r="AF40" s="165">
        <f t="shared" si="1"/>
        <v>-0.75</v>
      </c>
      <c r="AG40" s="143">
        <f t="shared" si="13"/>
        <v>-225</v>
      </c>
      <c r="AH40" s="140">
        <f t="shared" si="3"/>
        <v>1</v>
      </c>
    </row>
    <row r="41" spans="1:34" x14ac:dyDescent="0.25">
      <c r="A41" s="4" t="s">
        <v>369</v>
      </c>
      <c r="B41" t="s">
        <v>370</v>
      </c>
      <c r="C41" s="154" t="s">
        <v>369</v>
      </c>
      <c r="D41" t="s">
        <v>262</v>
      </c>
      <c r="E41" t="s">
        <v>846</v>
      </c>
      <c r="F41" t="s">
        <v>840</v>
      </c>
      <c r="G41" t="s">
        <v>474</v>
      </c>
      <c r="H41">
        <f>VLOOKUP(G41,MARGIN!$E$1:$F$10,2)</f>
        <v>1</v>
      </c>
      <c r="I41">
        <v>400</v>
      </c>
      <c r="J41">
        <v>1E-3</v>
      </c>
      <c r="K41" t="s">
        <v>315</v>
      </c>
      <c r="L41" t="s">
        <v>847</v>
      </c>
      <c r="M41" s="132" t="s">
        <v>627</v>
      </c>
      <c r="N41" s="190">
        <f>VLOOKUP($A41,[3]futuresATR!$A$2:$F$80,3)</f>
        <v>64.3</v>
      </c>
      <c r="O41" s="152">
        <f t="shared" si="4"/>
        <v>25720</v>
      </c>
      <c r="P41" s="191">
        <f>VLOOKUP($A41,[3]futuresATR!$A$2:$F$80,4)</f>
        <v>1.3465543099999999</v>
      </c>
      <c r="Q41" s="151">
        <f t="shared" si="14"/>
        <v>538.62172399999997</v>
      </c>
      <c r="R41" s="143">
        <f t="shared" si="9"/>
        <v>4</v>
      </c>
      <c r="S41" s="138">
        <f t="shared" si="12"/>
        <v>102880</v>
      </c>
      <c r="T41" s="110">
        <f t="shared" si="10"/>
        <v>4</v>
      </c>
      <c r="U41" s="110">
        <f t="shared" si="6"/>
        <v>56</v>
      </c>
      <c r="V41" s="159">
        <f t="shared" si="7"/>
        <v>4</v>
      </c>
      <c r="W41" s="159">
        <f t="shared" si="8"/>
        <v>2154.4868959999999</v>
      </c>
      <c r="X41" t="s">
        <v>900</v>
      </c>
      <c r="Y41">
        <v>7</v>
      </c>
      <c r="Z41">
        <v>80.7</v>
      </c>
      <c r="AA41" s="109">
        <v>0</v>
      </c>
      <c r="AB41" t="s">
        <v>904</v>
      </c>
      <c r="AC41">
        <v>80.599999999999994</v>
      </c>
      <c r="AD41" s="108">
        <v>280</v>
      </c>
      <c r="AE41" s="108">
        <v>0</v>
      </c>
      <c r="AF41" s="165">
        <f t="shared" si="1"/>
        <v>0.10000000000000853</v>
      </c>
      <c r="AG41" s="143">
        <f t="shared" si="13"/>
        <v>280.00000000002387</v>
      </c>
      <c r="AH41" s="140">
        <f t="shared" si="3"/>
        <v>2.3874235921539366E-11</v>
      </c>
    </row>
    <row r="42" spans="1:34" x14ac:dyDescent="0.25">
      <c r="A42" s="4" t="s">
        <v>513</v>
      </c>
      <c r="B42" s="112" t="s">
        <v>983</v>
      </c>
      <c r="C42" s="154" t="s">
        <v>513</v>
      </c>
      <c r="D42" s="112" t="s">
        <v>811</v>
      </c>
      <c r="E42" s="112" t="s">
        <v>837</v>
      </c>
      <c r="F42" s="112" t="s">
        <v>1030</v>
      </c>
      <c r="G42" s="112" t="s">
        <v>474</v>
      </c>
      <c r="H42">
        <f>VLOOKUP(G42,MARGIN!$E$1:$F$10,2)</f>
        <v>1</v>
      </c>
      <c r="I42" s="148">
        <v>10</v>
      </c>
      <c r="J42" s="112">
        <v>1</v>
      </c>
      <c r="K42" s="112" t="s">
        <v>306</v>
      </c>
      <c r="L42" s="112"/>
      <c r="M42" s="145" t="s">
        <v>513</v>
      </c>
      <c r="N42" s="190">
        <f>VLOOKUP($A42,[3]futuresATR!$A$2:$F$80,3)</f>
        <v>1812</v>
      </c>
      <c r="O42" s="152">
        <f t="shared" si="4"/>
        <v>18120</v>
      </c>
      <c r="P42" s="191">
        <f>VLOOKUP($A42,[3]futuresATR!$A$2:$F$80,4)</f>
        <v>31.7</v>
      </c>
      <c r="Q42" s="151">
        <f>P42*I42/H42</f>
        <v>317</v>
      </c>
      <c r="R42" s="143">
        <f t="shared" si="9"/>
        <v>7</v>
      </c>
      <c r="S42" s="138">
        <f t="shared" si="12"/>
        <v>126840</v>
      </c>
      <c r="T42" s="110">
        <f t="shared" si="10"/>
        <v>7</v>
      </c>
      <c r="U42" s="110">
        <f t="shared" si="6"/>
        <v>98</v>
      </c>
      <c r="V42" s="159">
        <f>IF(ROUND(T42*Q42/$R$1,0)&lt;1,0,T42)</f>
        <v>7</v>
      </c>
      <c r="W42" s="159">
        <f t="shared" si="8"/>
        <v>2219</v>
      </c>
      <c r="X42" s="112" t="s">
        <v>901</v>
      </c>
      <c r="Y42" s="112">
        <v>22</v>
      </c>
      <c r="Z42" s="112">
        <v>1647</v>
      </c>
      <c r="AA42" s="112"/>
      <c r="AB42" s="112"/>
      <c r="AC42" s="112">
        <v>1650</v>
      </c>
      <c r="AD42" s="112">
        <f>353+22*2*7</f>
        <v>661</v>
      </c>
      <c r="AE42" s="112"/>
      <c r="AF42" s="165">
        <f t="shared" si="1"/>
        <v>-3</v>
      </c>
      <c r="AG42" s="143">
        <f>AF42*I42*Y42/H42</f>
        <v>-660</v>
      </c>
      <c r="AH42" s="140">
        <f t="shared" si="3"/>
        <v>-1</v>
      </c>
    </row>
    <row r="43" spans="1:34" x14ac:dyDescent="0.25">
      <c r="A43" s="4" t="s">
        <v>990</v>
      </c>
      <c r="B43" t="s">
        <v>1032</v>
      </c>
      <c r="C43" s="154" t="s">
        <v>990</v>
      </c>
      <c r="D43" t="s">
        <v>811</v>
      </c>
      <c r="E43" t="s">
        <v>1034</v>
      </c>
      <c r="F43" t="s">
        <v>1033</v>
      </c>
      <c r="G43" t="s">
        <v>474</v>
      </c>
      <c r="H43">
        <f>VLOOKUP(G43,MARGIN!$E$1:$F$10,2)</f>
        <v>1</v>
      </c>
      <c r="I43">
        <v>50</v>
      </c>
      <c r="J43">
        <v>1</v>
      </c>
      <c r="K43" t="s">
        <v>306</v>
      </c>
      <c r="M43" s="132" t="s">
        <v>631</v>
      </c>
      <c r="N43" s="190">
        <f>VLOOKUP($A43,[3]futuresATR!$A$2:$F$80,3)</f>
        <v>535.5</v>
      </c>
      <c r="O43" s="152">
        <f t="shared" si="4"/>
        <v>26775</v>
      </c>
      <c r="P43" s="191">
        <f>VLOOKUP($A43,[3]futuresATR!$A$2:$F$80,4)</f>
        <v>13.705</v>
      </c>
      <c r="Q43" s="151">
        <f t="shared" si="14"/>
        <v>685.25</v>
      </c>
      <c r="R43" s="143">
        <f t="shared" si="9"/>
        <v>3</v>
      </c>
      <c r="S43" s="138">
        <f t="shared" si="12"/>
        <v>80325</v>
      </c>
      <c r="T43" s="110">
        <f t="shared" si="10"/>
        <v>3</v>
      </c>
      <c r="U43" s="110">
        <f t="shared" si="6"/>
        <v>42</v>
      </c>
      <c r="V43" s="159">
        <f t="shared" si="7"/>
        <v>3</v>
      </c>
      <c r="W43" s="159">
        <f t="shared" si="8"/>
        <v>2055.75</v>
      </c>
      <c r="X43" t="s">
        <v>900</v>
      </c>
      <c r="Y43">
        <v>8</v>
      </c>
      <c r="Z43">
        <v>481.2</v>
      </c>
      <c r="AA43" s="109">
        <v>0</v>
      </c>
      <c r="AB43" t="s">
        <v>904</v>
      </c>
      <c r="AC43">
        <v>496.6</v>
      </c>
      <c r="AD43" s="108">
        <v>-6159</v>
      </c>
      <c r="AE43" s="108">
        <v>0</v>
      </c>
      <c r="AF43" s="165">
        <f t="shared" si="1"/>
        <v>-15.400000000000034</v>
      </c>
      <c r="AG43" s="143">
        <f t="shared" si="13"/>
        <v>-6160.0000000000136</v>
      </c>
      <c r="AH43" s="140">
        <f t="shared" si="3"/>
        <v>1.0000000000136424</v>
      </c>
    </row>
    <row r="44" spans="1:34" x14ac:dyDescent="0.25">
      <c r="A44" s="4" t="s">
        <v>991</v>
      </c>
      <c r="B44" s="112" t="s">
        <v>996</v>
      </c>
      <c r="C44" s="154" t="s">
        <v>991</v>
      </c>
      <c r="D44" s="112" t="s">
        <v>992</v>
      </c>
      <c r="E44" s="112" t="s">
        <v>780</v>
      </c>
      <c r="F44" s="112" t="s">
        <v>1012</v>
      </c>
      <c r="G44" s="112" t="s">
        <v>474</v>
      </c>
      <c r="H44">
        <f>VLOOKUP(G44,MARGIN!$E$1:$F$10,2)</f>
        <v>1</v>
      </c>
      <c r="I44" s="112">
        <v>50</v>
      </c>
      <c r="J44" s="112">
        <v>0.1</v>
      </c>
      <c r="K44" s="112" t="s">
        <v>296</v>
      </c>
      <c r="L44" s="112"/>
      <c r="M44" s="145" t="s">
        <v>657</v>
      </c>
      <c r="N44" s="190">
        <f>VLOOKUP($A44,[3]futuresATR!$A$2:$F$80,3)</f>
        <v>867.4</v>
      </c>
      <c r="O44" s="152">
        <f t="shared" si="4"/>
        <v>43370</v>
      </c>
      <c r="P44" s="191">
        <f>VLOOKUP($A44,[3]futuresATR!$A$2:$F$80,4)</f>
        <v>19.454999999999998</v>
      </c>
      <c r="Q44" s="151">
        <f t="shared" si="14"/>
        <v>972.74999999999989</v>
      </c>
      <c r="R44" s="143">
        <f t="shared" si="9"/>
        <v>3</v>
      </c>
      <c r="S44" s="138">
        <f t="shared" si="12"/>
        <v>130110</v>
      </c>
      <c r="T44" s="110">
        <f t="shared" si="10"/>
        <v>3</v>
      </c>
      <c r="U44" s="110">
        <f t="shared" si="6"/>
        <v>42</v>
      </c>
      <c r="V44" s="159">
        <f t="shared" si="7"/>
        <v>3</v>
      </c>
      <c r="W44" s="159">
        <f t="shared" si="8"/>
        <v>2918.2499999999995</v>
      </c>
      <c r="X44" s="112" t="s">
        <v>900</v>
      </c>
      <c r="Y44" s="112">
        <v>10</v>
      </c>
      <c r="Z44" s="112">
        <v>804.1</v>
      </c>
      <c r="AA44" s="162">
        <v>0.8</v>
      </c>
      <c r="AB44" s="160">
        <v>1E-3</v>
      </c>
      <c r="AC44" s="112">
        <v>804.9</v>
      </c>
      <c r="AD44" s="161">
        <v>-399</v>
      </c>
      <c r="AE44" s="161">
        <v>0</v>
      </c>
      <c r="AF44" s="165">
        <f t="shared" si="1"/>
        <v>-0.79999999999995453</v>
      </c>
      <c r="AG44" s="143">
        <f t="shared" si="13"/>
        <v>-399.99999999997726</v>
      </c>
      <c r="AH44" s="140">
        <f t="shared" si="3"/>
        <v>0.99999999997726263</v>
      </c>
    </row>
    <row r="45" spans="1:34" x14ac:dyDescent="0.25">
      <c r="A45" s="4" t="s">
        <v>371</v>
      </c>
      <c r="B45" t="s">
        <v>372</v>
      </c>
      <c r="C45" s="154" t="s">
        <v>371</v>
      </c>
      <c r="D45" t="s">
        <v>624</v>
      </c>
      <c r="E45" t="s">
        <v>783</v>
      </c>
      <c r="F45" t="s">
        <v>871</v>
      </c>
      <c r="G45" t="s">
        <v>471</v>
      </c>
      <c r="H45">
        <f>VLOOKUP(G45,MARGIN!$E$1:$F$10,2)</f>
        <v>0.9071940488070398</v>
      </c>
      <c r="I45">
        <v>10</v>
      </c>
      <c r="J45">
        <v>0.1</v>
      </c>
      <c r="K45" t="s">
        <v>296</v>
      </c>
      <c r="M45" s="132" t="s">
        <v>622</v>
      </c>
      <c r="N45" s="190">
        <f>VLOOKUP($A45,[3]futuresATR!$A$2:$F$80,3)</f>
        <v>8467.5</v>
      </c>
      <c r="O45" s="152">
        <f t="shared" si="4"/>
        <v>93337.252500000002</v>
      </c>
      <c r="P45" s="191">
        <f>VLOOKUP($A45,[3]futuresATR!$A$2:$F$80,4)</f>
        <v>266.58154636699999</v>
      </c>
      <c r="Q45" s="151">
        <f t="shared" si="14"/>
        <v>2938.5283856034412</v>
      </c>
      <c r="R45" s="143">
        <f t="shared" si="9"/>
        <v>1</v>
      </c>
      <c r="S45" s="138">
        <f t="shared" si="12"/>
        <v>93337.252500000002</v>
      </c>
      <c r="T45" s="110">
        <f t="shared" si="10"/>
        <v>1</v>
      </c>
      <c r="U45" s="110">
        <f t="shared" si="6"/>
        <v>14</v>
      </c>
      <c r="V45" s="159">
        <f t="shared" si="7"/>
        <v>1</v>
      </c>
      <c r="W45" s="159">
        <f t="shared" si="8"/>
        <v>2938.5283856034412</v>
      </c>
      <c r="X45" t="s">
        <v>900</v>
      </c>
      <c r="Y45">
        <v>2</v>
      </c>
      <c r="Z45">
        <v>8908.6</v>
      </c>
      <c r="AA45" s="136">
        <v>0</v>
      </c>
      <c r="AB45" t="s">
        <v>904</v>
      </c>
      <c r="AC45">
        <v>8979</v>
      </c>
      <c r="AD45" s="108">
        <v>-1569</v>
      </c>
      <c r="AE45" s="108">
        <v>0</v>
      </c>
      <c r="AF45" s="165">
        <f t="shared" si="1"/>
        <v>-70.399999999999636</v>
      </c>
      <c r="AG45" s="143">
        <f t="shared" si="13"/>
        <v>-1552.038399999992</v>
      </c>
      <c r="AH45" s="140">
        <f t="shared" si="3"/>
        <v>-16.961600000008048</v>
      </c>
    </row>
    <row r="46" spans="1:34" x14ac:dyDescent="0.25">
      <c r="A46" s="4" t="s">
        <v>373</v>
      </c>
      <c r="B46" t="s">
        <v>374</v>
      </c>
      <c r="C46" s="153" t="s">
        <v>373</v>
      </c>
      <c r="D46" t="s">
        <v>262</v>
      </c>
      <c r="E46" t="s">
        <v>848</v>
      </c>
      <c r="F46" t="s">
        <v>849</v>
      </c>
      <c r="G46" t="s">
        <v>474</v>
      </c>
      <c r="H46">
        <f>VLOOKUP(G46,MARGIN!$E$1:$F$10,2)</f>
        <v>1</v>
      </c>
      <c r="I46" s="130">
        <v>500000</v>
      </c>
      <c r="J46">
        <v>9.9999999999999995E-7</v>
      </c>
      <c r="K46" t="s">
        <v>1125</v>
      </c>
      <c r="L46" t="s">
        <v>850</v>
      </c>
      <c r="M46" s="132" t="s">
        <v>637</v>
      </c>
      <c r="N46" s="190">
        <f>VLOOKUP($A46,[3]futuresATR!$A$2:$F$80,3)</f>
        <v>5.3600000000000002E-2</v>
      </c>
      <c r="O46" s="152">
        <f t="shared" si="4"/>
        <v>26800</v>
      </c>
      <c r="P46" s="191">
        <f>VLOOKUP($A46,[3]futuresATR!$A$2:$F$80,4)</f>
        <v>1.0284999999999999E-3</v>
      </c>
      <c r="Q46" s="151">
        <f t="shared" si="14"/>
        <v>514.25</v>
      </c>
      <c r="R46" s="143">
        <f t="shared" si="9"/>
        <v>4</v>
      </c>
      <c r="S46" s="138">
        <f t="shared" si="12"/>
        <v>107200</v>
      </c>
      <c r="T46" s="110">
        <f t="shared" si="10"/>
        <v>4</v>
      </c>
      <c r="U46" s="110">
        <f t="shared" si="6"/>
        <v>56</v>
      </c>
      <c r="V46" s="159">
        <f t="shared" si="7"/>
        <v>4</v>
      </c>
      <c r="W46" s="159">
        <f t="shared" si="8"/>
        <v>2057</v>
      </c>
      <c r="X46" t="s">
        <v>900</v>
      </c>
      <c r="Y46">
        <v>4</v>
      </c>
      <c r="Z46">
        <v>5.4030000000000002E-2</v>
      </c>
      <c r="AA46" s="109">
        <v>0</v>
      </c>
      <c r="AB46" s="133">
        <v>2.0000000000000001E-4</v>
      </c>
      <c r="AC46">
        <v>5.4039999999999998E-2</v>
      </c>
      <c r="AD46" s="108">
        <v>-19</v>
      </c>
      <c r="AE46" s="108">
        <v>0</v>
      </c>
      <c r="AF46" s="165">
        <f t="shared" si="1"/>
        <v>-9.9999999999961231E-6</v>
      </c>
      <c r="AG46" s="143">
        <f t="shared" si="13"/>
        <v>-19.999999999992248</v>
      </c>
      <c r="AH46" s="140">
        <f t="shared" si="3"/>
        <v>0.99999999999224798</v>
      </c>
    </row>
    <row r="47" spans="1:34" x14ac:dyDescent="0.25">
      <c r="A47" s="4" t="s">
        <v>1054</v>
      </c>
      <c r="B47" t="s">
        <v>987</v>
      </c>
      <c r="C47" s="155" t="s">
        <v>985</v>
      </c>
      <c r="D47" t="s">
        <v>615</v>
      </c>
      <c r="E47" t="s">
        <v>788</v>
      </c>
      <c r="F47" t="s">
        <v>789</v>
      </c>
      <c r="G47" t="s">
        <v>474</v>
      </c>
      <c r="H47">
        <f>VLOOKUP(G47,MARGIN!$E$1:$F$10,2)</f>
        <v>1</v>
      </c>
      <c r="I47">
        <v>50</v>
      </c>
      <c r="J47">
        <v>0.25</v>
      </c>
      <c r="K47" t="s">
        <v>299</v>
      </c>
      <c r="M47" s="132" t="s">
        <v>613</v>
      </c>
      <c r="N47" s="190">
        <f>VLOOKUP($A47,[3]futuresATR!$A$2:$F$80,3)</f>
        <v>488</v>
      </c>
      <c r="O47" s="152">
        <f t="shared" si="4"/>
        <v>24400</v>
      </c>
      <c r="P47" s="191">
        <f>VLOOKUP($A47,[3]futuresATR!$A$2:$F$80,4)</f>
        <v>9.9250000000000007</v>
      </c>
      <c r="Q47" s="151">
        <f t="shared" si="14"/>
        <v>496.25000000000006</v>
      </c>
      <c r="R47" s="143">
        <f t="shared" si="9"/>
        <v>5</v>
      </c>
      <c r="S47" s="138">
        <f t="shared" si="12"/>
        <v>122000</v>
      </c>
      <c r="T47" s="110">
        <f t="shared" si="10"/>
        <v>5</v>
      </c>
      <c r="U47" s="110">
        <f t="shared" si="6"/>
        <v>70</v>
      </c>
      <c r="V47" s="159">
        <f t="shared" si="7"/>
        <v>5</v>
      </c>
      <c r="W47" s="159">
        <f t="shared" si="8"/>
        <v>2481.2500000000005</v>
      </c>
      <c r="X47" t="s">
        <v>900</v>
      </c>
      <c r="Y47">
        <v>6</v>
      </c>
      <c r="Z47">
        <v>529.25</v>
      </c>
      <c r="AA47" s="109">
        <v>0.75</v>
      </c>
      <c r="AB47" s="133">
        <v>1.4E-3</v>
      </c>
      <c r="AC47">
        <v>530</v>
      </c>
      <c r="AD47" s="108">
        <v>-224</v>
      </c>
      <c r="AE47" s="108">
        <v>0</v>
      </c>
      <c r="AF47" s="165">
        <f t="shared" si="1"/>
        <v>-0.75</v>
      </c>
      <c r="AG47" s="143">
        <f t="shared" si="13"/>
        <v>-225</v>
      </c>
      <c r="AH47" s="140">
        <f t="shared" si="3"/>
        <v>1</v>
      </c>
    </row>
    <row r="48" spans="1:34" x14ac:dyDescent="0.25">
      <c r="A48" s="4" t="s">
        <v>375</v>
      </c>
      <c r="B48" s="112" t="s">
        <v>376</v>
      </c>
      <c r="C48" s="154" t="s">
        <v>375</v>
      </c>
      <c r="D48" s="112" t="s">
        <v>262</v>
      </c>
      <c r="E48" s="112" t="s">
        <v>780</v>
      </c>
      <c r="F48" s="112" t="s">
        <v>852</v>
      </c>
      <c r="G48" s="112" t="s">
        <v>474</v>
      </c>
      <c r="H48">
        <f>VLOOKUP(G48,MARGIN!$E$1:$F$10,2)</f>
        <v>1</v>
      </c>
      <c r="I48" s="144">
        <v>100000</v>
      </c>
      <c r="J48" s="112">
        <v>1E-4</v>
      </c>
      <c r="K48" t="s">
        <v>1125</v>
      </c>
      <c r="L48" s="112" t="s">
        <v>779</v>
      </c>
      <c r="M48" s="145" t="s">
        <v>694</v>
      </c>
      <c r="N48" s="190">
        <f>VLOOKUP($A48,[3]futuresATR!$A$2:$F$80,3)</f>
        <v>0.70289999999999997</v>
      </c>
      <c r="O48" s="152">
        <f t="shared" si="4"/>
        <v>70290</v>
      </c>
      <c r="P48" s="191">
        <f>VLOOKUP($A48,[3]futuresATR!$A$2:$F$80,4)</f>
        <v>1.034E-2</v>
      </c>
      <c r="Q48" s="151">
        <f t="shared" si="14"/>
        <v>1034</v>
      </c>
      <c r="R48" s="143">
        <f t="shared" si="9"/>
        <v>2</v>
      </c>
      <c r="S48" s="138">
        <f t="shared" si="12"/>
        <v>140580</v>
      </c>
      <c r="T48" s="110">
        <f t="shared" si="10"/>
        <v>2</v>
      </c>
      <c r="U48" s="110">
        <f t="shared" si="6"/>
        <v>28</v>
      </c>
      <c r="V48" s="159">
        <f t="shared" si="7"/>
        <v>2</v>
      </c>
      <c r="W48" s="159">
        <f t="shared" si="8"/>
        <v>2068</v>
      </c>
      <c r="X48" s="112" t="s">
        <v>901</v>
      </c>
      <c r="Y48" s="112">
        <v>5</v>
      </c>
      <c r="Z48" s="112">
        <v>0.68130000000000002</v>
      </c>
      <c r="AA48" s="162">
        <v>0</v>
      </c>
      <c r="AB48" s="160">
        <v>1.1999999999999999E-3</v>
      </c>
      <c r="AC48" s="112">
        <v>0.68210000000000004</v>
      </c>
      <c r="AD48" s="161">
        <v>400</v>
      </c>
      <c r="AE48" s="161">
        <v>0</v>
      </c>
      <c r="AF48" s="165">
        <f t="shared" si="1"/>
        <v>-8.0000000000002292E-4</v>
      </c>
      <c r="AG48" s="143">
        <f t="shared" si="13"/>
        <v>-400.00000000001143</v>
      </c>
      <c r="AH48" s="140">
        <f t="shared" si="3"/>
        <v>1.1425527191022411E-11</v>
      </c>
    </row>
    <row r="49" spans="1:34" x14ac:dyDescent="0.25">
      <c r="A49" s="4" t="s">
        <v>377</v>
      </c>
      <c r="B49" t="s">
        <v>378</v>
      </c>
      <c r="C49" s="153" t="s">
        <v>1039</v>
      </c>
      <c r="D49" t="s">
        <v>264</v>
      </c>
      <c r="E49" t="s">
        <v>783</v>
      </c>
      <c r="F49" t="s">
        <v>853</v>
      </c>
      <c r="G49" t="s">
        <v>474</v>
      </c>
      <c r="H49">
        <f>VLOOKUP(G49,MARGIN!$E$1:$F$10,2)</f>
        <v>1</v>
      </c>
      <c r="I49" s="130">
        <v>10000</v>
      </c>
      <c r="J49">
        <v>1E-3</v>
      </c>
      <c r="K49" t="s">
        <v>290</v>
      </c>
      <c r="L49" t="s">
        <v>377</v>
      </c>
      <c r="M49" s="132" t="s">
        <v>692</v>
      </c>
      <c r="N49" s="190">
        <f>VLOOKUP($A49,[3]futuresATR!$A$2:$F$80,3)</f>
        <v>2.6890000000000001</v>
      </c>
      <c r="O49" s="152">
        <f t="shared" si="4"/>
        <v>26890</v>
      </c>
      <c r="P49" s="191">
        <f>VLOOKUP($A49,[3]futuresATR!$A$2:$F$80,4)</f>
        <v>0.10155</v>
      </c>
      <c r="Q49" s="151">
        <f t="shared" si="14"/>
        <v>1015.5</v>
      </c>
      <c r="R49" s="143">
        <f t="shared" si="9"/>
        <v>2</v>
      </c>
      <c r="S49" s="138">
        <f t="shared" si="12"/>
        <v>53780</v>
      </c>
      <c r="T49" s="110">
        <f t="shared" si="10"/>
        <v>2</v>
      </c>
      <c r="U49" s="110">
        <f t="shared" si="6"/>
        <v>28</v>
      </c>
      <c r="V49" s="159">
        <f t="shared" si="7"/>
        <v>2</v>
      </c>
      <c r="W49" s="159">
        <f t="shared" si="8"/>
        <v>2031</v>
      </c>
      <c r="X49" t="s">
        <v>901</v>
      </c>
      <c r="Y49">
        <v>5</v>
      </c>
      <c r="Z49">
        <v>2.1760000000000002</v>
      </c>
      <c r="AA49" s="109">
        <v>0</v>
      </c>
      <c r="AB49" t="s">
        <v>904</v>
      </c>
      <c r="AC49">
        <v>2.1760000000000002</v>
      </c>
      <c r="AD49" s="108">
        <v>0</v>
      </c>
      <c r="AE49" s="108">
        <v>0</v>
      </c>
      <c r="AF49" s="165">
        <f t="shared" si="1"/>
        <v>0</v>
      </c>
      <c r="AG49" s="143">
        <f t="shared" si="13"/>
        <v>0</v>
      </c>
      <c r="AH49" s="140">
        <f t="shared" si="3"/>
        <v>0</v>
      </c>
    </row>
    <row r="50" spans="1:34" x14ac:dyDescent="0.25">
      <c r="A50" s="4" t="s">
        <v>379</v>
      </c>
      <c r="B50" s="112" t="s">
        <v>380</v>
      </c>
      <c r="C50" s="154" t="s">
        <v>379</v>
      </c>
      <c r="D50" s="112" t="s">
        <v>262</v>
      </c>
      <c r="E50" s="112" t="s">
        <v>780</v>
      </c>
      <c r="F50" s="112" t="s">
        <v>854</v>
      </c>
      <c r="G50" s="112" t="s">
        <v>442</v>
      </c>
      <c r="H50">
        <f>VLOOKUP(G50,MARGIN!$E$1:$F$10,2)</f>
        <v>106.08</v>
      </c>
      <c r="I50" s="144">
        <f>500</f>
        <v>500</v>
      </c>
      <c r="J50" s="112">
        <v>5</v>
      </c>
      <c r="K50" s="112" t="s">
        <v>296</v>
      </c>
      <c r="L50" s="112" t="s">
        <v>379</v>
      </c>
      <c r="M50" s="145" t="s">
        <v>696</v>
      </c>
      <c r="N50" s="190">
        <f>VLOOKUP($A50,[3]futuresATR!$A$2:$F$80,3)</f>
        <v>16610</v>
      </c>
      <c r="O50" s="152">
        <f t="shared" si="4"/>
        <v>78289.969834087489</v>
      </c>
      <c r="P50" s="191">
        <f>VLOOKUP($A50,[3]futuresATR!$A$2:$F$80,4)</f>
        <v>437</v>
      </c>
      <c r="Q50" s="151">
        <f t="shared" si="14"/>
        <v>2059.7662141779788</v>
      </c>
      <c r="R50" s="143">
        <f t="shared" si="9"/>
        <v>1</v>
      </c>
      <c r="S50" s="138">
        <f t="shared" si="12"/>
        <v>78289.969834087489</v>
      </c>
      <c r="T50" s="110">
        <f t="shared" si="10"/>
        <v>1</v>
      </c>
      <c r="U50" s="110">
        <f t="shared" si="6"/>
        <v>14</v>
      </c>
      <c r="V50" s="159">
        <f t="shared" si="7"/>
        <v>1</v>
      </c>
      <c r="W50" s="159">
        <f t="shared" si="8"/>
        <v>2059.7662141779788</v>
      </c>
      <c r="X50" s="157" t="s">
        <v>901</v>
      </c>
      <c r="Y50" s="112">
        <v>2</v>
      </c>
      <c r="Z50" s="112">
        <v>16645</v>
      </c>
      <c r="AA50" s="161">
        <v>35</v>
      </c>
      <c r="AB50" s="160">
        <v>2.0999999999999999E-3</v>
      </c>
      <c r="AC50" s="112">
        <v>16680</v>
      </c>
      <c r="AD50" s="161">
        <v>350</v>
      </c>
      <c r="AE50" s="161">
        <v>0</v>
      </c>
      <c r="AF50" s="165">
        <f t="shared" si="1"/>
        <v>-35</v>
      </c>
      <c r="AG50" s="143">
        <f t="shared" si="13"/>
        <v>-329.93966817496232</v>
      </c>
      <c r="AH50" s="140">
        <f t="shared" si="3"/>
        <v>-20.060331825037679</v>
      </c>
    </row>
    <row r="51" spans="1:34" x14ac:dyDescent="0.25">
      <c r="A51" s="4" t="s">
        <v>381</v>
      </c>
      <c r="B51" t="s">
        <v>382</v>
      </c>
      <c r="C51" s="153" t="s">
        <v>381</v>
      </c>
      <c r="D51" t="s">
        <v>262</v>
      </c>
      <c r="E51" t="s">
        <v>780</v>
      </c>
      <c r="F51" t="s">
        <v>855</v>
      </c>
      <c r="G51" t="s">
        <v>474</v>
      </c>
      <c r="H51">
        <f>VLOOKUP(G51,MARGIN!$E$1:$F$10,2)</f>
        <v>1</v>
      </c>
      <c r="I51">
        <v>20</v>
      </c>
      <c r="J51">
        <v>0.01</v>
      </c>
      <c r="K51" t="s">
        <v>296</v>
      </c>
      <c r="L51" t="s">
        <v>381</v>
      </c>
      <c r="M51" s="132" t="s">
        <v>552</v>
      </c>
      <c r="N51" s="190">
        <f>VLOOKUP($A51,[3]futuresATR!$A$2:$F$80,3)</f>
        <v>4606.5</v>
      </c>
      <c r="O51" s="152">
        <f t="shared" si="4"/>
        <v>92130</v>
      </c>
      <c r="P51" s="191">
        <f>VLOOKUP($A51,[3]futuresATR!$A$2:$F$80,4)</f>
        <v>69.924999999999997</v>
      </c>
      <c r="Q51" s="151">
        <f t="shared" si="14"/>
        <v>1398.5</v>
      </c>
      <c r="R51" s="143">
        <f t="shared" si="9"/>
        <v>2</v>
      </c>
      <c r="S51" s="138">
        <f t="shared" si="12"/>
        <v>184260</v>
      </c>
      <c r="T51" s="110">
        <f t="shared" si="10"/>
        <v>2</v>
      </c>
      <c r="U51" s="110">
        <f t="shared" si="6"/>
        <v>28</v>
      </c>
      <c r="V51" s="159">
        <f t="shared" si="7"/>
        <v>2</v>
      </c>
      <c r="W51" s="159">
        <f t="shared" si="8"/>
        <v>2797</v>
      </c>
      <c r="X51" t="s">
        <v>901</v>
      </c>
      <c r="Y51">
        <v>2</v>
      </c>
      <c r="Z51">
        <v>4363.38</v>
      </c>
      <c r="AA51" s="109">
        <v>-3.75</v>
      </c>
      <c r="AB51" t="s">
        <v>908</v>
      </c>
      <c r="AC51">
        <v>4471.75</v>
      </c>
      <c r="AD51" s="108">
        <v>4335</v>
      </c>
      <c r="AE51" s="108">
        <v>0</v>
      </c>
      <c r="AF51" s="165">
        <f t="shared" si="1"/>
        <v>-108.36999999999989</v>
      </c>
      <c r="AG51" s="143">
        <f t="shared" si="13"/>
        <v>-4334.7999999999956</v>
      </c>
      <c r="AH51" s="140">
        <f t="shared" si="3"/>
        <v>-0.20000000000436557</v>
      </c>
    </row>
    <row r="52" spans="1:34" x14ac:dyDescent="0.25">
      <c r="A52" s="4" t="s">
        <v>1052</v>
      </c>
      <c r="B52" t="s">
        <v>384</v>
      </c>
      <c r="C52" s="153" t="s">
        <v>383</v>
      </c>
      <c r="D52" t="s">
        <v>263</v>
      </c>
      <c r="E52" t="s">
        <v>788</v>
      </c>
      <c r="F52">
        <v>5000</v>
      </c>
      <c r="G52" t="s">
        <v>474</v>
      </c>
      <c r="H52">
        <f>VLOOKUP(G52,MARGIN!$E$1:$F$10,2)</f>
        <v>1</v>
      </c>
      <c r="I52">
        <v>50</v>
      </c>
      <c r="J52" s="131">
        <v>42377</v>
      </c>
      <c r="K52" t="s">
        <v>299</v>
      </c>
      <c r="L52" t="s">
        <v>856</v>
      </c>
      <c r="M52" s="132" t="s">
        <v>702</v>
      </c>
      <c r="N52" s="190">
        <f>VLOOKUP($A52,[3]futuresATR!$A$2:$F$80,3)</f>
        <v>202.75</v>
      </c>
      <c r="O52" s="152">
        <f t="shared" si="4"/>
        <v>10137.5</v>
      </c>
      <c r="P52" s="191">
        <f>VLOOKUP($A52,[3]futuresATR!$A$2:$F$80,4)</f>
        <v>5.9625000000000004</v>
      </c>
      <c r="Q52" s="169">
        <f>P52*I52/H52</f>
        <v>298.125</v>
      </c>
      <c r="R52" s="143">
        <f t="shared" si="9"/>
        <v>7</v>
      </c>
      <c r="S52" s="138">
        <f t="shared" si="12"/>
        <v>70962.5</v>
      </c>
      <c r="T52" s="110">
        <f t="shared" si="10"/>
        <v>7</v>
      </c>
      <c r="U52" s="110">
        <f t="shared" si="6"/>
        <v>98</v>
      </c>
      <c r="V52" s="159">
        <f t="shared" si="7"/>
        <v>7</v>
      </c>
      <c r="W52" s="159">
        <f t="shared" si="8"/>
        <v>2086.875</v>
      </c>
      <c r="X52" t="s">
        <v>900</v>
      </c>
      <c r="Y52">
        <v>13</v>
      </c>
      <c r="Z52">
        <v>189</v>
      </c>
      <c r="AA52" s="109">
        <v>0.25</v>
      </c>
      <c r="AB52" s="133">
        <v>1.2999999999999999E-3</v>
      </c>
      <c r="AC52" s="134">
        <v>190.25</v>
      </c>
      <c r="AD52" s="108">
        <v>-812</v>
      </c>
      <c r="AE52" s="108">
        <v>0</v>
      </c>
      <c r="AF52" s="165">
        <f t="shared" si="1"/>
        <v>-1.25</v>
      </c>
      <c r="AG52" s="143">
        <f t="shared" si="13"/>
        <v>-812.5</v>
      </c>
      <c r="AH52" s="140">
        <f t="shared" si="3"/>
        <v>0.5</v>
      </c>
    </row>
    <row r="53" spans="1:34" x14ac:dyDescent="0.25">
      <c r="A53" s="4" t="s">
        <v>0</v>
      </c>
      <c r="B53" t="s">
        <v>385</v>
      </c>
      <c r="C53" s="153" t="s">
        <v>0</v>
      </c>
      <c r="D53" t="s">
        <v>795</v>
      </c>
      <c r="E53" t="s">
        <v>837</v>
      </c>
      <c r="F53" t="s">
        <v>857</v>
      </c>
      <c r="G53" t="s">
        <v>474</v>
      </c>
      <c r="H53">
        <f>VLOOKUP(G53,MARGIN!$E$1:$F$10,2)</f>
        <v>1</v>
      </c>
      <c r="I53">
        <v>150</v>
      </c>
      <c r="J53">
        <v>0.01</v>
      </c>
      <c r="K53" t="s">
        <v>306</v>
      </c>
      <c r="L53" t="s">
        <v>0</v>
      </c>
      <c r="M53" s="132" t="s">
        <v>704</v>
      </c>
      <c r="N53" s="190">
        <f>VLOOKUP($A53,[3]futuresATR!$A$2:$F$80,3)</f>
        <v>182.85</v>
      </c>
      <c r="O53" s="152">
        <f t="shared" si="4"/>
        <v>27427.5</v>
      </c>
      <c r="P53" s="191">
        <f>VLOOKUP($A53,[3]futuresATR!$A$2:$F$80,4)</f>
        <v>5.3949999999999996</v>
      </c>
      <c r="Q53" s="151">
        <f t="shared" ref="Q53:Q61" si="15">P53*I53/H53</f>
        <v>809.24999999999989</v>
      </c>
      <c r="R53" s="143">
        <f t="shared" si="9"/>
        <v>3</v>
      </c>
      <c r="S53" s="138">
        <f t="shared" si="12"/>
        <v>82282.5</v>
      </c>
      <c r="T53" s="110">
        <f t="shared" si="10"/>
        <v>3</v>
      </c>
      <c r="U53" s="110">
        <f t="shared" si="6"/>
        <v>42</v>
      </c>
      <c r="V53" s="159">
        <f t="shared" si="7"/>
        <v>3</v>
      </c>
      <c r="W53" s="159">
        <f t="shared" si="8"/>
        <v>2427.7499999999995</v>
      </c>
      <c r="X53" t="s">
        <v>901</v>
      </c>
      <c r="Y53">
        <v>5</v>
      </c>
      <c r="Z53">
        <v>147.5</v>
      </c>
      <c r="AA53" s="109">
        <v>0</v>
      </c>
      <c r="AB53" t="s">
        <v>904</v>
      </c>
      <c r="AC53">
        <v>148.5</v>
      </c>
      <c r="AD53" s="108">
        <v>750</v>
      </c>
      <c r="AE53" s="108">
        <v>0</v>
      </c>
      <c r="AF53" s="165">
        <f t="shared" si="1"/>
        <v>-1</v>
      </c>
      <c r="AG53" s="143">
        <f t="shared" si="13"/>
        <v>-750</v>
      </c>
      <c r="AH53" s="140">
        <f t="shared" si="3"/>
        <v>0</v>
      </c>
    </row>
    <row r="54" spans="1:34" s="112" customFormat="1" x14ac:dyDescent="0.25">
      <c r="A54" s="4" t="s">
        <v>386</v>
      </c>
      <c r="B54" t="s">
        <v>387</v>
      </c>
      <c r="C54" s="153" t="s">
        <v>1040</v>
      </c>
      <c r="D54" t="s">
        <v>264</v>
      </c>
      <c r="E54" t="s">
        <v>780</v>
      </c>
      <c r="F54" t="s">
        <v>827</v>
      </c>
      <c r="G54" t="s">
        <v>474</v>
      </c>
      <c r="H54">
        <f>VLOOKUP(G54,MARGIN!$E$1:$F$10,2)</f>
        <v>1</v>
      </c>
      <c r="I54">
        <v>100</v>
      </c>
      <c r="J54">
        <v>0.01</v>
      </c>
      <c r="K54" t="s">
        <v>349</v>
      </c>
      <c r="L54" t="s">
        <v>386</v>
      </c>
      <c r="M54" s="132" t="s">
        <v>706</v>
      </c>
      <c r="N54" s="190">
        <f>VLOOKUP($A54,[3]futuresATR!$A$2:$F$80,3)</f>
        <v>656.4</v>
      </c>
      <c r="O54" s="152">
        <f t="shared" si="4"/>
        <v>65640</v>
      </c>
      <c r="P54" s="191">
        <f>VLOOKUP($A54,[3]futuresATR!$A$2:$F$80,4)</f>
        <v>16.962499999999999</v>
      </c>
      <c r="Q54" s="151">
        <f t="shared" si="15"/>
        <v>1696.2499999999998</v>
      </c>
      <c r="R54" s="143">
        <f t="shared" si="9"/>
        <v>2</v>
      </c>
      <c r="S54" s="138">
        <f t="shared" si="12"/>
        <v>131280</v>
      </c>
      <c r="T54" s="110">
        <f t="shared" si="10"/>
        <v>2</v>
      </c>
      <c r="U54" s="110">
        <f t="shared" si="6"/>
        <v>28</v>
      </c>
      <c r="V54" s="159">
        <f t="shared" si="7"/>
        <v>2</v>
      </c>
      <c r="W54" s="159">
        <f t="shared" si="8"/>
        <v>3392.4999999999995</v>
      </c>
      <c r="X54" t="s">
        <v>900</v>
      </c>
      <c r="Y54">
        <v>2</v>
      </c>
      <c r="Z54">
        <v>547.6</v>
      </c>
      <c r="AA54" s="109">
        <v>6.75</v>
      </c>
      <c r="AB54" s="133">
        <v>1.26E-2</v>
      </c>
      <c r="AC54">
        <v>542</v>
      </c>
      <c r="AD54" s="108">
        <v>1115</v>
      </c>
      <c r="AE54" s="108">
        <v>0</v>
      </c>
      <c r="AF54" s="165">
        <f t="shared" si="1"/>
        <v>5.6000000000000227</v>
      </c>
      <c r="AG54" s="143">
        <f t="shared" si="13"/>
        <v>1120.0000000000045</v>
      </c>
      <c r="AH54" s="140">
        <f t="shared" si="3"/>
        <v>5.0000000000045475</v>
      </c>
    </row>
    <row r="55" spans="1:34" s="112" customFormat="1" x14ac:dyDescent="0.25">
      <c r="A55" s="4" t="s">
        <v>388</v>
      </c>
      <c r="B55" t="s">
        <v>389</v>
      </c>
      <c r="C55" s="153" t="s">
        <v>1041</v>
      </c>
      <c r="D55" t="s">
        <v>264</v>
      </c>
      <c r="E55" t="s">
        <v>858</v>
      </c>
      <c r="F55" t="s">
        <v>859</v>
      </c>
      <c r="G55" t="s">
        <v>474</v>
      </c>
      <c r="H55">
        <f>VLOOKUP(G55,MARGIN!$E$1:$F$10,2)</f>
        <v>1</v>
      </c>
      <c r="I55">
        <v>50</v>
      </c>
      <c r="J55">
        <v>0.1</v>
      </c>
      <c r="K55" t="s">
        <v>349</v>
      </c>
      <c r="L55" t="s">
        <v>388</v>
      </c>
      <c r="M55" s="132" t="s">
        <v>708</v>
      </c>
      <c r="N55" s="190">
        <f>VLOOKUP($A55,[3]futuresATR!$A$2:$F$80,3)</f>
        <v>1098.5999999999999</v>
      </c>
      <c r="O55" s="152">
        <f t="shared" si="4"/>
        <v>54929.999999999993</v>
      </c>
      <c r="P55" s="191">
        <f>VLOOKUP($A55,[3]futuresATR!$A$2:$F$80,4)</f>
        <v>22.995000000000001</v>
      </c>
      <c r="Q55" s="151">
        <f t="shared" si="15"/>
        <v>1149.75</v>
      </c>
      <c r="R55" s="143">
        <f t="shared" si="9"/>
        <v>2</v>
      </c>
      <c r="S55" s="138">
        <f t="shared" si="12"/>
        <v>109859.99999999999</v>
      </c>
      <c r="T55" s="110">
        <f t="shared" si="10"/>
        <v>2</v>
      </c>
      <c r="U55" s="110">
        <f t="shared" si="6"/>
        <v>28</v>
      </c>
      <c r="V55" s="159">
        <f t="shared" si="7"/>
        <v>2</v>
      </c>
      <c r="W55" s="159">
        <f t="shared" si="8"/>
        <v>2299.5</v>
      </c>
      <c r="X55" t="s">
        <v>900</v>
      </c>
      <c r="Y55">
        <v>3</v>
      </c>
      <c r="Z55">
        <v>1010.3</v>
      </c>
      <c r="AA55" s="108">
        <v>15</v>
      </c>
      <c r="AB55" s="133">
        <v>1.55E-2</v>
      </c>
      <c r="AC55">
        <v>1008.6</v>
      </c>
      <c r="AD55" s="108">
        <v>255</v>
      </c>
      <c r="AE55" s="108">
        <v>0</v>
      </c>
      <c r="AF55" s="165">
        <f t="shared" si="1"/>
        <v>1.6999999999999318</v>
      </c>
      <c r="AG55" s="143">
        <f t="shared" si="13"/>
        <v>254.99999999998977</v>
      </c>
      <c r="AH55" s="140">
        <f t="shared" si="3"/>
        <v>-1.0231815394945443E-11</v>
      </c>
    </row>
    <row r="56" spans="1:34" x14ac:dyDescent="0.25">
      <c r="A56" s="4" t="s">
        <v>390</v>
      </c>
      <c r="B56" t="s">
        <v>834</v>
      </c>
      <c r="C56" s="153" t="s">
        <v>1031</v>
      </c>
      <c r="D56" t="s">
        <v>264</v>
      </c>
      <c r="E56" t="s">
        <v>783</v>
      </c>
      <c r="F56" t="s">
        <v>832</v>
      </c>
      <c r="G56" t="s">
        <v>474</v>
      </c>
      <c r="H56">
        <f>VLOOKUP(G56,MARGIN!$E$1:$F$10,2)</f>
        <v>1</v>
      </c>
      <c r="I56" s="130">
        <v>42000</v>
      </c>
      <c r="J56">
        <v>1E-4</v>
      </c>
      <c r="K56" t="s">
        <v>290</v>
      </c>
      <c r="L56" t="s">
        <v>390</v>
      </c>
      <c r="M56" s="132" t="s">
        <v>712</v>
      </c>
      <c r="N56" s="190">
        <f>VLOOKUP($A56,[3]futuresATR!$A$2:$F$80,3)</f>
        <v>1.3852</v>
      </c>
      <c r="O56" s="152">
        <f t="shared" si="4"/>
        <v>58178.400000000001</v>
      </c>
      <c r="P56" s="191">
        <f>VLOOKUP($A56,[3]futuresATR!$A$2:$F$80,4)</f>
        <v>5.4909494500000003E-2</v>
      </c>
      <c r="Q56" s="151">
        <f t="shared" si="15"/>
        <v>2306.1987690000001</v>
      </c>
      <c r="R56" s="143">
        <f t="shared" si="9"/>
        <v>1</v>
      </c>
      <c r="S56" s="138">
        <f t="shared" si="12"/>
        <v>58178.400000000001</v>
      </c>
      <c r="T56" s="110">
        <f t="shared" si="10"/>
        <v>1</v>
      </c>
      <c r="U56" s="110">
        <f t="shared" si="6"/>
        <v>14</v>
      </c>
      <c r="V56" s="159">
        <f t="shared" si="7"/>
        <v>1</v>
      </c>
      <c r="W56" s="159">
        <f t="shared" si="8"/>
        <v>2306.1987690000001</v>
      </c>
      <c r="X56" t="s">
        <v>901</v>
      </c>
      <c r="Y56">
        <v>2</v>
      </c>
      <c r="Z56">
        <v>1.6549</v>
      </c>
      <c r="AA56" s="109">
        <v>0</v>
      </c>
      <c r="AB56" t="s">
        <v>903</v>
      </c>
      <c r="AC56">
        <v>1.6546000000000001</v>
      </c>
      <c r="AD56" s="108">
        <v>-24</v>
      </c>
      <c r="AE56" s="108">
        <v>0</v>
      </c>
      <c r="AF56" s="165">
        <f t="shared" si="1"/>
        <v>2.9999999999996696E-4</v>
      </c>
      <c r="AG56" s="143">
        <f t="shared" si="13"/>
        <v>25.199999999997225</v>
      </c>
      <c r="AH56" s="140">
        <f t="shared" si="3"/>
        <v>1.1999999999972246</v>
      </c>
    </row>
    <row r="57" spans="1:34" s="112" customFormat="1" x14ac:dyDescent="0.25">
      <c r="A57" s="4" t="s">
        <v>391</v>
      </c>
      <c r="B57" t="s">
        <v>392</v>
      </c>
      <c r="C57" s="154" t="s">
        <v>1014</v>
      </c>
      <c r="D57" t="s">
        <v>263</v>
      </c>
      <c r="E57" t="s">
        <v>837</v>
      </c>
      <c r="F57">
        <v>2000</v>
      </c>
      <c r="G57" t="s">
        <v>474</v>
      </c>
      <c r="H57">
        <f>VLOOKUP(G57,MARGIN!$E$1:$F$10,2)</f>
        <v>1</v>
      </c>
      <c r="I57" s="130">
        <v>2000</v>
      </c>
      <c r="J57">
        <v>1E-3</v>
      </c>
      <c r="K57" t="s">
        <v>299</v>
      </c>
      <c r="L57" t="s">
        <v>860</v>
      </c>
      <c r="M57" s="132" t="s">
        <v>714</v>
      </c>
      <c r="N57" s="190">
        <f>VLOOKUP($A57,[3]futuresATR!$A$2:$F$80,3)</f>
        <v>10.785</v>
      </c>
      <c r="O57" s="152">
        <f t="shared" si="4"/>
        <v>21570</v>
      </c>
      <c r="P57" s="191">
        <f>VLOOKUP($A57,[3]futuresATR!$A$2:$F$80,4)</f>
        <v>0.25674999999999998</v>
      </c>
      <c r="Q57" s="151">
        <f t="shared" si="15"/>
        <v>513.5</v>
      </c>
      <c r="R57" s="143">
        <f t="shared" si="9"/>
        <v>4</v>
      </c>
      <c r="S57" s="138">
        <f t="shared" si="12"/>
        <v>86280</v>
      </c>
      <c r="T57" s="110">
        <f t="shared" si="10"/>
        <v>4</v>
      </c>
      <c r="U57" s="110">
        <f t="shared" si="6"/>
        <v>56</v>
      </c>
      <c r="V57" s="159">
        <f t="shared" si="7"/>
        <v>4</v>
      </c>
      <c r="W57" s="159">
        <f t="shared" si="8"/>
        <v>2054</v>
      </c>
      <c r="X57" t="s">
        <v>900</v>
      </c>
      <c r="Y57">
        <v>7</v>
      </c>
      <c r="Z57">
        <v>11.606999999999999</v>
      </c>
      <c r="AA57" s="109">
        <v>0.13</v>
      </c>
      <c r="AB57" s="133">
        <v>1.2E-2</v>
      </c>
      <c r="AC57">
        <v>11.37</v>
      </c>
      <c r="AD57" s="108">
        <v>3320</v>
      </c>
      <c r="AE57" s="108">
        <v>0</v>
      </c>
      <c r="AF57" s="165">
        <f t="shared" si="1"/>
        <v>0.2370000000000001</v>
      </c>
      <c r="AG57" s="143">
        <f t="shared" si="13"/>
        <v>3318.0000000000018</v>
      </c>
      <c r="AH57" s="140">
        <f t="shared" si="3"/>
        <v>-1.999999999998181</v>
      </c>
    </row>
    <row r="58" spans="1:34" s="112" customFormat="1" x14ac:dyDescent="0.25">
      <c r="A58" s="4" t="s">
        <v>393</v>
      </c>
      <c r="B58" s="112" t="s">
        <v>394</v>
      </c>
      <c r="C58" s="154" t="s">
        <v>393</v>
      </c>
      <c r="D58" s="112" t="s">
        <v>480</v>
      </c>
      <c r="E58" s="112" t="s">
        <v>1015</v>
      </c>
      <c r="F58" s="112" t="s">
        <v>1016</v>
      </c>
      <c r="G58" s="112" t="s">
        <v>489</v>
      </c>
      <c r="H58">
        <f>VLOOKUP(G58,MARGIN!$E$1:$F$10,2)</f>
        <v>1.3028</v>
      </c>
      <c r="I58" s="147">
        <v>20</v>
      </c>
      <c r="J58" s="112">
        <v>0.1</v>
      </c>
      <c r="K58" s="112" t="s">
        <v>299</v>
      </c>
      <c r="M58" s="145" t="s">
        <v>492</v>
      </c>
      <c r="N58" s="190">
        <f>VLOOKUP($A58,[3]futuresATR!$A$2:$F$80,3)</f>
        <v>463.4</v>
      </c>
      <c r="O58" s="152">
        <f t="shared" si="4"/>
        <v>7113.9085047589806</v>
      </c>
      <c r="P58" s="191">
        <f>VLOOKUP($A58,[3]futuresATR!$A$2:$F$80,4)</f>
        <v>11.125</v>
      </c>
      <c r="Q58" s="151">
        <f t="shared" si="15"/>
        <v>170.785999385938</v>
      </c>
      <c r="R58" s="143">
        <f t="shared" si="9"/>
        <v>12</v>
      </c>
      <c r="S58" s="138">
        <f t="shared" si="12"/>
        <v>85366.902057107771</v>
      </c>
      <c r="T58" s="110">
        <f t="shared" si="10"/>
        <v>12</v>
      </c>
      <c r="U58" s="110">
        <f t="shared" si="6"/>
        <v>168</v>
      </c>
      <c r="V58" s="159">
        <f t="shared" si="7"/>
        <v>12</v>
      </c>
      <c r="W58" s="159">
        <f t="shared" si="8"/>
        <v>2049.431992631256</v>
      </c>
      <c r="X58" s="112" t="s">
        <v>900</v>
      </c>
      <c r="Y58" s="112">
        <v>28</v>
      </c>
      <c r="Z58" s="112">
        <v>516.20000000000005</v>
      </c>
      <c r="AA58" s="112" t="s">
        <v>1050</v>
      </c>
      <c r="AB58" s="160">
        <v>1.5E-3</v>
      </c>
      <c r="AC58" s="112">
        <v>517</v>
      </c>
      <c r="AD58" s="161">
        <v>-342</v>
      </c>
      <c r="AE58" s="161">
        <v>0</v>
      </c>
      <c r="AF58" s="165">
        <f t="shared" si="1"/>
        <v>-0.79999999999995453</v>
      </c>
      <c r="AG58" s="143">
        <f t="shared" si="13"/>
        <v>-343.87473134784659</v>
      </c>
      <c r="AH58" s="140">
        <f>ABS(AG58)-ABS(AD58)</f>
        <v>1.8747313478465912</v>
      </c>
    </row>
    <row r="59" spans="1:34" x14ac:dyDescent="0.25">
      <c r="A59" s="4" t="s">
        <v>30</v>
      </c>
      <c r="B59" t="s">
        <v>395</v>
      </c>
      <c r="C59" s="153" t="s">
        <v>1017</v>
      </c>
      <c r="D59" t="s">
        <v>263</v>
      </c>
      <c r="E59" t="s">
        <v>861</v>
      </c>
      <c r="F59" t="s">
        <v>862</v>
      </c>
      <c r="G59" t="s">
        <v>474</v>
      </c>
      <c r="H59">
        <f>VLOOKUP(G59,MARGIN!$E$1:$F$10,2)</f>
        <v>1</v>
      </c>
      <c r="I59">
        <v>50</v>
      </c>
      <c r="J59" s="131">
        <v>42377</v>
      </c>
      <c r="K59" t="s">
        <v>299</v>
      </c>
      <c r="L59" t="s">
        <v>863</v>
      </c>
      <c r="M59" s="132" t="s">
        <v>732</v>
      </c>
      <c r="N59" s="190">
        <f>VLOOKUP($A59,[3]futuresATR!$A$2:$F$80,3)</f>
        <v>1027.75</v>
      </c>
      <c r="O59" s="152">
        <f t="shared" si="4"/>
        <v>51387.5</v>
      </c>
      <c r="P59" s="191">
        <f>VLOOKUP($A59,[3]futuresATR!$A$2:$F$80,4)</f>
        <v>37.987499999999997</v>
      </c>
      <c r="Q59" s="151">
        <f t="shared" si="15"/>
        <v>1899.3749999999998</v>
      </c>
      <c r="R59" s="143">
        <f t="shared" si="9"/>
        <v>2</v>
      </c>
      <c r="S59" s="138">
        <f t="shared" si="12"/>
        <v>102775</v>
      </c>
      <c r="T59" s="110">
        <f t="shared" si="10"/>
        <v>2</v>
      </c>
      <c r="U59" s="110">
        <f t="shared" si="6"/>
        <v>28</v>
      </c>
      <c r="V59" s="159">
        <f t="shared" si="7"/>
        <v>2</v>
      </c>
      <c r="W59" s="159">
        <f t="shared" si="8"/>
        <v>3798.7499999999995</v>
      </c>
      <c r="X59" t="s">
        <v>901</v>
      </c>
      <c r="Y59">
        <v>1</v>
      </c>
      <c r="Z59">
        <v>1062</v>
      </c>
      <c r="AA59" s="109">
        <v>-2</v>
      </c>
      <c r="AB59" t="s">
        <v>909</v>
      </c>
      <c r="AC59" s="134">
        <v>1084.5</v>
      </c>
      <c r="AD59" s="108">
        <v>1125</v>
      </c>
      <c r="AE59" s="108">
        <v>0</v>
      </c>
      <c r="AF59" s="165">
        <f t="shared" si="1"/>
        <v>-22.5</v>
      </c>
      <c r="AG59" s="143">
        <f t="shared" si="13"/>
        <v>-1125</v>
      </c>
      <c r="AH59" s="140">
        <f t="shared" si="3"/>
        <v>0</v>
      </c>
    </row>
    <row r="60" spans="1:34" x14ac:dyDescent="0.25">
      <c r="A60" s="4" t="s">
        <v>396</v>
      </c>
      <c r="B60" t="s">
        <v>397</v>
      </c>
      <c r="C60" s="153" t="s">
        <v>989</v>
      </c>
      <c r="D60" t="s">
        <v>795</v>
      </c>
      <c r="E60" t="s">
        <v>864</v>
      </c>
      <c r="F60" t="s">
        <v>865</v>
      </c>
      <c r="G60" t="s">
        <v>474</v>
      </c>
      <c r="H60">
        <f>VLOOKUP(G60,MARGIN!$E$1:$F$10,2)</f>
        <v>1</v>
      </c>
      <c r="I60" s="130">
        <v>1120</v>
      </c>
      <c r="J60">
        <v>0.01</v>
      </c>
      <c r="K60" t="s">
        <v>306</v>
      </c>
      <c r="L60" t="s">
        <v>396</v>
      </c>
      <c r="M60" s="132" t="s">
        <v>744</v>
      </c>
      <c r="N60" s="190">
        <f>VLOOKUP($A60,[3]futuresATR!$A$2:$F$80,3)</f>
        <v>19.36</v>
      </c>
      <c r="O60" s="152">
        <f t="shared" si="4"/>
        <v>21683.200000000001</v>
      </c>
      <c r="P60" s="191">
        <f>VLOOKUP($A60,[3]futuresATR!$A$2:$F$80,4)</f>
        <v>0.71150000000000002</v>
      </c>
      <c r="Q60" s="151">
        <f t="shared" si="15"/>
        <v>796.88</v>
      </c>
      <c r="R60" s="143">
        <f t="shared" si="9"/>
        <v>3</v>
      </c>
      <c r="S60" s="138">
        <f t="shared" si="12"/>
        <v>65049.600000000006</v>
      </c>
      <c r="T60" s="110">
        <f t="shared" si="10"/>
        <v>3</v>
      </c>
      <c r="U60" s="110">
        <f t="shared" si="6"/>
        <v>42</v>
      </c>
      <c r="V60" s="159">
        <f t="shared" si="7"/>
        <v>3</v>
      </c>
      <c r="W60" s="159">
        <f t="shared" si="8"/>
        <v>2390.64</v>
      </c>
      <c r="X60" t="s">
        <v>901</v>
      </c>
      <c r="Y60">
        <v>3</v>
      </c>
      <c r="Z60">
        <v>16.739999999999998</v>
      </c>
      <c r="AA60" s="109">
        <v>0</v>
      </c>
      <c r="AB60" t="s">
        <v>904</v>
      </c>
      <c r="AC60">
        <v>17.12</v>
      </c>
      <c r="AD60" s="108">
        <v>1288</v>
      </c>
      <c r="AE60" s="108">
        <v>0</v>
      </c>
      <c r="AF60" s="165">
        <f t="shared" si="1"/>
        <v>-0.38000000000000256</v>
      </c>
      <c r="AG60" s="143">
        <f t="shared" si="13"/>
        <v>-1276.8000000000086</v>
      </c>
      <c r="AH60" s="140">
        <f t="shared" si="3"/>
        <v>-11.199999999991405</v>
      </c>
    </row>
    <row r="61" spans="1:34" x14ac:dyDescent="0.25">
      <c r="A61" s="4" t="s">
        <v>398</v>
      </c>
      <c r="B61" t="s">
        <v>399</v>
      </c>
      <c r="C61" s="153" t="s">
        <v>398</v>
      </c>
      <c r="D61" t="s">
        <v>262</v>
      </c>
      <c r="E61" t="s">
        <v>780</v>
      </c>
      <c r="F61" t="s">
        <v>866</v>
      </c>
      <c r="G61" t="s">
        <v>474</v>
      </c>
      <c r="H61">
        <f>VLOOKUP(G61,MARGIN!$E$1:$F$10,2)</f>
        <v>1</v>
      </c>
      <c r="I61" s="130">
        <v>125000</v>
      </c>
      <c r="J61">
        <v>1E-4</v>
      </c>
      <c r="K61" t="s">
        <v>1125</v>
      </c>
      <c r="L61" t="s">
        <v>537</v>
      </c>
      <c r="M61" s="132" t="s">
        <v>746</v>
      </c>
      <c r="N61" s="190">
        <f>VLOOKUP($A61,[3]futuresATR!$A$2:$F$80,3)</f>
        <v>1.0179</v>
      </c>
      <c r="O61" s="152">
        <f t="shared" si="4"/>
        <v>127237.5</v>
      </c>
      <c r="P61" s="191">
        <f>VLOOKUP($A61,[3]futuresATR!$A$2:$F$80,4)</f>
        <v>8.3999999999999995E-3</v>
      </c>
      <c r="Q61" s="151">
        <f t="shared" si="15"/>
        <v>1050</v>
      </c>
      <c r="R61" s="143">
        <f t="shared" si="9"/>
        <v>2</v>
      </c>
      <c r="S61" s="138">
        <f t="shared" si="12"/>
        <v>254475</v>
      </c>
      <c r="T61" s="110">
        <f t="shared" si="10"/>
        <v>2</v>
      </c>
      <c r="U61" s="110">
        <f t="shared" si="6"/>
        <v>28</v>
      </c>
      <c r="V61" s="159">
        <f t="shared" si="7"/>
        <v>2</v>
      </c>
      <c r="W61" s="159">
        <f t="shared" si="8"/>
        <v>2100</v>
      </c>
      <c r="X61" t="s">
        <v>900</v>
      </c>
      <c r="Y61">
        <v>1</v>
      </c>
      <c r="Z61">
        <v>1.0099</v>
      </c>
      <c r="AA61" s="109">
        <v>0</v>
      </c>
      <c r="AB61" s="133">
        <v>1.9E-3</v>
      </c>
      <c r="AC61">
        <v>1.0114000000000001</v>
      </c>
      <c r="AD61" s="108">
        <v>-187</v>
      </c>
      <c r="AE61" s="108">
        <v>0</v>
      </c>
      <c r="AF61" s="165">
        <f t="shared" si="1"/>
        <v>-1.5000000000000568E-3</v>
      </c>
      <c r="AG61" s="143">
        <f t="shared" si="13"/>
        <v>-187.50000000000711</v>
      </c>
      <c r="AH61" s="140">
        <f t="shared" si="3"/>
        <v>0.50000000000710543</v>
      </c>
    </row>
    <row r="62" spans="1:34" x14ac:dyDescent="0.25">
      <c r="A62" s="4" t="s">
        <v>400</v>
      </c>
      <c r="B62" t="s">
        <v>401</v>
      </c>
      <c r="C62" s="153" t="s">
        <v>1042</v>
      </c>
      <c r="D62" t="s">
        <v>825</v>
      </c>
      <c r="E62" t="s">
        <v>788</v>
      </c>
      <c r="F62" t="s">
        <v>867</v>
      </c>
      <c r="G62" t="s">
        <v>474</v>
      </c>
      <c r="H62">
        <f>VLOOKUP(G62,MARGIN!$E$1:$F$10,2)</f>
        <v>1</v>
      </c>
      <c r="I62">
        <v>5000</v>
      </c>
      <c r="J62">
        <v>0.1</v>
      </c>
      <c r="K62" t="s">
        <v>349</v>
      </c>
      <c r="L62" t="s">
        <v>400</v>
      </c>
      <c r="M62" s="132" t="s">
        <v>724</v>
      </c>
      <c r="N62" s="190">
        <f>VLOOKUP($A62,[3]futuresATR!$A$2:$F$80,3)</f>
        <v>2000.7</v>
      </c>
      <c r="O62" s="168">
        <f>N62*I62/H62/100</f>
        <v>100035</v>
      </c>
      <c r="P62" s="191">
        <f>VLOOKUP($A62,[3]futuresATR!$A$2:$F$80,4)</f>
        <v>64.168777445000003</v>
      </c>
      <c r="Q62" s="158">
        <f>P62*I62/H62/100</f>
        <v>3208.4388722500003</v>
      </c>
      <c r="R62" s="143">
        <f t="shared" si="9"/>
        <v>1</v>
      </c>
      <c r="S62" s="138">
        <f t="shared" si="12"/>
        <v>100035</v>
      </c>
      <c r="T62" s="110">
        <f t="shared" si="10"/>
        <v>1</v>
      </c>
      <c r="U62" s="110">
        <f t="shared" si="6"/>
        <v>14</v>
      </c>
      <c r="V62" s="159">
        <f t="shared" si="7"/>
        <v>1</v>
      </c>
      <c r="W62" s="159">
        <f t="shared" si="8"/>
        <v>3208.4388722500003</v>
      </c>
      <c r="X62" t="s">
        <v>900</v>
      </c>
      <c r="Y62">
        <v>8</v>
      </c>
      <c r="Z62">
        <v>16.274999999999999</v>
      </c>
      <c r="AA62" s="109">
        <v>0.11</v>
      </c>
      <c r="AB62" s="133">
        <v>6.4000000000000003E-3</v>
      </c>
      <c r="AC62">
        <v>16.440000000000001</v>
      </c>
      <c r="AD62" s="108">
        <v>-6599</v>
      </c>
      <c r="AE62" s="108">
        <v>0</v>
      </c>
      <c r="AF62" s="165">
        <f t="shared" si="1"/>
        <v>-0.1650000000000027</v>
      </c>
      <c r="AG62" s="143">
        <f t="shared" si="13"/>
        <v>-6600.0000000001082</v>
      </c>
      <c r="AH62" s="140">
        <f t="shared" si="3"/>
        <v>1.0000000001082299</v>
      </c>
    </row>
    <row r="63" spans="1:34" x14ac:dyDescent="0.25">
      <c r="A63" s="4" t="s">
        <v>402</v>
      </c>
      <c r="B63" s="112" t="s">
        <v>993</v>
      </c>
      <c r="C63" s="154" t="s">
        <v>402</v>
      </c>
      <c r="D63" s="112" t="s">
        <v>270</v>
      </c>
      <c r="E63" s="112" t="s">
        <v>783</v>
      </c>
      <c r="F63" s="112" t="s">
        <v>1029</v>
      </c>
      <c r="G63" s="112" t="s">
        <v>474</v>
      </c>
      <c r="H63">
        <f>VLOOKUP(G63,MARGIN!$E$1:$F$10,2)</f>
        <v>1</v>
      </c>
      <c r="I63" s="112">
        <v>2</v>
      </c>
      <c r="J63" s="112">
        <v>0.05</v>
      </c>
      <c r="K63" s="112" t="s">
        <v>296</v>
      </c>
      <c r="L63" s="112"/>
      <c r="M63" s="145" t="s">
        <v>734</v>
      </c>
      <c r="N63" s="190">
        <f>VLOOKUP($A63,[3]futuresATR!$A$2:$F$80,3)</f>
        <v>8555</v>
      </c>
      <c r="O63" s="152">
        <f t="shared" si="4"/>
        <v>17110</v>
      </c>
      <c r="P63" s="191">
        <f>VLOOKUP($A63,[3]futuresATR!$A$2:$F$80,4)</f>
        <v>109.165066964</v>
      </c>
      <c r="Q63" s="151">
        <f t="shared" ref="Q63:Q80" si="16">P63*I63/H63</f>
        <v>218.33013392800001</v>
      </c>
      <c r="R63" s="143">
        <f t="shared" si="9"/>
        <v>10</v>
      </c>
      <c r="S63" s="138">
        <f t="shared" si="12"/>
        <v>171100</v>
      </c>
      <c r="T63" s="110">
        <f t="shared" si="10"/>
        <v>10</v>
      </c>
      <c r="U63" s="110">
        <f t="shared" si="6"/>
        <v>140</v>
      </c>
      <c r="V63" s="159">
        <f t="shared" si="7"/>
        <v>10</v>
      </c>
      <c r="W63" s="159">
        <f t="shared" si="8"/>
        <v>2183.3013392800003</v>
      </c>
      <c r="X63" s="112" t="s">
        <v>901</v>
      </c>
      <c r="Y63" s="112">
        <v>38</v>
      </c>
      <c r="Z63" s="112">
        <v>8178</v>
      </c>
      <c r="AA63" s="162">
        <v>9.5</v>
      </c>
      <c r="AB63" s="160">
        <v>1.1999999999999999E-3</v>
      </c>
      <c r="AC63" s="112">
        <v>8187.5</v>
      </c>
      <c r="AD63" s="161">
        <v>722</v>
      </c>
      <c r="AE63" s="112"/>
      <c r="AF63" s="165">
        <f t="shared" si="1"/>
        <v>-9.5</v>
      </c>
      <c r="AG63" s="143">
        <f t="shared" si="13"/>
        <v>-722</v>
      </c>
      <c r="AH63" s="140">
        <f t="shared" si="3"/>
        <v>0</v>
      </c>
    </row>
    <row r="64" spans="1:34" x14ac:dyDescent="0.25">
      <c r="A64" s="4" t="s">
        <v>994</v>
      </c>
      <c r="B64" s="112" t="s">
        <v>995</v>
      </c>
      <c r="C64" s="154" t="s">
        <v>994</v>
      </c>
      <c r="D64" s="112" t="s">
        <v>270</v>
      </c>
      <c r="E64" s="112" t="s">
        <v>780</v>
      </c>
      <c r="F64" s="112" t="s">
        <v>1023</v>
      </c>
      <c r="G64" s="112" t="s">
        <v>442</v>
      </c>
      <c r="H64">
        <f>VLOOKUP(G64,MARGIN!$E$1:$F$10,2)</f>
        <v>106.08</v>
      </c>
      <c r="I64" s="112">
        <v>100000</v>
      </c>
      <c r="J64" s="112">
        <v>0.01</v>
      </c>
      <c r="K64" s="112" t="s">
        <v>1126</v>
      </c>
      <c r="L64" s="112"/>
      <c r="M64" s="145" t="s">
        <v>445</v>
      </c>
      <c r="N64" s="190">
        <f>VLOOKUP($A64,[3]futuresATR!$A$2:$F$80,3)</f>
        <v>153.1</v>
      </c>
      <c r="O64" s="152">
        <f t="shared" si="4"/>
        <v>144325.03770739064</v>
      </c>
      <c r="P64" s="191">
        <f>VLOOKUP($A64,[3]futuresATR!$A$2:$F$80,4)</f>
        <v>0.34799999999999998</v>
      </c>
      <c r="Q64" s="151">
        <f t="shared" si="16"/>
        <v>328.05429864253392</v>
      </c>
      <c r="R64" s="143">
        <f t="shared" si="9"/>
        <v>7</v>
      </c>
      <c r="S64" s="138">
        <f t="shared" si="12"/>
        <v>1010275.2639517345</v>
      </c>
      <c r="T64" s="110">
        <f t="shared" si="10"/>
        <v>7</v>
      </c>
      <c r="U64" s="110">
        <f t="shared" si="6"/>
        <v>98</v>
      </c>
      <c r="V64" s="159">
        <f t="shared" si="7"/>
        <v>7</v>
      </c>
      <c r="W64" s="159">
        <f t="shared" si="8"/>
        <v>2296.3800904977375</v>
      </c>
      <c r="X64" s="112" t="s">
        <v>900</v>
      </c>
      <c r="Y64" s="112">
        <v>10</v>
      </c>
      <c r="Z64" s="112">
        <v>152</v>
      </c>
      <c r="AA64" s="112" t="s">
        <v>1065</v>
      </c>
      <c r="AB64" s="160" t="s">
        <v>907</v>
      </c>
      <c r="AC64" s="112">
        <v>152.01</v>
      </c>
      <c r="AD64" s="161">
        <v>-91</v>
      </c>
      <c r="AE64" s="161">
        <v>147</v>
      </c>
      <c r="AF64" s="165">
        <f t="shared" si="1"/>
        <v>-9.9999999999909051E-3</v>
      </c>
      <c r="AG64" s="143">
        <f t="shared" si="13"/>
        <v>-94.268476621332056</v>
      </c>
      <c r="AH64" s="140">
        <f t="shared" si="3"/>
        <v>3.2684766213320557</v>
      </c>
    </row>
    <row r="65" spans="1:34" s="112" customFormat="1" x14ac:dyDescent="0.25">
      <c r="A65" s="4" t="s">
        <v>403</v>
      </c>
      <c r="B65" t="s">
        <v>404</v>
      </c>
      <c r="C65" s="153" t="s">
        <v>1018</v>
      </c>
      <c r="D65" t="s">
        <v>263</v>
      </c>
      <c r="E65" t="s">
        <v>784</v>
      </c>
      <c r="F65" t="s">
        <v>868</v>
      </c>
      <c r="G65" t="s">
        <v>474</v>
      </c>
      <c r="H65">
        <f>VLOOKUP(G65,MARGIN!$E$1:$F$10,2)</f>
        <v>1</v>
      </c>
      <c r="I65">
        <v>100</v>
      </c>
      <c r="J65">
        <v>0.1</v>
      </c>
      <c r="K65" t="s">
        <v>299</v>
      </c>
      <c r="L65" t="s">
        <v>869</v>
      </c>
      <c r="M65" s="132" t="s">
        <v>728</v>
      </c>
      <c r="N65" s="190">
        <f>VLOOKUP($A65,[3]futuresATR!$A$2:$F$80,3)</f>
        <v>355.8</v>
      </c>
      <c r="O65" s="152">
        <f t="shared" si="4"/>
        <v>35580</v>
      </c>
      <c r="P65" s="191">
        <f>VLOOKUP($A65,[3]futuresATR!$A$2:$F$80,4)</f>
        <v>14.175000000000001</v>
      </c>
      <c r="Q65" s="151">
        <f t="shared" si="16"/>
        <v>1417.5</v>
      </c>
      <c r="R65" s="143">
        <f t="shared" si="9"/>
        <v>2</v>
      </c>
      <c r="S65" s="138">
        <f t="shared" si="12"/>
        <v>71160</v>
      </c>
      <c r="T65" s="110">
        <f t="shared" si="10"/>
        <v>2</v>
      </c>
      <c r="U65" s="110">
        <f t="shared" si="6"/>
        <v>28</v>
      </c>
      <c r="V65" s="159">
        <f t="shared" si="7"/>
        <v>2</v>
      </c>
      <c r="W65" s="159">
        <f t="shared" si="8"/>
        <v>2835</v>
      </c>
      <c r="X65" t="s">
        <v>901</v>
      </c>
      <c r="Y65">
        <v>2</v>
      </c>
      <c r="Z65">
        <v>384.1</v>
      </c>
      <c r="AA65" s="109">
        <v>1.5</v>
      </c>
      <c r="AB65" s="133">
        <v>3.7000000000000002E-3</v>
      </c>
      <c r="AC65">
        <v>409.3</v>
      </c>
      <c r="AD65" s="108">
        <v>5040</v>
      </c>
      <c r="AE65" s="108">
        <v>0</v>
      </c>
      <c r="AF65" s="165">
        <f t="shared" si="1"/>
        <v>-25.199999999999989</v>
      </c>
      <c r="AG65" s="143">
        <f t="shared" si="13"/>
        <v>-5039.9999999999982</v>
      </c>
      <c r="AH65" s="140">
        <f t="shared" si="3"/>
        <v>0</v>
      </c>
    </row>
    <row r="66" spans="1:34" x14ac:dyDescent="0.25">
      <c r="A66" s="4" t="s">
        <v>870</v>
      </c>
      <c r="B66" s="112" t="s">
        <v>409</v>
      </c>
      <c r="C66" s="154" t="s">
        <v>870</v>
      </c>
      <c r="D66" s="112" t="s">
        <v>528</v>
      </c>
      <c r="E66" s="112" t="s">
        <v>780</v>
      </c>
      <c r="F66" s="112">
        <v>10</v>
      </c>
      <c r="G66" s="112" t="s">
        <v>537</v>
      </c>
      <c r="H66">
        <f>VLOOKUP(G66,MARGIN!$E$1:$F$10,2)</f>
        <v>0.98540000000000005</v>
      </c>
      <c r="I66" s="112">
        <v>10</v>
      </c>
      <c r="J66" s="112">
        <v>1</v>
      </c>
      <c r="K66" s="112" t="s">
        <v>296</v>
      </c>
      <c r="L66" s="112" t="s">
        <v>870</v>
      </c>
      <c r="M66" s="145" t="s">
        <v>748</v>
      </c>
      <c r="N66" s="190">
        <f>VLOOKUP($A66,[3]futuresATR!$A$2:$F$80,3)</f>
        <v>8097</v>
      </c>
      <c r="O66" s="152">
        <f t="shared" si="4"/>
        <v>82169.677288410792</v>
      </c>
      <c r="P66" s="191">
        <f>VLOOKUP($A66,[3]futuresATR!$A$2:$F$80,4)</f>
        <v>145.69999999999999</v>
      </c>
      <c r="Q66" s="151">
        <f t="shared" si="16"/>
        <v>1478.587375685001</v>
      </c>
      <c r="R66" s="143">
        <f t="shared" si="9"/>
        <v>2</v>
      </c>
      <c r="S66" s="138">
        <f t="shared" ref="S66:S79" si="17">R66*O66</f>
        <v>164339.35457682158</v>
      </c>
      <c r="T66" s="110">
        <f t="shared" si="10"/>
        <v>2</v>
      </c>
      <c r="U66" s="110">
        <f t="shared" si="6"/>
        <v>28</v>
      </c>
      <c r="V66" s="159">
        <f t="shared" si="7"/>
        <v>2</v>
      </c>
      <c r="W66" s="159">
        <f t="shared" si="8"/>
        <v>2957.174751370002</v>
      </c>
      <c r="X66" s="112" t="s">
        <v>900</v>
      </c>
      <c r="Y66" s="112">
        <v>5</v>
      </c>
      <c r="Z66" s="112">
        <v>8170</v>
      </c>
      <c r="AA66" s="112" t="s">
        <v>1064</v>
      </c>
      <c r="AB66" s="112" t="s">
        <v>904</v>
      </c>
      <c r="AC66" s="112">
        <v>8246</v>
      </c>
      <c r="AD66" s="161">
        <v>-3836</v>
      </c>
      <c r="AE66" s="161">
        <v>0</v>
      </c>
      <c r="AF66" s="165">
        <f t="shared" ref="AF66:AF75" si="18">Z66-AC66</f>
        <v>-76</v>
      </c>
      <c r="AG66" s="143">
        <f t="shared" ref="AG66:AG75" si="19">AF66*I66*Y66/H66</f>
        <v>-3856.3020093363098</v>
      </c>
      <c r="AH66" s="140">
        <f t="shared" ref="AH66:AH75" si="20">ABS(AG66)-ABS(AD66)</f>
        <v>20.302009336309766</v>
      </c>
    </row>
    <row r="67" spans="1:34" x14ac:dyDescent="0.25">
      <c r="A67" s="4" t="s">
        <v>405</v>
      </c>
      <c r="B67" s="112" t="s">
        <v>406</v>
      </c>
      <c r="C67" s="154" t="s">
        <v>405</v>
      </c>
      <c r="D67" s="112" t="s">
        <v>270</v>
      </c>
      <c r="E67" s="112" t="s">
        <v>783</v>
      </c>
      <c r="F67" s="112">
        <v>200</v>
      </c>
      <c r="G67" s="112" t="s">
        <v>685</v>
      </c>
      <c r="H67">
        <f>VLOOKUP(G67,MARGIN!$E$1:$F$10,2)</f>
        <v>1.34</v>
      </c>
      <c r="I67" s="112">
        <v>200</v>
      </c>
      <c r="J67" s="112">
        <v>0.1</v>
      </c>
      <c r="K67" s="112" t="s">
        <v>296</v>
      </c>
      <c r="L67" s="112" t="s">
        <v>405</v>
      </c>
      <c r="M67" s="145" t="s">
        <v>683</v>
      </c>
      <c r="N67" s="190">
        <f>VLOOKUP($A67,[3]futuresATR!$A$2:$F$80,3)</f>
        <v>324.39999999999998</v>
      </c>
      <c r="O67" s="152">
        <f t="shared" ref="O67:O80" si="21">N67*I67/H67</f>
        <v>48417.910447761184</v>
      </c>
      <c r="P67" s="191">
        <f>VLOOKUP($A67,[3]futuresATR!$A$2:$F$80,4)</f>
        <v>5.2468378810000003</v>
      </c>
      <c r="Q67" s="151">
        <f t="shared" si="16"/>
        <v>783.11013149253733</v>
      </c>
      <c r="R67" s="143">
        <f t="shared" ref="R67:R80" si="22">MAX(CEILING($R$1/Q67,1),1)</f>
        <v>3</v>
      </c>
      <c r="S67" s="138">
        <f t="shared" si="17"/>
        <v>145253.73134328355</v>
      </c>
      <c r="T67" s="110">
        <f t="shared" ref="T67:T80" si="23">IF(R67&gt;$T$1,$T$1,R67)</f>
        <v>3</v>
      </c>
      <c r="U67" s="110">
        <f t="shared" ref="U67:U80" si="24">T67*2*7</f>
        <v>42</v>
      </c>
      <c r="V67" s="159">
        <f t="shared" ref="V67:V80" si="25">IF(ROUND(T67*Q67/$R$1,0)&lt;1,0,T67)</f>
        <v>3</v>
      </c>
      <c r="W67" s="159">
        <f t="shared" ref="W67:W80" si="26">V67*Q67</f>
        <v>2349.3303944776121</v>
      </c>
      <c r="X67" s="112" t="s">
        <v>901</v>
      </c>
      <c r="Y67" s="112">
        <v>4</v>
      </c>
      <c r="Z67" s="112">
        <v>317.57</v>
      </c>
      <c r="AA67" s="112" t="s">
        <v>1143</v>
      </c>
      <c r="AB67" s="112" t="s">
        <v>904</v>
      </c>
      <c r="AC67" s="112">
        <v>311.10000000000002</v>
      </c>
      <c r="AD67" s="161">
        <v>-3809</v>
      </c>
      <c r="AE67" s="161">
        <v>0</v>
      </c>
      <c r="AF67" s="165">
        <f t="shared" si="18"/>
        <v>6.4699999999999704</v>
      </c>
      <c r="AG67" s="143">
        <f t="shared" si="19"/>
        <v>3862.6865671641613</v>
      </c>
      <c r="AH67" s="140">
        <f t="shared" si="20"/>
        <v>53.686567164161261</v>
      </c>
    </row>
    <row r="68" spans="1:34" x14ac:dyDescent="0.25">
      <c r="A68" s="4" t="s">
        <v>407</v>
      </c>
      <c r="B68" s="112" t="s">
        <v>408</v>
      </c>
      <c r="C68" s="154" t="s">
        <v>407</v>
      </c>
      <c r="D68" s="112" t="s">
        <v>270</v>
      </c>
      <c r="E68" s="112" t="s">
        <v>783</v>
      </c>
      <c r="F68" s="112" t="s">
        <v>851</v>
      </c>
      <c r="G68" s="112" t="s">
        <v>474</v>
      </c>
      <c r="H68">
        <f>VLOOKUP(G68,MARGIN!$E$1:$F$10,2)</f>
        <v>1</v>
      </c>
      <c r="I68" s="112">
        <v>100</v>
      </c>
      <c r="J68" s="112">
        <v>0.1</v>
      </c>
      <c r="K68" s="112" t="s">
        <v>296</v>
      </c>
      <c r="L68" s="112" t="s">
        <v>407</v>
      </c>
      <c r="M68" s="145" t="s">
        <v>688</v>
      </c>
      <c r="N68" s="190">
        <f>VLOOKUP($A68,[3]futuresATR!$A$2:$F$80,3)</f>
        <v>336.8</v>
      </c>
      <c r="O68" s="152">
        <f t="shared" si="21"/>
        <v>33680</v>
      </c>
      <c r="P68" s="191">
        <f>VLOOKUP($A68,[3]futuresATR!$A$2:$F$80,4)</f>
        <v>5.0699528159999998</v>
      </c>
      <c r="Q68" s="151">
        <f t="shared" si="16"/>
        <v>506.9952816</v>
      </c>
      <c r="R68" s="143">
        <f t="shared" si="22"/>
        <v>4</v>
      </c>
      <c r="S68" s="138">
        <f t="shared" si="17"/>
        <v>134720</v>
      </c>
      <c r="T68" s="110">
        <f t="shared" si="23"/>
        <v>4</v>
      </c>
      <c r="U68" s="110">
        <f t="shared" si="24"/>
        <v>56</v>
      </c>
      <c r="V68" s="159">
        <f t="shared" si="25"/>
        <v>4</v>
      </c>
      <c r="W68" s="159">
        <f t="shared" si="26"/>
        <v>2027.9811264</v>
      </c>
      <c r="X68" s="112" t="s">
        <v>901</v>
      </c>
      <c r="Y68" s="112">
        <v>7</v>
      </c>
      <c r="Z68" s="112">
        <v>314.89999999999998</v>
      </c>
      <c r="AA68" s="162">
        <v>-0.1</v>
      </c>
      <c r="AB68" s="112" t="s">
        <v>902</v>
      </c>
      <c r="AC68" s="112">
        <v>314.8</v>
      </c>
      <c r="AD68" s="161">
        <v>-69</v>
      </c>
      <c r="AE68" s="161">
        <v>0</v>
      </c>
      <c r="AF68" s="165">
        <f t="shared" si="18"/>
        <v>9.9999999999965894E-2</v>
      </c>
      <c r="AG68" s="143">
        <f t="shared" si="19"/>
        <v>69.999999999976126</v>
      </c>
      <c r="AH68" s="140">
        <f t="shared" si="20"/>
        <v>0.99999999997612576</v>
      </c>
    </row>
    <row r="69" spans="1:34" x14ac:dyDescent="0.25">
      <c r="A69" s="4" t="s">
        <v>410</v>
      </c>
      <c r="B69" t="s">
        <v>411</v>
      </c>
      <c r="C69" s="154" t="s">
        <v>410</v>
      </c>
      <c r="D69" t="s">
        <v>528</v>
      </c>
      <c r="E69" t="s">
        <v>780</v>
      </c>
      <c r="F69" t="s">
        <v>871</v>
      </c>
      <c r="G69" t="s">
        <v>471</v>
      </c>
      <c r="H69">
        <f>VLOOKUP(G69,MARGIN!$E$1:$F$10,2)</f>
        <v>0.9071940488070398</v>
      </c>
      <c r="I69">
        <v>10</v>
      </c>
      <c r="J69">
        <v>1</v>
      </c>
      <c r="K69" t="s">
        <v>296</v>
      </c>
      <c r="L69" t="s">
        <v>872</v>
      </c>
      <c r="M69" s="132" t="s">
        <v>529</v>
      </c>
      <c r="N69" s="190">
        <f>VLOOKUP($A69,[3]futuresATR!$A$2:$F$80,3)</f>
        <v>2927</v>
      </c>
      <c r="O69" s="152">
        <f t="shared" si="21"/>
        <v>32264.321</v>
      </c>
      <c r="P69" s="191">
        <f>VLOOKUP($A69,[3]futuresATR!$A$2:$F$80,4)</f>
        <v>78.25</v>
      </c>
      <c r="Q69" s="151">
        <f t="shared" si="16"/>
        <v>862.54975000000002</v>
      </c>
      <c r="R69" s="143">
        <f t="shared" si="22"/>
        <v>3</v>
      </c>
      <c r="S69" s="138">
        <f t="shared" si="17"/>
        <v>96792.963000000003</v>
      </c>
      <c r="T69" s="110">
        <f t="shared" si="23"/>
        <v>3</v>
      </c>
      <c r="U69" s="110">
        <f t="shared" si="24"/>
        <v>42</v>
      </c>
      <c r="V69" s="159">
        <f t="shared" si="25"/>
        <v>3</v>
      </c>
      <c r="W69" s="159">
        <f t="shared" si="26"/>
        <v>2587.6492499999999</v>
      </c>
      <c r="X69" t="s">
        <v>901</v>
      </c>
      <c r="Y69">
        <v>3</v>
      </c>
      <c r="Z69">
        <v>2942.67</v>
      </c>
      <c r="AA69" s="136">
        <v>-6</v>
      </c>
      <c r="AB69" t="s">
        <v>911</v>
      </c>
      <c r="AC69">
        <v>3037</v>
      </c>
      <c r="AD69" s="108">
        <v>3164</v>
      </c>
      <c r="AE69" s="108">
        <v>0</v>
      </c>
      <c r="AF69" s="165">
        <f t="shared" si="18"/>
        <v>-94.329999999999927</v>
      </c>
      <c r="AG69" s="143">
        <f t="shared" si="19"/>
        <v>-3119.3987699999975</v>
      </c>
      <c r="AH69" s="140">
        <f t="shared" si="20"/>
        <v>-44.601230000002488</v>
      </c>
    </row>
    <row r="70" spans="1:34" x14ac:dyDescent="0.25">
      <c r="A70" s="4" t="s">
        <v>412</v>
      </c>
      <c r="B70" t="s">
        <v>413</v>
      </c>
      <c r="C70" s="154" t="s">
        <v>1019</v>
      </c>
      <c r="D70" t="s">
        <v>873</v>
      </c>
      <c r="E70" t="s">
        <v>780</v>
      </c>
      <c r="F70" t="s">
        <v>851</v>
      </c>
      <c r="G70" t="s">
        <v>474</v>
      </c>
      <c r="H70">
        <f>VLOOKUP(G70,MARGIN!$E$1:$F$10,2)</f>
        <v>1</v>
      </c>
      <c r="I70">
        <v>100</v>
      </c>
      <c r="J70">
        <v>0.1</v>
      </c>
      <c r="K70" t="s">
        <v>296</v>
      </c>
      <c r="L70" t="s">
        <v>412</v>
      </c>
      <c r="M70" s="132" t="s">
        <v>558</v>
      </c>
      <c r="N70" s="190">
        <f>VLOOKUP($A70,[3]futuresATR!$A$2:$F$80,3)</f>
        <v>1199</v>
      </c>
      <c r="O70" s="152">
        <f t="shared" si="21"/>
        <v>119900</v>
      </c>
      <c r="P70" s="191">
        <f>VLOOKUP($A70,[3]futuresATR!$A$2:$F$80,4)</f>
        <v>23.355</v>
      </c>
      <c r="Q70" s="151">
        <f t="shared" si="16"/>
        <v>2335.5</v>
      </c>
      <c r="R70" s="143">
        <f t="shared" si="22"/>
        <v>1</v>
      </c>
      <c r="S70" s="138">
        <f t="shared" si="17"/>
        <v>119900</v>
      </c>
      <c r="T70" s="110">
        <f t="shared" si="23"/>
        <v>1</v>
      </c>
      <c r="U70" s="110">
        <f t="shared" si="24"/>
        <v>14</v>
      </c>
      <c r="V70" s="159">
        <f t="shared" si="25"/>
        <v>1</v>
      </c>
      <c r="W70" s="159">
        <f t="shared" si="26"/>
        <v>2335.5</v>
      </c>
      <c r="X70" t="s">
        <v>900</v>
      </c>
      <c r="Y70">
        <v>1</v>
      </c>
      <c r="Z70">
        <v>1139</v>
      </c>
      <c r="AA70" s="109">
        <v>0.1</v>
      </c>
      <c r="AB70" s="133">
        <v>1E-4</v>
      </c>
      <c r="AC70">
        <v>1139.0999999999999</v>
      </c>
      <c r="AD70" s="108">
        <v>-9</v>
      </c>
      <c r="AE70" s="108">
        <v>0</v>
      </c>
      <c r="AF70" s="165">
        <f t="shared" si="18"/>
        <v>-9.9999999999909051E-2</v>
      </c>
      <c r="AG70" s="143">
        <f t="shared" si="19"/>
        <v>-9.9999999999909051</v>
      </c>
      <c r="AH70" s="140">
        <f t="shared" si="20"/>
        <v>0.99999999999090505</v>
      </c>
    </row>
    <row r="71" spans="1:34" s="112" customFormat="1" x14ac:dyDescent="0.25">
      <c r="A71" s="4" t="s">
        <v>414</v>
      </c>
      <c r="B71" t="s">
        <v>874</v>
      </c>
      <c r="C71" s="153" t="s">
        <v>414</v>
      </c>
      <c r="D71" t="s">
        <v>263</v>
      </c>
      <c r="E71" t="s">
        <v>780</v>
      </c>
      <c r="F71">
        <v>200000</v>
      </c>
      <c r="G71" t="s">
        <v>474</v>
      </c>
      <c r="H71">
        <f>VLOOKUP(G71,MARGIN!$E$1:$F$10,2)</f>
        <v>1</v>
      </c>
      <c r="I71" s="130">
        <v>2000</v>
      </c>
      <c r="J71" t="s">
        <v>823</v>
      </c>
      <c r="K71" t="s">
        <v>1126</v>
      </c>
      <c r="L71" t="s">
        <v>875</v>
      </c>
      <c r="M71" s="132" t="s">
        <v>765</v>
      </c>
      <c r="N71" s="190">
        <f>VLOOKUP($A71,[3]futuresATR!$A$2:$F$80,3)</f>
        <v>109.375</v>
      </c>
      <c r="O71" s="152">
        <f t="shared" si="21"/>
        <v>218750</v>
      </c>
      <c r="P71" s="191">
        <f>VLOOKUP($A71,[3]futuresATR!$A$2:$F$80,4)</f>
        <v>0.13750000000000001</v>
      </c>
      <c r="Q71" s="151">
        <f t="shared" si="16"/>
        <v>275</v>
      </c>
      <c r="R71" s="143">
        <f t="shared" si="22"/>
        <v>8</v>
      </c>
      <c r="S71" s="138">
        <f t="shared" si="17"/>
        <v>1750000</v>
      </c>
      <c r="T71" s="110">
        <f t="shared" si="23"/>
        <v>8</v>
      </c>
      <c r="U71" s="110">
        <f t="shared" si="24"/>
        <v>112</v>
      </c>
      <c r="V71" s="159">
        <f t="shared" si="25"/>
        <v>8</v>
      </c>
      <c r="W71" s="159">
        <f t="shared" si="26"/>
        <v>2200</v>
      </c>
      <c r="X71" t="s">
        <v>900</v>
      </c>
      <c r="Y71">
        <v>15</v>
      </c>
      <c r="Z71" s="135">
        <v>108.8828125</v>
      </c>
      <c r="AA71" s="109">
        <v>0.05</v>
      </c>
      <c r="AB71" s="133">
        <v>4.0000000000000002E-4</v>
      </c>
      <c r="AC71" s="135">
        <v>108.9296875</v>
      </c>
      <c r="AD71" s="108">
        <v>-1343</v>
      </c>
      <c r="AE71" s="108">
        <v>0</v>
      </c>
      <c r="AF71" s="165">
        <f t="shared" si="18"/>
        <v>-4.6875E-2</v>
      </c>
      <c r="AG71" s="143">
        <f t="shared" si="19"/>
        <v>-1406.25</v>
      </c>
      <c r="AH71" s="140">
        <f t="shared" si="20"/>
        <v>63.25</v>
      </c>
    </row>
    <row r="72" spans="1:34" s="112" customFormat="1" x14ac:dyDescent="0.25">
      <c r="A72" s="4" t="s">
        <v>415</v>
      </c>
      <c r="B72" t="s">
        <v>1021</v>
      </c>
      <c r="C72" s="153" t="s">
        <v>1020</v>
      </c>
      <c r="D72" t="s">
        <v>263</v>
      </c>
      <c r="E72" t="s">
        <v>780</v>
      </c>
      <c r="F72" s="108">
        <v>100000</v>
      </c>
      <c r="G72" t="s">
        <v>474</v>
      </c>
      <c r="H72">
        <f>VLOOKUP(G72,MARGIN!$E$1:$F$10,2)</f>
        <v>1</v>
      </c>
      <c r="I72" s="130">
        <v>1000</v>
      </c>
      <c r="J72" t="s">
        <v>877</v>
      </c>
      <c r="K72" t="s">
        <v>1126</v>
      </c>
      <c r="L72" t="s">
        <v>876</v>
      </c>
      <c r="M72" s="132" t="s">
        <v>763</v>
      </c>
      <c r="N72" s="190">
        <f>VLOOKUP($A72,[3]futuresATR!$A$2:$F$80,3)</f>
        <v>132.234375</v>
      </c>
      <c r="O72" s="152">
        <f t="shared" si="21"/>
        <v>132234.375</v>
      </c>
      <c r="P72" s="191">
        <f>VLOOKUP($A72,[3]futuresATR!$A$2:$F$80,4)</f>
        <v>0.8046875</v>
      </c>
      <c r="Q72" s="151">
        <f t="shared" si="16"/>
        <v>804.6875</v>
      </c>
      <c r="R72" s="143">
        <f t="shared" si="22"/>
        <v>3</v>
      </c>
      <c r="S72" s="138">
        <f t="shared" si="17"/>
        <v>396703.125</v>
      </c>
      <c r="T72" s="110">
        <f t="shared" si="23"/>
        <v>3</v>
      </c>
      <c r="U72" s="110">
        <f t="shared" si="24"/>
        <v>42</v>
      </c>
      <c r="V72" s="159">
        <f t="shared" si="25"/>
        <v>3</v>
      </c>
      <c r="W72" s="159">
        <f t="shared" si="26"/>
        <v>2414.0625</v>
      </c>
      <c r="X72" t="s">
        <v>901</v>
      </c>
      <c r="Y72">
        <v>6</v>
      </c>
      <c r="Z72" s="135">
        <v>129.28125</v>
      </c>
      <c r="AA72" s="109">
        <v>0.19</v>
      </c>
      <c r="AB72" s="133">
        <v>1.5E-3</v>
      </c>
      <c r="AC72" s="135">
        <v>129.484375</v>
      </c>
      <c r="AD72" s="108">
        <v>1219</v>
      </c>
      <c r="AE72" s="108">
        <v>0</v>
      </c>
      <c r="AF72" s="165">
        <f t="shared" si="18"/>
        <v>-0.203125</v>
      </c>
      <c r="AG72" s="143">
        <f t="shared" si="19"/>
        <v>-1218.75</v>
      </c>
      <c r="AH72" s="140">
        <f t="shared" si="20"/>
        <v>-0.25</v>
      </c>
    </row>
    <row r="73" spans="1:34" x14ac:dyDescent="0.25">
      <c r="A73" s="4" t="s">
        <v>416</v>
      </c>
      <c r="B73" t="s">
        <v>417</v>
      </c>
      <c r="C73" s="153" t="s">
        <v>416</v>
      </c>
      <c r="D73" t="s">
        <v>263</v>
      </c>
      <c r="E73" t="s">
        <v>780</v>
      </c>
      <c r="F73" s="108">
        <v>100000</v>
      </c>
      <c r="G73" t="s">
        <v>474</v>
      </c>
      <c r="H73">
        <f>VLOOKUP(G73,MARGIN!$E$1:$F$10,2)</f>
        <v>1</v>
      </c>
      <c r="I73" s="130">
        <v>1000</v>
      </c>
      <c r="J73" t="s">
        <v>877</v>
      </c>
      <c r="K73" t="s">
        <v>1126</v>
      </c>
      <c r="L73" t="s">
        <v>878</v>
      </c>
      <c r="M73" s="132" t="s">
        <v>761</v>
      </c>
      <c r="N73" s="190">
        <f>VLOOKUP($A73,[3]futuresATR!$A$2:$F$80,3)</f>
        <v>172.21875</v>
      </c>
      <c r="O73" s="152">
        <f t="shared" si="21"/>
        <v>172218.75</v>
      </c>
      <c r="P73" s="191">
        <f>VLOOKUP($A73,[3]futuresATR!$A$2:$F$80,4)</f>
        <v>2.2171875000000001</v>
      </c>
      <c r="Q73" s="151">
        <f t="shared" si="16"/>
        <v>2217.1875</v>
      </c>
      <c r="R73" s="143">
        <f t="shared" si="22"/>
        <v>1</v>
      </c>
      <c r="S73" s="138">
        <f t="shared" si="17"/>
        <v>172218.75</v>
      </c>
      <c r="T73" s="110">
        <f t="shared" si="23"/>
        <v>1</v>
      </c>
      <c r="U73" s="110">
        <f t="shared" si="24"/>
        <v>14</v>
      </c>
      <c r="V73" s="159">
        <f t="shared" si="25"/>
        <v>1</v>
      </c>
      <c r="W73" s="159">
        <f t="shared" si="26"/>
        <v>2217.1875</v>
      </c>
      <c r="X73" t="s">
        <v>900</v>
      </c>
      <c r="Y73">
        <v>2</v>
      </c>
      <c r="Z73" s="135">
        <v>162.40625</v>
      </c>
      <c r="AA73" s="109">
        <v>0.06</v>
      </c>
      <c r="AB73" s="133">
        <v>4.0000000000000002E-4</v>
      </c>
      <c r="AC73" s="135">
        <v>162.46875</v>
      </c>
      <c r="AD73" s="108">
        <v>-124</v>
      </c>
      <c r="AE73" s="108">
        <v>0</v>
      </c>
      <c r="AF73" s="165">
        <f t="shared" si="18"/>
        <v>-6.25E-2</v>
      </c>
      <c r="AG73" s="143">
        <f t="shared" si="19"/>
        <v>-125</v>
      </c>
      <c r="AH73" s="140">
        <f t="shared" si="20"/>
        <v>1</v>
      </c>
    </row>
    <row r="74" spans="1:34" x14ac:dyDescent="0.25">
      <c r="A74" s="4" t="s">
        <v>418</v>
      </c>
      <c r="B74" s="112" t="s">
        <v>419</v>
      </c>
      <c r="C74" s="154" t="s">
        <v>418</v>
      </c>
      <c r="D74" s="112" t="s">
        <v>498</v>
      </c>
      <c r="E74" s="112" t="s">
        <v>783</v>
      </c>
      <c r="F74" s="112">
        <v>1000</v>
      </c>
      <c r="G74" s="112" t="s">
        <v>474</v>
      </c>
      <c r="H74">
        <f>VLOOKUP(G74,MARGIN!$E$1:$F$10,2)</f>
        <v>1</v>
      </c>
      <c r="I74" s="144">
        <v>1000</v>
      </c>
      <c r="J74" s="112">
        <v>0.01</v>
      </c>
      <c r="K74" s="112" t="s">
        <v>296</v>
      </c>
      <c r="L74" s="112" t="s">
        <v>879</v>
      </c>
      <c r="M74" s="145" t="s">
        <v>496</v>
      </c>
      <c r="N74" s="190">
        <f>VLOOKUP($A74,[3]futuresATR!$A$2:$F$80,3)</f>
        <v>15.675000000000001</v>
      </c>
      <c r="O74" s="152">
        <f t="shared" si="21"/>
        <v>15675</v>
      </c>
      <c r="P74" s="191">
        <f>VLOOKUP($A74,[3]futuresATR!$A$2:$F$80,4)</f>
        <v>2.0387533840000001</v>
      </c>
      <c r="Q74" s="151">
        <f t="shared" si="16"/>
        <v>2038.7533840000001</v>
      </c>
      <c r="R74" s="143">
        <f t="shared" si="22"/>
        <v>1</v>
      </c>
      <c r="S74" s="138">
        <f t="shared" si="17"/>
        <v>15675</v>
      </c>
      <c r="T74" s="110">
        <f t="shared" si="23"/>
        <v>1</v>
      </c>
      <c r="U74" s="110">
        <f t="shared" si="24"/>
        <v>14</v>
      </c>
      <c r="V74" s="159">
        <f t="shared" si="25"/>
        <v>1</v>
      </c>
      <c r="W74" s="159">
        <f t="shared" si="26"/>
        <v>2038.7533840000001</v>
      </c>
      <c r="X74" s="112" t="s">
        <v>900</v>
      </c>
      <c r="Y74" s="112">
        <v>4</v>
      </c>
      <c r="Z74" s="112">
        <v>15.45</v>
      </c>
      <c r="AA74" s="162">
        <v>0.05</v>
      </c>
      <c r="AB74" s="160">
        <v>3.2000000000000002E-3</v>
      </c>
      <c r="AC74" s="112">
        <v>15.5</v>
      </c>
      <c r="AD74" s="161">
        <v>-199</v>
      </c>
      <c r="AE74" s="161">
        <v>0</v>
      </c>
      <c r="AF74" s="165">
        <f t="shared" si="18"/>
        <v>-5.0000000000000711E-2</v>
      </c>
      <c r="AG74" s="143">
        <f t="shared" si="19"/>
        <v>-200.00000000000284</v>
      </c>
      <c r="AH74" s="140">
        <f t="shared" si="20"/>
        <v>1.0000000000028422</v>
      </c>
    </row>
    <row r="75" spans="1:34" x14ac:dyDescent="0.25">
      <c r="A75" s="4" t="s">
        <v>420</v>
      </c>
      <c r="B75" t="s">
        <v>421</v>
      </c>
      <c r="C75" s="153" t="s">
        <v>1043</v>
      </c>
      <c r="D75" t="s">
        <v>263</v>
      </c>
      <c r="E75" t="s">
        <v>788</v>
      </c>
      <c r="F75" t="s">
        <v>789</v>
      </c>
      <c r="G75" t="s">
        <v>474</v>
      </c>
      <c r="H75">
        <f>VLOOKUP(G75,MARGIN!$E$1:$F$10,2)</f>
        <v>1</v>
      </c>
      <c r="I75">
        <v>50</v>
      </c>
      <c r="J75" s="131">
        <v>42377</v>
      </c>
      <c r="K75" t="s">
        <v>299</v>
      </c>
      <c r="L75" t="s">
        <v>880</v>
      </c>
      <c r="M75" s="132" t="s">
        <v>769</v>
      </c>
      <c r="N75" s="190">
        <f>VLOOKUP($A75,[3]futuresATR!$A$2:$F$80,3)</f>
        <v>418</v>
      </c>
      <c r="O75" s="152">
        <f t="shared" si="21"/>
        <v>20900</v>
      </c>
      <c r="P75" s="191">
        <f>VLOOKUP($A75,[3]futuresATR!$A$2:$F$80,4)</f>
        <v>13.5875</v>
      </c>
      <c r="Q75" s="151">
        <f t="shared" si="16"/>
        <v>679.375</v>
      </c>
      <c r="R75" s="143">
        <f t="shared" si="22"/>
        <v>3</v>
      </c>
      <c r="S75" s="138">
        <f t="shared" si="17"/>
        <v>62700</v>
      </c>
      <c r="T75" s="110">
        <f t="shared" si="23"/>
        <v>3</v>
      </c>
      <c r="U75" s="110">
        <f t="shared" si="24"/>
        <v>42</v>
      </c>
      <c r="V75" s="159">
        <f t="shared" si="25"/>
        <v>3</v>
      </c>
      <c r="W75" s="159">
        <f t="shared" si="26"/>
        <v>2038.125</v>
      </c>
      <c r="X75" t="s">
        <v>900</v>
      </c>
      <c r="Y75">
        <v>3</v>
      </c>
      <c r="Z75" s="134">
        <v>467.25</v>
      </c>
      <c r="AA75" s="109">
        <v>0.25</v>
      </c>
      <c r="AB75" s="133">
        <v>5.0000000000000001E-4</v>
      </c>
      <c r="AC75" s="134">
        <v>467.5</v>
      </c>
      <c r="AD75" s="108">
        <v>-37</v>
      </c>
      <c r="AE75" s="108">
        <v>0</v>
      </c>
      <c r="AF75" s="165">
        <f t="shared" si="18"/>
        <v>-0.25</v>
      </c>
      <c r="AG75" s="143">
        <f t="shared" si="19"/>
        <v>-37.5</v>
      </c>
      <c r="AH75" s="140">
        <f t="shared" si="20"/>
        <v>0.5</v>
      </c>
    </row>
    <row r="76" spans="1:34" ht="15.75" thickBot="1" x14ac:dyDescent="0.3">
      <c r="A76" s="4" t="s">
        <v>1055</v>
      </c>
      <c r="B76" s="112" t="s">
        <v>422</v>
      </c>
      <c r="C76" s="154" t="s">
        <v>1022</v>
      </c>
      <c r="D76" s="112" t="s">
        <v>451</v>
      </c>
      <c r="E76" s="112" t="s">
        <v>780</v>
      </c>
      <c r="F76" s="112" t="s">
        <v>881</v>
      </c>
      <c r="G76" s="112" t="s">
        <v>452</v>
      </c>
      <c r="H76">
        <f>VLOOKUP(G76,MARGIN!$E$1:$F$10,2)</f>
        <v>1.3324450366422387</v>
      </c>
      <c r="I76" s="112">
        <v>25</v>
      </c>
      <c r="J76" s="112">
        <v>0.1</v>
      </c>
      <c r="K76" s="112" t="s">
        <v>296</v>
      </c>
      <c r="L76" s="112" t="s">
        <v>882</v>
      </c>
      <c r="M76" s="145" t="s">
        <v>740</v>
      </c>
      <c r="N76" s="190">
        <f>VLOOKUP($A76,[3]futuresATR!$A$2:$F$80,3)</f>
        <v>5410</v>
      </c>
      <c r="O76" s="152">
        <f t="shared" si="21"/>
        <v>101505.12499999999</v>
      </c>
      <c r="P76" s="191">
        <f>VLOOKUP($A76,[3]futuresATR!$A$2:$F$80,4)</f>
        <v>81.099999999999994</v>
      </c>
      <c r="Q76" s="151">
        <f t="shared" si="16"/>
        <v>1521.6387499999996</v>
      </c>
      <c r="R76" s="143">
        <f t="shared" si="22"/>
        <v>2</v>
      </c>
      <c r="S76" s="138">
        <f t="shared" si="17"/>
        <v>203010.24999999997</v>
      </c>
      <c r="T76" s="110">
        <f t="shared" si="23"/>
        <v>2</v>
      </c>
      <c r="U76" s="110">
        <f t="shared" si="24"/>
        <v>28</v>
      </c>
      <c r="V76" s="159">
        <f t="shared" si="25"/>
        <v>2</v>
      </c>
      <c r="W76" s="159">
        <f t="shared" si="26"/>
        <v>3043.2774999999992</v>
      </c>
      <c r="X76" s="112" t="s">
        <v>900</v>
      </c>
      <c r="Y76" s="112">
        <v>2</v>
      </c>
      <c r="Z76" s="112">
        <v>5304</v>
      </c>
      <c r="AA76" s="112" t="s">
        <v>1045</v>
      </c>
      <c r="AB76" s="160">
        <v>1.9E-3</v>
      </c>
      <c r="AC76" s="112">
        <v>5314</v>
      </c>
      <c r="AD76" s="161">
        <v>-361</v>
      </c>
      <c r="AE76" s="161">
        <v>0</v>
      </c>
      <c r="AF76" s="165">
        <f>Z76-AC76</f>
        <v>-10</v>
      </c>
      <c r="AG76" s="143">
        <f>AF76*I76*Y76/H76</f>
        <v>-375.24999999999994</v>
      </c>
      <c r="AH76" s="140">
        <f>ABS(AG76)-ABS(AD76)</f>
        <v>14.249999999999943</v>
      </c>
    </row>
    <row r="77" spans="1:34" ht="15.75" thickBot="1" x14ac:dyDescent="0.3">
      <c r="A77" s="4" t="s">
        <v>1056</v>
      </c>
      <c r="B77" t="s">
        <v>423</v>
      </c>
      <c r="C77" s="154" t="s">
        <v>1024</v>
      </c>
      <c r="D77" t="s">
        <v>451</v>
      </c>
      <c r="E77" t="s">
        <v>780</v>
      </c>
      <c r="F77" t="s">
        <v>883</v>
      </c>
      <c r="G77" t="s">
        <v>452</v>
      </c>
      <c r="H77">
        <f>VLOOKUP(G77,MARGIN!$E$1:$F$10,2)</f>
        <v>1.3324450366422387</v>
      </c>
      <c r="I77" s="146">
        <v>2400</v>
      </c>
      <c r="J77">
        <v>0.01</v>
      </c>
      <c r="K77" t="s">
        <v>1126</v>
      </c>
      <c r="L77" t="s">
        <v>884</v>
      </c>
      <c r="M77" s="132" t="s">
        <v>465</v>
      </c>
      <c r="N77" s="190">
        <f>VLOOKUP($A77,[3]futuresATR!$A$2:$F$80,3)</f>
        <v>98.15</v>
      </c>
      <c r="O77" s="152">
        <f t="shared" si="21"/>
        <v>176787.77999999997</v>
      </c>
      <c r="P77" s="191">
        <f>VLOOKUP($A77,[3]futuresATR!$A$2:$F$80,4)</f>
        <v>3.9E-2</v>
      </c>
      <c r="Q77" s="151">
        <f t="shared" si="16"/>
        <v>70.246799999999993</v>
      </c>
      <c r="R77" s="143">
        <f t="shared" si="22"/>
        <v>29</v>
      </c>
      <c r="S77" s="138">
        <f t="shared" si="17"/>
        <v>5126845.6199999992</v>
      </c>
      <c r="T77" s="110">
        <f t="shared" si="23"/>
        <v>15</v>
      </c>
      <c r="U77" s="110">
        <f t="shared" si="24"/>
        <v>210</v>
      </c>
      <c r="V77" s="181">
        <v>0</v>
      </c>
      <c r="W77" s="159">
        <f t="shared" si="26"/>
        <v>0</v>
      </c>
      <c r="X77" t="s">
        <v>901</v>
      </c>
      <c r="Y77">
        <v>41</v>
      </c>
      <c r="Z77">
        <v>98.09</v>
      </c>
      <c r="AA77" t="s">
        <v>1060</v>
      </c>
      <c r="AB77" s="133">
        <v>1E-4</v>
      </c>
      <c r="AC77">
        <v>98.1</v>
      </c>
      <c r="AD77" s="108">
        <v>712</v>
      </c>
      <c r="AE77" s="108">
        <v>0</v>
      </c>
      <c r="AF77" s="165">
        <f>Z77-AC77</f>
        <v>-9.9999999999909051E-3</v>
      </c>
      <c r="AG77" s="143">
        <f>AF77*I77*Y77/H77</f>
        <v>-738.4919999993283</v>
      </c>
      <c r="AH77" s="140">
        <f>ABS(AG77)-ABS(AD77)</f>
        <v>26.4919999993283</v>
      </c>
    </row>
    <row r="78" spans="1:34" x14ac:dyDescent="0.25">
      <c r="A78" s="4" t="s">
        <v>424</v>
      </c>
      <c r="B78" t="s">
        <v>425</v>
      </c>
      <c r="C78" s="153" t="s">
        <v>424</v>
      </c>
      <c r="D78" t="s">
        <v>263</v>
      </c>
      <c r="E78" t="s">
        <v>780</v>
      </c>
      <c r="F78" t="s">
        <v>885</v>
      </c>
      <c r="G78" t="s">
        <v>474</v>
      </c>
      <c r="H78">
        <f>VLOOKUP(G78,MARGIN!$E$1:$F$10,2)</f>
        <v>1</v>
      </c>
      <c r="I78">
        <v>5</v>
      </c>
      <c r="J78">
        <v>1</v>
      </c>
      <c r="K78" t="s">
        <v>296</v>
      </c>
      <c r="L78" t="s">
        <v>424</v>
      </c>
      <c r="M78" s="132" t="s">
        <v>641</v>
      </c>
      <c r="N78" s="190">
        <f>VLOOKUP($A78,[3]futuresATR!$A$2:$F$80,3)</f>
        <v>18480</v>
      </c>
      <c r="O78" s="152">
        <f t="shared" si="21"/>
        <v>92400</v>
      </c>
      <c r="P78" s="191">
        <f>VLOOKUP($A78,[3]futuresATR!$A$2:$F$80,4)</f>
        <v>230.95</v>
      </c>
      <c r="Q78" s="151">
        <f t="shared" si="16"/>
        <v>1154.75</v>
      </c>
      <c r="R78" s="143">
        <f t="shared" si="22"/>
        <v>2</v>
      </c>
      <c r="S78" s="138">
        <f t="shared" si="17"/>
        <v>184800</v>
      </c>
      <c r="T78" s="110">
        <f t="shared" si="23"/>
        <v>2</v>
      </c>
      <c r="U78" s="110">
        <f t="shared" si="24"/>
        <v>28</v>
      </c>
      <c r="V78" s="159">
        <f t="shared" si="25"/>
        <v>2</v>
      </c>
      <c r="W78" s="159">
        <f t="shared" si="26"/>
        <v>2309.5</v>
      </c>
      <c r="X78" t="s">
        <v>900</v>
      </c>
      <c r="Y78">
        <v>2</v>
      </c>
      <c r="Z78">
        <v>17748</v>
      </c>
      <c r="AA78" s="109">
        <v>-9</v>
      </c>
      <c r="AB78" t="s">
        <v>910</v>
      </c>
      <c r="AC78">
        <v>17814</v>
      </c>
      <c r="AD78" s="108">
        <v>-659</v>
      </c>
      <c r="AE78" s="108">
        <v>0</v>
      </c>
      <c r="AF78" s="165">
        <f>Z78-AC78</f>
        <v>-66</v>
      </c>
      <c r="AG78" s="143">
        <f>AF78*I78*Y78/H78</f>
        <v>-660</v>
      </c>
      <c r="AH78" s="140">
        <f>ABS(AG78)-ABS(AD78)</f>
        <v>1</v>
      </c>
    </row>
    <row r="79" spans="1:34" s="112" customFormat="1" x14ac:dyDescent="0.25">
      <c r="A79" s="4" t="s">
        <v>1027</v>
      </c>
      <c r="B79" t="s">
        <v>427</v>
      </c>
      <c r="C79" s="154" t="s">
        <v>1027</v>
      </c>
      <c r="D79" t="s">
        <v>451</v>
      </c>
      <c r="E79" t="s">
        <v>780</v>
      </c>
      <c r="F79" t="s">
        <v>886</v>
      </c>
      <c r="G79" t="s">
        <v>452</v>
      </c>
      <c r="H79">
        <f>VLOOKUP(G79,MARGIN!$E$1:$F$10,2)</f>
        <v>1.3324450366422387</v>
      </c>
      <c r="I79" s="146">
        <v>2800</v>
      </c>
      <c r="J79">
        <v>0.1</v>
      </c>
      <c r="K79" t="s">
        <v>1126</v>
      </c>
      <c r="L79" t="s">
        <v>888</v>
      </c>
      <c r="M79" s="132" t="s">
        <v>461</v>
      </c>
      <c r="N79" s="190">
        <f>VLOOKUP($A79,[3]futuresATR!$A$2:$F$80,3)</f>
        <v>98.55</v>
      </c>
      <c r="O79" s="152">
        <f t="shared" si="21"/>
        <v>207092.96999999997</v>
      </c>
      <c r="P79" s="191">
        <f>VLOOKUP($A79,[3]futuresATR!$A$2:$F$80,4)</f>
        <v>7.1999999999999995E-2</v>
      </c>
      <c r="Q79" s="151">
        <f t="shared" si="16"/>
        <v>151.30079999999998</v>
      </c>
      <c r="R79" s="143">
        <f t="shared" si="22"/>
        <v>14</v>
      </c>
      <c r="S79" s="138">
        <f t="shared" si="17"/>
        <v>2899301.5799999996</v>
      </c>
      <c r="T79" s="110">
        <f t="shared" si="23"/>
        <v>14</v>
      </c>
      <c r="U79" s="110">
        <f t="shared" si="24"/>
        <v>196</v>
      </c>
      <c r="V79" s="159">
        <f t="shared" si="25"/>
        <v>14</v>
      </c>
      <c r="W79" s="159">
        <f t="shared" si="26"/>
        <v>2118.2111999999997</v>
      </c>
      <c r="X79" t="s">
        <v>901</v>
      </c>
      <c r="Y79">
        <v>22</v>
      </c>
      <c r="Z79">
        <v>98.38</v>
      </c>
      <c r="AA79" t="s">
        <v>1060</v>
      </c>
      <c r="AB79" s="133">
        <v>1E-4</v>
      </c>
      <c r="AC79">
        <v>98.39</v>
      </c>
      <c r="AD79" s="108">
        <v>446</v>
      </c>
      <c r="AE79"/>
      <c r="AF79" s="165">
        <f>Z79-AC79</f>
        <v>-1.0000000000005116E-2</v>
      </c>
      <c r="AG79" s="143">
        <f>AF79*I79*Y79/H79</f>
        <v>-462.30800000023646</v>
      </c>
      <c r="AH79" s="140">
        <f>ABS(AG79)-ABS(AD79)</f>
        <v>16.308000000236461</v>
      </c>
    </row>
    <row r="80" spans="1:34" x14ac:dyDescent="0.25">
      <c r="A80" s="4" t="s">
        <v>1028</v>
      </c>
      <c r="B80" t="s">
        <v>426</v>
      </c>
      <c r="C80" s="154" t="s">
        <v>1028</v>
      </c>
      <c r="D80" t="s">
        <v>451</v>
      </c>
      <c r="E80" t="s">
        <v>780</v>
      </c>
      <c r="F80" t="s">
        <v>886</v>
      </c>
      <c r="G80" t="s">
        <v>452</v>
      </c>
      <c r="H80">
        <f>VLOOKUP(G80,MARGIN!$E$1:$F$10,2)</f>
        <v>1.3324450366422387</v>
      </c>
      <c r="I80" s="146">
        <v>8000</v>
      </c>
      <c r="J80">
        <v>1E-3</v>
      </c>
      <c r="K80" t="s">
        <v>1126</v>
      </c>
      <c r="L80" t="s">
        <v>887</v>
      </c>
      <c r="M80" s="132" t="s">
        <v>449</v>
      </c>
      <c r="N80" s="190">
        <f>VLOOKUP($A80,[3]futuresATR!$A$2:$F$80,3)</f>
        <v>98.064999999999998</v>
      </c>
      <c r="O80" s="152">
        <f t="shared" si="21"/>
        <v>588782.25999999989</v>
      </c>
      <c r="P80" s="191">
        <f>VLOOKUP($A80,[3]futuresATR!$A$2:$F$80,4)</f>
        <v>9.4750000000000001E-2</v>
      </c>
      <c r="Q80" s="151">
        <f t="shared" si="16"/>
        <v>568.87899999999991</v>
      </c>
      <c r="R80" s="143">
        <f t="shared" si="22"/>
        <v>4</v>
      </c>
      <c r="S80" s="138">
        <f>R80*O80</f>
        <v>2355129.0399999996</v>
      </c>
      <c r="T80" s="110">
        <f t="shared" si="23"/>
        <v>4</v>
      </c>
      <c r="U80" s="110">
        <f t="shared" si="24"/>
        <v>56</v>
      </c>
      <c r="V80" s="159">
        <f t="shared" si="25"/>
        <v>4</v>
      </c>
      <c r="W80" s="159">
        <f t="shared" si="26"/>
        <v>2275.5159999999996</v>
      </c>
      <c r="X80" t="s">
        <v>901</v>
      </c>
      <c r="Y80">
        <v>8</v>
      </c>
      <c r="Z80">
        <v>97.734999999999999</v>
      </c>
      <c r="AA80" t="s">
        <v>1049</v>
      </c>
      <c r="AB80" s="133">
        <v>1E-4</v>
      </c>
      <c r="AC80">
        <v>97.74</v>
      </c>
      <c r="AD80" s="108">
        <v>232</v>
      </c>
      <c r="AE80" s="108">
        <v>0</v>
      </c>
      <c r="AF80" s="165">
        <f>Z80-AC80</f>
        <v>-4.9999999999954525E-3</v>
      </c>
      <c r="AG80" s="143">
        <f>AF80*I80*Y80/H80</f>
        <v>-240.15999999978155</v>
      </c>
      <c r="AH80" s="140">
        <f>ABS(AG80)-ABS(AD80)</f>
        <v>8.1599999997815473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G12" sqref="G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0" bestFit="1" customWidth="1"/>
    <col min="14" max="14" width="12" bestFit="1" customWidth="1"/>
    <col min="15" max="15" width="14.28515625" bestFit="1" customWidth="1"/>
    <col min="16" max="16" width="9.140625" style="113"/>
  </cols>
  <sheetData>
    <row r="1" spans="1:17" x14ac:dyDescent="0.25">
      <c r="A1" t="s">
        <v>776</v>
      </c>
      <c r="B1" s="141">
        <v>500000</v>
      </c>
      <c r="D1" t="str">
        <f>F17</f>
        <v>AUDUSD</v>
      </c>
      <c r="E1" s="170" t="s">
        <v>452</v>
      </c>
      <c r="F1" s="171">
        <f>1/G17</f>
        <v>1.3324450366422387</v>
      </c>
      <c r="G1" t="str">
        <f>"'"&amp;E1&amp;"':1/fxRates.ix['"&amp;D1&amp;"'],"</f>
        <v>'AUD':1/fxRates.ix['AUDUSD'],</v>
      </c>
    </row>
    <row r="2" spans="1:17" x14ac:dyDescent="0.25">
      <c r="A2" t="s">
        <v>775</v>
      </c>
      <c r="B2" s="141">
        <v>50</v>
      </c>
      <c r="D2" t="str">
        <f>F39</f>
        <v>USDCAD</v>
      </c>
      <c r="E2" s="172" t="s">
        <v>489</v>
      </c>
      <c r="F2" s="173">
        <f>G39</f>
        <v>1.3028</v>
      </c>
      <c r="G2" t="str">
        <f>"'"&amp;E2&amp;"':fxRates.ix['"&amp;D2&amp;"'],"</f>
        <v>'CAD':fxRates.ix['USDCAD'],</v>
      </c>
    </row>
    <row r="3" spans="1:17" x14ac:dyDescent="0.25">
      <c r="A3" t="s">
        <v>777</v>
      </c>
      <c r="B3" s="113">
        <f>B1/B2</f>
        <v>10000</v>
      </c>
      <c r="D3" t="str">
        <f>F38</f>
        <v>USDCHF</v>
      </c>
      <c r="E3" s="172" t="s">
        <v>537</v>
      </c>
      <c r="F3" s="173">
        <f>G38</f>
        <v>0.98540000000000005</v>
      </c>
      <c r="G3" t="str">
        <f>"'"&amp;E3&amp;"':fxRates.ix['"&amp;D3&amp;"'],"</f>
        <v>'CHF':fxRates.ix['USDCHF'],</v>
      </c>
    </row>
    <row r="4" spans="1:17" x14ac:dyDescent="0.25">
      <c r="B4" s="113"/>
      <c r="D4" t="str">
        <f>F33</f>
        <v>EURUSD</v>
      </c>
      <c r="E4" s="172" t="s">
        <v>471</v>
      </c>
      <c r="F4" s="173">
        <f>1/G33</f>
        <v>0.9071940488070398</v>
      </c>
      <c r="G4" t="str">
        <f t="shared" ref="G4:G9" si="0">"'"&amp;E4&amp;"':1/fxRates.ix['"&amp;D4&amp;"'],"</f>
        <v>'EUR':1/fxRates.ix['EURUSD'],</v>
      </c>
    </row>
    <row r="5" spans="1:17" x14ac:dyDescent="0.25">
      <c r="A5" t="s">
        <v>1102</v>
      </c>
      <c r="B5" s="195">
        <v>50000</v>
      </c>
      <c r="D5" t="str">
        <f>F24</f>
        <v>GBPUSD</v>
      </c>
      <c r="E5" s="172" t="s">
        <v>458</v>
      </c>
      <c r="F5" s="173">
        <f>1/G24</f>
        <v>0.76330051141134259</v>
      </c>
      <c r="G5" t="str">
        <f t="shared" si="0"/>
        <v>'GBP':1/fxRates.ix['GBPUSD'],</v>
      </c>
    </row>
    <row r="6" spans="1:17" x14ac:dyDescent="0.25">
      <c r="A6" t="s">
        <v>1103</v>
      </c>
      <c r="B6" s="195">
        <v>35000</v>
      </c>
      <c r="D6" t="s">
        <v>1194</v>
      </c>
      <c r="E6" s="172" t="s">
        <v>504</v>
      </c>
      <c r="F6" s="174">
        <v>7.77</v>
      </c>
      <c r="G6" t="str">
        <f>"'"&amp;E6&amp;"':fxRates.ix['"&amp;D6&amp;"'],"</f>
        <v>'HKD':fxRates.ix['USDHKD'],</v>
      </c>
    </row>
    <row r="7" spans="1:17" x14ac:dyDescent="0.25">
      <c r="A7" t="s">
        <v>1130</v>
      </c>
      <c r="B7" s="195">
        <v>1000000</v>
      </c>
      <c r="D7" t="s">
        <v>8</v>
      </c>
      <c r="E7" s="172" t="s">
        <v>442</v>
      </c>
      <c r="F7" s="173">
        <f>G40</f>
        <v>106.08</v>
      </c>
      <c r="G7" t="str">
        <f>"'"&amp;E7&amp;"':fxRates.ix['"&amp;D7&amp;"'],"</f>
        <v>'JPY':fxRates.ix['USDJPY'],</v>
      </c>
    </row>
    <row r="8" spans="1:17" x14ac:dyDescent="0.25">
      <c r="A8" t="s">
        <v>1131</v>
      </c>
      <c r="B8" s="196">
        <v>2E-3</v>
      </c>
      <c r="D8" t="s">
        <v>17</v>
      </c>
      <c r="E8" s="172" t="s">
        <v>779</v>
      </c>
      <c r="F8" s="173">
        <f>1/G37</f>
        <v>1.4180999958747471</v>
      </c>
      <c r="G8" t="str">
        <f t="shared" si="0"/>
        <v>'NZD':1/fxRates.ix['NZDUSD'],</v>
      </c>
    </row>
    <row r="9" spans="1:17" x14ac:dyDescent="0.25">
      <c r="B9" s="196"/>
      <c r="E9" s="172" t="s">
        <v>685</v>
      </c>
      <c r="F9" s="174">
        <v>1.34</v>
      </c>
      <c r="G9" t="str">
        <f t="shared" si="0"/>
        <v>'SGD':1/fxRates.ix[''],</v>
      </c>
    </row>
    <row r="10" spans="1:17" ht="15.75" thickBot="1" x14ac:dyDescent="0.3">
      <c r="B10" s="193"/>
      <c r="D10" t="s">
        <v>1195</v>
      </c>
      <c r="E10" s="175" t="s">
        <v>474</v>
      </c>
      <c r="F10" s="176">
        <v>1</v>
      </c>
      <c r="G10" t="str">
        <f>"'"&amp;E10&amp;"':fxRates.ix['"&amp;D10&amp;"'],"</f>
        <v>'USD':fxRates.ix['USDUSD'],</v>
      </c>
    </row>
    <row r="11" spans="1:17" x14ac:dyDescent="0.25">
      <c r="B11" s="113"/>
      <c r="E11" s="110"/>
      <c r="F11" s="1"/>
    </row>
    <row r="12" spans="1:17" x14ac:dyDescent="0.25">
      <c r="G12" s="268">
        <f>[4]currenciesATR!$A$1</f>
        <v>42570</v>
      </c>
      <c r="H12" s="111" t="str">
        <f>[4]currenciesATR!$C1</f>
        <v>ATR20</v>
      </c>
      <c r="I12" t="s">
        <v>1071</v>
      </c>
      <c r="J12" t="s">
        <v>774</v>
      </c>
      <c r="L12" t="s">
        <v>1101</v>
      </c>
      <c r="M12" t="s">
        <v>774</v>
      </c>
      <c r="N12" s="177" t="s">
        <v>1104</v>
      </c>
      <c r="O12" t="s">
        <v>1071</v>
      </c>
      <c r="P12"/>
      <c r="Q12" s="113" t="s">
        <v>474</v>
      </c>
    </row>
    <row r="13" spans="1:17" x14ac:dyDescent="0.25">
      <c r="A13" t="s">
        <v>1075</v>
      </c>
      <c r="B13" t="s">
        <v>22</v>
      </c>
      <c r="C13" t="str">
        <f t="shared" ref="C13:C18" si="1">RIGHT(B13,3)</f>
        <v>NZD</v>
      </c>
      <c r="D13">
        <f t="shared" ref="D13:D40" si="2">VLOOKUP(C13,$E$1:$F$10,2)</f>
        <v>1.4180999958747471</v>
      </c>
      <c r="E13" t="s">
        <v>1075</v>
      </c>
      <c r="F13" t="s">
        <v>22</v>
      </c>
      <c r="G13" s="111">
        <f>[4]currenciesATR!$B2</f>
        <v>1.0641</v>
      </c>
      <c r="H13" s="111">
        <f>[4]currenciesATR!$C2</f>
        <v>8.7500000000000008E-3</v>
      </c>
      <c r="I13" s="137">
        <f>J13*10000*G13/D13</f>
        <v>52525.915109430003</v>
      </c>
      <c r="J13" s="113">
        <f>ROUND($B$5*$D13/$G13/10000,0)</f>
        <v>7</v>
      </c>
      <c r="K13" t="str">
        <f>"'"&amp;F13&amp;"':"&amp;J13&amp;","</f>
        <v>'AUDNZD':7,</v>
      </c>
      <c r="L13" t="s">
        <v>20</v>
      </c>
      <c r="M13" s="113">
        <f>ROUND($B$6*Q13/N13/10000,0)</f>
        <v>5</v>
      </c>
      <c r="N13" s="165">
        <f>G18</f>
        <v>0.97770000000000001</v>
      </c>
      <c r="O13" s="137">
        <f>N13*M13/Q13*10000</f>
        <v>37523.027325759911</v>
      </c>
      <c r="P13" t="str">
        <f t="shared" ref="P13:P40" si="3">RIGHT(L13,3)</f>
        <v>CAD</v>
      </c>
      <c r="Q13">
        <f t="shared" ref="Q13:Q40" si="4">VLOOKUP(P13,$E$1:$F$10,2)</f>
        <v>1.3028</v>
      </c>
    </row>
    <row r="14" spans="1:17" x14ac:dyDescent="0.25">
      <c r="A14" t="s">
        <v>1087</v>
      </c>
      <c r="B14" t="s">
        <v>23</v>
      </c>
      <c r="C14" t="str">
        <f t="shared" si="1"/>
        <v>AUD</v>
      </c>
      <c r="D14">
        <f t="shared" si="2"/>
        <v>1.3324450366422387</v>
      </c>
      <c r="E14" t="s">
        <v>1087</v>
      </c>
      <c r="F14" t="s">
        <v>23</v>
      </c>
      <c r="G14" s="111">
        <f>[4]currenciesATR!$B3</f>
        <v>1.7462063699999999</v>
      </c>
      <c r="H14" s="111">
        <f>[4]currenciesATR!$C3</f>
        <v>3.2401740999999998E-2</v>
      </c>
      <c r="I14" s="137">
        <f t="shared" ref="I14:I40" si="5">J14*10000*G14/D14</f>
        <v>52421.115227399991</v>
      </c>
      <c r="J14" s="113">
        <f t="shared" ref="J14:J40" si="6">ROUND($B$5*$D14/$G14/10000,0)</f>
        <v>4</v>
      </c>
      <c r="K14" t="str">
        <f t="shared" ref="K14:K40" si="7">"'"&amp;F14&amp;"':"&amp;J14&amp;","</f>
        <v>'GBPAUD':4,</v>
      </c>
      <c r="L14" t="s">
        <v>21</v>
      </c>
      <c r="M14" s="113">
        <f t="shared" ref="M14:M40" si="8">ROUND($B$6*Q14/N14/10000,0)</f>
        <v>5</v>
      </c>
      <c r="N14" s="165">
        <f>G16</f>
        <v>0.73950000000000005</v>
      </c>
      <c r="O14" s="137">
        <f t="shared" ref="O14:O40" si="9">N14*M14/Q14*10000</f>
        <v>37522.833367160543</v>
      </c>
      <c r="P14" t="str">
        <f t="shared" si="3"/>
        <v>CHF</v>
      </c>
      <c r="Q14">
        <f t="shared" si="4"/>
        <v>0.98540000000000005</v>
      </c>
    </row>
    <row r="15" spans="1:17" x14ac:dyDescent="0.25">
      <c r="A15" t="s">
        <v>1072</v>
      </c>
      <c r="B15" t="s">
        <v>7</v>
      </c>
      <c r="C15" t="str">
        <f t="shared" si="1"/>
        <v>JPY</v>
      </c>
      <c r="D15">
        <f t="shared" si="2"/>
        <v>106.08</v>
      </c>
      <c r="E15" t="s">
        <v>1072</v>
      </c>
      <c r="F15" t="s">
        <v>7</v>
      </c>
      <c r="G15" s="111">
        <f>[4]currenciesATR!$B4</f>
        <v>79.608000000000004</v>
      </c>
      <c r="H15" s="111">
        <f>[4]currenciesATR!$C4</f>
        <v>1.8794999999999999</v>
      </c>
      <c r="I15" s="137">
        <f t="shared" si="5"/>
        <v>52531.674208144796</v>
      </c>
      <c r="J15" s="113">
        <f t="shared" si="6"/>
        <v>7</v>
      </c>
      <c r="K15" t="str">
        <f t="shared" si="7"/>
        <v>'AUDJPY':7,</v>
      </c>
      <c r="L15" t="s">
        <v>7</v>
      </c>
      <c r="M15" s="113">
        <f t="shared" si="8"/>
        <v>5</v>
      </c>
      <c r="N15" s="165">
        <f>G15</f>
        <v>79.608000000000004</v>
      </c>
      <c r="O15" s="137">
        <f t="shared" si="9"/>
        <v>37522.624434389145</v>
      </c>
      <c r="P15" t="str">
        <f t="shared" si="3"/>
        <v>JPY</v>
      </c>
      <c r="Q15">
        <f t="shared" si="4"/>
        <v>106.08</v>
      </c>
    </row>
    <row r="16" spans="1:17" x14ac:dyDescent="0.25">
      <c r="A16" t="s">
        <v>1073</v>
      </c>
      <c r="B16" t="s">
        <v>21</v>
      </c>
      <c r="C16" t="str">
        <f t="shared" si="1"/>
        <v>CHF</v>
      </c>
      <c r="D16">
        <f t="shared" si="2"/>
        <v>0.98540000000000005</v>
      </c>
      <c r="E16" t="s">
        <v>1073</v>
      </c>
      <c r="F16" t="s">
        <v>21</v>
      </c>
      <c r="G16" s="111">
        <f>[4]currenciesATR!$B5</f>
        <v>0.73950000000000005</v>
      </c>
      <c r="H16" s="111">
        <f>[4]currenciesATR!$C5</f>
        <v>9.41E-3</v>
      </c>
      <c r="I16" s="137">
        <f t="shared" si="5"/>
        <v>52531.966714024762</v>
      </c>
      <c r="J16" s="113">
        <f t="shared" si="6"/>
        <v>7</v>
      </c>
      <c r="K16" t="str">
        <f t="shared" si="7"/>
        <v>'AUDCHF':7,</v>
      </c>
      <c r="L16" t="s">
        <v>22</v>
      </c>
      <c r="M16" s="113">
        <f t="shared" si="8"/>
        <v>5</v>
      </c>
      <c r="N16" s="165">
        <f>G13</f>
        <v>1.0641</v>
      </c>
      <c r="O16" s="137">
        <f t="shared" si="9"/>
        <v>37518.510792450004</v>
      </c>
      <c r="P16" t="str">
        <f t="shared" si="3"/>
        <v>NZD</v>
      </c>
      <c r="Q16">
        <f t="shared" si="4"/>
        <v>1.4180999958747471</v>
      </c>
    </row>
    <row r="17" spans="1:17" x14ac:dyDescent="0.25">
      <c r="A17" t="s">
        <v>1074</v>
      </c>
      <c r="B17" t="s">
        <v>9</v>
      </c>
      <c r="C17" t="str">
        <f t="shared" si="1"/>
        <v>USD</v>
      </c>
      <c r="D17">
        <f t="shared" si="2"/>
        <v>1</v>
      </c>
      <c r="E17" t="s">
        <v>1074</v>
      </c>
      <c r="F17" t="s">
        <v>9</v>
      </c>
      <c r="G17" s="111">
        <f>[4]currenciesATR!$B6</f>
        <v>0.75049999999999994</v>
      </c>
      <c r="H17" s="111">
        <f>[4]currenciesATR!$C6</f>
        <v>1.0135E-2</v>
      </c>
      <c r="I17" s="137">
        <f t="shared" si="5"/>
        <v>52534.999999999993</v>
      </c>
      <c r="J17" s="113">
        <f t="shared" si="6"/>
        <v>7</v>
      </c>
      <c r="K17" t="str">
        <f t="shared" si="7"/>
        <v>'AUDUSD':7,</v>
      </c>
      <c r="L17" t="s">
        <v>9</v>
      </c>
      <c r="M17" s="113">
        <f t="shared" si="8"/>
        <v>5</v>
      </c>
      <c r="N17" s="165">
        <f>G17</f>
        <v>0.75049999999999994</v>
      </c>
      <c r="O17" s="137">
        <f t="shared" si="9"/>
        <v>37524.999999999993</v>
      </c>
      <c r="P17" t="str">
        <f t="shared" si="3"/>
        <v>USD</v>
      </c>
      <c r="Q17">
        <f t="shared" si="4"/>
        <v>1</v>
      </c>
    </row>
    <row r="18" spans="1:17" x14ac:dyDescent="0.25">
      <c r="A18" t="s">
        <v>1076</v>
      </c>
      <c r="B18" t="s">
        <v>20</v>
      </c>
      <c r="C18" t="str">
        <f t="shared" si="1"/>
        <v>CAD</v>
      </c>
      <c r="D18">
        <f t="shared" si="2"/>
        <v>1.3028</v>
      </c>
      <c r="E18" t="s">
        <v>1076</v>
      </c>
      <c r="F18" t="s">
        <v>20</v>
      </c>
      <c r="G18" s="111">
        <f>[4]currenciesATR!$B7</f>
        <v>0.97770000000000001</v>
      </c>
      <c r="H18" s="111">
        <f>[4]currenciesATR!$C7</f>
        <v>9.7900000000000001E-3</v>
      </c>
      <c r="I18" s="137">
        <f t="shared" si="5"/>
        <v>52532.238256063865</v>
      </c>
      <c r="J18" s="113">
        <f t="shared" si="6"/>
        <v>7</v>
      </c>
      <c r="K18" t="str">
        <f t="shared" si="7"/>
        <v>'AUDCAD':7,</v>
      </c>
      <c r="L18" t="s">
        <v>27</v>
      </c>
      <c r="M18" s="113">
        <f t="shared" si="8"/>
        <v>5</v>
      </c>
      <c r="N18" s="165">
        <f>G20</f>
        <v>0.75642964999999995</v>
      </c>
      <c r="O18" s="137">
        <f t="shared" si="9"/>
        <v>38381.857621270545</v>
      </c>
      <c r="P18" t="str">
        <f t="shared" si="3"/>
        <v>CHF</v>
      </c>
      <c r="Q18">
        <f t="shared" si="4"/>
        <v>0.98540000000000005</v>
      </c>
    </row>
    <row r="19" spans="1:17" x14ac:dyDescent="0.25">
      <c r="A19" t="s">
        <v>1077</v>
      </c>
      <c r="B19" t="s">
        <v>27</v>
      </c>
      <c r="C19" t="str">
        <f>RIGHT(B40,3)</f>
        <v>CAD</v>
      </c>
      <c r="D19">
        <f t="shared" si="2"/>
        <v>1.3028</v>
      </c>
      <c r="E19" t="s">
        <v>1117</v>
      </c>
      <c r="F19" t="s">
        <v>29</v>
      </c>
      <c r="G19" s="111">
        <f>[4]currenciesATR!$B8</f>
        <v>0.91879999999999995</v>
      </c>
      <c r="H19" s="111">
        <f>[4]currenciesATR!$C8</f>
        <v>1.0954999999999999E-2</v>
      </c>
      <c r="I19" s="137">
        <f>J19*10000*G19/D19</f>
        <v>49367.516119128035</v>
      </c>
      <c r="J19" s="113">
        <f>ROUND($B$5*$D19/$G19/10000,0)</f>
        <v>7</v>
      </c>
      <c r="K19" t="str">
        <f t="shared" si="7"/>
        <v>'NZDCAD':7,</v>
      </c>
      <c r="L19" t="s">
        <v>3</v>
      </c>
      <c r="M19" s="113">
        <f t="shared" si="8"/>
        <v>5</v>
      </c>
      <c r="N19" s="165">
        <f>G34</f>
        <v>81.443173029999997</v>
      </c>
      <c r="O19" s="137">
        <f t="shared" si="9"/>
        <v>38387.619263763198</v>
      </c>
      <c r="P19" t="str">
        <f t="shared" si="3"/>
        <v>JPY</v>
      </c>
      <c r="Q19">
        <f t="shared" si="4"/>
        <v>106.08</v>
      </c>
    </row>
    <row r="20" spans="1:17" x14ac:dyDescent="0.25">
      <c r="A20" t="s">
        <v>1093</v>
      </c>
      <c r="B20" t="s">
        <v>28</v>
      </c>
      <c r="C20" t="str">
        <f t="shared" ref="C20:C40" si="10">RIGHT(B19,3)</f>
        <v>CHF</v>
      </c>
      <c r="D20">
        <f t="shared" si="2"/>
        <v>0.98540000000000005</v>
      </c>
      <c r="E20" t="s">
        <v>1077</v>
      </c>
      <c r="F20" t="s">
        <v>27</v>
      </c>
      <c r="G20" s="111">
        <f>[4]currenciesATR!$B9</f>
        <v>0.75642964999999995</v>
      </c>
      <c r="H20" s="111">
        <f>[4]currenciesATR!$C9</f>
        <v>6.8298430000000004E-3</v>
      </c>
      <c r="I20" s="137">
        <f t="shared" si="5"/>
        <v>53734.600669778767</v>
      </c>
      <c r="J20" s="113">
        <f t="shared" si="6"/>
        <v>7</v>
      </c>
      <c r="K20" t="str">
        <f t="shared" si="7"/>
        <v>'CADCHF':7,</v>
      </c>
      <c r="L20" t="s">
        <v>4</v>
      </c>
      <c r="M20" s="113">
        <f t="shared" si="8"/>
        <v>3</v>
      </c>
      <c r="N20" s="165">
        <f>G36</f>
        <v>107.65421465999999</v>
      </c>
      <c r="O20" s="137">
        <f t="shared" si="9"/>
        <v>30445.196453619912</v>
      </c>
      <c r="P20" t="str">
        <f t="shared" si="3"/>
        <v>JPY</v>
      </c>
      <c r="Q20">
        <f t="shared" si="4"/>
        <v>106.08</v>
      </c>
    </row>
    <row r="21" spans="1:17" x14ac:dyDescent="0.25">
      <c r="A21" t="s">
        <v>1091</v>
      </c>
      <c r="B21" t="s">
        <v>25</v>
      </c>
      <c r="C21" t="str">
        <f t="shared" si="10"/>
        <v>CHF</v>
      </c>
      <c r="D21">
        <f t="shared" si="2"/>
        <v>0.98540000000000005</v>
      </c>
      <c r="E21" t="s">
        <v>1093</v>
      </c>
      <c r="F21" t="s">
        <v>28</v>
      </c>
      <c r="G21" s="111">
        <f>[4]currenciesATR!$B10</f>
        <v>0.69512026000000005</v>
      </c>
      <c r="H21" s="111">
        <f>[4]currenciesATR!$C10</f>
        <v>9.5437679999999993E-3</v>
      </c>
      <c r="I21" s="137">
        <f t="shared" si="5"/>
        <v>49379.356809417492</v>
      </c>
      <c r="J21" s="113">
        <f t="shared" si="6"/>
        <v>7</v>
      </c>
      <c r="K21" t="str">
        <f t="shared" si="7"/>
        <v>'NZDCHF':7,</v>
      </c>
      <c r="L21" t="s">
        <v>11</v>
      </c>
      <c r="M21" s="113">
        <f t="shared" si="8"/>
        <v>3</v>
      </c>
      <c r="N21" s="165">
        <f>G28</f>
        <v>1.4690000000000001</v>
      </c>
      <c r="O21" s="137">
        <f t="shared" si="9"/>
        <v>33074.534999999996</v>
      </c>
      <c r="P21" t="str">
        <f t="shared" si="3"/>
        <v>AUD</v>
      </c>
      <c r="Q21">
        <f t="shared" si="4"/>
        <v>1.3324450366422387</v>
      </c>
    </row>
    <row r="22" spans="1:17" x14ac:dyDescent="0.25">
      <c r="A22" t="s">
        <v>1089</v>
      </c>
      <c r="B22" t="s">
        <v>26</v>
      </c>
      <c r="C22" t="str">
        <f t="shared" si="10"/>
        <v>NZD</v>
      </c>
      <c r="D22">
        <f t="shared" si="2"/>
        <v>1.4180999958747471</v>
      </c>
      <c r="E22" t="s">
        <v>1091</v>
      </c>
      <c r="F22" t="s">
        <v>25</v>
      </c>
      <c r="G22" s="111">
        <f>[4]currenciesATR!$B11</f>
        <v>1.8577999999999999</v>
      </c>
      <c r="H22" s="111">
        <f>[4]currenciesATR!$C11</f>
        <v>3.7929999999999998E-2</v>
      </c>
      <c r="I22" s="137">
        <f t="shared" si="5"/>
        <v>52402.510553679997</v>
      </c>
      <c r="J22" s="113">
        <f t="shared" si="6"/>
        <v>4</v>
      </c>
      <c r="K22" t="str">
        <f t="shared" si="7"/>
        <v>'GBPNZD':4,</v>
      </c>
      <c r="L22" t="s">
        <v>12</v>
      </c>
      <c r="M22" s="113">
        <f t="shared" si="8"/>
        <v>3</v>
      </c>
      <c r="N22" s="165">
        <f>G29</f>
        <v>1.4360999999999999</v>
      </c>
      <c r="O22" s="137">
        <f t="shared" si="9"/>
        <v>33069.542523794902</v>
      </c>
      <c r="P22" t="str">
        <f t="shared" si="3"/>
        <v>CAD</v>
      </c>
      <c r="Q22">
        <f t="shared" si="4"/>
        <v>1.3028</v>
      </c>
    </row>
    <row r="23" spans="1:17" x14ac:dyDescent="0.25">
      <c r="A23" t="s">
        <v>1092</v>
      </c>
      <c r="B23" t="s">
        <v>14</v>
      </c>
      <c r="C23" t="str">
        <f t="shared" si="10"/>
        <v>CHF</v>
      </c>
      <c r="D23">
        <f t="shared" si="2"/>
        <v>0.98540000000000005</v>
      </c>
      <c r="E23" t="s">
        <v>1089</v>
      </c>
      <c r="F23" t="s">
        <v>26</v>
      </c>
      <c r="G23" s="111">
        <f>[4]currenciesATR!$B12</f>
        <v>1.2909999999999999</v>
      </c>
      <c r="H23" s="111">
        <f>[4]currenciesATR!$C12</f>
        <v>2.9415E-2</v>
      </c>
      <c r="I23" s="137">
        <f t="shared" si="5"/>
        <v>52405.11467424396</v>
      </c>
      <c r="J23" s="113">
        <f t="shared" si="6"/>
        <v>4</v>
      </c>
      <c r="K23" t="str">
        <f t="shared" si="7"/>
        <v>'GBPCHF':4,</v>
      </c>
      <c r="L23" t="s">
        <v>18</v>
      </c>
      <c r="M23" s="113">
        <f t="shared" si="8"/>
        <v>3</v>
      </c>
      <c r="N23" s="165">
        <f>G31</f>
        <v>1.0862000000000001</v>
      </c>
      <c r="O23" s="137">
        <f t="shared" si="9"/>
        <v>33068.804546377105</v>
      </c>
      <c r="P23" t="str">
        <f t="shared" si="3"/>
        <v>CHF</v>
      </c>
      <c r="Q23">
        <f t="shared" si="4"/>
        <v>0.98540000000000005</v>
      </c>
    </row>
    <row r="24" spans="1:17" x14ac:dyDescent="0.25">
      <c r="A24" t="s">
        <v>1090</v>
      </c>
      <c r="B24" t="s">
        <v>6</v>
      </c>
      <c r="C24" t="str">
        <f t="shared" si="10"/>
        <v>USD</v>
      </c>
      <c r="D24">
        <f t="shared" si="2"/>
        <v>1</v>
      </c>
      <c r="E24" t="s">
        <v>1092</v>
      </c>
      <c r="F24" t="s">
        <v>14</v>
      </c>
      <c r="G24" s="111">
        <f>[4]currenciesATR!$B13</f>
        <v>1.3101</v>
      </c>
      <c r="H24" s="111">
        <f>[4]currenciesATR!$C13</f>
        <v>3.066E-2</v>
      </c>
      <c r="I24" s="137">
        <f t="shared" si="5"/>
        <v>52404</v>
      </c>
      <c r="J24" s="113">
        <f t="shared" si="6"/>
        <v>4</v>
      </c>
      <c r="K24" t="str">
        <f t="shared" si="7"/>
        <v>'GBPUSD':4,</v>
      </c>
      <c r="L24" t="s">
        <v>19</v>
      </c>
      <c r="M24" s="113">
        <f t="shared" si="8"/>
        <v>3</v>
      </c>
      <c r="N24" s="165">
        <f>G32</f>
        <v>0.84136</v>
      </c>
      <c r="O24" s="137">
        <f t="shared" si="9"/>
        <v>33067.972080000007</v>
      </c>
      <c r="P24" t="str">
        <f t="shared" si="3"/>
        <v>GBP</v>
      </c>
      <c r="Q24">
        <f t="shared" si="4"/>
        <v>0.76330051141134259</v>
      </c>
    </row>
    <row r="25" spans="1:17" x14ac:dyDescent="0.25">
      <c r="A25" t="s">
        <v>1088</v>
      </c>
      <c r="B25" t="s">
        <v>24</v>
      </c>
      <c r="C25" t="str">
        <f t="shared" si="10"/>
        <v>JPY</v>
      </c>
      <c r="D25">
        <f t="shared" si="2"/>
        <v>106.08</v>
      </c>
      <c r="E25" t="s">
        <v>1090</v>
      </c>
      <c r="F25" t="s">
        <v>6</v>
      </c>
      <c r="G25" s="111">
        <f>[4]currenciesATR!$B14</f>
        <v>138.97900000000001</v>
      </c>
      <c r="H25" s="111">
        <f>[4]currenciesATR!$C14</f>
        <v>4.5861999999999998</v>
      </c>
      <c r="I25" s="137">
        <f t="shared" si="5"/>
        <v>52405.354449472106</v>
      </c>
      <c r="J25" s="113">
        <f t="shared" si="6"/>
        <v>4</v>
      </c>
      <c r="K25" t="str">
        <f t="shared" si="7"/>
        <v>'GBPJPY':4,</v>
      </c>
      <c r="L25" t="s">
        <v>5</v>
      </c>
      <c r="M25" s="113">
        <f t="shared" si="8"/>
        <v>3</v>
      </c>
      <c r="N25" s="165">
        <f>G30</f>
        <v>116.92</v>
      </c>
      <c r="O25" s="137">
        <f t="shared" si="9"/>
        <v>33065.610859728506</v>
      </c>
      <c r="P25" t="str">
        <f t="shared" si="3"/>
        <v>JPY</v>
      </c>
      <c r="Q25">
        <f t="shared" si="4"/>
        <v>106.08</v>
      </c>
    </row>
    <row r="26" spans="1:17" x14ac:dyDescent="0.25">
      <c r="A26" t="s">
        <v>1085</v>
      </c>
      <c r="B26" t="s">
        <v>13</v>
      </c>
      <c r="C26" t="str">
        <f t="shared" si="10"/>
        <v>CAD</v>
      </c>
      <c r="D26">
        <f t="shared" si="2"/>
        <v>1.3028</v>
      </c>
      <c r="E26" t="s">
        <v>1088</v>
      </c>
      <c r="F26" t="s">
        <v>24</v>
      </c>
      <c r="G26" s="111">
        <f>[4]currenciesATR!$B15</f>
        <v>1.7069000000000001</v>
      </c>
      <c r="H26" s="111">
        <f>[4]currenciesATR!$C15</f>
        <v>3.4235000000000002E-2</v>
      </c>
      <c r="I26" s="137">
        <f t="shared" si="5"/>
        <v>52407.123119435062</v>
      </c>
      <c r="J26" s="113">
        <f t="shared" si="6"/>
        <v>4</v>
      </c>
      <c r="K26" t="str">
        <f t="shared" si="7"/>
        <v>'GBPCAD':4,</v>
      </c>
      <c r="L26" t="s">
        <v>13</v>
      </c>
      <c r="M26" s="113">
        <f t="shared" si="8"/>
        <v>3</v>
      </c>
      <c r="N26" s="165">
        <f>G27</f>
        <v>1.5630999999999999</v>
      </c>
      <c r="O26" s="137">
        <f t="shared" si="9"/>
        <v>33067.484758769991</v>
      </c>
      <c r="P26" t="str">
        <f t="shared" si="3"/>
        <v>NZD</v>
      </c>
      <c r="Q26">
        <f t="shared" si="4"/>
        <v>1.4180999958747471</v>
      </c>
    </row>
    <row r="27" spans="1:17" x14ac:dyDescent="0.25">
      <c r="A27" t="s">
        <v>1080</v>
      </c>
      <c r="B27" t="s">
        <v>11</v>
      </c>
      <c r="C27" t="str">
        <f t="shared" si="10"/>
        <v>NZD</v>
      </c>
      <c r="D27">
        <f t="shared" si="2"/>
        <v>1.4180999958747471</v>
      </c>
      <c r="E27" t="s">
        <v>1085</v>
      </c>
      <c r="F27" t="s">
        <v>13</v>
      </c>
      <c r="G27" s="111">
        <f>[4]currenciesATR!$B16</f>
        <v>1.5630999999999999</v>
      </c>
      <c r="H27" s="111">
        <f>[4]currenciesATR!$C16</f>
        <v>1.9519999999999999E-2</v>
      </c>
      <c r="I27" s="137">
        <f t="shared" si="5"/>
        <v>55112.47459795</v>
      </c>
      <c r="J27" s="113">
        <f t="shared" si="6"/>
        <v>5</v>
      </c>
      <c r="K27" t="str">
        <f t="shared" si="7"/>
        <v>'EURNZD':5,</v>
      </c>
      <c r="L27" t="s">
        <v>10</v>
      </c>
      <c r="M27" s="113">
        <f t="shared" si="8"/>
        <v>3</v>
      </c>
      <c r="N27" s="165">
        <f>G33</f>
        <v>1.1023000000000001</v>
      </c>
      <c r="O27" s="137">
        <f t="shared" si="9"/>
        <v>33069</v>
      </c>
      <c r="P27" t="str">
        <f t="shared" si="3"/>
        <v>USD</v>
      </c>
      <c r="Q27">
        <f t="shared" si="4"/>
        <v>1</v>
      </c>
    </row>
    <row r="28" spans="1:17" x14ac:dyDescent="0.25">
      <c r="A28" t="s">
        <v>1081</v>
      </c>
      <c r="B28" t="s">
        <v>12</v>
      </c>
      <c r="C28" t="str">
        <f t="shared" si="10"/>
        <v>AUD</v>
      </c>
      <c r="D28">
        <f t="shared" si="2"/>
        <v>1.3324450366422387</v>
      </c>
      <c r="E28" t="s">
        <v>1080</v>
      </c>
      <c r="F28" t="s">
        <v>11</v>
      </c>
      <c r="G28" s="111">
        <f>[4]currenciesATR!$B17</f>
        <v>1.4690000000000001</v>
      </c>
      <c r="H28" s="111">
        <f>[4]currenciesATR!$C17</f>
        <v>1.545E-2</v>
      </c>
      <c r="I28" s="137">
        <f t="shared" si="5"/>
        <v>55124.224999999991</v>
      </c>
      <c r="J28" s="113">
        <f t="shared" si="6"/>
        <v>5</v>
      </c>
      <c r="K28" t="str">
        <f t="shared" si="7"/>
        <v>'EURAUD':5,</v>
      </c>
      <c r="L28" t="s">
        <v>23</v>
      </c>
      <c r="M28" s="113">
        <f t="shared" si="8"/>
        <v>3</v>
      </c>
      <c r="N28" s="165">
        <f>G14</f>
        <v>1.7462063699999999</v>
      </c>
      <c r="O28" s="137">
        <f>N28*M28/Q28*10000</f>
        <v>39315.836420549997</v>
      </c>
      <c r="P28" t="str">
        <f t="shared" si="3"/>
        <v>AUD</v>
      </c>
      <c r="Q28">
        <f t="shared" si="4"/>
        <v>1.3324450366422387</v>
      </c>
    </row>
    <row r="29" spans="1:17" x14ac:dyDescent="0.25">
      <c r="A29" t="s">
        <v>1082</v>
      </c>
      <c r="B29" t="s">
        <v>5</v>
      </c>
      <c r="C29" t="str">
        <f t="shared" si="10"/>
        <v>CAD</v>
      </c>
      <c r="D29">
        <f t="shared" si="2"/>
        <v>1.3028</v>
      </c>
      <c r="E29" t="s">
        <v>1081</v>
      </c>
      <c r="F29" t="s">
        <v>12</v>
      </c>
      <c r="G29" s="111">
        <f>[4]currenciesATR!$B18</f>
        <v>1.4360999999999999</v>
      </c>
      <c r="H29" s="111">
        <f>[4]currenciesATR!$C18</f>
        <v>1.2595E-2</v>
      </c>
      <c r="I29" s="137">
        <f t="shared" si="5"/>
        <v>55115.904206324842</v>
      </c>
      <c r="J29" s="113">
        <f t="shared" si="6"/>
        <v>5</v>
      </c>
      <c r="K29" t="str">
        <f t="shared" si="7"/>
        <v>'EURCAD':5,</v>
      </c>
      <c r="L29" t="s">
        <v>24</v>
      </c>
      <c r="M29" s="113">
        <f t="shared" si="8"/>
        <v>3</v>
      </c>
      <c r="N29" s="165">
        <f>G26</f>
        <v>1.7069000000000001</v>
      </c>
      <c r="O29" s="137">
        <f t="shared" si="9"/>
        <v>39305.342339576302</v>
      </c>
      <c r="P29" t="str">
        <f t="shared" si="3"/>
        <v>CAD</v>
      </c>
      <c r="Q29">
        <f t="shared" si="4"/>
        <v>1.3028</v>
      </c>
    </row>
    <row r="30" spans="1:17" x14ac:dyDescent="0.25">
      <c r="A30" t="s">
        <v>1083</v>
      </c>
      <c r="B30" t="s">
        <v>18</v>
      </c>
      <c r="C30" t="str">
        <f t="shared" si="10"/>
        <v>JPY</v>
      </c>
      <c r="D30">
        <f t="shared" si="2"/>
        <v>106.08</v>
      </c>
      <c r="E30" t="s">
        <v>1082</v>
      </c>
      <c r="F30" t="s">
        <v>5</v>
      </c>
      <c r="G30" s="111">
        <f>[4]currenciesATR!$B19</f>
        <v>116.92</v>
      </c>
      <c r="H30" s="111">
        <f>[4]currenciesATR!$C19</f>
        <v>2.3108</v>
      </c>
      <c r="I30" s="137">
        <f t="shared" si="5"/>
        <v>55109.351432880845</v>
      </c>
      <c r="J30" s="113">
        <f t="shared" si="6"/>
        <v>5</v>
      </c>
      <c r="K30" t="str">
        <f t="shared" si="7"/>
        <v>'EURJPY':5,</v>
      </c>
      <c r="L30" t="s">
        <v>26</v>
      </c>
      <c r="M30" s="113">
        <f t="shared" si="8"/>
        <v>3</v>
      </c>
      <c r="N30" s="165">
        <f>G23</f>
        <v>1.2909999999999999</v>
      </c>
      <c r="O30" s="137">
        <f t="shared" si="9"/>
        <v>39303.83600568297</v>
      </c>
      <c r="P30" t="str">
        <f t="shared" si="3"/>
        <v>CHF</v>
      </c>
      <c r="Q30">
        <f t="shared" si="4"/>
        <v>0.98540000000000005</v>
      </c>
    </row>
    <row r="31" spans="1:17" x14ac:dyDescent="0.25">
      <c r="A31" t="s">
        <v>1084</v>
      </c>
      <c r="B31" t="s">
        <v>19</v>
      </c>
      <c r="C31" t="str">
        <f t="shared" si="10"/>
        <v>CHF</v>
      </c>
      <c r="D31">
        <f t="shared" si="2"/>
        <v>0.98540000000000005</v>
      </c>
      <c r="E31" t="s">
        <v>1083</v>
      </c>
      <c r="F31" t="s">
        <v>18</v>
      </c>
      <c r="G31" s="111">
        <f>[4]currenciesATR!$B20</f>
        <v>1.0862000000000001</v>
      </c>
      <c r="H31" s="111">
        <f>[4]currenciesATR!$C20</f>
        <v>7.5199999999999998E-3</v>
      </c>
      <c r="I31" s="137">
        <f t="shared" si="5"/>
        <v>55114.674243961839</v>
      </c>
      <c r="J31" s="113">
        <f t="shared" si="6"/>
        <v>5</v>
      </c>
      <c r="K31" t="str">
        <f t="shared" si="7"/>
        <v>'EURCHF':5,</v>
      </c>
      <c r="L31" t="s">
        <v>6</v>
      </c>
      <c r="M31" s="113">
        <f t="shared" si="8"/>
        <v>3</v>
      </c>
      <c r="N31" s="165">
        <f>G25</f>
        <v>138.97900000000001</v>
      </c>
      <c r="O31" s="137">
        <f t="shared" si="9"/>
        <v>39304.015837104074</v>
      </c>
      <c r="P31" t="str">
        <f t="shared" si="3"/>
        <v>JPY</v>
      </c>
      <c r="Q31">
        <f t="shared" si="4"/>
        <v>106.08</v>
      </c>
    </row>
    <row r="32" spans="1:17" x14ac:dyDescent="0.25">
      <c r="A32" t="s">
        <v>1086</v>
      </c>
      <c r="B32" t="s">
        <v>10</v>
      </c>
      <c r="C32" t="str">
        <f t="shared" si="10"/>
        <v>GBP</v>
      </c>
      <c r="D32">
        <f t="shared" si="2"/>
        <v>0.76330051141134259</v>
      </c>
      <c r="E32" t="s">
        <v>1084</v>
      </c>
      <c r="F32" t="s">
        <v>19</v>
      </c>
      <c r="G32" s="111">
        <f>[4]currenciesATR!$B21</f>
        <v>0.84136</v>
      </c>
      <c r="H32" s="111">
        <f>[4]currenciesATR!$C21</f>
        <v>1.508E-2</v>
      </c>
      <c r="I32" s="137">
        <f t="shared" si="5"/>
        <v>55113.286800000002</v>
      </c>
      <c r="J32" s="113">
        <f t="shared" si="6"/>
        <v>5</v>
      </c>
      <c r="K32" t="str">
        <f t="shared" si="7"/>
        <v>'EURGBP':5,</v>
      </c>
      <c r="L32" t="s">
        <v>25</v>
      </c>
      <c r="M32" s="113">
        <f t="shared" si="8"/>
        <v>3</v>
      </c>
      <c r="N32" s="165">
        <f>G22</f>
        <v>1.8577999999999999</v>
      </c>
      <c r="O32" s="137">
        <f t="shared" si="9"/>
        <v>39301.882915259994</v>
      </c>
      <c r="P32" t="str">
        <f t="shared" si="3"/>
        <v>NZD</v>
      </c>
      <c r="Q32">
        <f t="shared" si="4"/>
        <v>1.4180999958747471</v>
      </c>
    </row>
    <row r="33" spans="1:17" x14ac:dyDescent="0.25">
      <c r="A33" t="s">
        <v>1078</v>
      </c>
      <c r="B33" t="s">
        <v>3</v>
      </c>
      <c r="C33" t="str">
        <f t="shared" si="10"/>
        <v>USD</v>
      </c>
      <c r="D33">
        <f t="shared" si="2"/>
        <v>1</v>
      </c>
      <c r="E33" t="s">
        <v>1086</v>
      </c>
      <c r="F33" t="s">
        <v>10</v>
      </c>
      <c r="G33" s="111">
        <f>[4]currenciesATR!$B22</f>
        <v>1.1023000000000001</v>
      </c>
      <c r="H33" s="111">
        <f>[4]currenciesATR!$C22</f>
        <v>1.0784999999999999E-2</v>
      </c>
      <c r="I33" s="137">
        <f t="shared" si="5"/>
        <v>55115</v>
      </c>
      <c r="J33" s="113">
        <f t="shared" si="6"/>
        <v>5</v>
      </c>
      <c r="K33" t="str">
        <f t="shared" si="7"/>
        <v>'EURUSD':5,</v>
      </c>
      <c r="L33" t="s">
        <v>14</v>
      </c>
      <c r="M33" s="113">
        <f t="shared" si="8"/>
        <v>3</v>
      </c>
      <c r="N33" s="165">
        <f>G24</f>
        <v>1.3101</v>
      </c>
      <c r="O33" s="137">
        <f t="shared" si="9"/>
        <v>39303</v>
      </c>
      <c r="P33" t="str">
        <f t="shared" si="3"/>
        <v>USD</v>
      </c>
      <c r="Q33">
        <f t="shared" si="4"/>
        <v>1</v>
      </c>
    </row>
    <row r="34" spans="1:17" x14ac:dyDescent="0.25">
      <c r="A34" t="s">
        <v>1094</v>
      </c>
      <c r="B34" t="s">
        <v>2</v>
      </c>
      <c r="C34" t="str">
        <f t="shared" si="10"/>
        <v>JPY</v>
      </c>
      <c r="D34">
        <f t="shared" si="2"/>
        <v>106.08</v>
      </c>
      <c r="E34" t="s">
        <v>1078</v>
      </c>
      <c r="F34" t="s">
        <v>3</v>
      </c>
      <c r="G34" s="111">
        <f>[4]currenciesATR!$B23</f>
        <v>81.443173029999997</v>
      </c>
      <c r="H34" s="111">
        <f>[4]currenciesATR!$C23</f>
        <v>1.63307669</v>
      </c>
      <c r="I34" s="137">
        <f t="shared" si="5"/>
        <v>53742.666969268474</v>
      </c>
      <c r="J34" s="113">
        <f t="shared" si="6"/>
        <v>7</v>
      </c>
      <c r="K34" t="str">
        <f t="shared" si="7"/>
        <v>'CADJPY':7,</v>
      </c>
      <c r="L34" t="s">
        <v>29</v>
      </c>
      <c r="M34" s="113">
        <f t="shared" si="8"/>
        <v>5</v>
      </c>
      <c r="N34" s="165">
        <f>G19</f>
        <v>0.91879999999999995</v>
      </c>
      <c r="O34" s="137">
        <f t="shared" si="9"/>
        <v>35262.511513662881</v>
      </c>
      <c r="P34" t="str">
        <f t="shared" si="3"/>
        <v>CAD</v>
      </c>
      <c r="Q34">
        <f t="shared" si="4"/>
        <v>1.3028</v>
      </c>
    </row>
    <row r="35" spans="1:17" x14ac:dyDescent="0.25">
      <c r="A35" t="s">
        <v>1079</v>
      </c>
      <c r="B35" t="s">
        <v>4</v>
      </c>
      <c r="C35" t="str">
        <f t="shared" si="10"/>
        <v>JPY</v>
      </c>
      <c r="D35">
        <f t="shared" si="2"/>
        <v>106.08</v>
      </c>
      <c r="E35" t="s">
        <v>1094</v>
      </c>
      <c r="F35" t="s">
        <v>2</v>
      </c>
      <c r="G35" s="111">
        <f>[4]currenciesATR!$B24</f>
        <v>74.833495470000003</v>
      </c>
      <c r="H35" s="111">
        <f>[4]currenciesATR!$C24</f>
        <v>1.689310503</v>
      </c>
      <c r="I35" s="137">
        <f t="shared" si="5"/>
        <v>49381.077327488689</v>
      </c>
      <c r="J35" s="113">
        <f t="shared" si="6"/>
        <v>7</v>
      </c>
      <c r="K35" t="str">
        <f t="shared" si="7"/>
        <v>'NZDJPY':7,</v>
      </c>
      <c r="L35" t="s">
        <v>28</v>
      </c>
      <c r="M35" s="113">
        <f t="shared" si="8"/>
        <v>5</v>
      </c>
      <c r="N35" s="165">
        <f>G21</f>
        <v>0.69512026000000005</v>
      </c>
      <c r="O35" s="137">
        <f t="shared" si="9"/>
        <v>35270.969149583922</v>
      </c>
      <c r="P35" t="str">
        <f t="shared" si="3"/>
        <v>CHF</v>
      </c>
      <c r="Q35">
        <f t="shared" si="4"/>
        <v>0.98540000000000005</v>
      </c>
    </row>
    <row r="36" spans="1:17" x14ac:dyDescent="0.25">
      <c r="A36" t="s">
        <v>1095</v>
      </c>
      <c r="B36" t="s">
        <v>17</v>
      </c>
      <c r="C36" t="str">
        <f t="shared" si="10"/>
        <v>JPY</v>
      </c>
      <c r="D36">
        <f t="shared" si="2"/>
        <v>106.08</v>
      </c>
      <c r="E36" t="s">
        <v>1079</v>
      </c>
      <c r="F36" t="s">
        <v>4</v>
      </c>
      <c r="G36" s="111">
        <f>[4]currenciesATR!$B25</f>
        <v>107.65421465999999</v>
      </c>
      <c r="H36" s="111">
        <f>[4]currenciesATR!$C25</f>
        <v>1.8446478770000001</v>
      </c>
      <c r="I36" s="137">
        <f t="shared" si="5"/>
        <v>50741.994089366519</v>
      </c>
      <c r="J36" s="113">
        <f t="shared" si="6"/>
        <v>5</v>
      </c>
      <c r="K36" t="str">
        <f t="shared" si="7"/>
        <v>'CHFJPY':5,</v>
      </c>
      <c r="L36" t="s">
        <v>2</v>
      </c>
      <c r="M36" s="113">
        <f t="shared" si="8"/>
        <v>5</v>
      </c>
      <c r="N36" s="165">
        <f>G35</f>
        <v>74.833495470000003</v>
      </c>
      <c r="O36" s="137">
        <f t="shared" si="9"/>
        <v>35272.19809106335</v>
      </c>
      <c r="P36" t="str">
        <f t="shared" si="3"/>
        <v>JPY</v>
      </c>
      <c r="Q36">
        <f t="shared" si="4"/>
        <v>106.08</v>
      </c>
    </row>
    <row r="37" spans="1:17" x14ac:dyDescent="0.25">
      <c r="A37" t="s">
        <v>1097</v>
      </c>
      <c r="B37" t="s">
        <v>16</v>
      </c>
      <c r="C37" t="str">
        <f t="shared" si="10"/>
        <v>USD</v>
      </c>
      <c r="D37">
        <f t="shared" si="2"/>
        <v>1</v>
      </c>
      <c r="E37" t="s">
        <v>1095</v>
      </c>
      <c r="F37" t="s">
        <v>17</v>
      </c>
      <c r="G37" s="111">
        <f>[4]currenciesATR!$B26</f>
        <v>0.70516889000000005</v>
      </c>
      <c r="H37" s="111">
        <f>[4]currenciesATR!$C26</f>
        <v>1.0166747E-2</v>
      </c>
      <c r="I37" s="137">
        <f t="shared" si="5"/>
        <v>49361.8223</v>
      </c>
      <c r="J37" s="113">
        <f t="shared" si="6"/>
        <v>7</v>
      </c>
      <c r="K37" t="str">
        <f t="shared" si="7"/>
        <v>'NZDUSD':7,</v>
      </c>
      <c r="L37" t="s">
        <v>17</v>
      </c>
      <c r="M37" s="113">
        <f t="shared" si="8"/>
        <v>5</v>
      </c>
      <c r="N37" s="165">
        <f>G37</f>
        <v>0.70516889000000005</v>
      </c>
      <c r="O37" s="137">
        <f t="shared" si="9"/>
        <v>35258.444499999998</v>
      </c>
      <c r="P37" t="str">
        <f t="shared" si="3"/>
        <v>USD</v>
      </c>
      <c r="Q37">
        <f t="shared" si="4"/>
        <v>1</v>
      </c>
    </row>
    <row r="38" spans="1:17" x14ac:dyDescent="0.25">
      <c r="A38" t="s">
        <v>1096</v>
      </c>
      <c r="B38" t="s">
        <v>15</v>
      </c>
      <c r="C38" t="str">
        <f t="shared" si="10"/>
        <v>CHF</v>
      </c>
      <c r="D38">
        <f t="shared" si="2"/>
        <v>0.98540000000000005</v>
      </c>
      <c r="E38" t="s">
        <v>1097</v>
      </c>
      <c r="F38" t="s">
        <v>16</v>
      </c>
      <c r="G38" s="111">
        <f>[4]currenciesATR!$B27</f>
        <v>0.98540000000000005</v>
      </c>
      <c r="H38" s="111">
        <f>[4]currenciesATR!$C27</f>
        <v>7.7499999999999999E-3</v>
      </c>
      <c r="I38" s="137">
        <f t="shared" si="5"/>
        <v>50000</v>
      </c>
      <c r="J38" s="113">
        <f t="shared" si="6"/>
        <v>5</v>
      </c>
      <c r="K38" t="str">
        <f t="shared" si="7"/>
        <v>'USDCHF':5,</v>
      </c>
      <c r="L38" t="s">
        <v>15</v>
      </c>
      <c r="M38" s="113">
        <f t="shared" si="8"/>
        <v>4</v>
      </c>
      <c r="N38" s="165">
        <f>G39</f>
        <v>1.3028</v>
      </c>
      <c r="O38" s="137">
        <f t="shared" si="9"/>
        <v>40000</v>
      </c>
      <c r="P38" t="str">
        <f t="shared" si="3"/>
        <v>CAD</v>
      </c>
      <c r="Q38">
        <f t="shared" si="4"/>
        <v>1.3028</v>
      </c>
    </row>
    <row r="39" spans="1:17" x14ac:dyDescent="0.25">
      <c r="A39" t="s">
        <v>1098</v>
      </c>
      <c r="B39" t="s">
        <v>8</v>
      </c>
      <c r="C39" t="str">
        <f t="shared" si="10"/>
        <v>CAD</v>
      </c>
      <c r="D39">
        <f t="shared" si="2"/>
        <v>1.3028</v>
      </c>
      <c r="E39" t="s">
        <v>1096</v>
      </c>
      <c r="F39" t="s">
        <v>15</v>
      </c>
      <c r="G39" s="111">
        <f>[4]currenciesATR!$B28</f>
        <v>1.3028</v>
      </c>
      <c r="H39" s="111">
        <f>[4]currenciesATR!$C28</f>
        <v>1.3254999999999999E-2</v>
      </c>
      <c r="I39" s="137">
        <f t="shared" si="5"/>
        <v>50000</v>
      </c>
      <c r="J39" s="113">
        <f t="shared" si="6"/>
        <v>5</v>
      </c>
      <c r="K39" t="str">
        <f t="shared" si="7"/>
        <v>'USDCAD':5,</v>
      </c>
      <c r="L39" t="s">
        <v>16</v>
      </c>
      <c r="M39" s="113">
        <f t="shared" si="8"/>
        <v>4</v>
      </c>
      <c r="N39" s="165">
        <f>G38</f>
        <v>0.98540000000000005</v>
      </c>
      <c r="O39" s="137">
        <f t="shared" si="9"/>
        <v>40000</v>
      </c>
      <c r="P39" t="str">
        <f t="shared" si="3"/>
        <v>CHF</v>
      </c>
      <c r="Q39">
        <f t="shared" si="4"/>
        <v>0.98540000000000005</v>
      </c>
    </row>
    <row r="40" spans="1:17" x14ac:dyDescent="0.25">
      <c r="A40" t="s">
        <v>1117</v>
      </c>
      <c r="B40" t="s">
        <v>29</v>
      </c>
      <c r="C40" t="str">
        <f t="shared" si="10"/>
        <v>JPY</v>
      </c>
      <c r="D40">
        <f t="shared" si="2"/>
        <v>106.08</v>
      </c>
      <c r="E40" t="s">
        <v>1098</v>
      </c>
      <c r="F40" t="s">
        <v>8</v>
      </c>
      <c r="G40" s="111">
        <f>[4]currenciesATR!$B29</f>
        <v>106.08</v>
      </c>
      <c r="H40" s="111">
        <f>[4]currenciesATR!$C29</f>
        <v>1.5985</v>
      </c>
      <c r="I40" s="137">
        <f t="shared" si="5"/>
        <v>50000</v>
      </c>
      <c r="J40" s="113">
        <f t="shared" si="6"/>
        <v>5</v>
      </c>
      <c r="K40" t="str">
        <f t="shared" si="7"/>
        <v>'USDJPY':5,</v>
      </c>
      <c r="L40" t="s">
        <v>8</v>
      </c>
      <c r="M40" s="113">
        <f t="shared" si="8"/>
        <v>4</v>
      </c>
      <c r="N40" s="165">
        <f>G40</f>
        <v>106.08</v>
      </c>
      <c r="O40" s="137">
        <f t="shared" si="9"/>
        <v>40000</v>
      </c>
      <c r="P40" t="str">
        <f t="shared" si="3"/>
        <v>JPY</v>
      </c>
      <c r="Q40">
        <f t="shared" si="4"/>
        <v>106.08</v>
      </c>
    </row>
    <row r="42" spans="1:17" x14ac:dyDescent="0.25">
      <c r="A42" t="s">
        <v>428</v>
      </c>
      <c r="B42" t="s">
        <v>429</v>
      </c>
      <c r="C42" t="s">
        <v>430</v>
      </c>
      <c r="D42" t="s">
        <v>431</v>
      </c>
      <c r="E42" t="s">
        <v>432</v>
      </c>
      <c r="F42" t="s">
        <v>433</v>
      </c>
      <c r="G42" t="s">
        <v>434</v>
      </c>
      <c r="H42" t="s">
        <v>435</v>
      </c>
      <c r="I42" t="s">
        <v>436</v>
      </c>
      <c r="J42" t="s">
        <v>437</v>
      </c>
      <c r="K42" t="s">
        <v>438</v>
      </c>
      <c r="L42" t="s">
        <v>771</v>
      </c>
      <c r="M42" s="110" t="s">
        <v>772</v>
      </c>
      <c r="N42" t="s">
        <v>773</v>
      </c>
      <c r="O42" s="138" t="s">
        <v>474</v>
      </c>
      <c r="P42" s="113" t="s">
        <v>774</v>
      </c>
    </row>
    <row r="43" spans="1:17" x14ac:dyDescent="0.25">
      <c r="A43" t="s">
        <v>560</v>
      </c>
      <c r="B43" t="s">
        <v>561</v>
      </c>
      <c r="C43" t="s">
        <v>263</v>
      </c>
      <c r="D43" s="106">
        <v>29000</v>
      </c>
      <c r="E43" t="s">
        <v>474</v>
      </c>
      <c r="F43" s="104">
        <v>0.75</v>
      </c>
      <c r="G43" s="104">
        <v>0.625</v>
      </c>
      <c r="H43" s="104">
        <v>0.75</v>
      </c>
      <c r="I43" s="104">
        <v>0.625</v>
      </c>
      <c r="J43" s="108">
        <v>3625</v>
      </c>
      <c r="K43" s="108">
        <v>2900</v>
      </c>
      <c r="L43" t="s">
        <v>474</v>
      </c>
      <c r="M43" s="108">
        <v>3625</v>
      </c>
      <c r="N43">
        <f t="shared" ref="N43:N74" si="11">VLOOKUP(L43,$E$1:$F$10,2)</f>
        <v>1</v>
      </c>
      <c r="O43" s="138">
        <f t="shared" ref="O43:O74" si="12">M43/N43</f>
        <v>3625</v>
      </c>
      <c r="P43" s="113">
        <f>ROUND($B$3/O43,0)</f>
        <v>3</v>
      </c>
    </row>
    <row r="44" spans="1:17" x14ac:dyDescent="0.25">
      <c r="A44" t="s">
        <v>472</v>
      </c>
      <c r="B44" t="s">
        <v>473</v>
      </c>
      <c r="C44" t="s">
        <v>262</v>
      </c>
      <c r="D44" s="106">
        <v>100000</v>
      </c>
      <c r="E44" t="s">
        <v>474</v>
      </c>
      <c r="F44" s="104">
        <v>0.75</v>
      </c>
      <c r="G44" s="104">
        <v>0.70833333333333337</v>
      </c>
      <c r="H44" s="104">
        <v>0.75</v>
      </c>
      <c r="I44" s="104">
        <v>0.70833333333333337</v>
      </c>
      <c r="J44" s="108">
        <v>2656</v>
      </c>
      <c r="K44" s="108">
        <v>2125</v>
      </c>
      <c r="L44" t="s">
        <v>474</v>
      </c>
      <c r="M44" s="108">
        <v>2656</v>
      </c>
      <c r="N44">
        <f t="shared" si="11"/>
        <v>1</v>
      </c>
      <c r="O44" s="138">
        <f t="shared" si="12"/>
        <v>2656</v>
      </c>
      <c r="P44" s="142">
        <v>3</v>
      </c>
    </row>
    <row r="45" spans="1:17" x14ac:dyDescent="0.25">
      <c r="A45" t="s">
        <v>475</v>
      </c>
      <c r="B45" t="s">
        <v>476</v>
      </c>
      <c r="C45" t="s">
        <v>477</v>
      </c>
      <c r="D45">
        <v>100</v>
      </c>
      <c r="E45" t="s">
        <v>474</v>
      </c>
      <c r="H45" s="104">
        <v>0.38541666666666669</v>
      </c>
      <c r="I45" s="104">
        <v>0.60416666666666663</v>
      </c>
      <c r="J45" s="108">
        <v>440</v>
      </c>
      <c r="K45" s="108">
        <v>350</v>
      </c>
      <c r="L45" t="s">
        <v>474</v>
      </c>
      <c r="M45" s="108">
        <v>440</v>
      </c>
      <c r="N45">
        <f t="shared" si="11"/>
        <v>1</v>
      </c>
      <c r="O45" s="138">
        <f t="shared" si="12"/>
        <v>440</v>
      </c>
      <c r="P45" s="113">
        <f>ROUND($B$3/O45,0)</f>
        <v>23</v>
      </c>
    </row>
    <row r="46" spans="1:17" x14ac:dyDescent="0.25">
      <c r="A46" t="s">
        <v>730</v>
      </c>
      <c r="B46" t="s">
        <v>731</v>
      </c>
      <c r="C46" t="s">
        <v>477</v>
      </c>
      <c r="D46">
        <v>600</v>
      </c>
      <c r="E46" t="s">
        <v>474</v>
      </c>
      <c r="F46" s="104">
        <v>0.83333333333333337</v>
      </c>
      <c r="G46" s="104">
        <v>0.59375</v>
      </c>
      <c r="H46" s="104">
        <v>0.83333333333333337</v>
      </c>
      <c r="I46" s="104">
        <v>0.59375</v>
      </c>
      <c r="J46" s="108">
        <v>937</v>
      </c>
      <c r="K46" s="108">
        <v>750</v>
      </c>
      <c r="L46" t="s">
        <v>474</v>
      </c>
      <c r="M46" s="108">
        <v>937</v>
      </c>
      <c r="N46">
        <f t="shared" si="11"/>
        <v>1</v>
      </c>
      <c r="O46" s="138">
        <f t="shared" si="12"/>
        <v>937</v>
      </c>
      <c r="P46" s="113">
        <f>ROUND($B$3/O46,0)</f>
        <v>11</v>
      </c>
    </row>
    <row r="47" spans="1:17" x14ac:dyDescent="0.25">
      <c r="A47" t="s">
        <v>481</v>
      </c>
      <c r="B47" t="s">
        <v>482</v>
      </c>
      <c r="C47" t="s">
        <v>262</v>
      </c>
      <c r="D47" s="106">
        <v>62500</v>
      </c>
      <c r="E47" t="s">
        <v>474</v>
      </c>
      <c r="F47" s="104">
        <v>0.75</v>
      </c>
      <c r="G47" s="104">
        <v>0.70833333333333337</v>
      </c>
      <c r="H47" s="104">
        <v>0.75</v>
      </c>
      <c r="I47" s="104">
        <v>0.70833333333333337</v>
      </c>
      <c r="J47" s="108">
        <v>2963</v>
      </c>
      <c r="K47" s="108">
        <v>2371</v>
      </c>
      <c r="L47" t="s">
        <v>474</v>
      </c>
      <c r="M47" s="108">
        <v>2963</v>
      </c>
      <c r="N47">
        <f t="shared" si="11"/>
        <v>1</v>
      </c>
      <c r="O47" s="138">
        <f t="shared" si="12"/>
        <v>2963</v>
      </c>
      <c r="P47" s="113">
        <f>ROUND($B$3/O47,0)</f>
        <v>3</v>
      </c>
    </row>
    <row r="48" spans="1:17" x14ac:dyDescent="0.25">
      <c r="A48" t="s">
        <v>520</v>
      </c>
      <c r="B48" t="s">
        <v>521</v>
      </c>
      <c r="C48" t="s">
        <v>477</v>
      </c>
      <c r="D48">
        <v>50</v>
      </c>
      <c r="E48" t="s">
        <v>474</v>
      </c>
      <c r="F48" s="104">
        <v>0.83333333333333337</v>
      </c>
      <c r="G48" s="104">
        <v>0.59375</v>
      </c>
      <c r="H48" s="104">
        <v>0.83333333333333337</v>
      </c>
      <c r="I48" s="104">
        <v>0.59375</v>
      </c>
      <c r="J48" s="108">
        <v>2250</v>
      </c>
      <c r="K48" s="108">
        <v>1800</v>
      </c>
      <c r="L48" t="s">
        <v>474</v>
      </c>
      <c r="M48" s="108">
        <v>2250</v>
      </c>
      <c r="N48">
        <f t="shared" si="11"/>
        <v>1</v>
      </c>
      <c r="O48" s="138">
        <f t="shared" si="12"/>
        <v>2250</v>
      </c>
      <c r="P48" s="142">
        <v>6</v>
      </c>
    </row>
    <row r="49" spans="1:16" x14ac:dyDescent="0.25">
      <c r="A49" t="s">
        <v>511</v>
      </c>
      <c r="B49" t="s">
        <v>512</v>
      </c>
      <c r="C49" t="s">
        <v>265</v>
      </c>
      <c r="D49">
        <v>10</v>
      </c>
      <c r="E49" t="s">
        <v>474</v>
      </c>
      <c r="H49" s="104">
        <v>0.16666666666666666</v>
      </c>
      <c r="I49" s="104">
        <v>0.58333333333333337</v>
      </c>
      <c r="J49" s="108">
        <v>3000</v>
      </c>
      <c r="K49" s="108">
        <v>2400</v>
      </c>
      <c r="L49" t="s">
        <v>474</v>
      </c>
      <c r="M49" s="108">
        <v>3000</v>
      </c>
      <c r="N49">
        <f t="shared" si="11"/>
        <v>1</v>
      </c>
      <c r="O49" s="138">
        <f t="shared" si="12"/>
        <v>3000</v>
      </c>
      <c r="P49" s="142">
        <v>4</v>
      </c>
    </row>
    <row r="50" spans="1:16" x14ac:dyDescent="0.25">
      <c r="A50" t="s">
        <v>490</v>
      </c>
      <c r="B50" t="s">
        <v>491</v>
      </c>
      <c r="C50" t="s">
        <v>262</v>
      </c>
      <c r="D50" s="106">
        <v>100000</v>
      </c>
      <c r="E50" t="s">
        <v>474</v>
      </c>
      <c r="F50" s="104">
        <v>0.75</v>
      </c>
      <c r="G50" s="104">
        <v>0.70833333333333337</v>
      </c>
      <c r="H50" s="104">
        <v>0.75</v>
      </c>
      <c r="I50" s="104">
        <v>0.70833333333333337</v>
      </c>
      <c r="J50" s="108">
        <v>2607</v>
      </c>
      <c r="K50" s="108">
        <v>2086</v>
      </c>
      <c r="L50" t="s">
        <v>474</v>
      </c>
      <c r="M50" s="108">
        <v>2607</v>
      </c>
      <c r="N50">
        <f t="shared" si="11"/>
        <v>1</v>
      </c>
      <c r="O50" s="138">
        <f t="shared" si="12"/>
        <v>2607</v>
      </c>
      <c r="P50" s="113">
        <f t="shared" ref="P50:P60" si="13">ROUND($B$3/O50,0)</f>
        <v>4</v>
      </c>
    </row>
    <row r="51" spans="1:16" x14ac:dyDescent="0.25">
      <c r="A51" t="s">
        <v>522</v>
      </c>
      <c r="B51" t="s">
        <v>523</v>
      </c>
      <c r="C51" t="s">
        <v>265</v>
      </c>
      <c r="D51">
        <v>5</v>
      </c>
      <c r="E51" t="s">
        <v>474</v>
      </c>
      <c r="F51" s="104">
        <v>0.875</v>
      </c>
      <c r="G51" s="104">
        <v>0.60416666666666663</v>
      </c>
      <c r="H51" s="104">
        <v>0.875</v>
      </c>
      <c r="I51" s="104">
        <v>0.60416666666666663</v>
      </c>
      <c r="J51" s="108">
        <v>1501</v>
      </c>
      <c r="K51" s="108">
        <v>1201</v>
      </c>
      <c r="L51" t="s">
        <v>474</v>
      </c>
      <c r="M51" s="108">
        <v>1501</v>
      </c>
      <c r="N51">
        <f t="shared" si="11"/>
        <v>1</v>
      </c>
      <c r="O51" s="138">
        <f t="shared" si="12"/>
        <v>1501</v>
      </c>
      <c r="P51" s="113">
        <f t="shared" si="13"/>
        <v>7</v>
      </c>
    </row>
    <row r="52" spans="1:16" x14ac:dyDescent="0.25">
      <c r="A52" t="s">
        <v>757</v>
      </c>
      <c r="B52" t="s">
        <v>758</v>
      </c>
      <c r="C52" t="s">
        <v>480</v>
      </c>
      <c r="D52" s="106">
        <v>1000</v>
      </c>
      <c r="E52" t="s">
        <v>474</v>
      </c>
      <c r="F52" s="104">
        <v>0.83333333333333337</v>
      </c>
      <c r="G52" s="104">
        <v>0.75</v>
      </c>
      <c r="H52" s="104">
        <v>0.83333333333333337</v>
      </c>
      <c r="I52" s="104">
        <v>0.75</v>
      </c>
      <c r="J52" s="108">
        <v>3701</v>
      </c>
      <c r="K52" s="108">
        <v>2961</v>
      </c>
      <c r="L52" t="s">
        <v>474</v>
      </c>
      <c r="M52" s="108">
        <v>3701</v>
      </c>
      <c r="N52">
        <f t="shared" si="11"/>
        <v>1</v>
      </c>
      <c r="O52" s="138">
        <f t="shared" si="12"/>
        <v>3701</v>
      </c>
      <c r="P52" s="113">
        <f t="shared" si="13"/>
        <v>3</v>
      </c>
    </row>
    <row r="53" spans="1:16" x14ac:dyDescent="0.25">
      <c r="A53" t="s">
        <v>583</v>
      </c>
      <c r="B53" t="s">
        <v>584</v>
      </c>
      <c r="C53" t="s">
        <v>262</v>
      </c>
      <c r="D53" s="106">
        <v>2500</v>
      </c>
      <c r="E53" t="s">
        <v>474</v>
      </c>
      <c r="F53" s="104">
        <v>0.75</v>
      </c>
      <c r="G53" s="104">
        <v>0.70833333333333337</v>
      </c>
      <c r="H53" s="104">
        <v>0.75</v>
      </c>
      <c r="I53" s="104">
        <v>0.70833333333333337</v>
      </c>
      <c r="J53" s="108">
        <v>481</v>
      </c>
      <c r="K53" s="108">
        <v>385</v>
      </c>
      <c r="L53" t="s">
        <v>474</v>
      </c>
      <c r="M53" s="108">
        <v>481</v>
      </c>
      <c r="N53">
        <f t="shared" si="11"/>
        <v>1</v>
      </c>
      <c r="O53" s="138">
        <f t="shared" si="12"/>
        <v>481</v>
      </c>
      <c r="P53" s="113">
        <f t="shared" si="13"/>
        <v>21</v>
      </c>
    </row>
    <row r="54" spans="1:16" x14ac:dyDescent="0.25">
      <c r="A54" t="s">
        <v>587</v>
      </c>
      <c r="B54" t="s">
        <v>588</v>
      </c>
      <c r="C54" t="s">
        <v>262</v>
      </c>
      <c r="D54" s="106">
        <v>250000</v>
      </c>
      <c r="E54" t="s">
        <v>442</v>
      </c>
      <c r="F54" s="104">
        <v>0.75</v>
      </c>
      <c r="G54" s="104">
        <v>0.70833333333333337</v>
      </c>
      <c r="H54" s="104">
        <v>0.75</v>
      </c>
      <c r="I54" s="104">
        <v>0.70833333333333337</v>
      </c>
      <c r="J54" t="s">
        <v>589</v>
      </c>
      <c r="K54" t="s">
        <v>590</v>
      </c>
      <c r="L54" t="s">
        <v>442</v>
      </c>
      <c r="M54" s="106">
        <v>1446120</v>
      </c>
      <c r="N54">
        <f t="shared" si="11"/>
        <v>106.08</v>
      </c>
      <c r="O54" s="138">
        <f t="shared" si="12"/>
        <v>13632.35294117647</v>
      </c>
      <c r="P54" s="113">
        <f t="shared" si="13"/>
        <v>1</v>
      </c>
    </row>
    <row r="55" spans="1:16" x14ac:dyDescent="0.25">
      <c r="A55" t="s">
        <v>629</v>
      </c>
      <c r="B55" t="s">
        <v>630</v>
      </c>
      <c r="C55" t="s">
        <v>262</v>
      </c>
      <c r="D55" s="106">
        <v>2500</v>
      </c>
      <c r="E55" t="s">
        <v>474</v>
      </c>
      <c r="H55" s="104">
        <v>0.30555555555555552</v>
      </c>
      <c r="I55" s="104">
        <v>0.58333333333333337</v>
      </c>
      <c r="J55" s="108">
        <v>575</v>
      </c>
      <c r="K55" s="108">
        <v>460</v>
      </c>
      <c r="L55" t="s">
        <v>474</v>
      </c>
      <c r="M55" s="108">
        <v>575</v>
      </c>
      <c r="N55">
        <f t="shared" si="11"/>
        <v>1</v>
      </c>
      <c r="O55" s="138">
        <f t="shared" si="12"/>
        <v>575</v>
      </c>
      <c r="P55" s="113">
        <f t="shared" si="13"/>
        <v>17</v>
      </c>
    </row>
    <row r="56" spans="1:16" x14ac:dyDescent="0.25">
      <c r="A56" t="s">
        <v>655</v>
      </c>
      <c r="B56" t="s">
        <v>656</v>
      </c>
      <c r="C56" t="s">
        <v>262</v>
      </c>
      <c r="D56">
        <v>100</v>
      </c>
      <c r="E56" t="s">
        <v>474</v>
      </c>
      <c r="F56" s="104">
        <v>0.75</v>
      </c>
      <c r="G56" s="104">
        <v>0.70833333333333337</v>
      </c>
      <c r="H56" s="104">
        <v>0.75</v>
      </c>
      <c r="I56" s="104">
        <v>0.70833333333333337</v>
      </c>
      <c r="J56" s="108">
        <v>7125</v>
      </c>
      <c r="K56" s="108">
        <v>5700</v>
      </c>
      <c r="L56" t="s">
        <v>474</v>
      </c>
      <c r="M56" s="108">
        <v>7125</v>
      </c>
      <c r="N56">
        <f t="shared" si="11"/>
        <v>1</v>
      </c>
      <c r="O56" s="138">
        <f t="shared" si="12"/>
        <v>7125</v>
      </c>
      <c r="P56" s="113">
        <f t="shared" si="13"/>
        <v>1</v>
      </c>
    </row>
    <row r="57" spans="1:16" x14ac:dyDescent="0.25">
      <c r="A57" t="s">
        <v>554</v>
      </c>
      <c r="B57" t="s">
        <v>555</v>
      </c>
      <c r="C57" t="s">
        <v>262</v>
      </c>
      <c r="D57">
        <v>50</v>
      </c>
      <c r="E57" t="s">
        <v>474</v>
      </c>
      <c r="F57" s="104">
        <v>0.75</v>
      </c>
      <c r="G57" s="104">
        <v>0.70833333333333337</v>
      </c>
      <c r="H57" s="104">
        <v>0.75</v>
      </c>
      <c r="I57" s="104">
        <v>0.70833333333333337</v>
      </c>
      <c r="J57" s="108">
        <v>5250</v>
      </c>
      <c r="K57" s="108">
        <v>4200</v>
      </c>
      <c r="L57" t="s">
        <v>474</v>
      </c>
      <c r="M57" s="108">
        <v>5250</v>
      </c>
      <c r="N57">
        <f t="shared" si="11"/>
        <v>1</v>
      </c>
      <c r="O57" s="138">
        <f t="shared" si="12"/>
        <v>5250</v>
      </c>
      <c r="P57" s="113">
        <f t="shared" si="13"/>
        <v>2</v>
      </c>
    </row>
    <row r="58" spans="1:16" x14ac:dyDescent="0.25">
      <c r="A58" t="s">
        <v>585</v>
      </c>
      <c r="B58" t="s">
        <v>586</v>
      </c>
      <c r="C58" t="s">
        <v>262</v>
      </c>
      <c r="D58" s="106">
        <v>125000</v>
      </c>
      <c r="E58" t="s">
        <v>474</v>
      </c>
      <c r="F58" s="104">
        <v>0.75</v>
      </c>
      <c r="G58" s="104">
        <v>0.70833333333333337</v>
      </c>
      <c r="H58" s="104">
        <v>0.75</v>
      </c>
      <c r="I58" s="104">
        <v>0.70833333333333337</v>
      </c>
      <c r="J58" s="108">
        <v>7264</v>
      </c>
      <c r="K58" s="108">
        <v>4358</v>
      </c>
      <c r="L58" t="s">
        <v>474</v>
      </c>
      <c r="M58" s="108">
        <v>7264</v>
      </c>
      <c r="N58">
        <f t="shared" si="11"/>
        <v>1</v>
      </c>
      <c r="O58" s="138">
        <f t="shared" si="12"/>
        <v>7264</v>
      </c>
      <c r="P58" s="113">
        <f t="shared" si="13"/>
        <v>1</v>
      </c>
    </row>
    <row r="59" spans="1:16" x14ac:dyDescent="0.25">
      <c r="A59" t="s">
        <v>767</v>
      </c>
      <c r="B59" t="s">
        <v>768</v>
      </c>
      <c r="C59" t="s">
        <v>477</v>
      </c>
      <c r="D59" s="106">
        <v>1000</v>
      </c>
      <c r="E59" t="s">
        <v>474</v>
      </c>
      <c r="F59" s="104">
        <v>0.75</v>
      </c>
      <c r="G59" s="104">
        <v>0.70833333333333337</v>
      </c>
      <c r="H59" s="104">
        <v>0.75</v>
      </c>
      <c r="I59" s="104">
        <v>0.70833333333333337</v>
      </c>
      <c r="J59" s="108">
        <v>1000</v>
      </c>
      <c r="K59" s="108">
        <v>800</v>
      </c>
      <c r="L59" t="s">
        <v>474</v>
      </c>
      <c r="M59" s="108">
        <v>1000</v>
      </c>
      <c r="N59">
        <f t="shared" si="11"/>
        <v>1</v>
      </c>
      <c r="O59" s="138">
        <f t="shared" si="12"/>
        <v>1000</v>
      </c>
      <c r="P59" s="113">
        <f t="shared" si="13"/>
        <v>10</v>
      </c>
    </row>
    <row r="60" spans="1:16" x14ac:dyDescent="0.25">
      <c r="A60" t="s">
        <v>591</v>
      </c>
      <c r="B60" t="s">
        <v>592</v>
      </c>
      <c r="C60" t="s">
        <v>262</v>
      </c>
      <c r="D60">
        <v>500</v>
      </c>
      <c r="E60" t="s">
        <v>474</v>
      </c>
      <c r="H60" s="104">
        <v>0.39583333333333331</v>
      </c>
      <c r="I60" s="104">
        <v>0.58680555555555558</v>
      </c>
      <c r="J60" s="108">
        <v>4218</v>
      </c>
      <c r="K60" s="108">
        <v>3375</v>
      </c>
      <c r="L60" t="s">
        <v>474</v>
      </c>
      <c r="M60" s="108">
        <v>4218</v>
      </c>
      <c r="N60">
        <f t="shared" si="11"/>
        <v>1</v>
      </c>
      <c r="O60" s="138">
        <f t="shared" si="12"/>
        <v>4218</v>
      </c>
      <c r="P60" s="113">
        <f t="shared" si="13"/>
        <v>2</v>
      </c>
    </row>
    <row r="61" spans="1:16" x14ac:dyDescent="0.25">
      <c r="A61" t="s">
        <v>627</v>
      </c>
      <c r="B61" t="s">
        <v>628</v>
      </c>
      <c r="C61" t="s">
        <v>262</v>
      </c>
      <c r="D61">
        <v>400</v>
      </c>
      <c r="E61" t="s">
        <v>474</v>
      </c>
      <c r="H61" s="104">
        <v>0.39583333333333331</v>
      </c>
      <c r="I61" s="104">
        <v>0.58680555555555558</v>
      </c>
      <c r="J61" s="108">
        <v>1500</v>
      </c>
      <c r="K61" s="108">
        <v>1200</v>
      </c>
      <c r="L61" t="s">
        <v>474</v>
      </c>
      <c r="M61" s="108">
        <v>1500</v>
      </c>
      <c r="N61">
        <f t="shared" si="11"/>
        <v>1</v>
      </c>
      <c r="O61" s="138">
        <f t="shared" si="12"/>
        <v>1500</v>
      </c>
      <c r="P61" s="142">
        <v>4</v>
      </c>
    </row>
    <row r="62" spans="1:16" x14ac:dyDescent="0.25">
      <c r="A62" t="s">
        <v>550</v>
      </c>
      <c r="B62" t="s">
        <v>551</v>
      </c>
      <c r="C62" t="s">
        <v>262</v>
      </c>
      <c r="D62" s="106">
        <v>6250000</v>
      </c>
      <c r="E62" t="s">
        <v>474</v>
      </c>
      <c r="F62" s="104">
        <v>0.75</v>
      </c>
      <c r="G62" s="104">
        <v>0.70833333333333337</v>
      </c>
      <c r="H62" s="104">
        <v>0.75</v>
      </c>
      <c r="I62" s="104">
        <v>0.70833333333333337</v>
      </c>
      <c r="J62" s="108">
        <v>1973</v>
      </c>
      <c r="K62" s="108">
        <v>1579</v>
      </c>
      <c r="L62" t="s">
        <v>474</v>
      </c>
      <c r="M62" s="108">
        <v>1973</v>
      </c>
      <c r="N62">
        <f t="shared" si="11"/>
        <v>1</v>
      </c>
      <c r="O62" s="138">
        <f t="shared" si="12"/>
        <v>1973</v>
      </c>
      <c r="P62" s="113">
        <f>ROUND($B$3/O62,0)</f>
        <v>5</v>
      </c>
    </row>
    <row r="63" spans="1:16" x14ac:dyDescent="0.25">
      <c r="A63" t="s">
        <v>625</v>
      </c>
      <c r="B63" t="s">
        <v>626</v>
      </c>
      <c r="C63" t="s">
        <v>262</v>
      </c>
      <c r="D63" s="106">
        <v>12500000</v>
      </c>
      <c r="E63" t="s">
        <v>474</v>
      </c>
      <c r="F63" s="104">
        <v>0.75</v>
      </c>
      <c r="G63" s="104">
        <v>0.70833333333333337</v>
      </c>
      <c r="H63" s="104">
        <v>0.75</v>
      </c>
      <c r="I63" s="104">
        <v>0.70833333333333337</v>
      </c>
      <c r="J63" s="108">
        <v>3947</v>
      </c>
      <c r="K63" s="108">
        <v>3158</v>
      </c>
      <c r="L63" t="s">
        <v>474</v>
      </c>
      <c r="M63" s="108">
        <v>3947</v>
      </c>
      <c r="N63">
        <f t="shared" si="11"/>
        <v>1</v>
      </c>
      <c r="O63" s="138">
        <f t="shared" si="12"/>
        <v>3947</v>
      </c>
      <c r="P63" s="113">
        <f>ROUND($B$3/O63,0)</f>
        <v>3</v>
      </c>
    </row>
    <row r="64" spans="1:16" x14ac:dyDescent="0.25">
      <c r="A64" t="s">
        <v>515</v>
      </c>
      <c r="B64" t="s">
        <v>516</v>
      </c>
      <c r="C64" t="s">
        <v>265</v>
      </c>
      <c r="D64">
        <v>375</v>
      </c>
      <c r="E64" t="s">
        <v>474</v>
      </c>
      <c r="H64" s="104">
        <v>0.17708333333333334</v>
      </c>
      <c r="I64" s="104">
        <v>0.5625</v>
      </c>
      <c r="J64" s="108">
        <v>7500</v>
      </c>
      <c r="K64" s="108">
        <v>6000</v>
      </c>
      <c r="L64" t="s">
        <v>474</v>
      </c>
      <c r="M64" s="108">
        <v>7500</v>
      </c>
      <c r="N64">
        <f t="shared" si="11"/>
        <v>1</v>
      </c>
      <c r="O64" s="138">
        <f t="shared" si="12"/>
        <v>7500</v>
      </c>
      <c r="P64" s="142">
        <v>3</v>
      </c>
    </row>
    <row r="65" spans="1:16" x14ac:dyDescent="0.25">
      <c r="A65" t="s">
        <v>616</v>
      </c>
      <c r="B65" t="s">
        <v>617</v>
      </c>
      <c r="C65" t="s">
        <v>618</v>
      </c>
      <c r="D65">
        <v>50</v>
      </c>
      <c r="E65" t="s">
        <v>474</v>
      </c>
      <c r="F65" s="104">
        <v>0.83333333333333337</v>
      </c>
      <c r="G65" s="104">
        <v>0.59375</v>
      </c>
      <c r="H65" s="104">
        <v>0.83333333333333337</v>
      </c>
      <c r="I65" s="104">
        <v>0.59375</v>
      </c>
      <c r="J65" s="108">
        <v>1750</v>
      </c>
      <c r="K65" s="108">
        <v>1400</v>
      </c>
      <c r="L65" t="s">
        <v>474</v>
      </c>
      <c r="M65" s="108">
        <v>1750</v>
      </c>
      <c r="N65">
        <f t="shared" si="11"/>
        <v>1</v>
      </c>
      <c r="O65" s="138">
        <f t="shared" si="12"/>
        <v>1750</v>
      </c>
      <c r="P65" s="113">
        <f t="shared" ref="P65:P94" si="14">ROUND($B$3/O65,0)</f>
        <v>6</v>
      </c>
    </row>
    <row r="66" spans="1:16" x14ac:dyDescent="0.25">
      <c r="A66" t="s">
        <v>710</v>
      </c>
      <c r="B66" t="s">
        <v>711</v>
      </c>
      <c r="C66" t="s">
        <v>262</v>
      </c>
      <c r="D66">
        <v>110</v>
      </c>
      <c r="E66" t="s">
        <v>474</v>
      </c>
      <c r="F66" s="104">
        <v>0.75</v>
      </c>
      <c r="G66" s="104">
        <v>0.70833333333333337</v>
      </c>
      <c r="H66" s="104">
        <v>0.75</v>
      </c>
      <c r="I66" s="104">
        <v>0.70833333333333337</v>
      </c>
      <c r="J66" s="108">
        <v>2437</v>
      </c>
      <c r="K66" s="108">
        <v>1950</v>
      </c>
      <c r="L66" t="s">
        <v>474</v>
      </c>
      <c r="M66" s="108">
        <v>2437</v>
      </c>
      <c r="N66">
        <f t="shared" si="11"/>
        <v>1</v>
      </c>
      <c r="O66" s="138">
        <f t="shared" si="12"/>
        <v>2437</v>
      </c>
      <c r="P66" s="113">
        <f t="shared" si="14"/>
        <v>4</v>
      </c>
    </row>
    <row r="67" spans="1:16" x14ac:dyDescent="0.25">
      <c r="A67" t="s">
        <v>633</v>
      </c>
      <c r="B67" t="s">
        <v>634</v>
      </c>
      <c r="C67" t="s">
        <v>262</v>
      </c>
      <c r="D67">
        <v>400</v>
      </c>
      <c r="E67" t="s">
        <v>474</v>
      </c>
      <c r="H67" s="104">
        <v>0.39583333333333331</v>
      </c>
      <c r="I67" s="104">
        <v>0.58680555555555558</v>
      </c>
      <c r="J67" s="108">
        <v>2250</v>
      </c>
      <c r="K67" s="108">
        <v>1800</v>
      </c>
      <c r="L67" t="s">
        <v>474</v>
      </c>
      <c r="M67" s="108">
        <v>2250</v>
      </c>
      <c r="N67">
        <f t="shared" si="11"/>
        <v>1</v>
      </c>
      <c r="O67" s="138">
        <f t="shared" si="12"/>
        <v>2250</v>
      </c>
      <c r="P67" s="113">
        <f t="shared" si="14"/>
        <v>4</v>
      </c>
    </row>
    <row r="68" spans="1:16" x14ac:dyDescent="0.25">
      <c r="A68" t="s">
        <v>531</v>
      </c>
      <c r="B68" t="s">
        <v>532</v>
      </c>
      <c r="C68" t="s">
        <v>262</v>
      </c>
      <c r="D68" s="106">
        <v>10000</v>
      </c>
      <c r="E68" t="s">
        <v>452</v>
      </c>
      <c r="F68" s="104">
        <v>0.75</v>
      </c>
      <c r="G68" s="104">
        <v>0.70833333333333337</v>
      </c>
      <c r="H68" s="104">
        <v>0.75</v>
      </c>
      <c r="I68" s="104">
        <v>0.70833333333333337</v>
      </c>
      <c r="J68" s="108">
        <v>265</v>
      </c>
      <c r="K68" s="108">
        <v>212</v>
      </c>
      <c r="L68" t="s">
        <v>474</v>
      </c>
      <c r="M68" s="108">
        <v>265</v>
      </c>
      <c r="N68">
        <f t="shared" si="11"/>
        <v>1</v>
      </c>
      <c r="O68" s="138">
        <f t="shared" si="12"/>
        <v>265</v>
      </c>
      <c r="P68" s="113">
        <f t="shared" si="14"/>
        <v>38</v>
      </c>
    </row>
    <row r="69" spans="1:16" x14ac:dyDescent="0.25">
      <c r="A69" t="s">
        <v>540</v>
      </c>
      <c r="B69" t="s">
        <v>541</v>
      </c>
      <c r="C69" t="s">
        <v>262</v>
      </c>
      <c r="D69" s="106">
        <v>6250</v>
      </c>
      <c r="E69" t="s">
        <v>458</v>
      </c>
      <c r="F69" s="104">
        <v>0.75</v>
      </c>
      <c r="G69" s="104">
        <v>0.70833333333333337</v>
      </c>
      <c r="H69" s="104">
        <v>0.75</v>
      </c>
      <c r="I69" s="104">
        <v>0.70833333333333337</v>
      </c>
      <c r="J69" s="108">
        <v>132</v>
      </c>
      <c r="K69" s="108">
        <v>132</v>
      </c>
      <c r="L69" t="s">
        <v>474</v>
      </c>
      <c r="M69" s="108">
        <v>132</v>
      </c>
      <c r="N69">
        <f t="shared" si="11"/>
        <v>1</v>
      </c>
      <c r="O69" s="138">
        <f t="shared" si="12"/>
        <v>132</v>
      </c>
      <c r="P69" s="113">
        <f t="shared" si="14"/>
        <v>76</v>
      </c>
    </row>
    <row r="70" spans="1:16" x14ac:dyDescent="0.25">
      <c r="A70" t="s">
        <v>538</v>
      </c>
      <c r="B70" t="s">
        <v>539</v>
      </c>
      <c r="C70" t="s">
        <v>262</v>
      </c>
      <c r="D70" s="106">
        <v>12500</v>
      </c>
      <c r="E70" t="s">
        <v>471</v>
      </c>
      <c r="F70" s="104">
        <v>0.75</v>
      </c>
      <c r="G70" s="104">
        <v>0.70833333333333337</v>
      </c>
      <c r="H70" s="104">
        <v>0.75</v>
      </c>
      <c r="I70" s="104">
        <v>0.70833333333333337</v>
      </c>
      <c r="J70" s="108">
        <v>726</v>
      </c>
      <c r="K70" s="108">
        <v>435</v>
      </c>
      <c r="L70" t="s">
        <v>474</v>
      </c>
      <c r="M70" s="108">
        <v>726</v>
      </c>
      <c r="N70">
        <f t="shared" si="11"/>
        <v>1</v>
      </c>
      <c r="O70" s="138">
        <f t="shared" si="12"/>
        <v>726</v>
      </c>
      <c r="P70" s="113">
        <f t="shared" si="14"/>
        <v>14</v>
      </c>
    </row>
    <row r="71" spans="1:16" x14ac:dyDescent="0.25">
      <c r="A71" t="s">
        <v>544</v>
      </c>
      <c r="B71" t="s">
        <v>545</v>
      </c>
      <c r="C71" t="s">
        <v>262</v>
      </c>
      <c r="D71" s="106">
        <v>10000</v>
      </c>
      <c r="E71" t="s">
        <v>474</v>
      </c>
      <c r="F71" s="104">
        <v>0.75</v>
      </c>
      <c r="G71" s="104">
        <v>0.70833333333333337</v>
      </c>
      <c r="H71" s="104">
        <v>0.75</v>
      </c>
      <c r="I71" s="104">
        <v>0.70833333333333337</v>
      </c>
      <c r="J71" t="s">
        <v>546</v>
      </c>
      <c r="K71" t="s">
        <v>547</v>
      </c>
      <c r="L71" t="s">
        <v>442</v>
      </c>
      <c r="M71" s="106">
        <v>44527</v>
      </c>
      <c r="N71">
        <f t="shared" si="11"/>
        <v>106.08</v>
      </c>
      <c r="O71" s="138">
        <f t="shared" si="12"/>
        <v>419.74924585218702</v>
      </c>
      <c r="P71" s="113">
        <f t="shared" si="14"/>
        <v>24</v>
      </c>
    </row>
    <row r="72" spans="1:16" x14ac:dyDescent="0.25">
      <c r="A72" t="s">
        <v>533</v>
      </c>
      <c r="B72" t="s">
        <v>534</v>
      </c>
      <c r="C72" t="s">
        <v>262</v>
      </c>
      <c r="D72" s="106">
        <v>10000</v>
      </c>
      <c r="E72" t="s">
        <v>489</v>
      </c>
      <c r="F72" s="104">
        <v>0.75</v>
      </c>
      <c r="G72" s="104">
        <v>0.70833333333333337</v>
      </c>
      <c r="H72" s="104">
        <v>0.75</v>
      </c>
      <c r="I72" s="104">
        <v>0.70833333333333337</v>
      </c>
      <c r="J72" s="108">
        <v>260</v>
      </c>
      <c r="K72" s="108">
        <v>208</v>
      </c>
      <c r="L72" t="s">
        <v>474</v>
      </c>
      <c r="M72" s="108">
        <v>260</v>
      </c>
      <c r="N72">
        <f t="shared" si="11"/>
        <v>1</v>
      </c>
      <c r="O72" s="138">
        <f t="shared" si="12"/>
        <v>260</v>
      </c>
      <c r="P72" s="113">
        <f t="shared" si="14"/>
        <v>38</v>
      </c>
    </row>
    <row r="73" spans="1:16" x14ac:dyDescent="0.25">
      <c r="A73" t="s">
        <v>548</v>
      </c>
      <c r="B73" t="s">
        <v>549</v>
      </c>
      <c r="C73" t="s">
        <v>262</v>
      </c>
      <c r="D73" s="106">
        <v>62500</v>
      </c>
      <c r="E73" t="s">
        <v>474</v>
      </c>
      <c r="F73" s="104">
        <v>0.75</v>
      </c>
      <c r="G73" s="104">
        <v>0.70833333333333337</v>
      </c>
      <c r="H73" s="104">
        <v>0.75</v>
      </c>
      <c r="I73" s="104">
        <v>0.70833333333333337</v>
      </c>
      <c r="J73" s="108">
        <v>3632</v>
      </c>
      <c r="K73" s="108">
        <v>2179</v>
      </c>
      <c r="L73" t="s">
        <v>474</v>
      </c>
      <c r="M73" s="108">
        <v>3632</v>
      </c>
      <c r="N73">
        <f t="shared" si="11"/>
        <v>1</v>
      </c>
      <c r="O73" s="138">
        <f t="shared" si="12"/>
        <v>3632</v>
      </c>
      <c r="P73" s="113">
        <f t="shared" si="14"/>
        <v>3</v>
      </c>
    </row>
    <row r="74" spans="1:16" x14ac:dyDescent="0.25">
      <c r="A74" t="s">
        <v>681</v>
      </c>
      <c r="B74" t="s">
        <v>682</v>
      </c>
      <c r="C74" t="s">
        <v>267</v>
      </c>
      <c r="D74">
        <v>50</v>
      </c>
      <c r="E74" t="s">
        <v>474</v>
      </c>
      <c r="F74" s="104">
        <v>0.8027777777777777</v>
      </c>
      <c r="G74" s="104">
        <v>0.70833333333333337</v>
      </c>
      <c r="H74" s="104">
        <v>0.8027777777777777</v>
      </c>
      <c r="I74" s="104">
        <v>0.70833333333333337</v>
      </c>
      <c r="J74" s="108">
        <v>4125</v>
      </c>
      <c r="K74" s="108">
        <v>3300</v>
      </c>
      <c r="L74" t="s">
        <v>474</v>
      </c>
      <c r="M74" s="108">
        <v>4125</v>
      </c>
      <c r="N74">
        <f t="shared" si="11"/>
        <v>1</v>
      </c>
      <c r="O74" s="138">
        <f t="shared" si="12"/>
        <v>4125</v>
      </c>
      <c r="P74" s="113">
        <f t="shared" si="14"/>
        <v>2</v>
      </c>
    </row>
    <row r="75" spans="1:16" x14ac:dyDescent="0.25">
      <c r="A75" t="s">
        <v>657</v>
      </c>
      <c r="B75" t="s">
        <v>658</v>
      </c>
      <c r="C75" t="s">
        <v>267</v>
      </c>
      <c r="D75">
        <v>50</v>
      </c>
      <c r="E75" t="s">
        <v>474</v>
      </c>
      <c r="F75" s="104">
        <v>0.8027777777777777</v>
      </c>
      <c r="G75" s="104">
        <v>0.70833333333333337</v>
      </c>
      <c r="H75" s="104">
        <v>0.8027777777777777</v>
      </c>
      <c r="I75" s="104">
        <v>0.70833333333333337</v>
      </c>
      <c r="J75" s="108">
        <v>2393</v>
      </c>
      <c r="K75" s="108">
        <v>1915</v>
      </c>
      <c r="L75" t="s">
        <v>474</v>
      </c>
      <c r="M75" s="108">
        <v>2393</v>
      </c>
      <c r="N75">
        <f t="shared" ref="N75:N106" si="15">VLOOKUP(L75,$E$1:$F$10,2)</f>
        <v>1</v>
      </c>
      <c r="O75" s="138">
        <f t="shared" ref="O75:O106" si="16">M75/N75</f>
        <v>2393</v>
      </c>
      <c r="P75" s="113">
        <f t="shared" si="14"/>
        <v>4</v>
      </c>
    </row>
    <row r="76" spans="1:16" x14ac:dyDescent="0.25">
      <c r="A76" t="s">
        <v>535</v>
      </c>
      <c r="B76" t="s">
        <v>536</v>
      </c>
      <c r="C76" t="s">
        <v>262</v>
      </c>
      <c r="D76" s="106">
        <v>12500</v>
      </c>
      <c r="E76" t="s">
        <v>537</v>
      </c>
      <c r="F76" s="104">
        <v>0.75</v>
      </c>
      <c r="G76" s="104">
        <v>0.70833333333333337</v>
      </c>
      <c r="H76" s="104">
        <v>0.75</v>
      </c>
      <c r="I76" s="104">
        <v>0.70833333333333337</v>
      </c>
      <c r="J76" s="108">
        <v>1120</v>
      </c>
      <c r="K76" s="108">
        <v>672</v>
      </c>
      <c r="L76" t="s">
        <v>474</v>
      </c>
      <c r="M76" s="108">
        <v>1120</v>
      </c>
      <c r="N76">
        <f t="shared" si="15"/>
        <v>1</v>
      </c>
      <c r="O76" s="138">
        <f t="shared" si="16"/>
        <v>1120</v>
      </c>
      <c r="P76" s="113">
        <f t="shared" si="14"/>
        <v>9</v>
      </c>
    </row>
    <row r="77" spans="1:16" x14ac:dyDescent="0.25">
      <c r="A77" t="s">
        <v>613</v>
      </c>
      <c r="B77" t="s">
        <v>614</v>
      </c>
      <c r="C77" t="s">
        <v>615</v>
      </c>
      <c r="D77">
        <v>50</v>
      </c>
      <c r="E77" t="s">
        <v>474</v>
      </c>
      <c r="F77" s="104">
        <v>0.75</v>
      </c>
      <c r="G77" s="104">
        <v>0.625</v>
      </c>
      <c r="H77" s="104">
        <v>0.75</v>
      </c>
      <c r="I77" s="104">
        <v>0.625</v>
      </c>
      <c r="J77" s="108">
        <v>3575</v>
      </c>
      <c r="K77" s="108">
        <v>2750</v>
      </c>
      <c r="L77" t="s">
        <v>474</v>
      </c>
      <c r="M77" s="108">
        <v>3575</v>
      </c>
      <c r="N77">
        <f t="shared" si="15"/>
        <v>1</v>
      </c>
      <c r="O77" s="138">
        <f t="shared" si="16"/>
        <v>3575</v>
      </c>
      <c r="P77" s="113">
        <f t="shared" si="14"/>
        <v>3</v>
      </c>
    </row>
    <row r="78" spans="1:16" x14ac:dyDescent="0.25">
      <c r="A78" t="s">
        <v>690</v>
      </c>
      <c r="B78" t="s">
        <v>691</v>
      </c>
      <c r="C78" t="s">
        <v>262</v>
      </c>
      <c r="D78">
        <v>100</v>
      </c>
      <c r="E78" t="s">
        <v>474</v>
      </c>
      <c r="F78" s="104">
        <v>0.75</v>
      </c>
      <c r="G78" s="104">
        <v>0.38541666666666669</v>
      </c>
      <c r="H78" s="104">
        <v>0.6875</v>
      </c>
      <c r="I78" s="104">
        <v>0.38541666666666669</v>
      </c>
      <c r="J78" s="108">
        <v>22500</v>
      </c>
      <c r="K78" s="108">
        <v>18000</v>
      </c>
      <c r="L78" t="s">
        <v>474</v>
      </c>
      <c r="M78" s="108">
        <v>22500</v>
      </c>
      <c r="N78">
        <f t="shared" si="15"/>
        <v>1</v>
      </c>
      <c r="O78" s="138">
        <f t="shared" si="16"/>
        <v>22500</v>
      </c>
      <c r="P78" s="113">
        <f t="shared" si="14"/>
        <v>0</v>
      </c>
    </row>
    <row r="79" spans="1:16" x14ac:dyDescent="0.25">
      <c r="A79" t="s">
        <v>694</v>
      </c>
      <c r="B79" t="s">
        <v>695</v>
      </c>
      <c r="C79" t="s">
        <v>262</v>
      </c>
      <c r="D79" s="106">
        <v>100000</v>
      </c>
      <c r="E79" t="s">
        <v>474</v>
      </c>
      <c r="F79" s="104">
        <v>0.75</v>
      </c>
      <c r="G79" s="104">
        <v>0.70833333333333337</v>
      </c>
      <c r="H79" s="104">
        <v>0.75</v>
      </c>
      <c r="I79" s="104">
        <v>0.70833333333333337</v>
      </c>
      <c r="J79" s="108">
        <v>3018</v>
      </c>
      <c r="K79" s="108">
        <v>2415</v>
      </c>
      <c r="L79" t="s">
        <v>474</v>
      </c>
      <c r="M79" s="108">
        <v>3018</v>
      </c>
      <c r="N79">
        <f t="shared" si="15"/>
        <v>1</v>
      </c>
      <c r="O79" s="138">
        <f t="shared" si="16"/>
        <v>3018</v>
      </c>
      <c r="P79" s="113">
        <f t="shared" si="14"/>
        <v>3</v>
      </c>
    </row>
    <row r="80" spans="1:16" x14ac:dyDescent="0.25">
      <c r="A80" t="s">
        <v>696</v>
      </c>
      <c r="B80" t="s">
        <v>697</v>
      </c>
      <c r="C80" t="s">
        <v>262</v>
      </c>
      <c r="D80">
        <v>5</v>
      </c>
      <c r="E80" t="s">
        <v>474</v>
      </c>
      <c r="F80" s="104">
        <v>0.16666666666666666</v>
      </c>
      <c r="G80" s="104">
        <v>0.14583333333333334</v>
      </c>
      <c r="H80" s="104">
        <v>0.16666666666666666</v>
      </c>
      <c r="I80" s="104">
        <v>0.14583333333333334</v>
      </c>
      <c r="J80" s="108">
        <v>6250</v>
      </c>
      <c r="K80" s="108">
        <v>5000</v>
      </c>
      <c r="L80" t="s">
        <v>474</v>
      </c>
      <c r="M80" s="108">
        <v>6250</v>
      </c>
      <c r="N80">
        <f t="shared" si="15"/>
        <v>1</v>
      </c>
      <c r="O80" s="138">
        <f t="shared" si="16"/>
        <v>6250</v>
      </c>
      <c r="P80" s="113">
        <f t="shared" si="14"/>
        <v>2</v>
      </c>
    </row>
    <row r="81" spans="1:16" x14ac:dyDescent="0.25">
      <c r="A81" t="s">
        <v>552</v>
      </c>
      <c r="B81" t="s">
        <v>553</v>
      </c>
      <c r="C81" t="s">
        <v>262</v>
      </c>
      <c r="D81">
        <v>20</v>
      </c>
      <c r="E81" t="s">
        <v>474</v>
      </c>
      <c r="F81" s="104">
        <v>0.75</v>
      </c>
      <c r="G81" s="104">
        <v>0.72916666666666663</v>
      </c>
      <c r="H81" s="104">
        <v>0.75</v>
      </c>
      <c r="I81" s="104">
        <v>0.72916666666666663</v>
      </c>
      <c r="J81" s="108">
        <v>5000</v>
      </c>
      <c r="K81" s="108">
        <v>4000</v>
      </c>
      <c r="L81" t="s">
        <v>474</v>
      </c>
      <c r="M81" s="108">
        <v>5000</v>
      </c>
      <c r="N81">
        <f t="shared" si="15"/>
        <v>1</v>
      </c>
      <c r="O81" s="138">
        <f t="shared" si="16"/>
        <v>5000</v>
      </c>
      <c r="P81" s="113">
        <f t="shared" si="14"/>
        <v>2</v>
      </c>
    </row>
    <row r="82" spans="1:16" x14ac:dyDescent="0.25">
      <c r="A82" t="s">
        <v>702</v>
      </c>
      <c r="B82" t="s">
        <v>703</v>
      </c>
      <c r="C82" t="s">
        <v>263</v>
      </c>
      <c r="D82">
        <v>50</v>
      </c>
      <c r="E82" t="s">
        <v>474</v>
      </c>
      <c r="F82" s="104">
        <v>0.83333333333333337</v>
      </c>
      <c r="G82" s="104">
        <v>0.59375</v>
      </c>
      <c r="H82" s="104">
        <v>0.83333333333333337</v>
      </c>
      <c r="I82" s="104">
        <v>0.59375</v>
      </c>
      <c r="J82" s="108">
        <v>750</v>
      </c>
      <c r="K82" s="108">
        <v>600</v>
      </c>
      <c r="L82" t="s">
        <v>474</v>
      </c>
      <c r="M82" s="108">
        <v>750</v>
      </c>
      <c r="N82">
        <f t="shared" si="15"/>
        <v>1</v>
      </c>
      <c r="O82" s="138">
        <f t="shared" si="16"/>
        <v>750</v>
      </c>
      <c r="P82" s="113">
        <f t="shared" si="14"/>
        <v>13</v>
      </c>
    </row>
    <row r="83" spans="1:16" x14ac:dyDescent="0.25">
      <c r="A83" t="s">
        <v>704</v>
      </c>
      <c r="B83" t="s">
        <v>705</v>
      </c>
      <c r="C83" t="s">
        <v>480</v>
      </c>
      <c r="D83">
        <v>150</v>
      </c>
      <c r="E83" t="s">
        <v>474</v>
      </c>
      <c r="H83" s="104">
        <v>0.33333333333333331</v>
      </c>
      <c r="I83" s="104">
        <v>0.58333333333333337</v>
      </c>
      <c r="J83" s="108">
        <v>2188</v>
      </c>
      <c r="K83" s="108">
        <v>1750</v>
      </c>
      <c r="L83" t="s">
        <v>474</v>
      </c>
      <c r="M83" s="108">
        <v>2188</v>
      </c>
      <c r="N83">
        <f t="shared" si="15"/>
        <v>1</v>
      </c>
      <c r="O83" s="138">
        <f t="shared" si="16"/>
        <v>2188</v>
      </c>
      <c r="P83" s="113">
        <f t="shared" si="14"/>
        <v>5</v>
      </c>
    </row>
    <row r="84" spans="1:16" x14ac:dyDescent="0.25">
      <c r="A84" t="s">
        <v>637</v>
      </c>
      <c r="B84" t="s">
        <v>638</v>
      </c>
      <c r="C84" t="s">
        <v>262</v>
      </c>
      <c r="D84" s="106">
        <v>500000</v>
      </c>
      <c r="E84" t="s">
        <v>474</v>
      </c>
      <c r="F84" s="104">
        <v>0.75</v>
      </c>
      <c r="G84" s="104">
        <v>0.70833333333333337</v>
      </c>
      <c r="H84" s="104">
        <v>0.75</v>
      </c>
      <c r="I84" s="104">
        <v>0.70833333333333337</v>
      </c>
      <c r="J84" s="108">
        <v>2312</v>
      </c>
      <c r="K84" s="108">
        <v>1850</v>
      </c>
      <c r="L84" t="s">
        <v>474</v>
      </c>
      <c r="M84" s="108">
        <v>2312</v>
      </c>
      <c r="N84">
        <f t="shared" si="15"/>
        <v>1</v>
      </c>
      <c r="O84" s="138">
        <f t="shared" si="16"/>
        <v>2312</v>
      </c>
      <c r="P84" s="113">
        <f t="shared" si="14"/>
        <v>4</v>
      </c>
    </row>
    <row r="85" spans="1:16" x14ac:dyDescent="0.25">
      <c r="A85" t="s">
        <v>556</v>
      </c>
      <c r="B85" t="s">
        <v>557</v>
      </c>
      <c r="C85" t="s">
        <v>519</v>
      </c>
      <c r="D85">
        <v>125</v>
      </c>
      <c r="E85" t="s">
        <v>474</v>
      </c>
      <c r="F85" s="104">
        <v>0.75</v>
      </c>
      <c r="G85" s="104">
        <v>0.71875</v>
      </c>
      <c r="H85" s="104">
        <v>0.75</v>
      </c>
      <c r="I85" s="104">
        <v>0.71875</v>
      </c>
      <c r="J85" s="108">
        <v>1437</v>
      </c>
      <c r="K85" s="108">
        <v>1150</v>
      </c>
      <c r="L85" t="s">
        <v>474</v>
      </c>
      <c r="M85" s="108">
        <v>1437</v>
      </c>
      <c r="N85">
        <f t="shared" si="15"/>
        <v>1</v>
      </c>
      <c r="O85" s="138">
        <f t="shared" si="16"/>
        <v>1437</v>
      </c>
      <c r="P85" s="113">
        <f t="shared" si="14"/>
        <v>7</v>
      </c>
    </row>
    <row r="86" spans="1:16" x14ac:dyDescent="0.25">
      <c r="A86" t="s">
        <v>675</v>
      </c>
      <c r="B86" t="s">
        <v>676</v>
      </c>
      <c r="C86" t="s">
        <v>264</v>
      </c>
      <c r="D86" s="106">
        <v>2500</v>
      </c>
      <c r="E86" t="s">
        <v>474</v>
      </c>
      <c r="F86" s="104">
        <v>0.75</v>
      </c>
      <c r="G86" s="104">
        <v>0.71875</v>
      </c>
      <c r="H86" s="104">
        <v>0.75</v>
      </c>
      <c r="I86" s="104">
        <v>0.71875</v>
      </c>
      <c r="J86" s="108">
        <v>542</v>
      </c>
      <c r="K86" s="108">
        <v>433</v>
      </c>
      <c r="L86" t="s">
        <v>474</v>
      </c>
      <c r="M86" s="108">
        <v>542</v>
      </c>
      <c r="N86">
        <f t="shared" si="15"/>
        <v>1</v>
      </c>
      <c r="O86" s="138">
        <f t="shared" si="16"/>
        <v>542</v>
      </c>
      <c r="P86" s="113">
        <f t="shared" si="14"/>
        <v>18</v>
      </c>
    </row>
    <row r="87" spans="1:16" x14ac:dyDescent="0.25">
      <c r="A87" t="s">
        <v>673</v>
      </c>
      <c r="B87" t="s">
        <v>674</v>
      </c>
      <c r="C87" t="s">
        <v>264</v>
      </c>
      <c r="D87" s="106">
        <v>21000</v>
      </c>
      <c r="E87" t="s">
        <v>474</v>
      </c>
      <c r="F87" s="104">
        <v>0.75</v>
      </c>
      <c r="G87" s="104">
        <v>0.71875</v>
      </c>
      <c r="H87" s="104">
        <v>0.75</v>
      </c>
      <c r="I87" s="104">
        <v>0.71875</v>
      </c>
      <c r="J87" s="108">
        <v>2992</v>
      </c>
      <c r="K87" s="108">
        <v>2394</v>
      </c>
      <c r="L87" t="s">
        <v>474</v>
      </c>
      <c r="M87" s="108">
        <v>2992</v>
      </c>
      <c r="N87">
        <f t="shared" si="15"/>
        <v>1</v>
      </c>
      <c r="O87" s="138">
        <f t="shared" si="16"/>
        <v>2992</v>
      </c>
      <c r="P87" s="113">
        <f t="shared" si="14"/>
        <v>3</v>
      </c>
    </row>
    <row r="88" spans="1:16" x14ac:dyDescent="0.25">
      <c r="A88" t="s">
        <v>679</v>
      </c>
      <c r="B88" t="s">
        <v>680</v>
      </c>
      <c r="C88" t="s">
        <v>519</v>
      </c>
      <c r="D88" s="106">
        <v>2500</v>
      </c>
      <c r="E88" t="s">
        <v>474</v>
      </c>
      <c r="F88" s="104">
        <v>0.75</v>
      </c>
      <c r="G88" s="104">
        <v>0.71875</v>
      </c>
      <c r="H88" s="104">
        <v>0.75</v>
      </c>
      <c r="I88" s="104">
        <v>0.71875</v>
      </c>
      <c r="J88" s="108">
        <v>3240</v>
      </c>
      <c r="K88" s="108">
        <v>2400</v>
      </c>
      <c r="L88" t="s">
        <v>474</v>
      </c>
      <c r="M88" s="108">
        <v>3240</v>
      </c>
      <c r="N88">
        <f t="shared" si="15"/>
        <v>1</v>
      </c>
      <c r="O88" s="138">
        <f t="shared" si="16"/>
        <v>3240</v>
      </c>
      <c r="P88" s="113">
        <f t="shared" si="14"/>
        <v>3</v>
      </c>
    </row>
    <row r="89" spans="1:16" x14ac:dyDescent="0.25">
      <c r="A89" t="s">
        <v>669</v>
      </c>
      <c r="B89" t="s">
        <v>670</v>
      </c>
      <c r="C89" t="s">
        <v>264</v>
      </c>
      <c r="D89">
        <v>500</v>
      </c>
      <c r="E89" t="s">
        <v>474</v>
      </c>
      <c r="F89" s="104">
        <v>0.75</v>
      </c>
      <c r="G89" s="104">
        <v>0.71875</v>
      </c>
      <c r="H89" s="104">
        <v>0.75</v>
      </c>
      <c r="I89" s="104">
        <v>0.71875</v>
      </c>
      <c r="J89" s="108">
        <v>2295</v>
      </c>
      <c r="K89" s="108">
        <v>1836</v>
      </c>
      <c r="L89" t="s">
        <v>474</v>
      </c>
      <c r="M89" s="108">
        <v>2295</v>
      </c>
      <c r="N89">
        <f t="shared" si="15"/>
        <v>1</v>
      </c>
      <c r="O89" s="138">
        <f t="shared" si="16"/>
        <v>2295</v>
      </c>
      <c r="P89" s="113">
        <f t="shared" si="14"/>
        <v>4</v>
      </c>
    </row>
    <row r="90" spans="1:16" x14ac:dyDescent="0.25">
      <c r="A90" t="s">
        <v>671</v>
      </c>
      <c r="B90" t="s">
        <v>672</v>
      </c>
      <c r="C90" t="s">
        <v>519</v>
      </c>
      <c r="D90">
        <v>50</v>
      </c>
      <c r="E90" t="s">
        <v>474</v>
      </c>
      <c r="F90" s="104">
        <v>0.75</v>
      </c>
      <c r="G90" s="104">
        <v>0.71875</v>
      </c>
      <c r="H90" s="104">
        <v>0.75</v>
      </c>
      <c r="I90" s="104">
        <v>0.71875</v>
      </c>
      <c r="J90" s="108">
        <v>2812</v>
      </c>
      <c r="K90" s="108">
        <v>2250</v>
      </c>
      <c r="L90" t="s">
        <v>474</v>
      </c>
      <c r="M90" s="108">
        <v>2812</v>
      </c>
      <c r="N90">
        <f t="shared" si="15"/>
        <v>1</v>
      </c>
      <c r="O90" s="138">
        <f t="shared" si="16"/>
        <v>2812</v>
      </c>
      <c r="P90" s="113">
        <f t="shared" si="14"/>
        <v>4</v>
      </c>
    </row>
    <row r="91" spans="1:16" x14ac:dyDescent="0.25">
      <c r="A91" t="s">
        <v>677</v>
      </c>
      <c r="B91" t="s">
        <v>678</v>
      </c>
      <c r="C91" t="s">
        <v>264</v>
      </c>
      <c r="D91" s="106">
        <v>21000</v>
      </c>
      <c r="E91" t="s">
        <v>474</v>
      </c>
      <c r="F91" s="104">
        <v>0.75</v>
      </c>
      <c r="G91" s="104">
        <v>0.71875</v>
      </c>
      <c r="H91" s="104">
        <v>0.75</v>
      </c>
      <c r="I91" s="104">
        <v>0.71875</v>
      </c>
      <c r="J91" s="108">
        <v>3059</v>
      </c>
      <c r="K91" s="108">
        <v>2447</v>
      </c>
      <c r="L91" t="s">
        <v>474</v>
      </c>
      <c r="M91" s="108">
        <v>3059</v>
      </c>
      <c r="N91">
        <f t="shared" si="15"/>
        <v>1</v>
      </c>
      <c r="O91" s="138">
        <f t="shared" si="16"/>
        <v>3059</v>
      </c>
      <c r="P91" s="113">
        <f t="shared" si="14"/>
        <v>3</v>
      </c>
    </row>
    <row r="92" spans="1:16" x14ac:dyDescent="0.25">
      <c r="A92" t="s">
        <v>726</v>
      </c>
      <c r="B92" t="s">
        <v>727</v>
      </c>
      <c r="C92" t="s">
        <v>262</v>
      </c>
      <c r="D92" s="106">
        <v>500000</v>
      </c>
      <c r="E92" t="s">
        <v>474</v>
      </c>
      <c r="F92" s="104">
        <v>0.75</v>
      </c>
      <c r="G92" s="104">
        <v>0.70833333333333337</v>
      </c>
      <c r="H92" s="104">
        <v>0.75</v>
      </c>
      <c r="I92" s="104">
        <v>0.70833333333333337</v>
      </c>
      <c r="J92" s="108">
        <v>2250</v>
      </c>
      <c r="K92" s="108">
        <v>1800</v>
      </c>
      <c r="L92" t="s">
        <v>474</v>
      </c>
      <c r="M92" s="108">
        <v>2250</v>
      </c>
      <c r="N92">
        <f t="shared" si="15"/>
        <v>1</v>
      </c>
      <c r="O92" s="138">
        <f t="shared" si="16"/>
        <v>2250</v>
      </c>
      <c r="P92" s="113">
        <f t="shared" si="14"/>
        <v>4</v>
      </c>
    </row>
    <row r="93" spans="1:16" x14ac:dyDescent="0.25">
      <c r="A93" t="s">
        <v>714</v>
      </c>
      <c r="B93" t="s">
        <v>715</v>
      </c>
      <c r="C93" t="s">
        <v>263</v>
      </c>
      <c r="D93" s="106">
        <v>2000</v>
      </c>
      <c r="E93" t="s">
        <v>474</v>
      </c>
      <c r="F93" s="104">
        <v>0.83333333333333337</v>
      </c>
      <c r="G93" s="104">
        <v>0.59375</v>
      </c>
      <c r="H93" s="104">
        <v>0.83333333333333337</v>
      </c>
      <c r="I93" s="104">
        <v>0.59375</v>
      </c>
      <c r="J93" s="108">
        <v>1370</v>
      </c>
      <c r="K93" s="108">
        <v>1096</v>
      </c>
      <c r="L93" t="s">
        <v>474</v>
      </c>
      <c r="M93" s="108">
        <v>1370</v>
      </c>
      <c r="N93">
        <f t="shared" si="15"/>
        <v>1</v>
      </c>
      <c r="O93" s="138">
        <f t="shared" si="16"/>
        <v>1370</v>
      </c>
      <c r="P93" s="113">
        <f t="shared" si="14"/>
        <v>7</v>
      </c>
    </row>
    <row r="94" spans="1:16" x14ac:dyDescent="0.25">
      <c r="A94" t="s">
        <v>492</v>
      </c>
      <c r="B94" t="s">
        <v>493</v>
      </c>
      <c r="C94" t="s">
        <v>480</v>
      </c>
      <c r="D94">
        <v>20</v>
      </c>
      <c r="E94" t="s">
        <v>489</v>
      </c>
      <c r="F94" s="104">
        <v>0.875</v>
      </c>
      <c r="G94" s="104">
        <v>0.625</v>
      </c>
      <c r="H94" s="104">
        <v>0.875</v>
      </c>
      <c r="I94" s="104">
        <v>0.625</v>
      </c>
      <c r="J94" t="s">
        <v>494</v>
      </c>
      <c r="K94" t="s">
        <v>495</v>
      </c>
      <c r="L94" t="s">
        <v>489</v>
      </c>
      <c r="M94">
        <v>351</v>
      </c>
      <c r="N94">
        <f t="shared" si="15"/>
        <v>1.3028</v>
      </c>
      <c r="O94" s="138">
        <f t="shared" si="16"/>
        <v>269.41971139085047</v>
      </c>
      <c r="P94" s="113">
        <f t="shared" si="14"/>
        <v>37</v>
      </c>
    </row>
    <row r="95" spans="1:16" x14ac:dyDescent="0.25">
      <c r="A95" t="s">
        <v>732</v>
      </c>
      <c r="B95" t="s">
        <v>733</v>
      </c>
      <c r="C95" t="s">
        <v>477</v>
      </c>
      <c r="D95">
        <v>50</v>
      </c>
      <c r="E95" t="s">
        <v>474</v>
      </c>
      <c r="F95" s="104">
        <v>0.83333333333333337</v>
      </c>
      <c r="G95" s="104">
        <v>0.59375</v>
      </c>
      <c r="H95" s="104">
        <v>0.83333333333333337</v>
      </c>
      <c r="I95" s="104">
        <v>0.59375</v>
      </c>
      <c r="J95" s="108">
        <v>7625</v>
      </c>
      <c r="K95" s="108">
        <v>6100</v>
      </c>
      <c r="L95" t="s">
        <v>474</v>
      </c>
      <c r="M95" s="108">
        <v>7625</v>
      </c>
      <c r="N95">
        <f t="shared" si="15"/>
        <v>1</v>
      </c>
      <c r="O95" s="138">
        <f t="shared" si="16"/>
        <v>7625</v>
      </c>
      <c r="P95" s="142">
        <v>2</v>
      </c>
    </row>
    <row r="96" spans="1:16" x14ac:dyDescent="0.25">
      <c r="A96" t="s">
        <v>744</v>
      </c>
      <c r="B96" t="s">
        <v>745</v>
      </c>
      <c r="C96" t="s">
        <v>480</v>
      </c>
      <c r="D96" s="106">
        <v>1120</v>
      </c>
      <c r="E96" t="s">
        <v>474</v>
      </c>
      <c r="H96" s="104">
        <v>0.14583333333333334</v>
      </c>
      <c r="I96" s="104">
        <v>0.54166666666666663</v>
      </c>
      <c r="J96" s="108">
        <v>3000</v>
      </c>
      <c r="K96" s="108">
        <v>2400</v>
      </c>
      <c r="L96" t="s">
        <v>474</v>
      </c>
      <c r="M96" s="108">
        <v>3000</v>
      </c>
      <c r="N96">
        <f t="shared" si="15"/>
        <v>1</v>
      </c>
      <c r="O96" s="138">
        <f t="shared" si="16"/>
        <v>3000</v>
      </c>
      <c r="P96" s="142">
        <v>6</v>
      </c>
    </row>
    <row r="97" spans="1:16" x14ac:dyDescent="0.25">
      <c r="A97" t="s">
        <v>746</v>
      </c>
      <c r="B97" t="s">
        <v>747</v>
      </c>
      <c r="C97" t="s">
        <v>262</v>
      </c>
      <c r="D97" s="106">
        <v>125000</v>
      </c>
      <c r="E97" t="s">
        <v>474</v>
      </c>
      <c r="F97" s="104">
        <v>0.75</v>
      </c>
      <c r="G97" s="104">
        <v>0.70833333333333337</v>
      </c>
      <c r="H97" s="104">
        <v>0.75</v>
      </c>
      <c r="I97" s="104">
        <v>0.70833333333333337</v>
      </c>
      <c r="J97" s="108">
        <v>11202</v>
      </c>
      <c r="K97" s="108">
        <v>6720</v>
      </c>
      <c r="L97" t="s">
        <v>474</v>
      </c>
      <c r="M97" s="108">
        <v>11202</v>
      </c>
      <c r="N97">
        <f t="shared" si="15"/>
        <v>1</v>
      </c>
      <c r="O97" s="138">
        <f t="shared" si="16"/>
        <v>11202</v>
      </c>
      <c r="P97" s="113">
        <f>ROUND($B$3/O97,0)</f>
        <v>1</v>
      </c>
    </row>
    <row r="98" spans="1:16" x14ac:dyDescent="0.25">
      <c r="A98" t="s">
        <v>728</v>
      </c>
      <c r="B98" t="s">
        <v>729</v>
      </c>
      <c r="C98" t="s">
        <v>477</v>
      </c>
      <c r="D98">
        <v>100</v>
      </c>
      <c r="E98" t="s">
        <v>474</v>
      </c>
      <c r="F98" s="104">
        <v>0.75</v>
      </c>
      <c r="G98" s="104">
        <v>0.625</v>
      </c>
      <c r="H98" s="104">
        <v>0.75</v>
      </c>
      <c r="I98" s="104">
        <v>0.625</v>
      </c>
      <c r="J98" s="108">
        <v>6000</v>
      </c>
      <c r="K98" s="108">
        <v>4800</v>
      </c>
      <c r="L98" t="s">
        <v>474</v>
      </c>
      <c r="M98" s="108">
        <v>6000</v>
      </c>
      <c r="N98">
        <f t="shared" si="15"/>
        <v>1</v>
      </c>
      <c r="O98" s="138">
        <f t="shared" si="16"/>
        <v>6000</v>
      </c>
      <c r="P98" s="142">
        <v>3</v>
      </c>
    </row>
    <row r="99" spans="1:16" x14ac:dyDescent="0.25">
      <c r="A99" t="s">
        <v>718</v>
      </c>
      <c r="B99" t="s">
        <v>719</v>
      </c>
      <c r="C99" t="s">
        <v>262</v>
      </c>
      <c r="D99">
        <v>250</v>
      </c>
      <c r="E99" t="s">
        <v>474</v>
      </c>
      <c r="F99" s="104">
        <v>0.75</v>
      </c>
      <c r="G99" s="104">
        <v>0.38541666666666669</v>
      </c>
      <c r="H99" s="104">
        <v>0.75</v>
      </c>
      <c r="I99" s="104">
        <v>0.38541666666666669</v>
      </c>
      <c r="J99" s="108">
        <v>29687</v>
      </c>
      <c r="K99" s="108">
        <v>23750</v>
      </c>
      <c r="L99" t="s">
        <v>474</v>
      </c>
      <c r="M99" s="108">
        <v>29687</v>
      </c>
      <c r="N99">
        <f t="shared" si="15"/>
        <v>1</v>
      </c>
      <c r="O99" s="138">
        <f t="shared" si="16"/>
        <v>29687</v>
      </c>
      <c r="P99" s="113">
        <f t="shared" ref="P99:P107" si="17">ROUND($B$3/O99,0)</f>
        <v>0</v>
      </c>
    </row>
    <row r="100" spans="1:16" x14ac:dyDescent="0.25">
      <c r="A100" t="s">
        <v>716</v>
      </c>
      <c r="B100" t="s">
        <v>717</v>
      </c>
      <c r="C100" t="s">
        <v>262</v>
      </c>
      <c r="D100">
        <v>250</v>
      </c>
      <c r="E100" t="s">
        <v>474</v>
      </c>
      <c r="F100" s="104">
        <v>0.75</v>
      </c>
      <c r="G100" s="104">
        <v>0.72916666666666663</v>
      </c>
      <c r="H100" s="104">
        <v>0.75</v>
      </c>
      <c r="I100" s="104">
        <v>0.72916666666666663</v>
      </c>
      <c r="J100" s="107">
        <v>1054</v>
      </c>
      <c r="K100" s="107">
        <v>843</v>
      </c>
      <c r="L100" t="s">
        <v>474</v>
      </c>
      <c r="M100" s="107">
        <v>1054</v>
      </c>
      <c r="N100">
        <f t="shared" si="15"/>
        <v>1</v>
      </c>
      <c r="O100" s="138">
        <f t="shared" si="16"/>
        <v>1054</v>
      </c>
      <c r="P100" s="113">
        <f t="shared" si="17"/>
        <v>9</v>
      </c>
    </row>
    <row r="101" spans="1:16" x14ac:dyDescent="0.25">
      <c r="A101" t="s">
        <v>759</v>
      </c>
      <c r="B101" t="s">
        <v>760</v>
      </c>
      <c r="C101" t="s">
        <v>262</v>
      </c>
      <c r="D101" s="106">
        <v>2500</v>
      </c>
      <c r="E101" t="s">
        <v>474</v>
      </c>
      <c r="F101" s="104">
        <v>0.75</v>
      </c>
      <c r="G101" s="104">
        <v>0.66666666666666663</v>
      </c>
      <c r="H101" s="104">
        <v>0.75</v>
      </c>
      <c r="I101" s="104">
        <v>0.66666666666666663</v>
      </c>
      <c r="J101" s="108">
        <v>405</v>
      </c>
      <c r="K101" s="108">
        <v>300</v>
      </c>
      <c r="L101" t="s">
        <v>474</v>
      </c>
      <c r="M101" s="108">
        <v>405</v>
      </c>
      <c r="N101">
        <f t="shared" si="15"/>
        <v>1</v>
      </c>
      <c r="O101" s="138">
        <f t="shared" si="16"/>
        <v>405</v>
      </c>
      <c r="P101" s="113">
        <f t="shared" si="17"/>
        <v>25</v>
      </c>
    </row>
    <row r="102" spans="1:16" x14ac:dyDescent="0.25">
      <c r="A102" t="s">
        <v>558</v>
      </c>
      <c r="B102" t="s">
        <v>559</v>
      </c>
      <c r="C102" t="s">
        <v>480</v>
      </c>
      <c r="D102">
        <v>100</v>
      </c>
      <c r="E102" t="s">
        <v>474</v>
      </c>
      <c r="F102" s="104">
        <v>0.75</v>
      </c>
      <c r="G102" s="104">
        <v>0.74930555555555556</v>
      </c>
      <c r="H102" s="104">
        <v>0.83333333333333337</v>
      </c>
      <c r="I102" s="104">
        <v>0.75</v>
      </c>
      <c r="J102" s="108">
        <v>6750</v>
      </c>
      <c r="K102" s="108">
        <v>5400</v>
      </c>
      <c r="L102" t="s">
        <v>474</v>
      </c>
      <c r="M102" s="108">
        <v>6750</v>
      </c>
      <c r="N102">
        <f t="shared" si="15"/>
        <v>1</v>
      </c>
      <c r="O102" s="138">
        <f t="shared" si="16"/>
        <v>6750</v>
      </c>
      <c r="P102" s="113">
        <f t="shared" si="17"/>
        <v>1</v>
      </c>
    </row>
    <row r="103" spans="1:16" x14ac:dyDescent="0.25">
      <c r="A103" t="s">
        <v>765</v>
      </c>
      <c r="B103" t="s">
        <v>766</v>
      </c>
      <c r="C103" t="s">
        <v>477</v>
      </c>
      <c r="D103" s="106">
        <v>2000</v>
      </c>
      <c r="E103" t="s">
        <v>474</v>
      </c>
      <c r="F103" s="104">
        <v>0.75</v>
      </c>
      <c r="G103" s="104">
        <v>0.70833333333333337</v>
      </c>
      <c r="H103" s="104">
        <v>0.75</v>
      </c>
      <c r="I103" s="104">
        <v>0.70833333333333337</v>
      </c>
      <c r="J103" s="108">
        <v>687</v>
      </c>
      <c r="K103" s="108">
        <v>550</v>
      </c>
      <c r="L103" t="s">
        <v>474</v>
      </c>
      <c r="M103" s="108">
        <v>687</v>
      </c>
      <c r="N103">
        <f t="shared" si="15"/>
        <v>1</v>
      </c>
      <c r="O103" s="138">
        <f t="shared" si="16"/>
        <v>687</v>
      </c>
      <c r="P103" s="113">
        <f t="shared" si="17"/>
        <v>15</v>
      </c>
    </row>
    <row r="104" spans="1:16" x14ac:dyDescent="0.25">
      <c r="A104" t="s">
        <v>763</v>
      </c>
      <c r="B104" t="s">
        <v>764</v>
      </c>
      <c r="C104" t="s">
        <v>477</v>
      </c>
      <c r="D104" s="106">
        <v>1000</v>
      </c>
      <c r="E104" t="s">
        <v>474</v>
      </c>
      <c r="F104" s="104">
        <v>0.75</v>
      </c>
      <c r="G104" s="104">
        <v>0.70833333333333337</v>
      </c>
      <c r="H104" s="104">
        <v>0.75</v>
      </c>
      <c r="I104" s="104">
        <v>0.70833333333333337</v>
      </c>
      <c r="J104" s="108">
        <v>1562</v>
      </c>
      <c r="K104" s="108">
        <v>1250</v>
      </c>
      <c r="L104" t="s">
        <v>474</v>
      </c>
      <c r="M104" s="108">
        <v>1562</v>
      </c>
      <c r="N104">
        <f t="shared" si="15"/>
        <v>1</v>
      </c>
      <c r="O104" s="138">
        <f t="shared" si="16"/>
        <v>1562</v>
      </c>
      <c r="P104" s="113">
        <f t="shared" si="17"/>
        <v>6</v>
      </c>
    </row>
    <row r="105" spans="1:16" x14ac:dyDescent="0.25">
      <c r="A105" t="s">
        <v>761</v>
      </c>
      <c r="B105" t="s">
        <v>762</v>
      </c>
      <c r="C105" t="s">
        <v>477</v>
      </c>
      <c r="D105" s="106">
        <v>1000</v>
      </c>
      <c r="E105" t="s">
        <v>474</v>
      </c>
      <c r="F105" s="104">
        <v>0.75</v>
      </c>
      <c r="G105" s="104">
        <v>0.70833333333333337</v>
      </c>
      <c r="H105" s="104">
        <v>0.75</v>
      </c>
      <c r="I105" s="104">
        <v>0.70833333333333337</v>
      </c>
      <c r="J105" s="108">
        <v>4562</v>
      </c>
      <c r="K105" s="108">
        <v>3650</v>
      </c>
      <c r="L105" t="s">
        <v>474</v>
      </c>
      <c r="M105" s="108">
        <v>4562</v>
      </c>
      <c r="N105">
        <f t="shared" si="15"/>
        <v>1</v>
      </c>
      <c r="O105" s="138">
        <f t="shared" si="16"/>
        <v>4562</v>
      </c>
      <c r="P105" s="113">
        <f t="shared" si="17"/>
        <v>2</v>
      </c>
    </row>
    <row r="106" spans="1:16" x14ac:dyDescent="0.25">
      <c r="A106" t="s">
        <v>667</v>
      </c>
      <c r="B106" t="s">
        <v>668</v>
      </c>
      <c r="C106" t="s">
        <v>498</v>
      </c>
      <c r="D106">
        <v>100</v>
      </c>
      <c r="E106" t="s">
        <v>474</v>
      </c>
      <c r="H106" s="104">
        <v>0.39583333333333331</v>
      </c>
      <c r="I106" s="104">
        <v>0.67708333333333337</v>
      </c>
      <c r="J106" s="108">
        <v>782</v>
      </c>
      <c r="K106" s="108">
        <v>625</v>
      </c>
      <c r="L106" t="s">
        <v>474</v>
      </c>
      <c r="M106" s="108">
        <v>782</v>
      </c>
      <c r="N106">
        <f t="shared" si="15"/>
        <v>1</v>
      </c>
      <c r="O106" s="138">
        <f t="shared" si="16"/>
        <v>782</v>
      </c>
      <c r="P106" s="113">
        <f t="shared" si="17"/>
        <v>13</v>
      </c>
    </row>
    <row r="107" spans="1:16" x14ac:dyDescent="0.25">
      <c r="A107" t="s">
        <v>496</v>
      </c>
      <c r="B107" t="s">
        <v>497</v>
      </c>
      <c r="C107" t="s">
        <v>498</v>
      </c>
      <c r="D107" s="106">
        <v>1000</v>
      </c>
      <c r="E107" t="s">
        <v>474</v>
      </c>
      <c r="F107" s="104">
        <v>0.75</v>
      </c>
      <c r="G107" s="104">
        <v>0.67708333333333337</v>
      </c>
      <c r="H107" s="104">
        <v>0.6875</v>
      </c>
      <c r="I107" s="104">
        <v>0.67708333333333337</v>
      </c>
      <c r="J107" s="108">
        <v>8716</v>
      </c>
      <c r="K107" s="108">
        <v>6973</v>
      </c>
      <c r="L107" t="s">
        <v>474</v>
      </c>
      <c r="M107" s="108">
        <v>8716</v>
      </c>
      <c r="N107">
        <f t="shared" ref="N107:N138" si="18">VLOOKUP(L107,$E$1:$F$10,2)</f>
        <v>1</v>
      </c>
      <c r="O107" s="138">
        <f t="shared" ref="O107:O138" si="19">M107/N107</f>
        <v>8716</v>
      </c>
      <c r="P107" s="113">
        <f t="shared" si="17"/>
        <v>1</v>
      </c>
    </row>
    <row r="108" spans="1:16" x14ac:dyDescent="0.25">
      <c r="A108" t="s">
        <v>769</v>
      </c>
      <c r="B108" t="s">
        <v>770</v>
      </c>
      <c r="C108" t="s">
        <v>477</v>
      </c>
      <c r="D108">
        <v>50</v>
      </c>
      <c r="E108" t="s">
        <v>474</v>
      </c>
      <c r="F108" s="104">
        <v>0.83333333333333337</v>
      </c>
      <c r="G108" s="104">
        <v>0.59375</v>
      </c>
      <c r="H108" s="104">
        <v>0.83333333333333337</v>
      </c>
      <c r="I108" s="104">
        <v>0.59375</v>
      </c>
      <c r="J108" s="108">
        <v>3500</v>
      </c>
      <c r="K108" s="108">
        <v>2800</v>
      </c>
      <c r="L108" t="s">
        <v>474</v>
      </c>
      <c r="M108" s="108">
        <v>3500</v>
      </c>
      <c r="N108">
        <f t="shared" si="18"/>
        <v>1</v>
      </c>
      <c r="O108" s="138">
        <f t="shared" si="19"/>
        <v>3500</v>
      </c>
      <c r="P108" s="142">
        <v>5</v>
      </c>
    </row>
    <row r="109" spans="1:16" x14ac:dyDescent="0.25">
      <c r="A109" t="s">
        <v>639</v>
      </c>
      <c r="B109" t="s">
        <v>640</v>
      </c>
      <c r="C109" t="s">
        <v>477</v>
      </c>
      <c r="D109">
        <v>10</v>
      </c>
      <c r="E109" t="s">
        <v>474</v>
      </c>
      <c r="F109" s="104">
        <v>0.75</v>
      </c>
      <c r="G109" s="104">
        <v>0.625</v>
      </c>
      <c r="H109" s="104">
        <v>0.75</v>
      </c>
      <c r="I109" s="104">
        <v>0.625</v>
      </c>
      <c r="J109" s="108">
        <v>250</v>
      </c>
      <c r="K109" s="108">
        <v>200</v>
      </c>
      <c r="L109" t="s">
        <v>474</v>
      </c>
      <c r="M109" s="108">
        <v>250</v>
      </c>
      <c r="N109">
        <f t="shared" si="18"/>
        <v>1</v>
      </c>
      <c r="O109" s="138">
        <f t="shared" si="19"/>
        <v>250</v>
      </c>
      <c r="P109" s="113">
        <f t="shared" ref="P109:P128" si="20">ROUND($B$3/O109,0)</f>
        <v>40</v>
      </c>
    </row>
    <row r="110" spans="1:16" x14ac:dyDescent="0.25">
      <c r="A110" t="s">
        <v>643</v>
      </c>
      <c r="B110" t="s">
        <v>644</v>
      </c>
      <c r="C110" t="s">
        <v>477</v>
      </c>
      <c r="D110">
        <v>33</v>
      </c>
      <c r="E110" t="s">
        <v>474</v>
      </c>
      <c r="F110" s="104">
        <v>0.8027777777777777</v>
      </c>
      <c r="G110" s="104">
        <v>0.70833333333333337</v>
      </c>
      <c r="H110" s="104">
        <v>0.8027777777777777</v>
      </c>
      <c r="I110" s="104">
        <v>0.70833333333333337</v>
      </c>
      <c r="J110" s="108">
        <v>1712</v>
      </c>
      <c r="K110" s="108">
        <v>1370</v>
      </c>
      <c r="L110" t="s">
        <v>474</v>
      </c>
      <c r="M110" s="108">
        <v>1712</v>
      </c>
      <c r="N110">
        <f t="shared" si="18"/>
        <v>1</v>
      </c>
      <c r="O110" s="138">
        <f t="shared" si="19"/>
        <v>1712</v>
      </c>
      <c r="P110" s="113">
        <f t="shared" si="20"/>
        <v>6</v>
      </c>
    </row>
    <row r="111" spans="1:16" x14ac:dyDescent="0.25">
      <c r="A111" t="s">
        <v>659</v>
      </c>
      <c r="B111" t="s">
        <v>660</v>
      </c>
      <c r="C111" t="s">
        <v>477</v>
      </c>
      <c r="D111" s="106">
        <v>1000</v>
      </c>
      <c r="E111" t="s">
        <v>474</v>
      </c>
      <c r="F111" s="104">
        <v>0.8027777777777777</v>
      </c>
      <c r="G111" s="104">
        <v>0.70833333333333337</v>
      </c>
      <c r="H111" s="104">
        <v>0.8027777777777777</v>
      </c>
      <c r="I111" s="104">
        <v>0.70833333333333337</v>
      </c>
      <c r="J111" s="108">
        <v>1250</v>
      </c>
      <c r="K111" s="108">
        <v>1000</v>
      </c>
      <c r="L111" t="s">
        <v>474</v>
      </c>
      <c r="M111" s="108">
        <v>1250</v>
      </c>
      <c r="N111">
        <f t="shared" si="18"/>
        <v>1</v>
      </c>
      <c r="O111" s="138">
        <f t="shared" si="19"/>
        <v>1250</v>
      </c>
      <c r="P111" s="113">
        <f t="shared" si="20"/>
        <v>8</v>
      </c>
    </row>
    <row r="112" spans="1:16" x14ac:dyDescent="0.25">
      <c r="A112" t="s">
        <v>661</v>
      </c>
      <c r="B112" t="s">
        <v>662</v>
      </c>
      <c r="C112" t="s">
        <v>477</v>
      </c>
      <c r="D112">
        <v>10</v>
      </c>
      <c r="E112" t="s">
        <v>474</v>
      </c>
      <c r="F112" s="104">
        <v>0.83333333333333337</v>
      </c>
      <c r="G112" s="104">
        <v>0.59375</v>
      </c>
      <c r="H112" s="104">
        <v>0.83333333333333337</v>
      </c>
      <c r="I112" s="104">
        <v>0.59375</v>
      </c>
      <c r="J112" s="108">
        <v>525</v>
      </c>
      <c r="K112" s="108">
        <v>420</v>
      </c>
      <c r="L112" t="s">
        <v>474</v>
      </c>
      <c r="M112" s="108">
        <v>525</v>
      </c>
      <c r="N112">
        <f t="shared" si="18"/>
        <v>1</v>
      </c>
      <c r="O112" s="138">
        <f t="shared" si="19"/>
        <v>525</v>
      </c>
      <c r="P112" s="113">
        <f t="shared" si="20"/>
        <v>19</v>
      </c>
    </row>
    <row r="113" spans="1:16" x14ac:dyDescent="0.25">
      <c r="A113" t="s">
        <v>641</v>
      </c>
      <c r="B113" t="s">
        <v>642</v>
      </c>
      <c r="C113" t="s">
        <v>477</v>
      </c>
      <c r="D113">
        <v>5</v>
      </c>
      <c r="E113" t="s">
        <v>474</v>
      </c>
      <c r="F113" s="104">
        <v>0.75</v>
      </c>
      <c r="G113" s="104">
        <v>0.67708333333333337</v>
      </c>
      <c r="H113" s="104">
        <v>0.6875</v>
      </c>
      <c r="I113" s="104">
        <v>0.67708333333333337</v>
      </c>
      <c r="J113" s="108">
        <v>4062</v>
      </c>
      <c r="K113" s="108">
        <v>3250</v>
      </c>
      <c r="L113" t="s">
        <v>474</v>
      </c>
      <c r="M113" s="108">
        <v>4062</v>
      </c>
      <c r="N113">
        <f t="shared" si="18"/>
        <v>1</v>
      </c>
      <c r="O113" s="138">
        <f t="shared" si="19"/>
        <v>4062</v>
      </c>
      <c r="P113" s="113">
        <f t="shared" si="20"/>
        <v>2</v>
      </c>
    </row>
    <row r="114" spans="1:16" x14ac:dyDescent="0.25">
      <c r="A114" t="s">
        <v>663</v>
      </c>
      <c r="B114" t="s">
        <v>664</v>
      </c>
      <c r="C114" t="s">
        <v>477</v>
      </c>
      <c r="D114">
        <v>10</v>
      </c>
      <c r="E114" t="s">
        <v>474</v>
      </c>
      <c r="F114" s="104">
        <v>0.83333333333333337</v>
      </c>
      <c r="G114" s="104">
        <v>0.59375</v>
      </c>
      <c r="H114" s="104">
        <v>0.83333333333333337</v>
      </c>
      <c r="I114" s="104">
        <v>0.59375</v>
      </c>
      <c r="J114" s="108">
        <v>375</v>
      </c>
      <c r="K114" s="108">
        <v>300</v>
      </c>
      <c r="L114" t="s">
        <v>474</v>
      </c>
      <c r="M114" s="108">
        <v>375</v>
      </c>
      <c r="N114">
        <f t="shared" si="18"/>
        <v>1</v>
      </c>
      <c r="O114" s="138">
        <f t="shared" si="19"/>
        <v>375</v>
      </c>
      <c r="P114" s="113">
        <f t="shared" si="20"/>
        <v>27</v>
      </c>
    </row>
    <row r="115" spans="1:16" x14ac:dyDescent="0.25">
      <c r="A115" t="s">
        <v>602</v>
      </c>
      <c r="B115" t="s">
        <v>603</v>
      </c>
      <c r="C115" t="s">
        <v>477</v>
      </c>
      <c r="D115">
        <v>100</v>
      </c>
      <c r="E115" t="s">
        <v>474</v>
      </c>
      <c r="F115" s="104">
        <v>0.8027777777777777</v>
      </c>
      <c r="G115" s="104">
        <v>0.70833333333333337</v>
      </c>
      <c r="H115" s="104">
        <v>0.8027777777777777</v>
      </c>
      <c r="I115" s="104">
        <v>0.70833333333333337</v>
      </c>
      <c r="J115" s="108">
        <v>5625</v>
      </c>
      <c r="K115" s="108">
        <v>4500</v>
      </c>
      <c r="L115" t="s">
        <v>474</v>
      </c>
      <c r="M115" s="108">
        <v>5625</v>
      </c>
      <c r="N115">
        <f t="shared" si="18"/>
        <v>1</v>
      </c>
      <c r="O115" s="138">
        <f t="shared" si="19"/>
        <v>5625</v>
      </c>
      <c r="P115" s="113">
        <f t="shared" si="20"/>
        <v>2</v>
      </c>
    </row>
    <row r="116" spans="1:16" x14ac:dyDescent="0.25">
      <c r="A116" t="s">
        <v>499</v>
      </c>
      <c r="B116" t="s">
        <v>500</v>
      </c>
      <c r="C116" t="s">
        <v>263</v>
      </c>
      <c r="D116" s="106">
        <v>5000</v>
      </c>
      <c r="E116" t="s">
        <v>474</v>
      </c>
      <c r="F116" s="104">
        <v>0.8027777777777777</v>
      </c>
      <c r="G116" s="104">
        <v>0.70833333333333337</v>
      </c>
      <c r="H116" s="104">
        <v>0.8027777777777777</v>
      </c>
      <c r="I116" s="104">
        <v>0.70833333333333337</v>
      </c>
      <c r="J116" s="108">
        <v>6250</v>
      </c>
      <c r="K116" s="108">
        <v>5000</v>
      </c>
      <c r="L116" t="s">
        <v>474</v>
      </c>
      <c r="M116" s="108">
        <v>6250</v>
      </c>
      <c r="N116">
        <f t="shared" si="18"/>
        <v>1</v>
      </c>
      <c r="O116" s="138">
        <f t="shared" si="19"/>
        <v>6250</v>
      </c>
      <c r="P116" s="113">
        <f t="shared" si="20"/>
        <v>2</v>
      </c>
    </row>
    <row r="117" spans="1:16" x14ac:dyDescent="0.25">
      <c r="A117" t="s">
        <v>294</v>
      </c>
      <c r="B117" t="s">
        <v>469</v>
      </c>
      <c r="C117" t="s">
        <v>470</v>
      </c>
      <c r="D117">
        <v>200</v>
      </c>
      <c r="E117" t="s">
        <v>471</v>
      </c>
      <c r="H117" s="104">
        <v>8.3333333333333329E-2</v>
      </c>
      <c r="I117" s="104">
        <v>0.66666666666666663</v>
      </c>
      <c r="J117" s="107">
        <v>9720</v>
      </c>
      <c r="K117" s="107">
        <v>9720</v>
      </c>
      <c r="L117" t="s">
        <v>471</v>
      </c>
      <c r="M117" s="107">
        <v>9720</v>
      </c>
      <c r="N117">
        <f t="shared" si="18"/>
        <v>0.9071940488070398</v>
      </c>
      <c r="O117" s="138">
        <f t="shared" si="19"/>
        <v>10714.356</v>
      </c>
      <c r="P117" s="113">
        <f t="shared" si="20"/>
        <v>1</v>
      </c>
    </row>
    <row r="118" spans="1:16" x14ac:dyDescent="0.25">
      <c r="A118" t="s">
        <v>740</v>
      </c>
      <c r="B118" t="s">
        <v>741</v>
      </c>
      <c r="C118" t="s">
        <v>451</v>
      </c>
      <c r="D118">
        <v>25</v>
      </c>
      <c r="E118" t="s">
        <v>452</v>
      </c>
      <c r="F118" s="104">
        <v>4.8611111111111112E-2</v>
      </c>
      <c r="G118" s="104">
        <v>2.0833333333333332E-2</v>
      </c>
      <c r="H118" s="104">
        <v>4.8611111111111112E-2</v>
      </c>
      <c r="I118" s="104">
        <v>2.0833333333333332E-2</v>
      </c>
      <c r="J118" t="s">
        <v>742</v>
      </c>
      <c r="K118" t="s">
        <v>743</v>
      </c>
      <c r="L118" t="s">
        <v>452</v>
      </c>
      <c r="M118" s="106">
        <v>8437</v>
      </c>
      <c r="N118">
        <f t="shared" si="18"/>
        <v>1.3324450366422387</v>
      </c>
      <c r="O118" s="138">
        <f t="shared" si="19"/>
        <v>6331.968499999999</v>
      </c>
      <c r="P118" s="113">
        <f t="shared" si="20"/>
        <v>2</v>
      </c>
    </row>
    <row r="119" spans="1:16" x14ac:dyDescent="0.25">
      <c r="A119" t="s">
        <v>445</v>
      </c>
      <c r="B119" t="s">
        <v>446</v>
      </c>
      <c r="C119" t="s">
        <v>441</v>
      </c>
      <c r="D119" s="106">
        <v>100000</v>
      </c>
      <c r="E119" t="s">
        <v>442</v>
      </c>
      <c r="F119" s="104">
        <v>0.8125</v>
      </c>
      <c r="G119" s="104">
        <v>0.71875</v>
      </c>
      <c r="H119" s="104">
        <v>0.8125</v>
      </c>
      <c r="I119" s="104">
        <v>0.71875</v>
      </c>
      <c r="J119" t="s">
        <v>447</v>
      </c>
      <c r="K119" t="s">
        <v>448</v>
      </c>
      <c r="L119" t="s">
        <v>442</v>
      </c>
      <c r="M119" s="106">
        <v>50000</v>
      </c>
      <c r="N119">
        <f t="shared" si="18"/>
        <v>106.08</v>
      </c>
      <c r="O119" s="138">
        <f t="shared" si="19"/>
        <v>471.34238310708901</v>
      </c>
      <c r="P119" s="113">
        <f t="shared" si="20"/>
        <v>21</v>
      </c>
    </row>
    <row r="120" spans="1:16" x14ac:dyDescent="0.25">
      <c r="A120" t="s">
        <v>564</v>
      </c>
      <c r="B120" t="s">
        <v>565</v>
      </c>
      <c r="C120" t="s">
        <v>528</v>
      </c>
      <c r="D120" s="106">
        <v>1000</v>
      </c>
      <c r="E120" t="s">
        <v>471</v>
      </c>
      <c r="H120" s="104">
        <v>8.3333333333333329E-2</v>
      </c>
      <c r="I120" s="104">
        <v>0.66666666666666663</v>
      </c>
      <c r="J120" s="107">
        <v>3875</v>
      </c>
      <c r="K120" s="107">
        <v>3100</v>
      </c>
      <c r="L120" t="s">
        <v>471</v>
      </c>
      <c r="M120" s="107">
        <v>3875</v>
      </c>
      <c r="N120">
        <f t="shared" si="18"/>
        <v>0.9071940488070398</v>
      </c>
      <c r="O120" s="138">
        <f t="shared" si="19"/>
        <v>4271.4125000000004</v>
      </c>
      <c r="P120" s="113">
        <f t="shared" si="20"/>
        <v>2</v>
      </c>
    </row>
    <row r="121" spans="1:16" x14ac:dyDescent="0.25">
      <c r="A121" t="s">
        <v>653</v>
      </c>
      <c r="B121" t="s">
        <v>654</v>
      </c>
      <c r="C121" t="s">
        <v>624</v>
      </c>
      <c r="D121">
        <v>1</v>
      </c>
      <c r="E121" t="s">
        <v>471</v>
      </c>
      <c r="H121" s="104">
        <v>8.3333333333333329E-2</v>
      </c>
      <c r="I121" s="104">
        <v>0.69097222222222221</v>
      </c>
      <c r="J121" s="107">
        <v>1125</v>
      </c>
      <c r="K121" s="107">
        <v>900</v>
      </c>
      <c r="L121" t="s">
        <v>471</v>
      </c>
      <c r="M121" s="107">
        <v>1125</v>
      </c>
      <c r="N121">
        <f t="shared" si="18"/>
        <v>0.9071940488070398</v>
      </c>
      <c r="O121" s="138">
        <f t="shared" si="19"/>
        <v>1240.0875000000001</v>
      </c>
      <c r="P121" s="113">
        <f t="shared" si="20"/>
        <v>8</v>
      </c>
    </row>
    <row r="122" spans="1:16" x14ac:dyDescent="0.25">
      <c r="A122" t="s">
        <v>562</v>
      </c>
      <c r="B122" t="s">
        <v>563</v>
      </c>
      <c r="C122" t="s">
        <v>528</v>
      </c>
      <c r="D122" s="106">
        <v>1000</v>
      </c>
      <c r="E122" t="s">
        <v>471</v>
      </c>
      <c r="H122" s="104">
        <v>8.3333333333333329E-2</v>
      </c>
      <c r="I122" s="104">
        <v>0.66666666666666663</v>
      </c>
      <c r="J122" s="107">
        <v>1325</v>
      </c>
      <c r="K122" s="107">
        <v>1060</v>
      </c>
      <c r="L122" t="s">
        <v>471</v>
      </c>
      <c r="M122" s="107">
        <v>1325</v>
      </c>
      <c r="N122">
        <f t="shared" si="18"/>
        <v>0.9071940488070398</v>
      </c>
      <c r="O122" s="138">
        <f t="shared" si="19"/>
        <v>1460.5475000000001</v>
      </c>
      <c r="P122" s="113">
        <f t="shared" si="20"/>
        <v>7</v>
      </c>
    </row>
    <row r="123" spans="1:16" x14ac:dyDescent="0.25">
      <c r="A123" t="s">
        <v>577</v>
      </c>
      <c r="B123" t="s">
        <v>578</v>
      </c>
      <c r="C123" t="s">
        <v>528</v>
      </c>
      <c r="D123" s="106">
        <v>1000</v>
      </c>
      <c r="E123" t="s">
        <v>471</v>
      </c>
      <c r="F123" s="104">
        <v>8.3333333333333329E-2</v>
      </c>
      <c r="G123" s="104">
        <v>0.66666666666666663</v>
      </c>
      <c r="H123" s="104">
        <v>8.3333333333333329E-2</v>
      </c>
      <c r="I123" s="104">
        <v>0.66666666666666663</v>
      </c>
      <c r="J123" s="107">
        <v>6475</v>
      </c>
      <c r="K123" s="107">
        <v>5180</v>
      </c>
      <c r="L123" t="s">
        <v>471</v>
      </c>
      <c r="M123" s="107">
        <v>6475</v>
      </c>
      <c r="N123">
        <f t="shared" si="18"/>
        <v>0.9071940488070398</v>
      </c>
      <c r="O123" s="138">
        <f t="shared" si="19"/>
        <v>7137.3924999999999</v>
      </c>
      <c r="P123" s="113">
        <f t="shared" si="20"/>
        <v>1</v>
      </c>
    </row>
    <row r="124" spans="1:16" x14ac:dyDescent="0.25">
      <c r="A124" t="s">
        <v>486</v>
      </c>
      <c r="B124" t="s">
        <v>487</v>
      </c>
      <c r="C124" t="s">
        <v>488</v>
      </c>
      <c r="D124" s="106">
        <v>1000</v>
      </c>
      <c r="E124" t="s">
        <v>489</v>
      </c>
      <c r="H124" s="104">
        <v>0.25</v>
      </c>
      <c r="I124" s="104">
        <v>0.66666666666666663</v>
      </c>
      <c r="J124" s="109">
        <v>0</v>
      </c>
      <c r="K124" s="109">
        <v>0</v>
      </c>
      <c r="L124" t="s">
        <v>489</v>
      </c>
      <c r="M124" s="114">
        <v>1500</v>
      </c>
      <c r="N124">
        <f t="shared" si="18"/>
        <v>1.3028</v>
      </c>
      <c r="O124" s="138">
        <f t="shared" si="19"/>
        <v>1151.3662879950875</v>
      </c>
      <c r="P124" s="113">
        <f t="shared" si="20"/>
        <v>9</v>
      </c>
    </row>
    <row r="125" spans="1:16" x14ac:dyDescent="0.25">
      <c r="A125" t="s">
        <v>501</v>
      </c>
      <c r="B125" t="s">
        <v>502</v>
      </c>
      <c r="C125" t="s">
        <v>503</v>
      </c>
      <c r="D125">
        <v>50</v>
      </c>
      <c r="E125" t="s">
        <v>504</v>
      </c>
      <c r="F125" s="104">
        <v>0.84375</v>
      </c>
      <c r="G125" s="104">
        <v>0.44791666666666669</v>
      </c>
      <c r="H125" s="104">
        <v>0.84375</v>
      </c>
      <c r="I125" s="104">
        <v>0.44791666666666669</v>
      </c>
      <c r="J125" t="s">
        <v>505</v>
      </c>
      <c r="K125" t="s">
        <v>506</v>
      </c>
      <c r="L125" t="s">
        <v>504</v>
      </c>
      <c r="M125" s="106">
        <v>70743</v>
      </c>
      <c r="N125">
        <f t="shared" si="18"/>
        <v>7.77</v>
      </c>
      <c r="O125" s="138">
        <f t="shared" si="19"/>
        <v>9104.6332046332045</v>
      </c>
      <c r="P125" s="113">
        <f t="shared" si="20"/>
        <v>1</v>
      </c>
    </row>
    <row r="126" spans="1:16" x14ac:dyDescent="0.25">
      <c r="A126" t="s">
        <v>665</v>
      </c>
      <c r="B126" t="s">
        <v>666</v>
      </c>
      <c r="C126" t="s">
        <v>528</v>
      </c>
      <c r="D126">
        <v>5</v>
      </c>
      <c r="E126" t="s">
        <v>471</v>
      </c>
      <c r="H126" s="104">
        <v>7.6388888888888895E-2</v>
      </c>
      <c r="I126" s="104">
        <v>0.66666666666666663</v>
      </c>
      <c r="J126" s="107">
        <v>5200</v>
      </c>
      <c r="K126" s="107">
        <v>4245</v>
      </c>
      <c r="L126" t="s">
        <v>471</v>
      </c>
      <c r="M126" s="107">
        <v>5200</v>
      </c>
      <c r="N126">
        <f t="shared" si="18"/>
        <v>0.9071940488070398</v>
      </c>
      <c r="O126" s="138">
        <f t="shared" si="19"/>
        <v>5731.96</v>
      </c>
      <c r="P126" s="113">
        <f t="shared" si="20"/>
        <v>2</v>
      </c>
    </row>
    <row r="127" spans="1:16" x14ac:dyDescent="0.25">
      <c r="A127" t="s">
        <v>478</v>
      </c>
      <c r="B127" t="s">
        <v>479</v>
      </c>
      <c r="C127" t="s">
        <v>480</v>
      </c>
      <c r="D127" s="106">
        <v>1000</v>
      </c>
      <c r="E127" t="s">
        <v>474</v>
      </c>
      <c r="F127" s="104">
        <v>0.75</v>
      </c>
      <c r="G127" s="104">
        <v>0.74930555555555556</v>
      </c>
      <c r="H127" s="104">
        <v>0.83333333333333337</v>
      </c>
      <c r="I127" s="104">
        <v>0.75</v>
      </c>
      <c r="J127" s="108">
        <v>5000</v>
      </c>
      <c r="K127" s="108">
        <v>4000</v>
      </c>
      <c r="L127" t="s">
        <v>474</v>
      </c>
      <c r="M127" s="108">
        <v>5000</v>
      </c>
      <c r="N127">
        <f t="shared" si="18"/>
        <v>1</v>
      </c>
      <c r="O127" s="138">
        <f t="shared" si="19"/>
        <v>5000</v>
      </c>
      <c r="P127" s="113">
        <f t="shared" si="20"/>
        <v>2</v>
      </c>
    </row>
    <row r="128" spans="1:16" x14ac:dyDescent="0.25">
      <c r="A128" t="s">
        <v>568</v>
      </c>
      <c r="B128" t="s">
        <v>569</v>
      </c>
      <c r="C128" t="s">
        <v>528</v>
      </c>
      <c r="D128" s="106">
        <v>2500</v>
      </c>
      <c r="E128" t="s">
        <v>471</v>
      </c>
      <c r="F128" s="104">
        <v>0.83333333333333337</v>
      </c>
      <c r="G128" s="104">
        <v>0.66666666666666663</v>
      </c>
      <c r="H128" s="104">
        <v>0.83333333333333337</v>
      </c>
      <c r="I128" s="104">
        <v>0.66666666666666663</v>
      </c>
      <c r="J128" s="107">
        <v>609</v>
      </c>
      <c r="K128" s="107">
        <v>487</v>
      </c>
      <c r="L128" t="s">
        <v>471</v>
      </c>
      <c r="M128" s="107">
        <v>609</v>
      </c>
      <c r="N128">
        <f t="shared" si="18"/>
        <v>0.9071940488070398</v>
      </c>
      <c r="O128" s="138">
        <f t="shared" si="19"/>
        <v>671.30070000000001</v>
      </c>
      <c r="P128" s="113">
        <f t="shared" si="20"/>
        <v>15</v>
      </c>
    </row>
    <row r="129" spans="1:16" x14ac:dyDescent="0.25">
      <c r="A129" t="s">
        <v>529</v>
      </c>
      <c r="B129" t="s">
        <v>530</v>
      </c>
      <c r="C129" t="s">
        <v>528</v>
      </c>
      <c r="D129">
        <v>10</v>
      </c>
      <c r="E129" t="s">
        <v>471</v>
      </c>
      <c r="H129" s="104">
        <v>8.3333333333333329E-2</v>
      </c>
      <c r="I129" s="104">
        <v>0.66666666666666663</v>
      </c>
      <c r="J129" s="107">
        <v>2900</v>
      </c>
      <c r="K129" s="107">
        <v>2900</v>
      </c>
      <c r="L129" t="s">
        <v>471</v>
      </c>
      <c r="M129" s="107">
        <v>2900</v>
      </c>
      <c r="N129">
        <f t="shared" si="18"/>
        <v>0.9071940488070398</v>
      </c>
      <c r="O129" s="138">
        <f t="shared" si="19"/>
        <v>3196.67</v>
      </c>
      <c r="P129" s="142">
        <v>4</v>
      </c>
    </row>
    <row r="130" spans="1:16" x14ac:dyDescent="0.25">
      <c r="A130" t="s">
        <v>566</v>
      </c>
      <c r="B130" t="s">
        <v>567</v>
      </c>
      <c r="C130" t="s">
        <v>528</v>
      </c>
      <c r="D130" s="106">
        <v>1000</v>
      </c>
      <c r="E130" t="s">
        <v>471</v>
      </c>
      <c r="H130" s="104">
        <v>8.3333333333333329E-2</v>
      </c>
      <c r="I130" s="104">
        <v>0.66666666666666663</v>
      </c>
      <c r="J130" s="107">
        <v>487</v>
      </c>
      <c r="K130" s="107">
        <v>390</v>
      </c>
      <c r="L130" t="s">
        <v>471</v>
      </c>
      <c r="M130" s="107">
        <v>487</v>
      </c>
      <c r="N130">
        <f t="shared" si="18"/>
        <v>0.9071940488070398</v>
      </c>
      <c r="O130" s="138">
        <f t="shared" si="19"/>
        <v>536.82010000000002</v>
      </c>
      <c r="P130" s="113">
        <f t="shared" ref="P130:P148" si="21">ROUND($B$3/O130,0)</f>
        <v>19</v>
      </c>
    </row>
    <row r="131" spans="1:16" x14ac:dyDescent="0.25">
      <c r="A131" t="s">
        <v>754</v>
      </c>
      <c r="B131" t="s">
        <v>755</v>
      </c>
      <c r="C131" t="s">
        <v>480</v>
      </c>
      <c r="D131" s="106">
        <v>1000</v>
      </c>
      <c r="E131" t="s">
        <v>458</v>
      </c>
      <c r="H131" s="104">
        <v>8.3333333333333329E-2</v>
      </c>
      <c r="I131" s="104">
        <v>0.5</v>
      </c>
      <c r="J131" t="s">
        <v>756</v>
      </c>
      <c r="K131" t="s">
        <v>686</v>
      </c>
      <c r="L131" t="s">
        <v>458</v>
      </c>
      <c r="M131" s="106">
        <v>1500</v>
      </c>
      <c r="N131">
        <f t="shared" si="18"/>
        <v>0.76330051141134259</v>
      </c>
      <c r="O131" s="138">
        <f t="shared" si="19"/>
        <v>1965.15</v>
      </c>
      <c r="P131" s="113">
        <f t="shared" si="21"/>
        <v>5</v>
      </c>
    </row>
    <row r="132" spans="1:16" x14ac:dyDescent="0.25">
      <c r="A132" t="s">
        <v>1100</v>
      </c>
      <c r="B132" t="s">
        <v>597</v>
      </c>
      <c r="C132" t="s">
        <v>480</v>
      </c>
      <c r="D132">
        <v>100</v>
      </c>
      <c r="E132" t="s">
        <v>474</v>
      </c>
      <c r="F132" s="104">
        <v>0.75</v>
      </c>
      <c r="G132" s="104">
        <v>0.74930555555555556</v>
      </c>
      <c r="H132" s="104">
        <v>0.83333333333333337</v>
      </c>
      <c r="I132" s="104">
        <v>0.75</v>
      </c>
      <c r="J132" s="108">
        <v>4400</v>
      </c>
      <c r="K132" s="108">
        <v>3520</v>
      </c>
      <c r="L132" t="s">
        <v>474</v>
      </c>
      <c r="M132" s="108">
        <v>4400</v>
      </c>
      <c r="N132">
        <f t="shared" si="18"/>
        <v>1</v>
      </c>
      <c r="O132" s="138">
        <f t="shared" si="19"/>
        <v>4400</v>
      </c>
      <c r="P132" s="113">
        <f t="shared" si="21"/>
        <v>2</v>
      </c>
    </row>
    <row r="133" spans="1:16" x14ac:dyDescent="0.25">
      <c r="A133" t="s">
        <v>465</v>
      </c>
      <c r="B133" t="s">
        <v>466</v>
      </c>
      <c r="C133" t="s">
        <v>451</v>
      </c>
      <c r="D133" s="106">
        <v>2400</v>
      </c>
      <c r="E133" t="s">
        <v>452</v>
      </c>
      <c r="F133" s="104">
        <v>0.76944444444444438</v>
      </c>
      <c r="G133" s="104">
        <v>0.10416666666666667</v>
      </c>
      <c r="H133" s="104">
        <v>0.76944444444444438</v>
      </c>
      <c r="I133" s="104">
        <v>0.10416666666666667</v>
      </c>
      <c r="J133" t="s">
        <v>467</v>
      </c>
      <c r="K133" t="s">
        <v>468</v>
      </c>
      <c r="L133" t="s">
        <v>452</v>
      </c>
      <c r="M133">
        <v>750</v>
      </c>
      <c r="N133">
        <f t="shared" si="18"/>
        <v>1.3324450366422387</v>
      </c>
      <c r="O133" s="138">
        <f t="shared" si="19"/>
        <v>562.87499999999989</v>
      </c>
      <c r="P133" s="113">
        <f t="shared" si="21"/>
        <v>18</v>
      </c>
    </row>
    <row r="134" spans="1:16" x14ac:dyDescent="0.25">
      <c r="A134" t="s">
        <v>606</v>
      </c>
      <c r="B134" t="s">
        <v>607</v>
      </c>
      <c r="C134" t="s">
        <v>503</v>
      </c>
      <c r="D134">
        <v>50</v>
      </c>
      <c r="E134" t="s">
        <v>504</v>
      </c>
      <c r="F134" s="104">
        <v>0.84375</v>
      </c>
      <c r="G134" s="104">
        <v>0.44791666666666669</v>
      </c>
      <c r="H134" s="104">
        <v>0.84375</v>
      </c>
      <c r="I134" s="104">
        <v>0.44791666666666669</v>
      </c>
      <c r="J134" t="s">
        <v>608</v>
      </c>
      <c r="K134" t="s">
        <v>609</v>
      </c>
      <c r="L134" t="s">
        <v>504</v>
      </c>
      <c r="M134" s="106">
        <v>39100</v>
      </c>
      <c r="N134">
        <f t="shared" si="18"/>
        <v>7.77</v>
      </c>
      <c r="O134" s="138">
        <f t="shared" si="19"/>
        <v>5032.1750321750324</v>
      </c>
      <c r="P134" s="113">
        <f t="shared" si="21"/>
        <v>2</v>
      </c>
    </row>
    <row r="135" spans="1:16" x14ac:dyDescent="0.25">
      <c r="A135" t="s">
        <v>355</v>
      </c>
      <c r="B135" t="s">
        <v>610</v>
      </c>
      <c r="C135" t="s">
        <v>503</v>
      </c>
      <c r="D135">
        <v>50</v>
      </c>
      <c r="E135" t="s">
        <v>504</v>
      </c>
      <c r="F135" s="104">
        <v>0.84375</v>
      </c>
      <c r="G135" s="104">
        <v>0.44791666666666669</v>
      </c>
      <c r="H135" s="104">
        <v>0.84375</v>
      </c>
      <c r="I135" s="104">
        <v>0.44791666666666669</v>
      </c>
      <c r="J135" t="s">
        <v>611</v>
      </c>
      <c r="K135" t="s">
        <v>612</v>
      </c>
      <c r="L135" t="s">
        <v>504</v>
      </c>
      <c r="M135" s="106">
        <v>98030</v>
      </c>
      <c r="N135">
        <f t="shared" si="18"/>
        <v>7.77</v>
      </c>
      <c r="O135" s="138">
        <f t="shared" si="19"/>
        <v>12616.473616473617</v>
      </c>
      <c r="P135" s="113">
        <f t="shared" si="21"/>
        <v>1</v>
      </c>
    </row>
    <row r="136" spans="1:16" x14ac:dyDescent="0.25">
      <c r="A136" t="s">
        <v>461</v>
      </c>
      <c r="B136" t="s">
        <v>462</v>
      </c>
      <c r="C136" t="s">
        <v>451</v>
      </c>
      <c r="D136" s="106">
        <v>2800</v>
      </c>
      <c r="E136" t="s">
        <v>452</v>
      </c>
      <c r="F136" s="104">
        <v>0.77083333333333337</v>
      </c>
      <c r="G136" s="104">
        <v>0.10416666666666667</v>
      </c>
      <c r="H136" s="104">
        <v>0.77083333333333337</v>
      </c>
      <c r="I136" s="104">
        <v>0.10416666666666667</v>
      </c>
      <c r="J136" t="s">
        <v>463</v>
      </c>
      <c r="K136" t="s">
        <v>464</v>
      </c>
      <c r="L136" t="s">
        <v>452</v>
      </c>
      <c r="M136" s="106">
        <v>1000</v>
      </c>
      <c r="N136">
        <f t="shared" si="18"/>
        <v>1.3324450366422387</v>
      </c>
      <c r="O136" s="138">
        <f t="shared" si="19"/>
        <v>750.49999999999989</v>
      </c>
      <c r="P136" s="113">
        <f t="shared" si="21"/>
        <v>13</v>
      </c>
    </row>
    <row r="137" spans="1:16" x14ac:dyDescent="0.25">
      <c r="A137" t="s">
        <v>449</v>
      </c>
      <c r="B137" t="s">
        <v>450</v>
      </c>
      <c r="C137" t="s">
        <v>451</v>
      </c>
      <c r="D137" s="106">
        <v>8000</v>
      </c>
      <c r="E137" t="s">
        <v>452</v>
      </c>
      <c r="F137" s="104">
        <v>0.77222222222222225</v>
      </c>
      <c r="G137" s="104">
        <v>0.10416666666666667</v>
      </c>
      <c r="H137" s="104">
        <v>0.77222222222222225</v>
      </c>
      <c r="I137" s="104">
        <v>0.10416666666666667</v>
      </c>
      <c r="J137" t="s">
        <v>453</v>
      </c>
      <c r="K137" t="s">
        <v>454</v>
      </c>
      <c r="L137" t="s">
        <v>452</v>
      </c>
      <c r="M137" s="106">
        <v>3250</v>
      </c>
      <c r="N137">
        <f t="shared" si="18"/>
        <v>1.3324450366422387</v>
      </c>
      <c r="O137" s="138">
        <f t="shared" si="19"/>
        <v>2439.1249999999995</v>
      </c>
      <c r="P137" s="113">
        <f t="shared" si="21"/>
        <v>4</v>
      </c>
    </row>
    <row r="138" spans="1:16" x14ac:dyDescent="0.25">
      <c r="A138" t="s">
        <v>622</v>
      </c>
      <c r="B138" t="s">
        <v>623</v>
      </c>
      <c r="C138" t="s">
        <v>624</v>
      </c>
      <c r="D138">
        <v>10</v>
      </c>
      <c r="E138" t="s">
        <v>471</v>
      </c>
      <c r="H138" s="104">
        <v>8.3333333333333329E-2</v>
      </c>
      <c r="I138" s="104">
        <v>0.69097222222222221</v>
      </c>
      <c r="J138" s="107">
        <v>11250</v>
      </c>
      <c r="K138" s="107">
        <v>9000</v>
      </c>
      <c r="L138" t="s">
        <v>471</v>
      </c>
      <c r="M138" s="107">
        <v>11250</v>
      </c>
      <c r="N138">
        <f t="shared" si="18"/>
        <v>0.9071940488070398</v>
      </c>
      <c r="O138" s="138">
        <f t="shared" si="19"/>
        <v>12400.875</v>
      </c>
      <c r="P138" s="113">
        <f t="shared" si="21"/>
        <v>1</v>
      </c>
    </row>
    <row r="139" spans="1:16" x14ac:dyDescent="0.25">
      <c r="A139" t="s">
        <v>570</v>
      </c>
      <c r="B139" t="s">
        <v>569</v>
      </c>
      <c r="C139" t="s">
        <v>267</v>
      </c>
      <c r="D139" s="106">
        <v>2500</v>
      </c>
      <c r="E139" t="s">
        <v>471</v>
      </c>
      <c r="F139" s="104">
        <v>0.83333333333333337</v>
      </c>
      <c r="G139" s="104">
        <v>0.66666666666666663</v>
      </c>
      <c r="H139" s="104">
        <v>0.83333333333333337</v>
      </c>
      <c r="I139" s="104">
        <v>0.66666666666666663</v>
      </c>
      <c r="J139" s="107">
        <v>375</v>
      </c>
      <c r="K139" s="107">
        <v>300</v>
      </c>
      <c r="L139" t="s">
        <v>471</v>
      </c>
      <c r="M139" s="107">
        <v>375</v>
      </c>
      <c r="N139">
        <f t="shared" ref="N139:N173" si="22">VLOOKUP(L139,$E$1:$F$10,2)</f>
        <v>0.9071940488070398</v>
      </c>
      <c r="O139" s="138">
        <f t="shared" ref="O139:O170" si="23">M139/N139</f>
        <v>413.36250000000001</v>
      </c>
      <c r="P139" s="113">
        <f t="shared" si="21"/>
        <v>24</v>
      </c>
    </row>
    <row r="140" spans="1:16" x14ac:dyDescent="0.25">
      <c r="A140" t="s">
        <v>734</v>
      </c>
      <c r="B140" t="s">
        <v>735</v>
      </c>
      <c r="C140" t="s">
        <v>441</v>
      </c>
      <c r="D140">
        <v>2</v>
      </c>
      <c r="E140" t="s">
        <v>474</v>
      </c>
      <c r="F140" s="104">
        <v>0.875</v>
      </c>
      <c r="G140" s="104">
        <v>0.26041666666666669</v>
      </c>
      <c r="H140" s="104">
        <v>0.875</v>
      </c>
      <c r="I140" s="104">
        <v>0.26041666666666669</v>
      </c>
      <c r="J140" s="108">
        <v>563</v>
      </c>
      <c r="K140" s="108">
        <v>450</v>
      </c>
      <c r="L140" t="s">
        <v>474</v>
      </c>
      <c r="M140" s="108">
        <v>563</v>
      </c>
      <c r="N140">
        <f t="shared" si="22"/>
        <v>1</v>
      </c>
      <c r="O140" s="138">
        <f t="shared" si="23"/>
        <v>563</v>
      </c>
      <c r="P140" s="113">
        <f t="shared" si="21"/>
        <v>18</v>
      </c>
    </row>
    <row r="141" spans="1:16" x14ac:dyDescent="0.25">
      <c r="A141" t="s">
        <v>439</v>
      </c>
      <c r="B141" t="s">
        <v>440</v>
      </c>
      <c r="C141" t="s">
        <v>441</v>
      </c>
      <c r="D141" s="106">
        <v>1000000</v>
      </c>
      <c r="E141" t="s">
        <v>442</v>
      </c>
      <c r="F141" s="104">
        <v>0.8125</v>
      </c>
      <c r="G141" s="104">
        <v>0.71875</v>
      </c>
      <c r="H141" s="104">
        <v>0.8125</v>
      </c>
      <c r="I141" s="104">
        <v>0.71875</v>
      </c>
      <c r="J141" t="s">
        <v>443</v>
      </c>
      <c r="K141" t="s">
        <v>444</v>
      </c>
      <c r="L141" t="s">
        <v>442</v>
      </c>
      <c r="M141" s="106">
        <v>500000</v>
      </c>
      <c r="N141">
        <f t="shared" si="22"/>
        <v>106.08</v>
      </c>
      <c r="O141" s="138">
        <f t="shared" si="23"/>
        <v>4713.4238310708897</v>
      </c>
      <c r="P141" s="113">
        <f t="shared" si="21"/>
        <v>2</v>
      </c>
    </row>
    <row r="142" spans="1:16" x14ac:dyDescent="0.25">
      <c r="A142" t="s">
        <v>593</v>
      </c>
      <c r="B142" t="s">
        <v>594</v>
      </c>
      <c r="C142" t="s">
        <v>485</v>
      </c>
      <c r="D142">
        <v>10</v>
      </c>
      <c r="E142" t="s">
        <v>458</v>
      </c>
      <c r="H142" s="104">
        <v>0.125</v>
      </c>
      <c r="I142" s="104">
        <v>0.70833333333333337</v>
      </c>
      <c r="J142" t="s">
        <v>595</v>
      </c>
      <c r="K142" t="s">
        <v>596</v>
      </c>
      <c r="L142" t="s">
        <v>458</v>
      </c>
      <c r="M142" s="106">
        <v>4262</v>
      </c>
      <c r="N142">
        <f t="shared" si="22"/>
        <v>0.76330051141134259</v>
      </c>
      <c r="O142" s="138">
        <f t="shared" si="23"/>
        <v>5583.6462000000001</v>
      </c>
      <c r="P142" s="113">
        <f t="shared" si="21"/>
        <v>2</v>
      </c>
    </row>
    <row r="143" spans="1:16" x14ac:dyDescent="0.25">
      <c r="A143" t="s">
        <v>598</v>
      </c>
      <c r="B143" t="s">
        <v>599</v>
      </c>
      <c r="C143" t="s">
        <v>457</v>
      </c>
      <c r="D143" s="106">
        <v>1000</v>
      </c>
      <c r="E143" t="s">
        <v>458</v>
      </c>
      <c r="H143" s="104">
        <v>0.125</v>
      </c>
      <c r="I143" s="104">
        <v>0.54166666666666663</v>
      </c>
      <c r="J143" t="s">
        <v>600</v>
      </c>
      <c r="K143" t="s">
        <v>601</v>
      </c>
      <c r="L143" t="s">
        <v>458</v>
      </c>
      <c r="M143" s="106">
        <v>3937</v>
      </c>
      <c r="N143">
        <f t="shared" si="22"/>
        <v>0.76330051141134259</v>
      </c>
      <c r="O143" s="138">
        <f t="shared" si="23"/>
        <v>5157.8637000000008</v>
      </c>
      <c r="P143" s="113">
        <f t="shared" si="21"/>
        <v>2</v>
      </c>
    </row>
    <row r="144" spans="1:16" x14ac:dyDescent="0.25">
      <c r="A144" t="s">
        <v>455</v>
      </c>
      <c r="B144" t="s">
        <v>456</v>
      </c>
      <c r="C144" t="s">
        <v>457</v>
      </c>
      <c r="D144" s="106">
        <v>1250</v>
      </c>
      <c r="E144" t="s">
        <v>458</v>
      </c>
      <c r="H144" s="104">
        <v>0.10416666666666667</v>
      </c>
      <c r="I144" s="104">
        <v>0.54166666666666663</v>
      </c>
      <c r="J144" t="s">
        <v>459</v>
      </c>
      <c r="K144" t="s">
        <v>460</v>
      </c>
      <c r="L144" t="s">
        <v>458</v>
      </c>
      <c r="M144">
        <v>307</v>
      </c>
      <c r="N144">
        <f t="shared" si="22"/>
        <v>0.76330051141134259</v>
      </c>
      <c r="O144" s="138">
        <f t="shared" si="23"/>
        <v>402.20070000000004</v>
      </c>
      <c r="P144" s="113">
        <f t="shared" si="21"/>
        <v>25</v>
      </c>
    </row>
    <row r="145" spans="1:16" x14ac:dyDescent="0.25">
      <c r="A145" t="s">
        <v>513</v>
      </c>
      <c r="B145" t="s">
        <v>514</v>
      </c>
      <c r="C145" t="s">
        <v>267</v>
      </c>
      <c r="D145">
        <v>10</v>
      </c>
      <c r="E145" t="s">
        <v>474</v>
      </c>
      <c r="H145" s="104">
        <v>0.16666666666666666</v>
      </c>
      <c r="I145" s="104">
        <v>0.52083333333333337</v>
      </c>
      <c r="J145" s="108">
        <v>1955</v>
      </c>
      <c r="K145" s="108">
        <v>1955</v>
      </c>
      <c r="L145" t="s">
        <v>474</v>
      </c>
      <c r="M145" s="108">
        <v>1955</v>
      </c>
      <c r="N145">
        <f t="shared" si="22"/>
        <v>1</v>
      </c>
      <c r="O145" s="138">
        <f t="shared" si="23"/>
        <v>1955</v>
      </c>
      <c r="P145" s="113">
        <f t="shared" si="21"/>
        <v>5</v>
      </c>
    </row>
    <row r="146" spans="1:16" x14ac:dyDescent="0.25">
      <c r="A146" t="s">
        <v>579</v>
      </c>
      <c r="B146" t="s">
        <v>580</v>
      </c>
      <c r="C146" t="s">
        <v>267</v>
      </c>
      <c r="D146" s="106">
        <v>2500</v>
      </c>
      <c r="E146" t="s">
        <v>537</v>
      </c>
      <c r="H146" s="104">
        <v>0.10416666666666667</v>
      </c>
      <c r="I146" s="104">
        <v>0.54166666666666663</v>
      </c>
      <c r="J146" t="s">
        <v>581</v>
      </c>
      <c r="K146" t="s">
        <v>582</v>
      </c>
      <c r="L146" t="s">
        <v>537</v>
      </c>
      <c r="M146">
        <v>603</v>
      </c>
      <c r="N146">
        <f t="shared" si="22"/>
        <v>0.98540000000000005</v>
      </c>
      <c r="O146" s="138">
        <f t="shared" si="23"/>
        <v>611.93423990257759</v>
      </c>
      <c r="P146" s="113">
        <f t="shared" si="21"/>
        <v>16</v>
      </c>
    </row>
    <row r="147" spans="1:16" x14ac:dyDescent="0.25">
      <c r="A147" t="s">
        <v>645</v>
      </c>
      <c r="B147" t="s">
        <v>646</v>
      </c>
      <c r="C147" t="s">
        <v>503</v>
      </c>
      <c r="D147">
        <v>10</v>
      </c>
      <c r="E147" t="s">
        <v>504</v>
      </c>
      <c r="F147" s="104">
        <v>0.84375</v>
      </c>
      <c r="G147" s="104">
        <v>0.44791666666666669</v>
      </c>
      <c r="H147" s="104">
        <v>0.84375</v>
      </c>
      <c r="I147" s="104">
        <v>0.44791666666666669</v>
      </c>
      <c r="J147" t="s">
        <v>647</v>
      </c>
      <c r="K147" t="s">
        <v>648</v>
      </c>
      <c r="L147" t="s">
        <v>504</v>
      </c>
      <c r="M147" s="106">
        <v>15563</v>
      </c>
      <c r="N147">
        <f t="shared" si="22"/>
        <v>7.77</v>
      </c>
      <c r="O147" s="138">
        <f t="shared" si="23"/>
        <v>2002.9601029601031</v>
      </c>
      <c r="P147" s="113">
        <f t="shared" si="21"/>
        <v>5</v>
      </c>
    </row>
    <row r="148" spans="1:16" x14ac:dyDescent="0.25">
      <c r="A148" t="s">
        <v>649</v>
      </c>
      <c r="B148" t="s">
        <v>650</v>
      </c>
      <c r="C148" t="s">
        <v>503</v>
      </c>
      <c r="D148">
        <v>10</v>
      </c>
      <c r="E148" t="s">
        <v>504</v>
      </c>
      <c r="F148" s="104">
        <v>0.84375</v>
      </c>
      <c r="G148" s="104">
        <v>0.44791666666666669</v>
      </c>
      <c r="H148" s="104">
        <v>0.84375</v>
      </c>
      <c r="I148" s="104">
        <v>0.44791666666666669</v>
      </c>
      <c r="J148" t="s">
        <v>651</v>
      </c>
      <c r="K148" t="s">
        <v>652</v>
      </c>
      <c r="L148" t="s">
        <v>504</v>
      </c>
      <c r="M148" s="106">
        <v>19606</v>
      </c>
      <c r="N148">
        <f t="shared" si="22"/>
        <v>7.77</v>
      </c>
      <c r="O148" s="138">
        <f t="shared" si="23"/>
        <v>2523.2947232947236</v>
      </c>
      <c r="P148" s="113">
        <f t="shared" si="21"/>
        <v>4</v>
      </c>
    </row>
    <row r="149" spans="1:16" x14ac:dyDescent="0.25">
      <c r="A149" t="s">
        <v>483</v>
      </c>
      <c r="B149" t="s">
        <v>484</v>
      </c>
      <c r="C149" t="s">
        <v>485</v>
      </c>
      <c r="D149">
        <v>10</v>
      </c>
      <c r="E149" t="s">
        <v>471</v>
      </c>
      <c r="H149" s="104">
        <v>8.3333333333333329E-2</v>
      </c>
      <c r="I149" s="104">
        <v>0.66666666666666663</v>
      </c>
      <c r="J149" s="107">
        <v>548</v>
      </c>
      <c r="K149" s="107">
        <v>439</v>
      </c>
      <c r="L149" t="s">
        <v>471</v>
      </c>
      <c r="M149" s="107">
        <v>548</v>
      </c>
      <c r="N149">
        <f t="shared" si="22"/>
        <v>0.9071940488070398</v>
      </c>
      <c r="O149" s="138">
        <f t="shared" si="23"/>
        <v>604.06040000000007</v>
      </c>
      <c r="P149" s="142">
        <v>4</v>
      </c>
    </row>
    <row r="150" spans="1:16" x14ac:dyDescent="0.25">
      <c r="A150" t="s">
        <v>635</v>
      </c>
      <c r="B150" t="s">
        <v>636</v>
      </c>
      <c r="C150" t="s">
        <v>528</v>
      </c>
      <c r="D150">
        <v>5</v>
      </c>
      <c r="E150" t="s">
        <v>471</v>
      </c>
      <c r="H150" s="104">
        <v>7.6388888888888895E-2</v>
      </c>
      <c r="I150" s="104">
        <v>0.66666666666666663</v>
      </c>
      <c r="J150" s="108">
        <v>3550</v>
      </c>
      <c r="K150" s="108">
        <v>1775</v>
      </c>
      <c r="L150" t="s">
        <v>474</v>
      </c>
      <c r="M150" s="108">
        <v>3550</v>
      </c>
      <c r="N150">
        <f t="shared" si="22"/>
        <v>1</v>
      </c>
      <c r="O150" s="138">
        <f t="shared" si="23"/>
        <v>3550</v>
      </c>
      <c r="P150" s="113">
        <f t="shared" ref="P150:P161" si="24">ROUND($B$3/O150,0)</f>
        <v>3</v>
      </c>
    </row>
    <row r="151" spans="1:16" x14ac:dyDescent="0.25">
      <c r="A151" t="s">
        <v>698</v>
      </c>
      <c r="B151" t="s">
        <v>699</v>
      </c>
      <c r="C151" t="s">
        <v>441</v>
      </c>
      <c r="D151">
        <v>500</v>
      </c>
      <c r="E151" t="s">
        <v>442</v>
      </c>
      <c r="F151" s="104">
        <v>0.82291666666666663</v>
      </c>
      <c r="G151" s="104">
        <v>0.10416666666666667</v>
      </c>
      <c r="H151" s="104">
        <v>0.82291666666666663</v>
      </c>
      <c r="I151" s="104">
        <v>0.10416666666666667</v>
      </c>
      <c r="J151" t="s">
        <v>700</v>
      </c>
      <c r="K151" t="s">
        <v>701</v>
      </c>
      <c r="L151" t="s">
        <v>442</v>
      </c>
      <c r="M151" s="106">
        <v>1276880</v>
      </c>
      <c r="N151">
        <f t="shared" si="22"/>
        <v>106.08</v>
      </c>
      <c r="O151" s="138">
        <f t="shared" si="23"/>
        <v>12036.953242835596</v>
      </c>
      <c r="P151" s="113">
        <f t="shared" si="24"/>
        <v>1</v>
      </c>
    </row>
    <row r="152" spans="1:16" x14ac:dyDescent="0.25">
      <c r="A152" t="s">
        <v>507</v>
      </c>
      <c r="B152" t="s">
        <v>508</v>
      </c>
      <c r="C152" t="s">
        <v>267</v>
      </c>
      <c r="D152">
        <v>10</v>
      </c>
      <c r="E152" t="s">
        <v>458</v>
      </c>
      <c r="H152" s="104">
        <v>0.1875</v>
      </c>
      <c r="I152" s="104">
        <v>0.49305555555555558</v>
      </c>
      <c r="J152" t="s">
        <v>509</v>
      </c>
      <c r="K152" t="s">
        <v>510</v>
      </c>
      <c r="L152" t="s">
        <v>458</v>
      </c>
      <c r="M152" s="106">
        <v>1762</v>
      </c>
      <c r="N152">
        <f t="shared" si="22"/>
        <v>0.76330051141134259</v>
      </c>
      <c r="O152" s="138">
        <f t="shared" si="23"/>
        <v>2308.3962000000001</v>
      </c>
      <c r="P152" s="113">
        <f t="shared" si="24"/>
        <v>4</v>
      </c>
    </row>
    <row r="153" spans="1:16" x14ac:dyDescent="0.25">
      <c r="A153" t="s">
        <v>524</v>
      </c>
      <c r="B153" t="s">
        <v>525</v>
      </c>
      <c r="C153" t="s">
        <v>264</v>
      </c>
      <c r="D153" s="106">
        <v>1000</v>
      </c>
      <c r="E153" t="s">
        <v>474</v>
      </c>
      <c r="F153" s="104">
        <v>0.75</v>
      </c>
      <c r="G153" s="104">
        <v>0.71875</v>
      </c>
      <c r="H153" s="104">
        <v>0.75</v>
      </c>
      <c r="I153" s="104">
        <v>0.71875</v>
      </c>
      <c r="J153" s="108">
        <v>4590</v>
      </c>
      <c r="K153" s="108">
        <v>3672</v>
      </c>
      <c r="L153" t="s">
        <v>474</v>
      </c>
      <c r="M153" s="108">
        <v>4590</v>
      </c>
      <c r="N153">
        <f t="shared" si="22"/>
        <v>1</v>
      </c>
      <c r="O153" s="138">
        <f t="shared" si="23"/>
        <v>4590</v>
      </c>
      <c r="P153" s="113">
        <f t="shared" si="24"/>
        <v>2</v>
      </c>
    </row>
    <row r="154" spans="1:16" x14ac:dyDescent="0.25">
      <c r="A154" t="s">
        <v>604</v>
      </c>
      <c r="B154" t="s">
        <v>605</v>
      </c>
      <c r="C154" t="s">
        <v>519</v>
      </c>
      <c r="D154">
        <v>100</v>
      </c>
      <c r="E154" t="s">
        <v>474</v>
      </c>
      <c r="F154" s="104">
        <v>0.75</v>
      </c>
      <c r="G154" s="104">
        <v>0.71875</v>
      </c>
      <c r="H154" s="104">
        <v>0.75</v>
      </c>
      <c r="I154" s="104">
        <v>0.71875</v>
      </c>
      <c r="J154" s="108">
        <v>5625</v>
      </c>
      <c r="K154" s="108">
        <v>4500</v>
      </c>
      <c r="L154" t="s">
        <v>474</v>
      </c>
      <c r="M154" s="108">
        <v>5625</v>
      </c>
      <c r="N154">
        <f t="shared" si="22"/>
        <v>1</v>
      </c>
      <c r="O154" s="138">
        <f t="shared" si="23"/>
        <v>5625</v>
      </c>
      <c r="P154" s="113">
        <f t="shared" si="24"/>
        <v>2</v>
      </c>
    </row>
    <row r="155" spans="1:16" x14ac:dyDescent="0.25">
      <c r="A155" t="s">
        <v>517</v>
      </c>
      <c r="B155" t="s">
        <v>518</v>
      </c>
      <c r="C155" t="s">
        <v>519</v>
      </c>
      <c r="D155">
        <v>250</v>
      </c>
      <c r="E155" t="s">
        <v>474</v>
      </c>
      <c r="F155" s="104">
        <v>0.75</v>
      </c>
      <c r="G155" s="104">
        <v>0.71875</v>
      </c>
      <c r="H155" s="104">
        <v>0.75</v>
      </c>
      <c r="I155" s="104">
        <v>0.71875</v>
      </c>
      <c r="J155" s="108">
        <v>2875</v>
      </c>
      <c r="K155" s="108">
        <v>2300</v>
      </c>
      <c r="L155" t="s">
        <v>474</v>
      </c>
      <c r="M155" s="108">
        <v>2875</v>
      </c>
      <c r="N155">
        <f t="shared" si="22"/>
        <v>1</v>
      </c>
      <c r="O155" s="138">
        <f t="shared" si="23"/>
        <v>2875</v>
      </c>
      <c r="P155" s="113">
        <f t="shared" si="24"/>
        <v>3</v>
      </c>
    </row>
    <row r="156" spans="1:16" x14ac:dyDescent="0.25">
      <c r="A156" t="s">
        <v>619</v>
      </c>
      <c r="B156" t="s">
        <v>620</v>
      </c>
      <c r="C156" t="s">
        <v>621</v>
      </c>
      <c r="D156" s="106">
        <v>42000</v>
      </c>
      <c r="E156" t="s">
        <v>474</v>
      </c>
      <c r="F156" s="104">
        <v>0.75</v>
      </c>
      <c r="G156" s="104">
        <v>0.71875</v>
      </c>
      <c r="H156" s="104">
        <v>0.75</v>
      </c>
      <c r="I156" s="104">
        <v>0.71875</v>
      </c>
      <c r="J156" s="108">
        <v>5985</v>
      </c>
      <c r="K156" s="108">
        <v>4788</v>
      </c>
      <c r="L156" t="s">
        <v>474</v>
      </c>
      <c r="M156" s="108">
        <v>5985</v>
      </c>
      <c r="N156">
        <f t="shared" si="22"/>
        <v>1</v>
      </c>
      <c r="O156" s="138">
        <f t="shared" si="23"/>
        <v>5985</v>
      </c>
      <c r="P156" s="113">
        <f t="shared" si="24"/>
        <v>2</v>
      </c>
    </row>
    <row r="157" spans="1:16" x14ac:dyDescent="0.25">
      <c r="A157" t="s">
        <v>542</v>
      </c>
      <c r="B157" t="s">
        <v>543</v>
      </c>
      <c r="C157" t="s">
        <v>519</v>
      </c>
      <c r="D157">
        <v>10</v>
      </c>
      <c r="E157" t="s">
        <v>474</v>
      </c>
      <c r="F157" s="104">
        <v>0.75</v>
      </c>
      <c r="G157" s="104">
        <v>0.71875</v>
      </c>
      <c r="H157" s="104">
        <v>0.75</v>
      </c>
      <c r="I157" s="104">
        <v>0.71875</v>
      </c>
      <c r="J157" s="108">
        <v>562</v>
      </c>
      <c r="K157" s="108">
        <v>450</v>
      </c>
      <c r="L157" t="s">
        <v>474</v>
      </c>
      <c r="M157" s="108">
        <v>562</v>
      </c>
      <c r="N157">
        <f t="shared" si="22"/>
        <v>1</v>
      </c>
      <c r="O157" s="138">
        <f t="shared" si="23"/>
        <v>562</v>
      </c>
      <c r="P157" s="113">
        <f t="shared" si="24"/>
        <v>18</v>
      </c>
    </row>
    <row r="158" spans="1:16" x14ac:dyDescent="0.25">
      <c r="A158" t="s">
        <v>692</v>
      </c>
      <c r="B158" t="s">
        <v>693</v>
      </c>
      <c r="C158" t="s">
        <v>621</v>
      </c>
      <c r="D158" s="106">
        <v>10000</v>
      </c>
      <c r="E158" t="s">
        <v>474</v>
      </c>
      <c r="F158" s="104">
        <v>0.75</v>
      </c>
      <c r="G158" s="104">
        <v>0.71875</v>
      </c>
      <c r="H158" s="104">
        <v>0.75</v>
      </c>
      <c r="I158" s="104">
        <v>0.71875</v>
      </c>
      <c r="J158" s="108">
        <v>2165</v>
      </c>
      <c r="K158" s="108">
        <v>1732</v>
      </c>
      <c r="L158" t="s">
        <v>474</v>
      </c>
      <c r="M158" s="108">
        <v>2165</v>
      </c>
      <c r="N158">
        <f t="shared" si="22"/>
        <v>1</v>
      </c>
      <c r="O158" s="138">
        <f t="shared" si="23"/>
        <v>2165</v>
      </c>
      <c r="P158" s="113">
        <f t="shared" si="24"/>
        <v>5</v>
      </c>
    </row>
    <row r="159" spans="1:16" x14ac:dyDescent="0.25">
      <c r="A159" t="s">
        <v>706</v>
      </c>
      <c r="B159" t="s">
        <v>707</v>
      </c>
      <c r="C159" t="s">
        <v>264</v>
      </c>
      <c r="D159">
        <v>100</v>
      </c>
      <c r="E159" t="s">
        <v>474</v>
      </c>
      <c r="F159" s="104">
        <v>0.75</v>
      </c>
      <c r="G159" s="104">
        <v>0.71875</v>
      </c>
      <c r="H159" s="104">
        <v>0.75</v>
      </c>
      <c r="I159" s="104">
        <v>0.71875</v>
      </c>
      <c r="J159" s="108">
        <v>5250</v>
      </c>
      <c r="K159" s="108">
        <v>4200</v>
      </c>
      <c r="L159" t="s">
        <v>474</v>
      </c>
      <c r="M159" s="108">
        <v>5250</v>
      </c>
      <c r="N159">
        <f t="shared" si="22"/>
        <v>1</v>
      </c>
      <c r="O159" s="138">
        <f t="shared" si="23"/>
        <v>5250</v>
      </c>
      <c r="P159" s="113">
        <f t="shared" si="24"/>
        <v>2</v>
      </c>
    </row>
    <row r="160" spans="1:16" x14ac:dyDescent="0.25">
      <c r="A160" t="s">
        <v>708</v>
      </c>
      <c r="B160" t="s">
        <v>709</v>
      </c>
      <c r="C160" t="s">
        <v>264</v>
      </c>
      <c r="D160">
        <v>50</v>
      </c>
      <c r="E160" t="s">
        <v>474</v>
      </c>
      <c r="F160" s="104">
        <v>0.75</v>
      </c>
      <c r="G160" s="104">
        <v>0.71875</v>
      </c>
      <c r="H160" s="104">
        <v>0.75</v>
      </c>
      <c r="I160" s="104">
        <v>0.71875</v>
      </c>
      <c r="J160" s="108">
        <v>3096</v>
      </c>
      <c r="K160" s="108">
        <v>2477</v>
      </c>
      <c r="L160" t="s">
        <v>474</v>
      </c>
      <c r="M160" s="108">
        <v>3096</v>
      </c>
      <c r="N160">
        <f t="shared" si="22"/>
        <v>1</v>
      </c>
      <c r="O160" s="138">
        <f t="shared" si="23"/>
        <v>3096</v>
      </c>
      <c r="P160" s="113">
        <f t="shared" si="24"/>
        <v>3</v>
      </c>
    </row>
    <row r="161" spans="1:16" x14ac:dyDescent="0.25">
      <c r="A161" t="s">
        <v>712</v>
      </c>
      <c r="B161" t="s">
        <v>713</v>
      </c>
      <c r="C161" t="s">
        <v>621</v>
      </c>
      <c r="D161" s="106">
        <v>42000</v>
      </c>
      <c r="E161" t="s">
        <v>474</v>
      </c>
      <c r="F161" s="104">
        <v>0.75</v>
      </c>
      <c r="G161" s="104">
        <v>0.71875</v>
      </c>
      <c r="H161" s="104">
        <v>0.75</v>
      </c>
      <c r="I161" s="104">
        <v>0.71875</v>
      </c>
      <c r="J161" s="108">
        <v>6118</v>
      </c>
      <c r="K161" s="108">
        <v>4895</v>
      </c>
      <c r="L161" t="s">
        <v>474</v>
      </c>
      <c r="M161" s="108">
        <v>6118</v>
      </c>
      <c r="N161">
        <f t="shared" si="22"/>
        <v>1</v>
      </c>
      <c r="O161" s="138">
        <f t="shared" si="23"/>
        <v>6118</v>
      </c>
      <c r="P161" s="113">
        <f t="shared" si="24"/>
        <v>2</v>
      </c>
    </row>
    <row r="162" spans="1:16" x14ac:dyDescent="0.25">
      <c r="A162" t="s">
        <v>724</v>
      </c>
      <c r="B162" t="s">
        <v>725</v>
      </c>
      <c r="C162" t="s">
        <v>519</v>
      </c>
      <c r="D162" s="106">
        <v>5000</v>
      </c>
      <c r="E162" t="s">
        <v>474</v>
      </c>
      <c r="F162" s="104">
        <v>0.75</v>
      </c>
      <c r="G162" s="104">
        <v>0.71875</v>
      </c>
      <c r="H162" s="104">
        <v>0.75</v>
      </c>
      <c r="I162" s="104">
        <v>0.71875</v>
      </c>
      <c r="J162" s="108">
        <v>1296</v>
      </c>
      <c r="K162" s="108">
        <v>960</v>
      </c>
      <c r="L162" t="s">
        <v>474</v>
      </c>
      <c r="M162" s="108">
        <v>1296</v>
      </c>
      <c r="N162">
        <f t="shared" si="22"/>
        <v>1</v>
      </c>
      <c r="O162" s="138">
        <f t="shared" si="23"/>
        <v>1296</v>
      </c>
      <c r="P162" s="142">
        <v>3</v>
      </c>
    </row>
    <row r="163" spans="1:16" x14ac:dyDescent="0.25">
      <c r="A163" t="s">
        <v>631</v>
      </c>
      <c r="B163" t="s">
        <v>632</v>
      </c>
      <c r="C163" t="s">
        <v>267</v>
      </c>
      <c r="D163">
        <v>50</v>
      </c>
      <c r="E163" t="s">
        <v>474</v>
      </c>
      <c r="H163" s="104">
        <v>0.15625</v>
      </c>
      <c r="I163" s="104">
        <v>0.5625</v>
      </c>
      <c r="J163" s="108">
        <v>2078</v>
      </c>
      <c r="K163" s="108">
        <v>1662</v>
      </c>
      <c r="L163" t="s">
        <v>474</v>
      </c>
      <c r="M163" s="108">
        <v>2078</v>
      </c>
      <c r="N163">
        <f t="shared" si="22"/>
        <v>1</v>
      </c>
      <c r="O163" s="138">
        <f t="shared" si="23"/>
        <v>2078</v>
      </c>
      <c r="P163" s="113">
        <f t="shared" ref="P163:P171" si="25">ROUND($B$3/O163,0)</f>
        <v>5</v>
      </c>
    </row>
    <row r="164" spans="1:16" x14ac:dyDescent="0.25">
      <c r="A164" t="s">
        <v>736</v>
      </c>
      <c r="B164" t="s">
        <v>737</v>
      </c>
      <c r="C164" t="s">
        <v>488</v>
      </c>
      <c r="D164">
        <v>5</v>
      </c>
      <c r="E164" t="s">
        <v>489</v>
      </c>
      <c r="H164" s="104">
        <v>0.39583333333333331</v>
      </c>
      <c r="I164" s="104">
        <v>0.67708333333333337</v>
      </c>
      <c r="J164" t="s">
        <v>738</v>
      </c>
      <c r="K164" t="s">
        <v>739</v>
      </c>
      <c r="L164" t="s">
        <v>489</v>
      </c>
      <c r="M164" s="106">
        <v>5892</v>
      </c>
      <c r="N164">
        <f t="shared" si="22"/>
        <v>1.3028</v>
      </c>
      <c r="O164" s="138">
        <f t="shared" si="23"/>
        <v>4522.5667792447039</v>
      </c>
      <c r="P164" s="113">
        <f t="shared" si="25"/>
        <v>2</v>
      </c>
    </row>
    <row r="165" spans="1:16" x14ac:dyDescent="0.25">
      <c r="A165" t="s">
        <v>573</v>
      </c>
      <c r="B165" t="s">
        <v>574</v>
      </c>
      <c r="C165" t="s">
        <v>528</v>
      </c>
      <c r="D165">
        <v>50</v>
      </c>
      <c r="E165" t="s">
        <v>471</v>
      </c>
      <c r="F165" s="104">
        <v>7.6388888888888895E-2</v>
      </c>
      <c r="G165" s="104">
        <v>0.66666666666666663</v>
      </c>
      <c r="H165" s="104">
        <v>7.6388888888888895E-2</v>
      </c>
      <c r="I165" s="104">
        <v>0.66666666666666663</v>
      </c>
      <c r="J165" s="107">
        <v>6938</v>
      </c>
      <c r="K165" s="107">
        <v>5550</v>
      </c>
      <c r="L165" t="s">
        <v>471</v>
      </c>
      <c r="M165" s="107">
        <v>6938</v>
      </c>
      <c r="N165">
        <f t="shared" si="22"/>
        <v>0.9071940488070398</v>
      </c>
      <c r="O165" s="138">
        <f t="shared" si="23"/>
        <v>7647.7574000000004</v>
      </c>
      <c r="P165" s="113">
        <f t="shared" si="25"/>
        <v>1</v>
      </c>
    </row>
    <row r="166" spans="1:16" x14ac:dyDescent="0.25">
      <c r="A166" t="s">
        <v>683</v>
      </c>
      <c r="B166" t="s">
        <v>684</v>
      </c>
      <c r="C166" t="s">
        <v>441</v>
      </c>
      <c r="D166">
        <v>200</v>
      </c>
      <c r="E166" t="s">
        <v>685</v>
      </c>
      <c r="F166" s="104">
        <v>0.85416666666666663</v>
      </c>
      <c r="G166" s="104">
        <v>0.21875</v>
      </c>
      <c r="H166" s="104">
        <v>0.85416666666666663</v>
      </c>
      <c r="I166" s="104">
        <v>0.21875</v>
      </c>
      <c r="J166" t="s">
        <v>686</v>
      </c>
      <c r="K166" t="s">
        <v>687</v>
      </c>
      <c r="L166" t="s">
        <v>458</v>
      </c>
      <c r="M166" s="106">
        <v>1200</v>
      </c>
      <c r="N166">
        <f t="shared" si="22"/>
        <v>0.76330051141134259</v>
      </c>
      <c r="O166" s="138">
        <f t="shared" si="23"/>
        <v>1572.1200000000001</v>
      </c>
      <c r="P166" s="113">
        <f t="shared" si="25"/>
        <v>6</v>
      </c>
    </row>
    <row r="167" spans="1:16" x14ac:dyDescent="0.25">
      <c r="A167" t="s">
        <v>748</v>
      </c>
      <c r="B167" t="s">
        <v>749</v>
      </c>
      <c r="C167" t="s">
        <v>528</v>
      </c>
      <c r="D167">
        <v>10</v>
      </c>
      <c r="E167" t="s">
        <v>537</v>
      </c>
      <c r="H167" s="104">
        <v>8.3333333333333329E-2</v>
      </c>
      <c r="I167" s="104">
        <v>0.47916666666666669</v>
      </c>
      <c r="J167" t="s">
        <v>750</v>
      </c>
      <c r="K167" t="s">
        <v>751</v>
      </c>
      <c r="L167" t="s">
        <v>537</v>
      </c>
      <c r="M167" s="106">
        <v>8561</v>
      </c>
      <c r="N167">
        <f t="shared" si="22"/>
        <v>0.98540000000000005</v>
      </c>
      <c r="O167" s="138">
        <f t="shared" si="23"/>
        <v>8687.8425005074077</v>
      </c>
      <c r="P167" s="113">
        <f t="shared" si="25"/>
        <v>1</v>
      </c>
    </row>
    <row r="168" spans="1:16" x14ac:dyDescent="0.25">
      <c r="A168" t="s">
        <v>571</v>
      </c>
      <c r="B168" t="s">
        <v>572</v>
      </c>
      <c r="C168" t="s">
        <v>528</v>
      </c>
      <c r="D168">
        <v>50</v>
      </c>
      <c r="E168" t="s">
        <v>471</v>
      </c>
      <c r="F168" s="104">
        <v>7.6388888888888895E-2</v>
      </c>
      <c r="G168" s="104">
        <v>0.66666666666666663</v>
      </c>
      <c r="H168" s="104">
        <v>7.6388888888888895E-2</v>
      </c>
      <c r="I168" s="104">
        <v>0.66666666666666663</v>
      </c>
      <c r="J168" s="107">
        <v>750</v>
      </c>
      <c r="K168" s="107">
        <v>600</v>
      </c>
      <c r="L168" t="s">
        <v>471</v>
      </c>
      <c r="M168" s="107">
        <v>750</v>
      </c>
      <c r="N168">
        <f t="shared" si="22"/>
        <v>0.9071940488070398</v>
      </c>
      <c r="O168" s="138">
        <f t="shared" si="23"/>
        <v>826.72500000000002</v>
      </c>
      <c r="P168" s="113">
        <f t="shared" si="25"/>
        <v>12</v>
      </c>
    </row>
    <row r="169" spans="1:16" x14ac:dyDescent="0.25">
      <c r="A169" t="s">
        <v>575</v>
      </c>
      <c r="B169" t="s">
        <v>576</v>
      </c>
      <c r="C169" t="s">
        <v>528</v>
      </c>
      <c r="D169">
        <v>50</v>
      </c>
      <c r="E169" t="s">
        <v>471</v>
      </c>
      <c r="F169" s="104">
        <v>7.6388888888888895E-2</v>
      </c>
      <c r="G169" s="104">
        <v>0.66666666666666663</v>
      </c>
      <c r="H169" s="104">
        <v>7.6388888888888895E-2</v>
      </c>
      <c r="I169" s="104">
        <v>0.66666666666666663</v>
      </c>
      <c r="J169" s="107">
        <v>3175</v>
      </c>
      <c r="K169" s="107">
        <v>2540</v>
      </c>
      <c r="L169" t="s">
        <v>471</v>
      </c>
      <c r="M169" s="107">
        <v>3175</v>
      </c>
      <c r="N169">
        <f t="shared" si="22"/>
        <v>0.9071940488070398</v>
      </c>
      <c r="O169" s="138">
        <f t="shared" si="23"/>
        <v>3499.8025000000002</v>
      </c>
      <c r="P169" s="113">
        <f t="shared" si="25"/>
        <v>3</v>
      </c>
    </row>
    <row r="170" spans="1:16" x14ac:dyDescent="0.25">
      <c r="A170" t="s">
        <v>752</v>
      </c>
      <c r="B170" t="s">
        <v>753</v>
      </c>
      <c r="C170" t="s">
        <v>528</v>
      </c>
      <c r="D170">
        <v>10</v>
      </c>
      <c r="E170" t="s">
        <v>471</v>
      </c>
      <c r="H170" s="104">
        <v>8.3333333333333329E-2</v>
      </c>
      <c r="I170" s="104">
        <v>0.66666666666666663</v>
      </c>
      <c r="J170" s="107">
        <v>1572</v>
      </c>
      <c r="K170" s="107">
        <v>1258</v>
      </c>
      <c r="L170" t="s">
        <v>471</v>
      </c>
      <c r="M170" s="107">
        <v>1572</v>
      </c>
      <c r="N170">
        <f t="shared" si="22"/>
        <v>0.9071940488070398</v>
      </c>
      <c r="O170" s="138">
        <f t="shared" si="23"/>
        <v>1732.8156000000001</v>
      </c>
      <c r="P170" s="113">
        <f t="shared" si="25"/>
        <v>6</v>
      </c>
    </row>
    <row r="171" spans="1:16" x14ac:dyDescent="0.25">
      <c r="A171" t="s">
        <v>688</v>
      </c>
      <c r="B171" t="s">
        <v>689</v>
      </c>
      <c r="C171" t="s">
        <v>441</v>
      </c>
      <c r="D171">
        <v>100</v>
      </c>
      <c r="E171" t="s">
        <v>474</v>
      </c>
      <c r="F171" s="104">
        <v>0.86458333333333337</v>
      </c>
      <c r="G171" s="104">
        <v>7.2916666666666671E-2</v>
      </c>
      <c r="H171" s="104">
        <v>0.86458333333333337</v>
      </c>
      <c r="I171" s="104">
        <v>7.2916666666666671E-2</v>
      </c>
      <c r="J171" s="108">
        <v>1875</v>
      </c>
      <c r="K171" s="108">
        <v>1500</v>
      </c>
      <c r="L171" t="s">
        <v>474</v>
      </c>
      <c r="M171" s="108">
        <v>1875</v>
      </c>
      <c r="N171">
        <f t="shared" si="22"/>
        <v>1</v>
      </c>
      <c r="O171" s="138">
        <f>M171/N171</f>
        <v>1875</v>
      </c>
      <c r="P171" s="113">
        <f t="shared" si="25"/>
        <v>5</v>
      </c>
    </row>
    <row r="172" spans="1:16" x14ac:dyDescent="0.25">
      <c r="A172" t="s">
        <v>526</v>
      </c>
      <c r="B172" t="s">
        <v>527</v>
      </c>
      <c r="C172" t="s">
        <v>528</v>
      </c>
      <c r="D172">
        <v>25</v>
      </c>
      <c r="E172" t="s">
        <v>471</v>
      </c>
      <c r="H172" s="104">
        <v>7.6388888888888895E-2</v>
      </c>
      <c r="I172" s="104">
        <v>0.66666666666666663</v>
      </c>
      <c r="J172" s="107">
        <v>26531</v>
      </c>
      <c r="K172" s="107">
        <v>21225</v>
      </c>
      <c r="L172" t="s">
        <v>471</v>
      </c>
      <c r="M172" s="107">
        <v>26531</v>
      </c>
      <c r="N172">
        <f t="shared" si="22"/>
        <v>0.9071940488070398</v>
      </c>
      <c r="O172" s="138">
        <f>M172/N172</f>
        <v>29245.121300000003</v>
      </c>
      <c r="P172" s="142">
        <v>1</v>
      </c>
    </row>
    <row r="173" spans="1:16" x14ac:dyDescent="0.25">
      <c r="A173" t="s">
        <v>720</v>
      </c>
      <c r="B173" t="s">
        <v>721</v>
      </c>
      <c r="C173" t="s">
        <v>722</v>
      </c>
      <c r="D173">
        <v>10</v>
      </c>
      <c r="E173" t="s">
        <v>452</v>
      </c>
      <c r="F173" s="104">
        <v>0.78472222222222221</v>
      </c>
      <c r="G173" s="104">
        <v>0.16666666666666666</v>
      </c>
      <c r="H173" s="104">
        <v>0.78472222222222221</v>
      </c>
      <c r="I173" s="104">
        <v>0.16666666666666666</v>
      </c>
      <c r="J173" t="s">
        <v>723</v>
      </c>
      <c r="K173" t="s">
        <v>723</v>
      </c>
      <c r="L173" t="s">
        <v>452</v>
      </c>
      <c r="M173" s="106">
        <v>2400</v>
      </c>
      <c r="N173">
        <f t="shared" si="22"/>
        <v>1.3324450366422387</v>
      </c>
      <c r="O173" s="138">
        <f>M173/N173</f>
        <v>1801.1999999999998</v>
      </c>
      <c r="P173" s="113">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1" hidden="1" customWidth="1"/>
    <col min="7" max="7" width="3.140625" style="81" hidden="1" customWidth="1"/>
    <col min="8" max="8" width="4.140625" style="81" hidden="1" customWidth="1" outlineLevel="1"/>
    <col min="9" max="9" width="4.5703125" style="81" hidden="1" customWidth="1" outlineLevel="1"/>
    <col min="10" max="10" width="4.7109375" style="81" hidden="1" customWidth="1" outlineLevel="1"/>
    <col min="11" max="11" width="4.140625" style="81" hidden="1" customWidth="1" outlineLevel="1"/>
    <col min="12" max="12" width="4.85546875" style="81" hidden="1" customWidth="1" outlineLevel="1"/>
    <col min="13" max="13" width="4.140625" style="81" hidden="1" customWidth="1" outlineLevel="1"/>
    <col min="14" max="14" width="3.7109375" style="81" hidden="1" customWidth="1" outlineLevel="1"/>
    <col min="15" max="16" width="4.5703125" style="81" hidden="1" customWidth="1" outlineLevel="1"/>
    <col min="17" max="17" width="4" style="81" hidden="1" customWidth="1" outlineLevel="1"/>
    <col min="18" max="19" width="4.5703125" style="81" hidden="1" customWidth="1" outlineLevel="1"/>
    <col min="20" max="20" width="2.7109375" style="6" customWidth="1" collapsed="1"/>
    <col min="21" max="21" width="4.140625" style="6" hidden="1" customWidth="1" outlineLevel="1"/>
    <col min="22" max="22" width="4.5703125" style="6" hidden="1" customWidth="1" outlineLevel="1"/>
    <col min="23" max="23" width="4.7109375" style="6" hidden="1" customWidth="1" outlineLevel="1"/>
    <col min="24" max="24" width="4.140625" style="6" hidden="1" customWidth="1" outlineLevel="1"/>
    <col min="25" max="25" width="4.85546875" style="6" hidden="1" customWidth="1" outlineLevel="1"/>
    <col min="26" max="26" width="4.140625" style="6" hidden="1" customWidth="1" outlineLevel="1"/>
    <col min="27" max="27" width="3.7109375" style="6" hidden="1" customWidth="1" outlineLevel="1"/>
    <col min="28" max="29" width="4.5703125" style="6" hidden="1" customWidth="1" outlineLevel="1"/>
    <col min="30" max="30" width="4" style="6" hidden="1" customWidth="1" outlineLevel="1"/>
    <col min="31" max="32" width="4.5703125" style="6" hidden="1" customWidth="1" outlineLevel="1"/>
    <col min="33" max="33" width="2.7109375" style="6"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6" customWidth="1" collapsed="1"/>
    <col min="47" max="47" width="4.140625" style="6" customWidth="1" outlineLevel="1"/>
    <col min="48" max="48" width="4.5703125" style="6" customWidth="1" outlineLevel="1"/>
    <col min="49" max="49" width="4.7109375" style="6" customWidth="1" outlineLevel="1"/>
    <col min="50" max="50" width="4.140625" style="6" customWidth="1" outlineLevel="1"/>
    <col min="51" max="51" width="4.85546875" style="6" customWidth="1" outlineLevel="1"/>
    <col min="52" max="52" width="4.140625" style="6" customWidth="1" outlineLevel="1"/>
    <col min="53" max="53" width="3.7109375" style="6" customWidth="1" outlineLevel="1"/>
    <col min="54" max="55" width="4.5703125" style="6" customWidth="1" outlineLevel="1"/>
    <col min="56" max="56" width="4" style="6" customWidth="1" outlineLevel="1"/>
    <col min="57" max="58" width="4.5703125" style="6" customWidth="1" outlineLevel="1"/>
    <col min="59" max="16384" width="9.140625" style="6"/>
  </cols>
  <sheetData>
    <row r="1" spans="1:58" ht="15.75" x14ac:dyDescent="0.25">
      <c r="A1" s="309" t="s">
        <v>32</v>
      </c>
      <c r="B1" s="309"/>
      <c r="C1" s="5"/>
      <c r="D1" s="310" t="s">
        <v>33</v>
      </c>
      <c r="E1" s="310"/>
      <c r="F1" s="311"/>
      <c r="G1" s="311"/>
      <c r="H1" s="311"/>
      <c r="I1" s="311"/>
      <c r="J1" s="311"/>
      <c r="K1" s="311"/>
      <c r="L1" s="311"/>
      <c r="M1" s="311"/>
      <c r="N1" s="311"/>
      <c r="O1" s="311"/>
      <c r="P1" s="311"/>
      <c r="Q1" s="311"/>
      <c r="R1" s="311"/>
      <c r="S1" s="311"/>
    </row>
    <row r="2" spans="1:58" ht="15.75" x14ac:dyDescent="0.25">
      <c r="A2" s="293" t="s">
        <v>34</v>
      </c>
      <c r="B2" s="293"/>
      <c r="C2" s="5"/>
      <c r="D2" s="312">
        <v>41080</v>
      </c>
      <c r="E2" s="312"/>
      <c r="F2" s="313"/>
      <c r="G2" s="313"/>
      <c r="H2" s="313"/>
      <c r="I2" s="313"/>
      <c r="J2" s="313"/>
      <c r="K2" s="313"/>
      <c r="L2" s="313"/>
      <c r="M2" s="313"/>
      <c r="N2" s="313"/>
      <c r="O2" s="313"/>
      <c r="P2" s="313"/>
      <c r="Q2" s="313"/>
      <c r="R2" s="313"/>
      <c r="S2" s="313"/>
    </row>
    <row r="3" spans="1:58" ht="15.75" x14ac:dyDescent="0.25">
      <c r="A3" s="293" t="s">
        <v>35</v>
      </c>
      <c r="B3" s="293"/>
      <c r="D3" s="314" t="s">
        <v>36</v>
      </c>
      <c r="E3" s="314"/>
      <c r="F3" s="314"/>
      <c r="G3" s="7"/>
      <c r="H3" s="7"/>
      <c r="I3" s="7"/>
      <c r="J3" s="7"/>
      <c r="K3" s="7"/>
      <c r="L3" s="7"/>
      <c r="M3" s="7"/>
      <c r="N3" s="7"/>
      <c r="O3" s="7"/>
      <c r="P3" s="7"/>
      <c r="Q3" s="7"/>
      <c r="R3" s="7"/>
      <c r="S3" s="7"/>
    </row>
    <row r="4" spans="1:58" ht="15.75" x14ac:dyDescent="0.25">
      <c r="A4" s="293" t="s">
        <v>37</v>
      </c>
      <c r="B4" s="293"/>
      <c r="D4" s="8">
        <v>1</v>
      </c>
      <c r="E4" s="8">
        <v>2</v>
      </c>
      <c r="F4" s="8">
        <v>3</v>
      </c>
      <c r="G4" s="9"/>
      <c r="H4" s="10"/>
      <c r="I4" s="10"/>
      <c r="J4" s="10"/>
      <c r="K4" s="10"/>
      <c r="L4" s="10"/>
      <c r="M4" s="10"/>
      <c r="N4" s="10"/>
      <c r="O4" s="10"/>
      <c r="P4" s="10"/>
      <c r="Q4" s="10"/>
      <c r="R4" s="10"/>
      <c r="S4" s="10"/>
    </row>
    <row r="5" spans="1:58" x14ac:dyDescent="0.25">
      <c r="A5" s="293" t="s">
        <v>38</v>
      </c>
      <c r="B5" s="293"/>
      <c r="D5" s="11" t="s">
        <v>39</v>
      </c>
      <c r="E5" s="11" t="s">
        <v>40</v>
      </c>
      <c r="F5" s="11" t="s">
        <v>40</v>
      </c>
      <c r="G5" s="12"/>
      <c r="H5" s="294" t="s">
        <v>41</v>
      </c>
      <c r="I5" s="295"/>
      <c r="J5" s="295"/>
      <c r="K5" s="295"/>
      <c r="L5" s="295"/>
      <c r="M5" s="295"/>
      <c r="N5" s="295"/>
      <c r="O5" s="295"/>
      <c r="P5" s="295"/>
      <c r="Q5" s="295"/>
      <c r="R5" s="295"/>
      <c r="S5" s="296"/>
    </row>
    <row r="6" spans="1:58" x14ac:dyDescent="0.25">
      <c r="A6" s="13"/>
      <c r="B6" s="13"/>
      <c r="C6" s="14"/>
      <c r="D6" s="15"/>
      <c r="E6" s="15" t="s">
        <v>42</v>
      </c>
      <c r="F6" s="15" t="s">
        <v>43</v>
      </c>
      <c r="G6" s="16"/>
      <c r="H6" s="297" t="s">
        <v>44</v>
      </c>
      <c r="I6" s="298"/>
      <c r="J6" s="299"/>
      <c r="K6" s="300" t="s">
        <v>45</v>
      </c>
      <c r="L6" s="301"/>
      <c r="M6" s="302"/>
      <c r="N6" s="303" t="s">
        <v>46</v>
      </c>
      <c r="O6" s="304"/>
      <c r="P6" s="305"/>
      <c r="Q6" s="306" t="s">
        <v>47</v>
      </c>
      <c r="R6" s="307"/>
      <c r="S6" s="308"/>
    </row>
    <row r="7" spans="1:58" x14ac:dyDescent="0.25">
      <c r="A7" s="17"/>
      <c r="B7" s="17"/>
      <c r="C7" s="14"/>
      <c r="D7" s="18"/>
      <c r="E7" s="19"/>
      <c r="F7" s="20"/>
      <c r="G7" s="20"/>
      <c r="H7" s="283" t="s">
        <v>48</v>
      </c>
      <c r="I7" s="283"/>
      <c r="J7" s="283"/>
      <c r="K7" s="283"/>
      <c r="L7" s="283"/>
      <c r="M7" s="283"/>
      <c r="N7" s="283"/>
      <c r="O7" s="283"/>
      <c r="P7" s="283"/>
      <c r="Q7" s="283"/>
      <c r="R7" s="283"/>
      <c r="S7" s="283"/>
      <c r="U7" s="283" t="s">
        <v>49</v>
      </c>
      <c r="V7" s="283"/>
      <c r="W7" s="283"/>
      <c r="X7" s="283"/>
      <c r="Y7" s="283"/>
      <c r="Z7" s="283"/>
      <c r="AA7" s="283"/>
      <c r="AB7" s="283"/>
      <c r="AC7" s="283"/>
      <c r="AD7" s="283"/>
      <c r="AE7" s="283"/>
      <c r="AF7" s="283"/>
      <c r="AU7" s="283" t="s">
        <v>50</v>
      </c>
      <c r="AV7" s="283"/>
      <c r="AW7" s="283"/>
      <c r="AX7" s="283"/>
      <c r="AY7" s="283"/>
      <c r="AZ7" s="283"/>
      <c r="BA7" s="283"/>
      <c r="BB7" s="283"/>
      <c r="BC7" s="283"/>
      <c r="BD7" s="283"/>
      <c r="BE7" s="283"/>
      <c r="BF7" s="283"/>
    </row>
    <row r="8" spans="1:58" x14ac:dyDescent="0.25">
      <c r="A8" s="290" t="s">
        <v>51</v>
      </c>
      <c r="B8" s="290"/>
      <c r="D8" s="291" t="s">
        <v>52</v>
      </c>
      <c r="E8" s="291"/>
      <c r="F8" s="292"/>
      <c r="G8" s="21"/>
      <c r="H8" s="15" t="s">
        <v>53</v>
      </c>
      <c r="I8" s="15" t="s">
        <v>54</v>
      </c>
      <c r="J8" s="15" t="s">
        <v>55</v>
      </c>
      <c r="K8" s="15" t="s">
        <v>56</v>
      </c>
      <c r="L8" s="15" t="s">
        <v>57</v>
      </c>
      <c r="M8" s="15" t="s">
        <v>58</v>
      </c>
      <c r="N8" s="15" t="s">
        <v>59</v>
      </c>
      <c r="O8" s="15" t="s">
        <v>60</v>
      </c>
      <c r="P8" s="15" t="s">
        <v>61</v>
      </c>
      <c r="Q8" s="15" t="s">
        <v>62</v>
      </c>
      <c r="R8" s="15" t="s">
        <v>63</v>
      </c>
      <c r="S8" s="15" t="s">
        <v>64</v>
      </c>
      <c r="U8" s="15" t="s">
        <v>53</v>
      </c>
      <c r="V8" s="15" t="s">
        <v>54</v>
      </c>
      <c r="W8" s="15" t="s">
        <v>55</v>
      </c>
      <c r="X8" s="15" t="s">
        <v>56</v>
      </c>
      <c r="Y8" s="15" t="s">
        <v>57</v>
      </c>
      <c r="Z8" s="15" t="s">
        <v>58</v>
      </c>
      <c r="AA8" s="15" t="s">
        <v>59</v>
      </c>
      <c r="AB8" s="15" t="s">
        <v>60</v>
      </c>
      <c r="AC8" s="15" t="s">
        <v>61</v>
      </c>
      <c r="AD8" s="15" t="s">
        <v>62</v>
      </c>
      <c r="AE8" s="15" t="s">
        <v>63</v>
      </c>
      <c r="AF8" s="15" t="s">
        <v>64</v>
      </c>
      <c r="AU8" s="15" t="s">
        <v>53</v>
      </c>
      <c r="AV8" s="15" t="s">
        <v>54</v>
      </c>
      <c r="AW8" s="15" t="s">
        <v>55</v>
      </c>
      <c r="AX8" s="15" t="s">
        <v>56</v>
      </c>
      <c r="AY8" s="15" t="s">
        <v>57</v>
      </c>
      <c r="AZ8" s="15" t="s">
        <v>58</v>
      </c>
      <c r="BA8" s="15" t="s">
        <v>59</v>
      </c>
      <c r="BB8" s="15" t="s">
        <v>60</v>
      </c>
      <c r="BC8" s="15" t="s">
        <v>61</v>
      </c>
      <c r="BD8" s="15" t="s">
        <v>62</v>
      </c>
      <c r="BE8" s="15" t="s">
        <v>63</v>
      </c>
      <c r="BF8" s="15" t="s">
        <v>64</v>
      </c>
    </row>
    <row r="9" spans="1:58" x14ac:dyDescent="0.25">
      <c r="A9" s="22" t="s">
        <v>65</v>
      </c>
      <c r="B9" s="22" t="s">
        <v>66</v>
      </c>
      <c r="C9" s="23" t="s">
        <v>67</v>
      </c>
      <c r="D9" s="24"/>
      <c r="E9" s="25"/>
      <c r="F9" s="26"/>
      <c r="G9" s="15"/>
      <c r="H9" s="27"/>
      <c r="I9" s="27"/>
      <c r="J9" s="28" t="s">
        <v>68</v>
      </c>
      <c r="K9" s="27"/>
      <c r="L9" s="27"/>
      <c r="M9" s="27"/>
      <c r="N9" s="25"/>
      <c r="O9" s="27"/>
      <c r="P9" s="27"/>
      <c r="Q9" s="27"/>
      <c r="R9" s="27"/>
      <c r="S9" s="27"/>
      <c r="U9" s="27"/>
      <c r="V9" s="26"/>
      <c r="W9" s="27"/>
      <c r="X9" s="27"/>
      <c r="Y9" s="26"/>
      <c r="Z9" s="27"/>
      <c r="AA9" s="26"/>
      <c r="AB9" s="27"/>
      <c r="AC9" s="27"/>
      <c r="AD9" s="26"/>
      <c r="AE9" s="27"/>
      <c r="AF9" s="27"/>
      <c r="AU9" s="27"/>
      <c r="AV9" s="27"/>
      <c r="AW9" s="27"/>
      <c r="AX9" s="27"/>
      <c r="AY9" s="29" t="s">
        <v>69</v>
      </c>
      <c r="AZ9" s="25"/>
      <c r="BA9" s="27"/>
      <c r="BB9" s="25"/>
      <c r="BC9" s="27"/>
      <c r="BD9" s="27"/>
      <c r="BE9" s="27"/>
      <c r="BF9" s="27"/>
    </row>
    <row r="10" spans="1:58" x14ac:dyDescent="0.25">
      <c r="A10" s="22" t="s">
        <v>70</v>
      </c>
      <c r="B10" s="22" t="s">
        <v>71</v>
      </c>
      <c r="C10" s="23" t="s">
        <v>67</v>
      </c>
      <c r="D10" s="24"/>
      <c r="E10" s="25"/>
      <c r="F10" s="27"/>
      <c r="G10" s="15"/>
      <c r="H10" s="27"/>
      <c r="I10" s="27"/>
      <c r="J10" s="25"/>
      <c r="K10" s="27"/>
      <c r="L10" s="27"/>
      <c r="M10" s="27"/>
      <c r="N10" s="25"/>
      <c r="O10" s="25"/>
      <c r="P10" s="25"/>
      <c r="Q10" s="25"/>
      <c r="R10" s="27"/>
      <c r="S10" s="27"/>
      <c r="U10" s="27"/>
      <c r="V10" s="27"/>
      <c r="W10" s="30" t="s">
        <v>30</v>
      </c>
      <c r="X10" s="26"/>
      <c r="Y10" s="26"/>
      <c r="Z10" s="27"/>
      <c r="AA10" s="27"/>
      <c r="AB10" s="27"/>
      <c r="AC10" s="27"/>
      <c r="AD10" s="27"/>
      <c r="AE10" s="26"/>
      <c r="AF10" s="31"/>
      <c r="AU10" s="27"/>
      <c r="AV10" s="26"/>
      <c r="AW10" s="27"/>
      <c r="AX10" s="27"/>
      <c r="AY10" s="29" t="s">
        <v>69</v>
      </c>
      <c r="AZ10" s="26"/>
      <c r="BA10" s="26"/>
      <c r="BB10" s="27"/>
      <c r="BC10" s="27"/>
      <c r="BD10" s="25"/>
      <c r="BE10" s="25"/>
      <c r="BF10" s="25"/>
    </row>
    <row r="11" spans="1:58" x14ac:dyDescent="0.25">
      <c r="A11" s="22" t="s">
        <v>72</v>
      </c>
      <c r="B11" s="22" t="s">
        <v>73</v>
      </c>
      <c r="C11" s="23" t="s">
        <v>67</v>
      </c>
      <c r="D11" s="24"/>
      <c r="E11" s="27"/>
      <c r="F11" s="26"/>
      <c r="G11" s="15"/>
      <c r="H11" s="27"/>
      <c r="I11" s="27"/>
      <c r="J11" s="25"/>
      <c r="K11" s="27"/>
      <c r="L11" s="27"/>
      <c r="M11" s="27"/>
      <c r="N11" s="27"/>
      <c r="O11" s="27"/>
      <c r="P11" s="25"/>
      <c r="Q11" s="25"/>
      <c r="R11" s="27"/>
      <c r="S11" s="27"/>
      <c r="U11" s="27"/>
      <c r="V11" s="27"/>
      <c r="W11" s="30" t="s">
        <v>30</v>
      </c>
      <c r="X11" s="26"/>
      <c r="Y11" s="27"/>
      <c r="Z11" s="27"/>
      <c r="AA11" s="26"/>
      <c r="AB11" s="27"/>
      <c r="AC11" s="27"/>
      <c r="AD11" s="27"/>
      <c r="AE11" s="31"/>
      <c r="AF11" s="31" t="s">
        <v>30</v>
      </c>
      <c r="AU11" s="25"/>
      <c r="AV11" s="27"/>
      <c r="AW11" s="27"/>
      <c r="AX11" s="27"/>
      <c r="AY11" s="32" t="s">
        <v>69</v>
      </c>
      <c r="AZ11" s="27"/>
      <c r="BA11" s="27"/>
      <c r="BB11" s="27"/>
      <c r="BC11" s="27"/>
      <c r="BD11" s="26"/>
      <c r="BE11" s="27"/>
      <c r="BF11" s="27"/>
    </row>
    <row r="12" spans="1:58" x14ac:dyDescent="0.25">
      <c r="A12" s="22" t="s">
        <v>74</v>
      </c>
      <c r="B12" s="22" t="s">
        <v>75</v>
      </c>
      <c r="C12" s="23" t="s">
        <v>67</v>
      </c>
      <c r="D12" s="24"/>
      <c r="E12" s="25"/>
      <c r="F12" s="27"/>
      <c r="G12" s="15"/>
      <c r="H12" s="27"/>
      <c r="I12" s="27"/>
      <c r="J12" s="25"/>
      <c r="K12" s="27"/>
      <c r="L12" s="27"/>
      <c r="M12" s="27"/>
      <c r="N12" s="25"/>
      <c r="O12" s="25"/>
      <c r="P12" s="25"/>
      <c r="Q12" s="25"/>
      <c r="R12" s="27"/>
      <c r="S12" s="27"/>
      <c r="U12" s="26"/>
      <c r="V12" s="27"/>
      <c r="W12" s="30" t="s">
        <v>30</v>
      </c>
      <c r="X12" s="26"/>
      <c r="Y12" s="27"/>
      <c r="Z12" s="27"/>
      <c r="AA12" s="27"/>
      <c r="AB12" s="27"/>
      <c r="AC12" s="27"/>
      <c r="AD12" s="27"/>
      <c r="AE12" s="26"/>
      <c r="AF12" s="31" t="s">
        <v>30</v>
      </c>
      <c r="AU12" s="26"/>
      <c r="AV12" s="26"/>
      <c r="AW12" s="27"/>
      <c r="AX12" s="27"/>
      <c r="AY12" s="32" t="s">
        <v>69</v>
      </c>
      <c r="AZ12" s="26"/>
      <c r="BA12" s="27"/>
      <c r="BB12" s="25"/>
      <c r="BC12" s="25"/>
      <c r="BD12" s="25"/>
      <c r="BE12" s="25"/>
      <c r="BF12" s="25"/>
    </row>
    <row r="13" spans="1:58" x14ac:dyDescent="0.25">
      <c r="A13" s="22" t="s">
        <v>76</v>
      </c>
      <c r="B13" s="22" t="s">
        <v>77</v>
      </c>
      <c r="C13" s="23" t="s">
        <v>67</v>
      </c>
      <c r="D13" s="24"/>
      <c r="E13" s="27"/>
      <c r="F13" s="27"/>
      <c r="G13" s="15"/>
      <c r="H13" s="27"/>
      <c r="I13" s="27"/>
      <c r="J13" s="25"/>
      <c r="K13" s="27"/>
      <c r="L13" s="25"/>
      <c r="M13" s="27"/>
      <c r="N13" s="27"/>
      <c r="O13" s="25"/>
      <c r="P13" s="25"/>
      <c r="Q13" s="25"/>
      <c r="R13" s="27"/>
      <c r="S13" s="27"/>
      <c r="U13" s="27"/>
      <c r="V13" s="27"/>
      <c r="W13" s="27"/>
      <c r="X13" s="26"/>
      <c r="Y13" s="27"/>
      <c r="Z13" s="26"/>
      <c r="AA13" s="27"/>
      <c r="AB13" s="27"/>
      <c r="AC13" s="26"/>
      <c r="AD13" s="27"/>
      <c r="AE13" s="27"/>
      <c r="AF13" s="31"/>
      <c r="AU13" s="26"/>
      <c r="AV13" s="26"/>
      <c r="AW13" s="27"/>
      <c r="AX13" s="27"/>
      <c r="AY13" s="33" t="s">
        <v>69</v>
      </c>
      <c r="AZ13" s="27"/>
      <c r="BA13" s="27"/>
      <c r="BB13" s="27"/>
      <c r="BC13" s="25"/>
      <c r="BD13" s="25"/>
      <c r="BE13" s="25"/>
      <c r="BF13" s="27"/>
    </row>
    <row r="14" spans="1:58" x14ac:dyDescent="0.25">
      <c r="A14" s="22" t="s">
        <v>78</v>
      </c>
      <c r="B14" s="22" t="s">
        <v>77</v>
      </c>
      <c r="C14" s="23" t="s">
        <v>67</v>
      </c>
      <c r="D14" s="24"/>
      <c r="E14" s="27"/>
      <c r="F14" s="27"/>
      <c r="G14" s="15"/>
      <c r="H14" s="27"/>
      <c r="I14" s="27"/>
      <c r="J14" s="25"/>
      <c r="K14" s="27"/>
      <c r="L14" s="27"/>
      <c r="M14" s="27"/>
      <c r="N14" s="27"/>
      <c r="O14" s="25"/>
      <c r="P14" s="27"/>
      <c r="Q14" s="25"/>
      <c r="R14" s="27"/>
      <c r="S14" s="27"/>
      <c r="U14" s="27"/>
      <c r="V14" s="27"/>
      <c r="W14" s="27"/>
      <c r="X14" s="26"/>
      <c r="Y14" s="26"/>
      <c r="Z14" s="27"/>
      <c r="AA14" s="27"/>
      <c r="AB14" s="27"/>
      <c r="AC14" s="26"/>
      <c r="AD14" s="27"/>
      <c r="AE14" s="27"/>
      <c r="AF14" s="31"/>
      <c r="AU14" s="26"/>
      <c r="AV14" s="26"/>
      <c r="AW14" s="27"/>
      <c r="AX14" s="27"/>
      <c r="AY14" s="32" t="s">
        <v>69</v>
      </c>
      <c r="AZ14" s="27"/>
      <c r="BA14" s="27"/>
      <c r="BB14" s="27"/>
      <c r="BC14" s="25"/>
      <c r="BD14" s="25"/>
      <c r="BE14" s="25"/>
      <c r="BF14" s="27"/>
    </row>
    <row r="15" spans="1:58" x14ac:dyDescent="0.25">
      <c r="A15" s="22" t="s">
        <v>79</v>
      </c>
      <c r="B15" s="22" t="s">
        <v>80</v>
      </c>
      <c r="C15" s="23" t="s">
        <v>67</v>
      </c>
      <c r="D15" s="24"/>
      <c r="E15" s="25"/>
      <c r="F15" s="27"/>
      <c r="G15" s="15"/>
      <c r="H15" s="27"/>
      <c r="I15" s="27"/>
      <c r="J15" s="25"/>
      <c r="K15" s="25"/>
      <c r="L15" s="25"/>
      <c r="M15" s="27"/>
      <c r="N15" s="25"/>
      <c r="O15" s="25"/>
      <c r="P15" s="27"/>
      <c r="Q15" s="25"/>
      <c r="R15" s="27"/>
      <c r="S15" s="27"/>
      <c r="U15" s="27"/>
      <c r="V15" s="27"/>
      <c r="W15" s="27"/>
      <c r="X15" s="27"/>
      <c r="Y15" s="26"/>
      <c r="Z15" s="26"/>
      <c r="AA15" s="27"/>
      <c r="AB15" s="27"/>
      <c r="AC15" s="27"/>
      <c r="AD15" s="27"/>
      <c r="AE15" s="27"/>
      <c r="AF15" s="27"/>
      <c r="AU15" s="26"/>
      <c r="AV15" s="27"/>
      <c r="AW15" s="27"/>
      <c r="AX15" s="26"/>
      <c r="AY15" s="34" t="s">
        <v>69</v>
      </c>
      <c r="AZ15" s="26"/>
      <c r="BA15" s="26"/>
      <c r="BB15" s="27"/>
      <c r="BC15" s="27"/>
      <c r="BD15" s="27"/>
      <c r="BE15" s="25"/>
      <c r="BF15" s="25"/>
    </row>
    <row r="16" spans="1:58" x14ac:dyDescent="0.25">
      <c r="A16" s="22" t="s">
        <v>81</v>
      </c>
      <c r="B16" s="22" t="s">
        <v>82</v>
      </c>
      <c r="C16" s="23" t="s">
        <v>67</v>
      </c>
      <c r="D16" s="24"/>
      <c r="E16" s="27"/>
      <c r="F16" s="26"/>
      <c r="G16" s="15"/>
      <c r="H16" s="25"/>
      <c r="I16" s="27"/>
      <c r="J16" s="25"/>
      <c r="K16" s="27"/>
      <c r="L16" s="27"/>
      <c r="M16" s="27"/>
      <c r="N16" s="27"/>
      <c r="O16" s="25"/>
      <c r="P16" s="27"/>
      <c r="Q16" s="27"/>
      <c r="R16" s="27"/>
      <c r="S16" s="27"/>
      <c r="U16" s="27"/>
      <c r="V16" s="27"/>
      <c r="W16" s="27"/>
      <c r="X16" s="26"/>
      <c r="Y16" s="27"/>
      <c r="Z16" s="27"/>
      <c r="AA16" s="26"/>
      <c r="AB16" s="27"/>
      <c r="AC16" s="26"/>
      <c r="AD16" s="27"/>
      <c r="AE16" s="27"/>
      <c r="AF16" s="27"/>
      <c r="AU16" s="26"/>
      <c r="AV16" s="27"/>
      <c r="AW16" s="27"/>
      <c r="AX16" s="26"/>
      <c r="AY16" s="32" t="s">
        <v>69</v>
      </c>
      <c r="AZ16" s="26"/>
      <c r="BA16" s="27"/>
      <c r="BB16" s="27"/>
      <c r="BC16" s="27"/>
      <c r="BD16" s="27"/>
      <c r="BE16" s="25"/>
      <c r="BF16" s="25"/>
    </row>
    <row r="17" spans="1:58" x14ac:dyDescent="0.25">
      <c r="A17" s="35" t="s">
        <v>83</v>
      </c>
      <c r="B17" s="36" t="s">
        <v>84</v>
      </c>
      <c r="C17" s="23" t="s">
        <v>67</v>
      </c>
      <c r="D17" s="24"/>
      <c r="E17" s="27"/>
      <c r="F17" s="27"/>
      <c r="G17" s="15"/>
      <c r="H17" s="27"/>
      <c r="I17" s="27"/>
      <c r="J17" s="25"/>
      <c r="K17" s="25"/>
      <c r="L17" s="27"/>
      <c r="M17" s="25"/>
      <c r="N17" s="27"/>
      <c r="O17" s="25"/>
      <c r="P17" s="27"/>
      <c r="Q17" s="25"/>
      <c r="R17" s="27"/>
      <c r="S17" s="27"/>
      <c r="U17" s="27"/>
      <c r="V17" s="27"/>
      <c r="W17" s="27"/>
      <c r="X17" s="26"/>
      <c r="Y17" s="27"/>
      <c r="Z17" s="27"/>
      <c r="AA17" s="27"/>
      <c r="AB17" s="26"/>
      <c r="AC17" s="27"/>
      <c r="AD17" s="27"/>
      <c r="AE17" s="27"/>
      <c r="AF17" s="27"/>
      <c r="AU17" s="26"/>
      <c r="AV17" s="26"/>
      <c r="AW17" s="27"/>
      <c r="AX17" s="27"/>
      <c r="AY17" s="32" t="s">
        <v>69</v>
      </c>
      <c r="AZ17" s="26"/>
      <c r="BA17" s="26"/>
      <c r="BB17" s="27"/>
      <c r="BC17" s="25"/>
      <c r="BD17" s="25"/>
      <c r="BE17" s="25"/>
      <c r="BF17" s="25"/>
    </row>
    <row r="18" spans="1:58" x14ac:dyDescent="0.25">
      <c r="A18" s="35" t="s">
        <v>85</v>
      </c>
      <c r="B18" s="36" t="s">
        <v>86</v>
      </c>
      <c r="C18" s="23" t="s">
        <v>67</v>
      </c>
      <c r="D18" s="24"/>
      <c r="E18" s="27"/>
      <c r="F18" s="27"/>
      <c r="G18" s="15"/>
      <c r="H18" s="27"/>
      <c r="I18" s="27"/>
      <c r="J18" s="25"/>
      <c r="K18" s="27"/>
      <c r="L18" s="25"/>
      <c r="M18" s="27"/>
      <c r="N18" s="27"/>
      <c r="O18" s="27"/>
      <c r="P18" s="27"/>
      <c r="Q18" s="25"/>
      <c r="R18" s="27"/>
      <c r="S18" s="27"/>
      <c r="U18" s="27"/>
      <c r="V18" s="27"/>
      <c r="W18" s="27"/>
      <c r="X18" s="26"/>
      <c r="Y18" s="26"/>
      <c r="Z18" s="27"/>
      <c r="AA18" s="27"/>
      <c r="AB18" s="26"/>
      <c r="AC18" s="27"/>
      <c r="AD18" s="27"/>
      <c r="AE18" s="27"/>
      <c r="AF18" s="27"/>
      <c r="AU18" s="27"/>
      <c r="AV18" s="26"/>
      <c r="AW18" s="27"/>
      <c r="AX18" s="27"/>
      <c r="AY18" s="34" t="s">
        <v>69</v>
      </c>
      <c r="AZ18" s="26"/>
      <c r="BA18" s="26"/>
      <c r="BB18" s="27"/>
      <c r="BC18" s="25"/>
      <c r="BD18" s="25"/>
      <c r="BE18" s="25"/>
      <c r="BF18" s="25"/>
    </row>
    <row r="19" spans="1:58" x14ac:dyDescent="0.25">
      <c r="A19" s="35" t="s">
        <v>87</v>
      </c>
      <c r="B19" s="36" t="s">
        <v>86</v>
      </c>
      <c r="C19" s="23" t="s">
        <v>67</v>
      </c>
      <c r="D19" s="24"/>
      <c r="E19" s="27"/>
      <c r="F19" s="27"/>
      <c r="G19" s="15"/>
      <c r="H19" s="27"/>
      <c r="I19" s="27"/>
      <c r="J19" s="25"/>
      <c r="K19" s="25"/>
      <c r="L19" s="27"/>
      <c r="M19" s="27"/>
      <c r="N19" s="27"/>
      <c r="O19" s="27"/>
      <c r="P19" s="25"/>
      <c r="Q19" s="25"/>
      <c r="R19" s="27"/>
      <c r="S19" s="27"/>
      <c r="U19" s="27"/>
      <c r="V19" s="27"/>
      <c r="W19" s="27"/>
      <c r="X19" s="27"/>
      <c r="Y19" s="26"/>
      <c r="Z19" s="27"/>
      <c r="AA19" s="27"/>
      <c r="AB19" s="27"/>
      <c r="AC19" s="27"/>
      <c r="AD19" s="27"/>
      <c r="AE19" s="27"/>
      <c r="AF19" s="27"/>
      <c r="AU19" s="27"/>
      <c r="AV19" s="26"/>
      <c r="AW19" s="27"/>
      <c r="AX19" s="27"/>
      <c r="AY19" s="29" t="s">
        <v>69</v>
      </c>
      <c r="AZ19" s="26"/>
      <c r="BA19" s="26"/>
      <c r="BB19" s="27"/>
      <c r="BC19" s="25"/>
      <c r="BD19" s="25"/>
      <c r="BE19" s="25"/>
      <c r="BF19" s="25"/>
    </row>
    <row r="20" spans="1:58" x14ac:dyDescent="0.25">
      <c r="A20" s="35" t="s">
        <v>88</v>
      </c>
      <c r="B20" s="36" t="s">
        <v>86</v>
      </c>
      <c r="C20" s="23" t="s">
        <v>67</v>
      </c>
      <c r="D20" s="24"/>
      <c r="E20" s="27"/>
      <c r="F20" s="26"/>
      <c r="G20" s="15"/>
      <c r="H20" s="27"/>
      <c r="I20" s="27"/>
      <c r="J20" s="25"/>
      <c r="K20" s="27"/>
      <c r="L20" s="27"/>
      <c r="M20" s="25"/>
      <c r="N20" s="27"/>
      <c r="O20" s="25"/>
      <c r="P20" s="27"/>
      <c r="Q20" s="25"/>
      <c r="R20" s="27"/>
      <c r="S20" s="27"/>
      <c r="U20" s="27"/>
      <c r="V20" s="27"/>
      <c r="W20" s="27"/>
      <c r="X20" s="26"/>
      <c r="Y20" s="26"/>
      <c r="Z20" s="27"/>
      <c r="AA20" s="26"/>
      <c r="AB20" s="26"/>
      <c r="AC20" s="27"/>
      <c r="AD20" s="27"/>
      <c r="AE20" s="27"/>
      <c r="AF20" s="27"/>
      <c r="AU20" s="27"/>
      <c r="AV20" s="26"/>
      <c r="AW20" s="27"/>
      <c r="AX20" s="27"/>
      <c r="AY20" s="29" t="s">
        <v>69</v>
      </c>
      <c r="AZ20" s="26"/>
      <c r="BA20" s="26"/>
      <c r="BB20" s="27"/>
      <c r="BC20" s="25"/>
      <c r="BD20" s="25"/>
      <c r="BE20" s="25"/>
      <c r="BF20" s="25"/>
    </row>
    <row r="21" spans="1:58" x14ac:dyDescent="0.25">
      <c r="A21" s="35" t="s">
        <v>89</v>
      </c>
      <c r="B21" s="36" t="s">
        <v>86</v>
      </c>
      <c r="C21" s="23" t="s">
        <v>67</v>
      </c>
      <c r="D21" s="24"/>
      <c r="E21" s="27"/>
      <c r="F21" s="26"/>
      <c r="G21" s="15"/>
      <c r="H21" s="27"/>
      <c r="I21" s="27"/>
      <c r="J21" s="25"/>
      <c r="K21" s="27"/>
      <c r="L21" s="25"/>
      <c r="M21" s="27"/>
      <c r="N21" s="27"/>
      <c r="O21" s="25"/>
      <c r="P21" s="27"/>
      <c r="Q21" s="25"/>
      <c r="R21" s="27"/>
      <c r="S21" s="27"/>
      <c r="U21" s="27"/>
      <c r="V21" s="27"/>
      <c r="W21" s="27"/>
      <c r="X21" s="26"/>
      <c r="Y21" s="27"/>
      <c r="Z21" s="27"/>
      <c r="AA21" s="26"/>
      <c r="AB21" s="27"/>
      <c r="AC21" s="27"/>
      <c r="AD21" s="27"/>
      <c r="AE21" s="27"/>
      <c r="AF21" s="26"/>
      <c r="AU21" s="27"/>
      <c r="AV21" s="26"/>
      <c r="AW21" s="27"/>
      <c r="AX21" s="27"/>
      <c r="AY21" s="33" t="s">
        <v>69</v>
      </c>
      <c r="AZ21" s="26"/>
      <c r="BA21" s="26"/>
      <c r="BB21" s="27"/>
      <c r="BC21" s="25"/>
      <c r="BD21" s="25"/>
      <c r="BE21" s="25"/>
      <c r="BF21" s="25"/>
    </row>
    <row r="22" spans="1:58" x14ac:dyDescent="0.25">
      <c r="A22" s="35" t="s">
        <v>90</v>
      </c>
      <c r="B22" s="36" t="s">
        <v>86</v>
      </c>
      <c r="C22" s="23" t="s">
        <v>67</v>
      </c>
      <c r="D22" s="24"/>
      <c r="E22" s="27"/>
      <c r="F22" s="27"/>
      <c r="G22" s="15"/>
      <c r="H22" s="27"/>
      <c r="I22" s="27"/>
      <c r="J22" s="25"/>
      <c r="K22" s="27"/>
      <c r="L22" s="27"/>
      <c r="M22" s="27"/>
      <c r="N22" s="27"/>
      <c r="O22" s="27"/>
      <c r="P22" s="27"/>
      <c r="Q22" s="25"/>
      <c r="R22" s="27"/>
      <c r="S22" s="27"/>
      <c r="U22" s="26"/>
      <c r="V22" s="27"/>
      <c r="W22" s="27"/>
      <c r="X22" s="27"/>
      <c r="Y22" s="26"/>
      <c r="Z22" s="26"/>
      <c r="AA22" s="27"/>
      <c r="AB22" s="26"/>
      <c r="AC22" s="26"/>
      <c r="AD22" s="27"/>
      <c r="AE22" s="27"/>
      <c r="AF22" s="27"/>
      <c r="AU22" s="27"/>
      <c r="AV22" s="26"/>
      <c r="AW22" s="27"/>
      <c r="AX22" s="27"/>
      <c r="AY22" s="29" t="s">
        <v>69</v>
      </c>
      <c r="AZ22" s="26"/>
      <c r="BA22" s="26"/>
      <c r="BB22" s="27"/>
      <c r="BC22" s="25"/>
      <c r="BD22" s="25"/>
      <c r="BE22" s="25"/>
      <c r="BF22" s="25"/>
    </row>
    <row r="23" spans="1:58" x14ac:dyDescent="0.25">
      <c r="A23" s="35" t="s">
        <v>91</v>
      </c>
      <c r="B23" s="36" t="s">
        <v>92</v>
      </c>
      <c r="C23" s="23" t="s">
        <v>67</v>
      </c>
      <c r="D23" s="24"/>
      <c r="E23" s="27"/>
      <c r="F23" s="27"/>
      <c r="G23" s="15"/>
      <c r="H23" s="27"/>
      <c r="I23" s="27"/>
      <c r="J23" s="25"/>
      <c r="K23" s="27"/>
      <c r="L23" s="27"/>
      <c r="M23" s="27"/>
      <c r="N23" s="27"/>
      <c r="O23" s="27"/>
      <c r="P23" s="27"/>
      <c r="Q23" s="25"/>
      <c r="R23" s="27"/>
      <c r="S23" s="27"/>
      <c r="U23" s="27"/>
      <c r="V23" s="26"/>
      <c r="W23" s="27"/>
      <c r="X23" s="27"/>
      <c r="Y23" s="27"/>
      <c r="Z23" s="27"/>
      <c r="AA23" s="27"/>
      <c r="AB23" s="27"/>
      <c r="AC23" s="27"/>
      <c r="AD23" s="27"/>
      <c r="AE23" s="27"/>
      <c r="AF23" s="27"/>
      <c r="AU23" s="27"/>
      <c r="AV23" s="27"/>
      <c r="AW23" s="27"/>
      <c r="AX23" s="27"/>
      <c r="AY23" s="32" t="s">
        <v>69</v>
      </c>
      <c r="AZ23" s="26"/>
      <c r="BA23" s="26"/>
      <c r="BB23" s="26"/>
      <c r="BC23" s="27"/>
      <c r="BD23" s="25"/>
      <c r="BE23" s="25"/>
      <c r="BF23" s="25"/>
    </row>
    <row r="24" spans="1:58" x14ac:dyDescent="0.25">
      <c r="A24" s="35" t="s">
        <v>93</v>
      </c>
      <c r="B24" s="36" t="s">
        <v>92</v>
      </c>
      <c r="C24" s="23" t="s">
        <v>67</v>
      </c>
      <c r="D24" s="24"/>
      <c r="E24" s="27"/>
      <c r="F24" s="26"/>
      <c r="G24" s="15"/>
      <c r="H24" s="27"/>
      <c r="I24" s="27"/>
      <c r="J24" s="25"/>
      <c r="K24" s="27"/>
      <c r="L24" s="27"/>
      <c r="M24" s="27"/>
      <c r="N24" s="27"/>
      <c r="O24" s="27"/>
      <c r="P24" s="25"/>
      <c r="Q24" s="27"/>
      <c r="R24" s="25"/>
      <c r="S24" s="27"/>
      <c r="U24" s="27"/>
      <c r="V24" s="27"/>
      <c r="W24" s="27"/>
      <c r="X24" s="27"/>
      <c r="Y24" s="26"/>
      <c r="Z24" s="27"/>
      <c r="AA24" s="26"/>
      <c r="AB24" s="27"/>
      <c r="AC24" s="27"/>
      <c r="AD24" s="27"/>
      <c r="AE24" s="27"/>
      <c r="AF24" s="26"/>
      <c r="AU24" s="27"/>
      <c r="AV24" s="27"/>
      <c r="AW24" s="27"/>
      <c r="AX24" s="27"/>
      <c r="AY24" s="29" t="s">
        <v>69</v>
      </c>
      <c r="AZ24" s="26"/>
      <c r="BA24" s="26"/>
      <c r="BB24" s="26"/>
      <c r="BC24" s="27"/>
      <c r="BD24" s="25"/>
      <c r="BE24" s="25"/>
      <c r="BF24" s="25"/>
    </row>
    <row r="25" spans="1:58" x14ac:dyDescent="0.25">
      <c r="A25" s="35" t="s">
        <v>94</v>
      </c>
      <c r="B25" s="36" t="s">
        <v>95</v>
      </c>
      <c r="C25" s="23" t="s">
        <v>67</v>
      </c>
      <c r="D25" s="24"/>
      <c r="E25" s="25"/>
      <c r="F25" s="27"/>
      <c r="G25" s="15"/>
      <c r="H25" s="27"/>
      <c r="I25" s="27"/>
      <c r="J25" s="25"/>
      <c r="K25" s="27"/>
      <c r="L25" s="27"/>
      <c r="M25" s="27"/>
      <c r="N25" s="25"/>
      <c r="O25" s="27"/>
      <c r="P25" s="27"/>
      <c r="Q25" s="25"/>
      <c r="R25" s="27"/>
      <c r="S25" s="27"/>
      <c r="U25" s="27"/>
      <c r="V25" s="27"/>
      <c r="W25" s="27"/>
      <c r="X25" s="26"/>
      <c r="Y25" s="26"/>
      <c r="Z25" s="27"/>
      <c r="AA25" s="27"/>
      <c r="AB25" s="27"/>
      <c r="AC25" s="27"/>
      <c r="AD25" s="27"/>
      <c r="AE25" s="27"/>
      <c r="AF25" s="27"/>
      <c r="AU25" s="27"/>
      <c r="AV25" s="26"/>
      <c r="AW25" s="27"/>
      <c r="AX25" s="26"/>
      <c r="AY25" s="29" t="s">
        <v>69</v>
      </c>
      <c r="AZ25" s="26"/>
      <c r="BA25" s="26"/>
      <c r="BB25" s="27"/>
      <c r="BC25" s="27"/>
      <c r="BD25" s="27"/>
      <c r="BE25" s="25"/>
      <c r="BF25" s="25"/>
    </row>
    <row r="26" spans="1:58" x14ac:dyDescent="0.25">
      <c r="A26" s="37" t="s">
        <v>96</v>
      </c>
      <c r="B26" s="38" t="s">
        <v>97</v>
      </c>
      <c r="C26" s="23" t="s">
        <v>67</v>
      </c>
      <c r="D26" s="24"/>
      <c r="E26" s="27"/>
      <c r="F26" s="26"/>
      <c r="G26" s="15"/>
      <c r="H26" s="27"/>
      <c r="I26" s="25"/>
      <c r="J26" s="25"/>
      <c r="K26" s="27"/>
      <c r="L26" s="25"/>
      <c r="M26" s="27"/>
      <c r="N26" s="27"/>
      <c r="O26" s="27"/>
      <c r="P26" s="27"/>
      <c r="Q26" s="27"/>
      <c r="R26" s="25"/>
      <c r="S26" s="27"/>
      <c r="U26" s="27"/>
      <c r="V26" s="27"/>
      <c r="W26" s="27"/>
      <c r="X26" s="27"/>
      <c r="Y26" s="27"/>
      <c r="Z26" s="27"/>
      <c r="AA26" s="26"/>
      <c r="AB26" s="27"/>
      <c r="AC26" s="27"/>
      <c r="AD26" s="27"/>
      <c r="AE26" s="27"/>
      <c r="AF26" s="26"/>
      <c r="AU26" s="27"/>
      <c r="AV26" s="27"/>
      <c r="AW26" s="25"/>
      <c r="AX26" s="27"/>
      <c r="AY26" s="33" t="s">
        <v>69</v>
      </c>
      <c r="AZ26" s="26"/>
      <c r="BA26" s="26"/>
      <c r="BB26" s="26"/>
      <c r="BC26" s="27"/>
      <c r="BD26" s="27"/>
      <c r="BE26" s="25"/>
      <c r="BF26" s="25"/>
    </row>
    <row r="27" spans="1:58" x14ac:dyDescent="0.25">
      <c r="A27" s="37" t="s">
        <v>98</v>
      </c>
      <c r="B27" s="38" t="s">
        <v>97</v>
      </c>
      <c r="C27" s="23" t="s">
        <v>67</v>
      </c>
      <c r="D27" s="24"/>
      <c r="E27" s="27"/>
      <c r="F27" s="27"/>
      <c r="G27" s="15"/>
      <c r="H27" s="27"/>
      <c r="I27" s="25"/>
      <c r="J27" s="25"/>
      <c r="K27" s="27"/>
      <c r="L27" s="27"/>
      <c r="M27" s="27"/>
      <c r="N27" s="27"/>
      <c r="O27" s="27"/>
      <c r="P27" s="27"/>
      <c r="Q27" s="27"/>
      <c r="R27" s="25"/>
      <c r="S27" s="27"/>
      <c r="U27" s="27"/>
      <c r="V27" s="27"/>
      <c r="W27" s="27"/>
      <c r="X27" s="27"/>
      <c r="Y27" s="39"/>
      <c r="Z27" s="27"/>
      <c r="AA27" s="27"/>
      <c r="AB27" s="27"/>
      <c r="AC27" s="27"/>
      <c r="AD27" s="27"/>
      <c r="AE27" s="27"/>
      <c r="AF27" s="39"/>
      <c r="AU27" s="27"/>
      <c r="AV27" s="27"/>
      <c r="AW27" s="25"/>
      <c r="AX27" s="27"/>
      <c r="AY27" s="29" t="s">
        <v>69</v>
      </c>
      <c r="AZ27" s="26"/>
      <c r="BA27" s="26"/>
      <c r="BB27" s="26"/>
      <c r="BC27" s="27"/>
      <c r="BD27" s="27"/>
      <c r="BE27" s="25"/>
      <c r="BF27" s="25"/>
    </row>
    <row r="28" spans="1:58" x14ac:dyDescent="0.25">
      <c r="A28" s="40" t="s">
        <v>99</v>
      </c>
      <c r="B28" s="40" t="s">
        <v>100</v>
      </c>
      <c r="C28" s="23" t="s">
        <v>67</v>
      </c>
      <c r="D28" s="24"/>
      <c r="E28" s="27"/>
      <c r="F28" s="27"/>
      <c r="G28" s="15"/>
      <c r="H28" s="27"/>
      <c r="I28" s="27"/>
      <c r="J28" s="25"/>
      <c r="K28" s="27"/>
      <c r="L28" s="27"/>
      <c r="M28" s="27"/>
      <c r="N28" s="27"/>
      <c r="O28" s="25"/>
      <c r="P28" s="27"/>
      <c r="Q28" s="25"/>
      <c r="R28" s="27"/>
      <c r="S28" s="25"/>
      <c r="U28" s="27"/>
      <c r="V28" s="27"/>
      <c r="W28" s="39"/>
      <c r="X28" s="39"/>
      <c r="Y28" s="39"/>
      <c r="Z28" s="27"/>
      <c r="AA28" s="27"/>
      <c r="AB28" s="27"/>
      <c r="AC28" s="26"/>
      <c r="AD28" s="27"/>
      <c r="AE28" s="26"/>
      <c r="AF28" s="27"/>
      <c r="AU28" s="26"/>
      <c r="AV28" s="26"/>
      <c r="AW28" s="27"/>
      <c r="AX28" s="26"/>
      <c r="AY28" s="29" t="s">
        <v>69</v>
      </c>
      <c r="AZ28" s="26"/>
      <c r="BA28" s="27"/>
      <c r="BB28" s="27"/>
      <c r="BC28" s="27"/>
      <c r="BD28" s="27"/>
      <c r="BE28" s="25"/>
      <c r="BF28" s="25"/>
    </row>
    <row r="29" spans="1:58" x14ac:dyDescent="0.25">
      <c r="A29" s="40" t="s">
        <v>101</v>
      </c>
      <c r="B29" s="40" t="s">
        <v>102</v>
      </c>
      <c r="C29" s="23" t="s">
        <v>67</v>
      </c>
      <c r="D29" s="24"/>
      <c r="E29" s="27"/>
      <c r="F29" s="27"/>
      <c r="G29" s="15"/>
      <c r="H29" s="27"/>
      <c r="I29" s="27"/>
      <c r="J29" s="25"/>
      <c r="K29" s="25"/>
      <c r="L29" s="25"/>
      <c r="M29" s="25"/>
      <c r="N29" s="27"/>
      <c r="O29" s="27"/>
      <c r="P29" s="27"/>
      <c r="Q29" s="25"/>
      <c r="R29" s="27"/>
      <c r="S29" s="27"/>
      <c r="U29" s="27"/>
      <c r="V29" s="27"/>
      <c r="W29" s="27"/>
      <c r="X29" s="27"/>
      <c r="Y29" s="39"/>
      <c r="Z29" s="39"/>
      <c r="AA29" s="27"/>
      <c r="AB29" s="27"/>
      <c r="AC29" s="27"/>
      <c r="AD29" s="27"/>
      <c r="AE29" s="39"/>
      <c r="AF29" s="27"/>
      <c r="AU29" s="27"/>
      <c r="AV29" s="26"/>
      <c r="AW29" s="26"/>
      <c r="AX29" s="27"/>
      <c r="AY29" s="34" t="s">
        <v>69</v>
      </c>
      <c r="AZ29" s="27"/>
      <c r="BA29" s="26"/>
      <c r="BB29" s="27"/>
      <c r="BC29" s="25"/>
      <c r="BD29" s="25"/>
      <c r="BE29" s="25"/>
      <c r="BF29" s="25"/>
    </row>
    <row r="30" spans="1:58" x14ac:dyDescent="0.25">
      <c r="A30" s="40" t="s">
        <v>103</v>
      </c>
      <c r="B30" s="40" t="s">
        <v>102</v>
      </c>
      <c r="C30" s="23" t="s">
        <v>67</v>
      </c>
      <c r="D30" s="24"/>
      <c r="E30" s="27"/>
      <c r="F30" s="26"/>
      <c r="G30" s="15"/>
      <c r="H30" s="27"/>
      <c r="I30" s="27"/>
      <c r="J30" s="25"/>
      <c r="K30" s="27"/>
      <c r="L30" s="27"/>
      <c r="M30" s="25"/>
      <c r="N30" s="27"/>
      <c r="O30" s="25"/>
      <c r="P30" s="27"/>
      <c r="Q30" s="27"/>
      <c r="R30" s="25"/>
      <c r="S30" s="27"/>
      <c r="U30" s="27"/>
      <c r="V30" s="27"/>
      <c r="W30" s="27"/>
      <c r="X30" s="27"/>
      <c r="Y30" s="27"/>
      <c r="Z30" s="27"/>
      <c r="AA30" s="26"/>
      <c r="AB30" s="27"/>
      <c r="AC30" s="27"/>
      <c r="AD30" s="27"/>
      <c r="AE30" s="39"/>
      <c r="AF30" s="27"/>
      <c r="AU30" s="27"/>
      <c r="AV30" s="26"/>
      <c r="AW30" s="26"/>
      <c r="AX30" s="27"/>
      <c r="AY30" s="32" t="s">
        <v>69</v>
      </c>
      <c r="AZ30" s="27"/>
      <c r="BA30" s="26"/>
      <c r="BB30" s="27"/>
      <c r="BC30" s="25"/>
      <c r="BD30" s="25"/>
      <c r="BE30" s="25"/>
      <c r="BF30" s="25"/>
    </row>
    <row r="31" spans="1:58" x14ac:dyDescent="0.25">
      <c r="A31" s="40" t="s">
        <v>104</v>
      </c>
      <c r="B31" s="40" t="s">
        <v>105</v>
      </c>
      <c r="C31" s="23" t="s">
        <v>67</v>
      </c>
      <c r="D31" s="24"/>
      <c r="E31" s="27"/>
      <c r="F31" s="27"/>
      <c r="G31" s="15"/>
      <c r="H31" s="27"/>
      <c r="I31" s="27"/>
      <c r="J31" s="25"/>
      <c r="K31" s="25"/>
      <c r="L31" s="25"/>
      <c r="M31" s="27"/>
      <c r="N31" s="27"/>
      <c r="O31" s="27"/>
      <c r="P31" s="27"/>
      <c r="Q31" s="25"/>
      <c r="R31" s="27"/>
      <c r="S31" s="27"/>
      <c r="U31" s="26"/>
      <c r="V31" s="27"/>
      <c r="W31" s="27"/>
      <c r="X31" s="26"/>
      <c r="Y31" s="27"/>
      <c r="Z31" s="27"/>
      <c r="AA31" s="27"/>
      <c r="AB31" s="27"/>
      <c r="AC31" s="27"/>
      <c r="AD31" s="27"/>
      <c r="AE31" s="27"/>
      <c r="AF31" s="27"/>
      <c r="AU31" s="26"/>
      <c r="AV31" s="26"/>
      <c r="AW31" s="27"/>
      <c r="AX31" s="27"/>
      <c r="AY31" s="33" t="s">
        <v>69</v>
      </c>
      <c r="AZ31" s="27"/>
      <c r="BA31" s="27"/>
      <c r="BB31" s="27"/>
      <c r="BC31" s="27"/>
      <c r="BD31" s="27"/>
      <c r="BE31" s="25"/>
      <c r="BF31" s="25"/>
    </row>
    <row r="32" spans="1:58" x14ac:dyDescent="0.25">
      <c r="A32" s="40" t="s">
        <v>106</v>
      </c>
      <c r="B32" s="40" t="s">
        <v>80</v>
      </c>
      <c r="C32" s="23" t="s">
        <v>67</v>
      </c>
      <c r="D32" s="24"/>
      <c r="E32" s="27"/>
      <c r="F32" s="27"/>
      <c r="G32" s="15"/>
      <c r="H32" s="27"/>
      <c r="I32" s="25"/>
      <c r="J32" s="25"/>
      <c r="K32" s="25"/>
      <c r="L32" s="27"/>
      <c r="M32" s="27"/>
      <c r="N32" s="27"/>
      <c r="O32" s="27"/>
      <c r="P32" s="27"/>
      <c r="Q32" s="25"/>
      <c r="R32" s="27"/>
      <c r="S32" s="27"/>
      <c r="U32" s="27"/>
      <c r="V32" s="27"/>
      <c r="W32" s="39"/>
      <c r="X32" s="27"/>
      <c r="Y32" s="39"/>
      <c r="Z32" s="27"/>
      <c r="AA32" s="27"/>
      <c r="AB32" s="27"/>
      <c r="AC32" s="27"/>
      <c r="AD32" s="27"/>
      <c r="AE32" s="39"/>
      <c r="AF32" s="27"/>
      <c r="AU32" s="27"/>
      <c r="AV32" s="26"/>
      <c r="AW32" s="27"/>
      <c r="AX32" s="26"/>
      <c r="AY32" s="29" t="s">
        <v>69</v>
      </c>
      <c r="AZ32" s="27"/>
      <c r="BA32" s="26"/>
      <c r="BB32" s="27"/>
      <c r="BC32" s="27"/>
      <c r="BD32" s="25"/>
      <c r="BE32" s="25"/>
      <c r="BF32" s="25"/>
    </row>
    <row r="33" spans="1:58" x14ac:dyDescent="0.25">
      <c r="A33" s="40" t="s">
        <v>107</v>
      </c>
      <c r="B33" s="40" t="s">
        <v>108</v>
      </c>
      <c r="C33" s="23" t="s">
        <v>67</v>
      </c>
      <c r="D33" s="24"/>
      <c r="E33" s="27"/>
      <c r="F33" s="27"/>
      <c r="G33" s="15"/>
      <c r="H33" s="27"/>
      <c r="I33" s="27"/>
      <c r="J33" s="25"/>
      <c r="K33" s="27"/>
      <c r="L33" s="25"/>
      <c r="M33" s="27"/>
      <c r="N33" s="27"/>
      <c r="O33" s="27"/>
      <c r="P33" s="27"/>
      <c r="Q33" s="25"/>
      <c r="R33" s="27"/>
      <c r="S33" s="27"/>
      <c r="U33" s="39"/>
      <c r="V33" s="27"/>
      <c r="W33" s="27"/>
      <c r="X33" s="39"/>
      <c r="Y33" s="27"/>
      <c r="Z33" s="27"/>
      <c r="AA33" s="27"/>
      <c r="AB33" s="27"/>
      <c r="AC33" s="39"/>
      <c r="AD33" s="27"/>
      <c r="AE33" s="27"/>
      <c r="AF33" s="27"/>
      <c r="AU33" s="26"/>
      <c r="AV33" s="27"/>
      <c r="AW33" s="27"/>
      <c r="AX33" s="27"/>
      <c r="AY33" s="33" t="s">
        <v>69</v>
      </c>
      <c r="AZ33" s="27"/>
      <c r="BA33" s="27"/>
      <c r="BB33" s="27"/>
      <c r="BC33" s="27"/>
      <c r="BD33" s="27"/>
      <c r="BE33" s="25"/>
      <c r="BF33" s="25"/>
    </row>
    <row r="34" spans="1:58" x14ac:dyDescent="0.25">
      <c r="A34" s="40" t="s">
        <v>109</v>
      </c>
      <c r="B34" s="40" t="s">
        <v>110</v>
      </c>
      <c r="C34" s="23" t="s">
        <v>67</v>
      </c>
      <c r="D34" s="24"/>
      <c r="E34" s="27"/>
      <c r="F34" s="27"/>
      <c r="G34" s="15"/>
      <c r="H34" s="27"/>
      <c r="I34" s="27"/>
      <c r="J34" s="25"/>
      <c r="K34" s="27"/>
      <c r="L34" s="27"/>
      <c r="M34" s="27"/>
      <c r="N34" s="27"/>
      <c r="O34" s="25"/>
      <c r="P34" s="27"/>
      <c r="Q34" s="25"/>
      <c r="R34" s="27"/>
      <c r="S34" s="27"/>
      <c r="U34" s="27"/>
      <c r="V34" s="27"/>
      <c r="W34" s="27"/>
      <c r="X34" s="27"/>
      <c r="Y34" s="39"/>
      <c r="Z34" s="27"/>
      <c r="AA34" s="27"/>
      <c r="AB34" s="27"/>
      <c r="AC34" s="39"/>
      <c r="AD34" s="27"/>
      <c r="AE34" s="27"/>
      <c r="AF34" s="27"/>
      <c r="AU34" s="26"/>
      <c r="AV34" s="26"/>
      <c r="AW34" s="27"/>
      <c r="AX34" s="26"/>
      <c r="AY34" s="29" t="s">
        <v>69</v>
      </c>
      <c r="AZ34" s="27"/>
      <c r="BA34" s="25"/>
      <c r="BB34" s="25"/>
      <c r="BC34" s="27"/>
      <c r="BD34" s="27"/>
      <c r="BE34" s="25"/>
      <c r="BF34" s="25"/>
    </row>
    <row r="35" spans="1:58" x14ac:dyDescent="0.25">
      <c r="A35" s="17"/>
      <c r="B35" s="41"/>
      <c r="C35" s="13"/>
      <c r="D35" s="42"/>
      <c r="E35" s="43"/>
      <c r="F35" s="44"/>
      <c r="G35" s="45"/>
      <c r="H35" s="283" t="s">
        <v>48</v>
      </c>
      <c r="I35" s="283"/>
      <c r="J35" s="283"/>
      <c r="K35" s="283"/>
      <c r="L35" s="283"/>
      <c r="M35" s="283"/>
      <c r="N35" s="283"/>
      <c r="O35" s="283"/>
      <c r="P35" s="283"/>
      <c r="Q35" s="283"/>
      <c r="R35" s="283"/>
      <c r="S35" s="283"/>
      <c r="U35" s="283" t="s">
        <v>49</v>
      </c>
      <c r="V35" s="283"/>
      <c r="W35" s="283"/>
      <c r="X35" s="283"/>
      <c r="Y35" s="283"/>
      <c r="Z35" s="283"/>
      <c r="AA35" s="283"/>
      <c r="AB35" s="283"/>
      <c r="AC35" s="283"/>
      <c r="AD35" s="283"/>
      <c r="AE35" s="283"/>
      <c r="AF35" s="283"/>
      <c r="AH35" s="283" t="s">
        <v>111</v>
      </c>
      <c r="AI35" s="283"/>
      <c r="AJ35" s="283"/>
      <c r="AK35" s="283"/>
      <c r="AL35" s="283"/>
      <c r="AM35" s="283"/>
      <c r="AN35" s="283"/>
      <c r="AO35" s="283"/>
      <c r="AP35" s="283"/>
      <c r="AQ35" s="283"/>
      <c r="AR35" s="283"/>
      <c r="AS35" s="283"/>
      <c r="AU35" s="283" t="s">
        <v>50</v>
      </c>
      <c r="AV35" s="283"/>
      <c r="AW35" s="283"/>
      <c r="AX35" s="283"/>
      <c r="AY35" s="283"/>
      <c r="AZ35" s="283"/>
      <c r="BA35" s="283"/>
      <c r="BB35" s="283"/>
      <c r="BC35" s="283"/>
      <c r="BD35" s="283"/>
      <c r="BE35" s="283"/>
      <c r="BF35" s="283"/>
    </row>
    <row r="36" spans="1:58" x14ac:dyDescent="0.25">
      <c r="A36" s="290" t="s">
        <v>112</v>
      </c>
      <c r="B36" s="290"/>
      <c r="D36" s="291" t="s">
        <v>113</v>
      </c>
      <c r="E36" s="291"/>
      <c r="F36" s="292"/>
      <c r="G36" s="21"/>
      <c r="H36" s="15" t="s">
        <v>53</v>
      </c>
      <c r="I36" s="15" t="s">
        <v>54</v>
      </c>
      <c r="J36" s="15" t="s">
        <v>55</v>
      </c>
      <c r="K36" s="15" t="s">
        <v>56</v>
      </c>
      <c r="L36" s="15" t="s">
        <v>57</v>
      </c>
      <c r="M36" s="15" t="s">
        <v>58</v>
      </c>
      <c r="N36" s="15" t="s">
        <v>59</v>
      </c>
      <c r="O36" s="15" t="s">
        <v>60</v>
      </c>
      <c r="P36" s="15" t="s">
        <v>61</v>
      </c>
      <c r="Q36" s="15" t="s">
        <v>62</v>
      </c>
      <c r="R36" s="15" t="s">
        <v>63</v>
      </c>
      <c r="S36" s="15" t="s">
        <v>64</v>
      </c>
      <c r="U36" s="15" t="s">
        <v>53</v>
      </c>
      <c r="V36" s="15" t="s">
        <v>54</v>
      </c>
      <c r="W36" s="15" t="s">
        <v>55</v>
      </c>
      <c r="X36" s="15" t="s">
        <v>56</v>
      </c>
      <c r="Y36" s="15" t="s">
        <v>57</v>
      </c>
      <c r="Z36" s="15" t="s">
        <v>58</v>
      </c>
      <c r="AA36" s="15" t="s">
        <v>59</v>
      </c>
      <c r="AB36" s="15" t="s">
        <v>60</v>
      </c>
      <c r="AC36" s="15" t="s">
        <v>61</v>
      </c>
      <c r="AD36" s="15" t="s">
        <v>62</v>
      </c>
      <c r="AE36" s="15" t="s">
        <v>63</v>
      </c>
      <c r="AF36" s="15" t="s">
        <v>64</v>
      </c>
      <c r="AH36" s="15" t="s">
        <v>53</v>
      </c>
      <c r="AI36" s="15" t="s">
        <v>54</v>
      </c>
      <c r="AJ36" s="15" t="s">
        <v>55</v>
      </c>
      <c r="AK36" s="15" t="s">
        <v>56</v>
      </c>
      <c r="AL36" s="15" t="s">
        <v>57</v>
      </c>
      <c r="AM36" s="15" t="s">
        <v>58</v>
      </c>
      <c r="AN36" s="15" t="s">
        <v>59</v>
      </c>
      <c r="AO36" s="15" t="s">
        <v>60</v>
      </c>
      <c r="AP36" s="15" t="s">
        <v>61</v>
      </c>
      <c r="AQ36" s="15" t="s">
        <v>62</v>
      </c>
      <c r="AR36" s="15" t="s">
        <v>63</v>
      </c>
      <c r="AS36" s="15" t="s">
        <v>64</v>
      </c>
      <c r="AU36" s="15" t="s">
        <v>53</v>
      </c>
      <c r="AV36" s="15" t="s">
        <v>54</v>
      </c>
      <c r="AW36" s="15" t="s">
        <v>55</v>
      </c>
      <c r="AX36" s="15" t="s">
        <v>56</v>
      </c>
      <c r="AY36" s="15" t="s">
        <v>57</v>
      </c>
      <c r="AZ36" s="15" t="s">
        <v>58</v>
      </c>
      <c r="BA36" s="15" t="s">
        <v>59</v>
      </c>
      <c r="BB36" s="15" t="s">
        <v>60</v>
      </c>
      <c r="BC36" s="15" t="s">
        <v>61</v>
      </c>
      <c r="BD36" s="15" t="s">
        <v>62</v>
      </c>
      <c r="BE36" s="15" t="s">
        <v>63</v>
      </c>
      <c r="BF36" s="15" t="s">
        <v>64</v>
      </c>
    </row>
    <row r="37" spans="1:58" x14ac:dyDescent="0.25">
      <c r="A37" s="22" t="s">
        <v>114</v>
      </c>
      <c r="B37" s="22" t="s">
        <v>115</v>
      </c>
      <c r="C37" s="23" t="s">
        <v>67</v>
      </c>
      <c r="D37" s="24"/>
      <c r="E37" s="27"/>
      <c r="F37" s="27"/>
      <c r="G37" s="15"/>
      <c r="H37" s="46"/>
      <c r="I37" s="46"/>
      <c r="J37" s="46"/>
      <c r="K37" s="27"/>
      <c r="L37" s="46"/>
      <c r="M37" s="46"/>
      <c r="N37" s="27"/>
      <c r="O37" s="46"/>
      <c r="P37" s="27"/>
      <c r="Q37" s="27"/>
      <c r="R37" s="27"/>
      <c r="S37" s="27"/>
      <c r="U37" s="27"/>
      <c r="V37" s="27"/>
      <c r="W37" s="39"/>
      <c r="X37" s="27"/>
      <c r="Y37" s="27"/>
      <c r="Z37" s="27"/>
      <c r="AA37" s="27"/>
      <c r="AB37" s="27"/>
      <c r="AC37" s="39"/>
      <c r="AD37" s="27"/>
      <c r="AE37" s="27"/>
      <c r="AF37" s="31"/>
      <c r="AH37" s="25"/>
      <c r="AI37" s="25"/>
      <c r="AJ37" s="25"/>
      <c r="AK37" s="25"/>
      <c r="AL37" s="25"/>
      <c r="AM37" s="25"/>
      <c r="AN37" s="25"/>
      <c r="AO37" s="25"/>
      <c r="AP37" s="27"/>
      <c r="AQ37" s="27"/>
      <c r="AR37" s="27"/>
      <c r="AS37" s="27"/>
      <c r="AU37" s="26"/>
      <c r="AV37" s="26"/>
      <c r="AW37" s="26"/>
      <c r="AX37" s="27"/>
      <c r="AY37" s="33" t="s">
        <v>116</v>
      </c>
      <c r="AZ37" s="25"/>
      <c r="BA37" s="25"/>
      <c r="BB37" s="25"/>
      <c r="BC37" s="27"/>
      <c r="BD37" s="27"/>
      <c r="BE37" s="26"/>
      <c r="BF37" s="26"/>
    </row>
    <row r="38" spans="1:58" x14ac:dyDescent="0.25">
      <c r="A38" s="22" t="s">
        <v>117</v>
      </c>
      <c r="B38" s="22" t="s">
        <v>115</v>
      </c>
      <c r="C38" s="23" t="s">
        <v>67</v>
      </c>
      <c r="D38" s="24"/>
      <c r="E38" s="27"/>
      <c r="F38" s="27"/>
      <c r="G38" s="15"/>
      <c r="H38" s="46"/>
      <c r="I38" s="46"/>
      <c r="J38" s="27"/>
      <c r="K38" s="46"/>
      <c r="L38" s="27"/>
      <c r="M38" s="46"/>
      <c r="N38" s="27"/>
      <c r="O38" s="27"/>
      <c r="P38" s="46"/>
      <c r="Q38" s="46"/>
      <c r="R38" s="27"/>
      <c r="S38" s="46"/>
      <c r="U38" s="27"/>
      <c r="V38" s="27"/>
      <c r="W38" s="39"/>
      <c r="X38" s="27"/>
      <c r="Y38" s="27"/>
      <c r="Z38" s="39"/>
      <c r="AA38" s="27"/>
      <c r="AB38" s="27"/>
      <c r="AC38" s="39"/>
      <c r="AD38" s="27"/>
      <c r="AE38" s="39"/>
      <c r="AF38" s="31"/>
      <c r="AH38" s="27"/>
      <c r="AI38" s="25"/>
      <c r="AJ38" s="25"/>
      <c r="AK38" s="25"/>
      <c r="AL38" s="25"/>
      <c r="AM38" s="25"/>
      <c r="AN38" s="25"/>
      <c r="AO38" s="25"/>
      <c r="AP38" s="27"/>
      <c r="AQ38" s="27"/>
      <c r="AR38" s="27"/>
      <c r="AS38" s="27"/>
      <c r="AU38" s="26"/>
      <c r="AV38" s="26"/>
      <c r="AW38" s="26"/>
      <c r="AX38" s="27"/>
      <c r="AY38" s="33" t="s">
        <v>118</v>
      </c>
      <c r="AZ38" s="25"/>
      <c r="BA38" s="25"/>
      <c r="BB38" s="25"/>
      <c r="BC38" s="27"/>
      <c r="BD38" s="27"/>
      <c r="BE38" s="26"/>
      <c r="BF38" s="26"/>
    </row>
    <row r="39" spans="1:58" x14ac:dyDescent="0.25">
      <c r="A39" s="22" t="s">
        <v>119</v>
      </c>
      <c r="B39" s="22" t="s">
        <v>120</v>
      </c>
      <c r="C39" s="23" t="s">
        <v>67</v>
      </c>
      <c r="D39" s="24"/>
      <c r="E39" s="27"/>
      <c r="F39" s="27"/>
      <c r="G39" s="15"/>
      <c r="H39" s="46"/>
      <c r="I39" s="27"/>
      <c r="J39" s="27"/>
      <c r="K39" s="46"/>
      <c r="L39" s="46"/>
      <c r="M39" s="46"/>
      <c r="N39" s="27"/>
      <c r="O39" s="27"/>
      <c r="P39" s="46"/>
      <c r="Q39" s="46"/>
      <c r="R39" s="27"/>
      <c r="S39" s="46"/>
      <c r="U39" s="31" t="s">
        <v>30</v>
      </c>
      <c r="V39" s="27"/>
      <c r="W39" s="39"/>
      <c r="X39" s="27"/>
      <c r="Y39" s="27"/>
      <c r="Z39" s="39"/>
      <c r="AA39" s="27"/>
      <c r="AB39" s="27"/>
      <c r="AC39" s="39"/>
      <c r="AD39" s="27"/>
      <c r="AE39" s="39"/>
      <c r="AF39" s="31" t="s">
        <v>30</v>
      </c>
      <c r="AH39" s="27"/>
      <c r="AI39" s="25"/>
      <c r="AJ39" s="25"/>
      <c r="AK39" s="25"/>
      <c r="AL39" s="25"/>
      <c r="AM39" s="25"/>
      <c r="AN39" s="25"/>
      <c r="AO39" s="25"/>
      <c r="AP39" s="25"/>
      <c r="AQ39" s="27"/>
      <c r="AR39" s="27"/>
      <c r="AS39" s="27"/>
      <c r="AU39" s="26"/>
      <c r="AV39" s="26"/>
      <c r="AW39" s="26"/>
      <c r="AX39" s="26"/>
      <c r="AY39" s="33" t="s">
        <v>116</v>
      </c>
      <c r="AZ39" s="25"/>
      <c r="BA39" s="25"/>
      <c r="BB39" s="25"/>
      <c r="BC39" s="27"/>
      <c r="BD39" s="27"/>
      <c r="BE39" s="26"/>
      <c r="BF39" s="26"/>
    </row>
    <row r="40" spans="1:58" x14ac:dyDescent="0.25">
      <c r="A40" s="22" t="s">
        <v>121</v>
      </c>
      <c r="B40" s="22" t="s">
        <v>120</v>
      </c>
      <c r="C40" s="23" t="s">
        <v>67</v>
      </c>
      <c r="D40" s="24"/>
      <c r="E40" s="27"/>
      <c r="F40" s="27"/>
      <c r="G40" s="15"/>
      <c r="H40" s="46"/>
      <c r="I40" s="46"/>
      <c r="J40" s="27"/>
      <c r="K40" s="46"/>
      <c r="L40" s="46"/>
      <c r="M40" s="46"/>
      <c r="N40" s="27"/>
      <c r="O40" s="27"/>
      <c r="P40" s="46"/>
      <c r="Q40" s="27"/>
      <c r="R40" s="27"/>
      <c r="S40" s="27"/>
      <c r="U40" s="39"/>
      <c r="V40" s="31" t="s">
        <v>30</v>
      </c>
      <c r="W40" s="39"/>
      <c r="X40" s="27"/>
      <c r="Y40" s="27"/>
      <c r="Z40" s="39"/>
      <c r="AA40" s="27"/>
      <c r="AB40" s="27"/>
      <c r="AC40" s="39"/>
      <c r="AD40" s="27"/>
      <c r="AE40" s="27"/>
      <c r="AF40" s="31" t="s">
        <v>30</v>
      </c>
      <c r="AH40" s="27"/>
      <c r="AI40" s="27"/>
      <c r="AJ40" s="27"/>
      <c r="AK40" s="25"/>
      <c r="AL40" s="25"/>
      <c r="AM40" s="25"/>
      <c r="AN40" s="27"/>
      <c r="AO40" s="27"/>
      <c r="AP40" s="27"/>
      <c r="AQ40" s="27"/>
      <c r="AR40" s="27"/>
      <c r="AS40" s="27"/>
      <c r="AU40" s="26"/>
      <c r="AV40" s="26"/>
      <c r="AW40" s="26"/>
      <c r="AX40" s="26"/>
      <c r="AY40" s="33" t="s">
        <v>116</v>
      </c>
      <c r="AZ40" s="25"/>
      <c r="BA40" s="25"/>
      <c r="BB40" s="25"/>
      <c r="BC40" s="27"/>
      <c r="BD40" s="27"/>
      <c r="BE40" s="26"/>
      <c r="BF40" s="26"/>
    </row>
    <row r="41" spans="1:58" x14ac:dyDescent="0.25">
      <c r="A41" s="22" t="s">
        <v>122</v>
      </c>
      <c r="B41" s="22" t="s">
        <v>123</v>
      </c>
      <c r="C41" s="23" t="s">
        <v>67</v>
      </c>
      <c r="D41" s="24"/>
      <c r="E41" s="27"/>
      <c r="F41" s="27"/>
      <c r="G41" s="15"/>
      <c r="H41" s="27"/>
      <c r="I41" s="27"/>
      <c r="J41" s="46"/>
      <c r="K41" s="46"/>
      <c r="L41" s="27"/>
      <c r="M41" s="46"/>
      <c r="N41" s="27"/>
      <c r="O41" s="27"/>
      <c r="P41" s="27"/>
      <c r="Q41" s="46"/>
      <c r="R41" s="27"/>
      <c r="S41" s="27"/>
      <c r="U41" s="27"/>
      <c r="V41" s="27"/>
      <c r="W41" s="31" t="s">
        <v>30</v>
      </c>
      <c r="X41" s="27"/>
      <c r="Y41" s="39"/>
      <c r="Z41" s="39"/>
      <c r="AA41" s="27"/>
      <c r="AB41" s="27"/>
      <c r="AC41" s="27"/>
      <c r="AD41" s="39"/>
      <c r="AE41" s="27"/>
      <c r="AF41" s="27"/>
      <c r="AH41" s="27"/>
      <c r="AI41" s="27"/>
      <c r="AJ41" s="27"/>
      <c r="AK41" s="25"/>
      <c r="AL41" s="25"/>
      <c r="AM41" s="25"/>
      <c r="AN41" s="25"/>
      <c r="AO41" s="25"/>
      <c r="AP41" s="25"/>
      <c r="AQ41" s="25"/>
      <c r="AR41" s="25"/>
      <c r="AS41" s="27"/>
      <c r="AU41" s="26"/>
      <c r="AV41" s="26"/>
      <c r="AW41" s="26"/>
      <c r="AX41" s="26"/>
      <c r="AY41" s="34" t="s">
        <v>116</v>
      </c>
      <c r="AZ41" s="25"/>
      <c r="BA41" s="25"/>
      <c r="BB41" s="25"/>
      <c r="BC41" s="27"/>
      <c r="BD41" s="27"/>
      <c r="BE41" s="26"/>
      <c r="BF41" s="26"/>
    </row>
    <row r="42" spans="1:58" x14ac:dyDescent="0.25">
      <c r="A42" s="35" t="s">
        <v>124</v>
      </c>
      <c r="B42" s="36" t="s">
        <v>123</v>
      </c>
      <c r="C42" s="23" t="s">
        <v>68</v>
      </c>
      <c r="D42" s="47" t="s">
        <v>125</v>
      </c>
      <c r="E42" s="46"/>
      <c r="F42" s="27"/>
      <c r="G42" s="15"/>
      <c r="H42" s="27"/>
      <c r="I42" s="27"/>
      <c r="J42" s="46"/>
      <c r="K42" s="46"/>
      <c r="L42" s="27"/>
      <c r="M42" s="46"/>
      <c r="N42" s="46"/>
      <c r="O42" s="46"/>
      <c r="P42" s="27"/>
      <c r="Q42" s="27"/>
      <c r="R42" s="46"/>
      <c r="S42" s="27"/>
      <c r="U42" s="27"/>
      <c r="V42" s="27"/>
      <c r="W42" s="39"/>
      <c r="X42" s="27"/>
      <c r="Y42" s="27"/>
      <c r="Z42" s="39"/>
      <c r="AA42" s="27"/>
      <c r="AB42" s="27"/>
      <c r="AC42" s="39"/>
      <c r="AD42" s="27"/>
      <c r="AE42" s="27"/>
      <c r="AF42" s="39"/>
      <c r="AH42" s="27"/>
      <c r="AI42" s="27"/>
      <c r="AJ42" s="25"/>
      <c r="AK42" s="25"/>
      <c r="AL42" s="25"/>
      <c r="AM42" s="25"/>
      <c r="AN42" s="25"/>
      <c r="AO42" s="25"/>
      <c r="AP42" s="27"/>
      <c r="AQ42" s="27"/>
      <c r="AR42" s="27"/>
      <c r="AS42" s="27"/>
      <c r="AU42" s="26"/>
      <c r="AV42" s="26"/>
      <c r="AW42" s="26"/>
      <c r="AX42" s="26"/>
      <c r="AY42" s="33" t="s">
        <v>118</v>
      </c>
      <c r="AZ42" s="25"/>
      <c r="BA42" s="25"/>
      <c r="BB42" s="25"/>
      <c r="BC42" s="27"/>
      <c r="BD42" s="27"/>
      <c r="BE42" s="26"/>
      <c r="BF42" s="26"/>
    </row>
    <row r="43" spans="1:58" x14ac:dyDescent="0.25">
      <c r="A43" s="35" t="s">
        <v>126</v>
      </c>
      <c r="B43" s="36" t="s">
        <v>123</v>
      </c>
      <c r="C43" s="23" t="s">
        <v>68</v>
      </c>
      <c r="D43" s="47" t="s">
        <v>125</v>
      </c>
      <c r="E43" s="46"/>
      <c r="F43" s="27"/>
      <c r="G43" s="15"/>
      <c r="H43" s="27"/>
      <c r="I43" s="27"/>
      <c r="J43" s="46"/>
      <c r="K43" s="46"/>
      <c r="L43" s="27"/>
      <c r="M43" s="46"/>
      <c r="N43" s="46"/>
      <c r="O43" s="46"/>
      <c r="P43" s="27"/>
      <c r="Q43" s="46"/>
      <c r="R43" s="46"/>
      <c r="S43" s="27"/>
      <c r="U43" s="27"/>
      <c r="V43" s="27"/>
      <c r="W43" s="31" t="s">
        <v>30</v>
      </c>
      <c r="X43" s="27"/>
      <c r="Y43" s="27"/>
      <c r="Z43" s="27"/>
      <c r="AA43" s="27"/>
      <c r="AB43" s="27"/>
      <c r="AC43" s="39"/>
      <c r="AD43" s="39"/>
      <c r="AE43" s="27"/>
      <c r="AF43" s="39"/>
      <c r="AH43" s="27"/>
      <c r="AI43" s="27"/>
      <c r="AJ43" s="27"/>
      <c r="AK43" s="27"/>
      <c r="AL43" s="27"/>
      <c r="AM43" s="25"/>
      <c r="AN43" s="25"/>
      <c r="AO43" s="25"/>
      <c r="AP43" s="27"/>
      <c r="AQ43" s="27"/>
      <c r="AR43" s="27"/>
      <c r="AS43" s="27"/>
      <c r="AU43" s="26"/>
      <c r="AV43" s="26"/>
      <c r="AW43" s="26"/>
      <c r="AX43" s="26"/>
      <c r="AY43" s="32" t="s">
        <v>69</v>
      </c>
      <c r="AZ43" s="25"/>
      <c r="BA43" s="25"/>
      <c r="BB43" s="25"/>
      <c r="BC43" s="27"/>
      <c r="BD43" s="27"/>
      <c r="BE43" s="26"/>
      <c r="BF43" s="26"/>
    </row>
    <row r="44" spans="1:58" x14ac:dyDescent="0.25">
      <c r="A44" s="35" t="s">
        <v>127</v>
      </c>
      <c r="B44" s="36" t="s">
        <v>123</v>
      </c>
      <c r="C44" s="23" t="s">
        <v>68</v>
      </c>
      <c r="D44" s="47" t="s">
        <v>125</v>
      </c>
      <c r="E44" s="46"/>
      <c r="F44" s="27"/>
      <c r="G44" s="15"/>
      <c r="H44" s="46"/>
      <c r="I44" s="27"/>
      <c r="J44" s="46"/>
      <c r="K44" s="46"/>
      <c r="L44" s="27"/>
      <c r="M44" s="46"/>
      <c r="N44" s="46"/>
      <c r="O44" s="27"/>
      <c r="P44" s="27"/>
      <c r="Q44" s="27"/>
      <c r="R44" s="46"/>
      <c r="S44" s="27"/>
      <c r="U44" s="27"/>
      <c r="V44" s="27"/>
      <c r="W44" s="31" t="s">
        <v>30</v>
      </c>
      <c r="X44" s="27"/>
      <c r="Y44" s="27"/>
      <c r="Z44" s="27"/>
      <c r="AA44" s="27"/>
      <c r="AB44" s="27"/>
      <c r="AC44" s="39"/>
      <c r="AD44" s="27"/>
      <c r="AE44" s="39"/>
      <c r="AF44" s="39"/>
      <c r="AH44" s="27"/>
      <c r="AI44" s="27"/>
      <c r="AJ44" s="27"/>
      <c r="AK44" s="25"/>
      <c r="AL44" s="25"/>
      <c r="AM44" s="25"/>
      <c r="AN44" s="25"/>
      <c r="AO44" s="25"/>
      <c r="AP44" s="27"/>
      <c r="AQ44" s="27"/>
      <c r="AR44" s="27"/>
      <c r="AS44" s="27"/>
      <c r="AU44" s="26"/>
      <c r="AV44" s="26"/>
      <c r="AW44" s="26"/>
      <c r="AX44" s="26"/>
      <c r="AY44" s="33" t="s">
        <v>118</v>
      </c>
      <c r="AZ44" s="25"/>
      <c r="BA44" s="25"/>
      <c r="BB44" s="25"/>
      <c r="BC44" s="27"/>
      <c r="BD44" s="27"/>
      <c r="BE44" s="26"/>
      <c r="BF44" s="26"/>
    </row>
    <row r="45" spans="1:58" x14ac:dyDescent="0.25">
      <c r="A45" s="35" t="s">
        <v>128</v>
      </c>
      <c r="B45" s="36" t="s">
        <v>123</v>
      </c>
      <c r="C45" s="23" t="s">
        <v>68</v>
      </c>
      <c r="D45" s="47" t="s">
        <v>125</v>
      </c>
      <c r="E45" s="46"/>
      <c r="F45" s="27"/>
      <c r="G45" s="15"/>
      <c r="H45" s="27"/>
      <c r="I45" s="46"/>
      <c r="J45" s="27"/>
      <c r="K45" s="27"/>
      <c r="L45" s="27"/>
      <c r="M45" s="46"/>
      <c r="N45" s="46"/>
      <c r="O45" s="27"/>
      <c r="P45" s="27"/>
      <c r="Q45" s="27"/>
      <c r="R45" s="27"/>
      <c r="S45" s="27"/>
      <c r="U45" s="39"/>
      <c r="V45" s="27"/>
      <c r="W45" s="39"/>
      <c r="X45" s="27"/>
      <c r="Y45" s="27"/>
      <c r="Z45" s="39"/>
      <c r="AA45" s="27"/>
      <c r="AB45" s="27"/>
      <c r="AC45" s="27"/>
      <c r="AD45" s="27"/>
      <c r="AE45" s="27"/>
      <c r="AF45" s="39"/>
      <c r="AH45" s="27"/>
      <c r="AI45" s="27"/>
      <c r="AJ45" s="25"/>
      <c r="AK45" s="25"/>
      <c r="AL45" s="27"/>
      <c r="AM45" s="27"/>
      <c r="AN45" s="27"/>
      <c r="AO45" s="27"/>
      <c r="AP45" s="27"/>
      <c r="AQ45" s="27"/>
      <c r="AR45" s="27"/>
      <c r="AS45" s="27"/>
      <c r="AU45" s="26"/>
      <c r="AV45" s="26"/>
      <c r="AW45" s="26"/>
      <c r="AX45" s="26"/>
      <c r="AY45" s="32" t="s">
        <v>69</v>
      </c>
      <c r="AZ45" s="25"/>
      <c r="BA45" s="25"/>
      <c r="BB45" s="25"/>
      <c r="BC45" s="27"/>
      <c r="BD45" s="27"/>
      <c r="BE45" s="26"/>
      <c r="BF45" s="26"/>
    </row>
    <row r="46" spans="1:58" x14ac:dyDescent="0.25">
      <c r="A46" s="37" t="s">
        <v>129</v>
      </c>
      <c r="B46" s="37" t="s">
        <v>123</v>
      </c>
      <c r="C46" s="23" t="s">
        <v>68</v>
      </c>
      <c r="D46" s="47" t="s">
        <v>125</v>
      </c>
      <c r="E46" s="46"/>
      <c r="F46" s="39"/>
      <c r="G46" s="15"/>
      <c r="H46" s="27"/>
      <c r="I46" s="46"/>
      <c r="J46" s="27"/>
      <c r="K46" s="27"/>
      <c r="L46" s="27"/>
      <c r="M46" s="46"/>
      <c r="N46" s="46"/>
      <c r="O46" s="27"/>
      <c r="P46" s="46"/>
      <c r="Q46" s="27"/>
      <c r="R46" s="27"/>
      <c r="S46" s="27"/>
      <c r="U46" s="27"/>
      <c r="V46" s="27"/>
      <c r="W46" s="27"/>
      <c r="X46" s="27"/>
      <c r="Y46" s="27"/>
      <c r="Z46" s="39"/>
      <c r="AA46" s="39"/>
      <c r="AB46" s="27"/>
      <c r="AC46" s="27"/>
      <c r="AD46" s="27"/>
      <c r="AE46" s="27"/>
      <c r="AF46" s="27"/>
      <c r="AH46" s="27"/>
      <c r="AI46" s="27"/>
      <c r="AJ46" s="25"/>
      <c r="AK46" s="25"/>
      <c r="AL46" s="25"/>
      <c r="AM46" s="25"/>
      <c r="AN46" s="25"/>
      <c r="AO46" s="25"/>
      <c r="AP46" s="27"/>
      <c r="AQ46" s="27"/>
      <c r="AR46" s="27"/>
      <c r="AS46" s="27"/>
      <c r="AU46" s="26"/>
      <c r="AV46" s="26"/>
      <c r="AW46" s="26"/>
      <c r="AX46" s="26"/>
      <c r="AY46" s="33" t="s">
        <v>118</v>
      </c>
      <c r="AZ46" s="25"/>
      <c r="BA46" s="25"/>
      <c r="BB46" s="25"/>
      <c r="BC46" s="27"/>
      <c r="BD46" s="27"/>
      <c r="BE46" s="26"/>
      <c r="BF46" s="26"/>
    </row>
    <row r="47" spans="1:58" x14ac:dyDescent="0.25">
      <c r="A47" s="17"/>
      <c r="B47" s="41"/>
      <c r="C47" s="13"/>
      <c r="D47" s="42"/>
      <c r="E47" s="43"/>
      <c r="F47" s="44"/>
      <c r="G47" s="45"/>
      <c r="H47" s="283" t="s">
        <v>48</v>
      </c>
      <c r="I47" s="283"/>
      <c r="J47" s="283"/>
      <c r="K47" s="283"/>
      <c r="L47" s="283"/>
      <c r="M47" s="283"/>
      <c r="N47" s="283"/>
      <c r="O47" s="283"/>
      <c r="P47" s="283"/>
      <c r="Q47" s="283"/>
      <c r="R47" s="283"/>
      <c r="S47" s="283"/>
      <c r="U47" s="283" t="s">
        <v>49</v>
      </c>
      <c r="V47" s="283"/>
      <c r="W47" s="283"/>
      <c r="X47" s="283"/>
      <c r="Y47" s="283"/>
      <c r="Z47" s="283"/>
      <c r="AA47" s="283"/>
      <c r="AB47" s="283"/>
      <c r="AC47" s="283"/>
      <c r="AD47" s="283"/>
      <c r="AE47" s="283"/>
      <c r="AF47" s="283"/>
      <c r="AH47" s="283" t="s">
        <v>111</v>
      </c>
      <c r="AI47" s="283"/>
      <c r="AJ47" s="283"/>
      <c r="AK47" s="283"/>
      <c r="AL47" s="283"/>
      <c r="AM47" s="283"/>
      <c r="AN47" s="283"/>
      <c r="AO47" s="283"/>
      <c r="AP47" s="283"/>
      <c r="AQ47" s="283"/>
      <c r="AR47" s="283"/>
      <c r="AS47" s="283"/>
      <c r="AU47" s="283" t="s">
        <v>50</v>
      </c>
      <c r="AV47" s="283"/>
      <c r="AW47" s="283"/>
      <c r="AX47" s="283"/>
      <c r="AY47" s="283"/>
      <c r="AZ47" s="283"/>
      <c r="BA47" s="283"/>
      <c r="BB47" s="283"/>
      <c r="BC47" s="283"/>
      <c r="BD47" s="283"/>
      <c r="BE47" s="283"/>
      <c r="BF47" s="283"/>
    </row>
    <row r="48" spans="1:58" x14ac:dyDescent="0.25">
      <c r="A48" s="290" t="s">
        <v>130</v>
      </c>
      <c r="B48" s="290"/>
      <c r="C48" s="13"/>
      <c r="D48" s="291" t="s">
        <v>131</v>
      </c>
      <c r="E48" s="291"/>
      <c r="F48" s="292"/>
      <c r="G48" s="21"/>
      <c r="H48" s="15" t="s">
        <v>53</v>
      </c>
      <c r="I48" s="15" t="s">
        <v>54</v>
      </c>
      <c r="J48" s="15" t="s">
        <v>55</v>
      </c>
      <c r="K48" s="15" t="s">
        <v>56</v>
      </c>
      <c r="L48" s="15" t="s">
        <v>57</v>
      </c>
      <c r="M48" s="15" t="s">
        <v>58</v>
      </c>
      <c r="N48" s="15" t="s">
        <v>59</v>
      </c>
      <c r="O48" s="15" t="s">
        <v>60</v>
      </c>
      <c r="P48" s="15" t="s">
        <v>61</v>
      </c>
      <c r="Q48" s="15" t="s">
        <v>62</v>
      </c>
      <c r="R48" s="15" t="s">
        <v>63</v>
      </c>
      <c r="S48" s="15" t="s">
        <v>64</v>
      </c>
      <c r="U48" s="15" t="s">
        <v>53</v>
      </c>
      <c r="V48" s="15" t="s">
        <v>54</v>
      </c>
      <c r="W48" s="15" t="s">
        <v>55</v>
      </c>
      <c r="X48" s="15" t="s">
        <v>56</v>
      </c>
      <c r="Y48" s="15" t="s">
        <v>57</v>
      </c>
      <c r="Z48" s="15" t="s">
        <v>58</v>
      </c>
      <c r="AA48" s="15" t="s">
        <v>59</v>
      </c>
      <c r="AB48" s="15" t="s">
        <v>60</v>
      </c>
      <c r="AC48" s="15" t="s">
        <v>61</v>
      </c>
      <c r="AD48" s="15" t="s">
        <v>62</v>
      </c>
      <c r="AE48" s="15" t="s">
        <v>63</v>
      </c>
      <c r="AF48" s="15" t="s">
        <v>64</v>
      </c>
      <c r="AH48" s="15" t="s">
        <v>53</v>
      </c>
      <c r="AI48" s="15" t="s">
        <v>54</v>
      </c>
      <c r="AJ48" s="15" t="s">
        <v>55</v>
      </c>
      <c r="AK48" s="15" t="s">
        <v>56</v>
      </c>
      <c r="AL48" s="15" t="s">
        <v>57</v>
      </c>
      <c r="AM48" s="15" t="s">
        <v>58</v>
      </c>
      <c r="AN48" s="15" t="s">
        <v>59</v>
      </c>
      <c r="AO48" s="15" t="s">
        <v>60</v>
      </c>
      <c r="AP48" s="15" t="s">
        <v>61</v>
      </c>
      <c r="AQ48" s="15" t="s">
        <v>62</v>
      </c>
      <c r="AR48" s="15" t="s">
        <v>63</v>
      </c>
      <c r="AS48" s="15" t="s">
        <v>64</v>
      </c>
      <c r="AU48" s="15" t="s">
        <v>53</v>
      </c>
      <c r="AV48" s="15" t="s">
        <v>54</v>
      </c>
      <c r="AW48" s="15" t="s">
        <v>55</v>
      </c>
      <c r="AX48" s="15" t="s">
        <v>56</v>
      </c>
      <c r="AY48" s="15" t="s">
        <v>57</v>
      </c>
      <c r="AZ48" s="15" t="s">
        <v>58</v>
      </c>
      <c r="BA48" s="15" t="s">
        <v>59</v>
      </c>
      <c r="BB48" s="15" t="s">
        <v>60</v>
      </c>
      <c r="BC48" s="15" t="s">
        <v>61</v>
      </c>
      <c r="BD48" s="15" t="s">
        <v>62</v>
      </c>
      <c r="BE48" s="15" t="s">
        <v>63</v>
      </c>
      <c r="BF48" s="15" t="s">
        <v>64</v>
      </c>
    </row>
    <row r="49" spans="1:58" ht="15.75" customHeight="1" x14ac:dyDescent="0.25">
      <c r="A49" s="35" t="s">
        <v>132</v>
      </c>
      <c r="B49" s="35" t="s">
        <v>133</v>
      </c>
      <c r="C49" s="23" t="s">
        <v>67</v>
      </c>
      <c r="D49" s="48"/>
      <c r="E49" s="49"/>
      <c r="F49" s="49"/>
      <c r="G49" s="15"/>
      <c r="H49" s="49"/>
      <c r="I49" s="49"/>
      <c r="J49" s="49"/>
      <c r="K49" s="49"/>
      <c r="L49" s="49"/>
      <c r="M49" s="49"/>
      <c r="N49" s="49"/>
      <c r="O49" s="49"/>
      <c r="P49" s="50"/>
      <c r="Q49" s="28" t="s">
        <v>68</v>
      </c>
      <c r="R49" s="49"/>
      <c r="S49" s="50"/>
      <c r="U49" s="51"/>
      <c r="V49" s="49"/>
      <c r="W49" s="51"/>
      <c r="X49" s="49"/>
      <c r="Y49" s="52"/>
      <c r="Z49" s="49"/>
      <c r="AA49" s="49"/>
      <c r="AB49" s="51"/>
      <c r="AC49" s="51"/>
      <c r="AD49" s="49"/>
      <c r="AE49" s="51"/>
      <c r="AF49" s="51"/>
      <c r="AH49" s="52"/>
      <c r="AI49" s="49"/>
      <c r="AJ49" s="49"/>
      <c r="AK49" s="49"/>
      <c r="AL49" s="52"/>
      <c r="AM49" s="49"/>
      <c r="AN49" s="49"/>
      <c r="AO49" s="49"/>
      <c r="AP49" s="50"/>
      <c r="AQ49" s="28" t="s">
        <v>68</v>
      </c>
      <c r="AR49" s="50"/>
      <c r="AS49" s="50"/>
      <c r="AU49" s="25"/>
      <c r="AV49" s="27"/>
      <c r="AW49" s="26"/>
      <c r="AX49" s="26"/>
      <c r="AY49" s="32" t="s">
        <v>69</v>
      </c>
      <c r="AZ49" s="27"/>
      <c r="BA49" s="26"/>
      <c r="BB49" s="26"/>
      <c r="BC49" s="26"/>
      <c r="BD49" s="27"/>
      <c r="BE49" s="25"/>
      <c r="BF49" s="25"/>
    </row>
    <row r="50" spans="1:58" x14ac:dyDescent="0.25">
      <c r="A50" s="35" t="s">
        <v>134</v>
      </c>
      <c r="B50" s="35" t="s">
        <v>135</v>
      </c>
      <c r="C50" s="23" t="s">
        <v>67</v>
      </c>
      <c r="D50" s="24"/>
      <c r="E50" s="49"/>
      <c r="F50" s="51"/>
      <c r="G50" s="15"/>
      <c r="H50" s="49"/>
      <c r="I50" s="50"/>
      <c r="J50" s="50"/>
      <c r="K50" s="49"/>
      <c r="L50" s="49"/>
      <c r="M50" s="52"/>
      <c r="N50" s="49"/>
      <c r="O50" s="50"/>
      <c r="P50" s="50"/>
      <c r="Q50" s="49"/>
      <c r="R50" s="49"/>
      <c r="S50" s="52"/>
      <c r="U50" s="51"/>
      <c r="V50" s="49"/>
      <c r="W50" s="49"/>
      <c r="X50" s="49"/>
      <c r="Y50" s="49"/>
      <c r="Z50" s="49"/>
      <c r="AA50" s="51"/>
      <c r="AB50" s="49"/>
      <c r="AC50" s="53"/>
      <c r="AD50" s="54" t="s">
        <v>30</v>
      </c>
      <c r="AE50" s="54" t="s">
        <v>30</v>
      </c>
      <c r="AF50" s="51"/>
      <c r="AH50" s="49"/>
      <c r="AI50" s="50"/>
      <c r="AJ50" s="49"/>
      <c r="AK50" s="49"/>
      <c r="AL50" s="50"/>
      <c r="AM50" s="50"/>
      <c r="AN50" s="49"/>
      <c r="AO50" s="50"/>
      <c r="AP50" s="55"/>
      <c r="AQ50" s="52"/>
      <c r="AR50" s="50"/>
      <c r="AS50" s="49"/>
      <c r="AU50" s="26"/>
      <c r="AV50" s="27"/>
      <c r="AW50" s="27"/>
      <c r="AX50" s="27"/>
      <c r="AY50" s="33" t="s">
        <v>116</v>
      </c>
      <c r="AZ50" s="27"/>
      <c r="BA50" s="27"/>
      <c r="BB50" s="27"/>
      <c r="BC50" s="25"/>
      <c r="BD50" s="25"/>
      <c r="BE50" s="27"/>
      <c r="BF50" s="27"/>
    </row>
    <row r="51" spans="1:58" x14ac:dyDescent="0.25">
      <c r="A51" s="35" t="s">
        <v>136</v>
      </c>
      <c r="B51" s="35" t="s">
        <v>137</v>
      </c>
      <c r="C51" s="23" t="s">
        <v>67</v>
      </c>
      <c r="D51" s="24"/>
      <c r="E51" s="49"/>
      <c r="F51" s="52"/>
      <c r="G51" s="15"/>
      <c r="H51" s="49"/>
      <c r="I51" s="49"/>
      <c r="J51" s="50"/>
      <c r="K51" s="50"/>
      <c r="L51" s="49"/>
      <c r="M51" s="50"/>
      <c r="N51" s="49"/>
      <c r="O51" s="52"/>
      <c r="P51" s="50"/>
      <c r="Q51" s="49"/>
      <c r="R51" s="49"/>
      <c r="S51" s="49"/>
      <c r="U51" s="49"/>
      <c r="V51" s="49"/>
      <c r="W51" s="49"/>
      <c r="X51" s="53"/>
      <c r="Y51" s="49"/>
      <c r="Z51" s="52"/>
      <c r="AA51" s="52"/>
      <c r="AB51" s="51"/>
      <c r="AC51" s="53"/>
      <c r="AD51" s="54" t="s">
        <v>30</v>
      </c>
      <c r="AE51" s="54" t="s">
        <v>30</v>
      </c>
      <c r="AF51" s="49"/>
      <c r="AH51" s="49"/>
      <c r="AI51" s="49"/>
      <c r="AJ51" s="49"/>
      <c r="AK51" s="52"/>
      <c r="AL51" s="49"/>
      <c r="AM51" s="52"/>
      <c r="AN51" s="52"/>
      <c r="AO51" s="49"/>
      <c r="AP51" s="52"/>
      <c r="AQ51" s="52"/>
      <c r="AR51" s="52"/>
      <c r="AS51" s="49"/>
      <c r="AU51" s="26"/>
      <c r="AV51" s="26"/>
      <c r="AW51" s="26"/>
      <c r="AX51" s="25"/>
      <c r="AY51" s="32" t="s">
        <v>69</v>
      </c>
      <c r="AZ51" s="25"/>
      <c r="BA51" s="25"/>
      <c r="BB51" s="27"/>
      <c r="BC51" s="25"/>
      <c r="BD51" s="25"/>
      <c r="BE51" s="25"/>
      <c r="BF51" s="27"/>
    </row>
    <row r="52" spans="1:58" x14ac:dyDescent="0.25">
      <c r="A52" s="35" t="s">
        <v>138</v>
      </c>
      <c r="B52" s="56" t="s">
        <v>139</v>
      </c>
      <c r="C52" s="23" t="s">
        <v>67</v>
      </c>
      <c r="D52" s="24"/>
      <c r="E52" s="50"/>
      <c r="F52" s="51"/>
      <c r="G52" s="15"/>
      <c r="H52" s="49"/>
      <c r="I52" s="49"/>
      <c r="J52" s="49"/>
      <c r="K52" s="49"/>
      <c r="L52" s="49"/>
      <c r="M52" s="49"/>
      <c r="N52" s="50"/>
      <c r="O52" s="50"/>
      <c r="P52" s="49"/>
      <c r="Q52" s="50"/>
      <c r="R52" s="49"/>
      <c r="S52" s="49"/>
      <c r="U52" s="49"/>
      <c r="V52" s="49"/>
      <c r="W52" s="51"/>
      <c r="X52" s="49"/>
      <c r="Y52" s="51"/>
      <c r="Z52" s="49"/>
      <c r="AA52" s="51"/>
      <c r="AB52" s="52"/>
      <c r="AC52" s="52"/>
      <c r="AD52" s="54"/>
      <c r="AE52" s="52"/>
      <c r="AF52" s="49"/>
      <c r="AH52" s="49"/>
      <c r="AI52" s="49"/>
      <c r="AJ52" s="49"/>
      <c r="AK52" s="49"/>
      <c r="AL52" s="49"/>
      <c r="AM52" s="49"/>
      <c r="AN52" s="49"/>
      <c r="AO52" s="52"/>
      <c r="AP52" s="52"/>
      <c r="AQ52" s="52"/>
      <c r="AR52" s="52"/>
      <c r="AS52" s="49"/>
      <c r="AU52" s="26"/>
      <c r="AV52" s="27"/>
      <c r="AW52" s="26"/>
      <c r="AX52" s="27"/>
      <c r="AY52" s="29" t="s">
        <v>69</v>
      </c>
      <c r="AZ52" s="27"/>
      <c r="BA52" s="27"/>
      <c r="BB52" s="25"/>
      <c r="BC52" s="25"/>
      <c r="BD52" s="25"/>
      <c r="BE52" s="25"/>
      <c r="BF52" s="27"/>
    </row>
    <row r="53" spans="1:58" x14ac:dyDescent="0.25">
      <c r="A53" s="57" t="s">
        <v>140</v>
      </c>
      <c r="B53" s="57" t="s">
        <v>141</v>
      </c>
      <c r="C53" s="23" t="s">
        <v>67</v>
      </c>
      <c r="D53" s="24"/>
      <c r="E53" s="49"/>
      <c r="F53" s="49"/>
      <c r="G53" s="15"/>
      <c r="H53" s="49"/>
      <c r="I53" s="50"/>
      <c r="J53" s="49"/>
      <c r="K53" s="49"/>
      <c r="L53" s="49"/>
      <c r="M53" s="55"/>
      <c r="N53" s="49"/>
      <c r="O53" s="49"/>
      <c r="P53" s="50"/>
      <c r="Q53" s="49"/>
      <c r="R53" s="49"/>
      <c r="S53" s="52"/>
      <c r="U53" s="49"/>
      <c r="V53" s="52"/>
      <c r="W53" s="49"/>
      <c r="X53" s="51"/>
      <c r="Y53" s="49"/>
      <c r="Z53" s="53"/>
      <c r="AA53" s="49"/>
      <c r="AB53" s="52"/>
      <c r="AC53" s="53"/>
      <c r="AD53" s="54" t="s">
        <v>30</v>
      </c>
      <c r="AE53" s="54" t="s">
        <v>30</v>
      </c>
      <c r="AF53" s="52"/>
      <c r="AH53" s="49"/>
      <c r="AI53" s="55"/>
      <c r="AJ53" s="49"/>
      <c r="AK53" s="49"/>
      <c r="AL53" s="49"/>
      <c r="AM53" s="55"/>
      <c r="AN53" s="49"/>
      <c r="AO53" s="52"/>
      <c r="AP53" s="55"/>
      <c r="AQ53" s="52"/>
      <c r="AR53" s="52"/>
      <c r="AS53" s="52"/>
      <c r="AU53" s="26"/>
      <c r="AV53" s="26"/>
      <c r="AW53" s="27"/>
      <c r="AX53" s="27"/>
      <c r="AY53" s="32" t="s">
        <v>69</v>
      </c>
      <c r="AZ53" s="27"/>
      <c r="BA53" s="27"/>
      <c r="BB53" s="25"/>
      <c r="BC53" s="25"/>
      <c r="BD53" s="25"/>
      <c r="BE53" s="25"/>
      <c r="BF53" s="25"/>
    </row>
    <row r="54" spans="1:58" x14ac:dyDescent="0.25">
      <c r="A54" s="57" t="s">
        <v>142</v>
      </c>
      <c r="B54" s="57" t="s">
        <v>143</v>
      </c>
      <c r="C54" s="23" t="s">
        <v>67</v>
      </c>
      <c r="D54" s="24"/>
      <c r="E54" s="49"/>
      <c r="F54" s="49"/>
      <c r="G54" s="15"/>
      <c r="H54" s="49"/>
      <c r="I54" s="49"/>
      <c r="J54" s="50"/>
      <c r="K54" s="49"/>
      <c r="L54" s="50"/>
      <c r="M54" s="49"/>
      <c r="N54" s="49"/>
      <c r="O54" s="52"/>
      <c r="P54" s="49"/>
      <c r="Q54" s="49"/>
      <c r="R54" s="49"/>
      <c r="S54" s="49"/>
      <c r="U54" s="52"/>
      <c r="V54" s="49"/>
      <c r="W54" s="49"/>
      <c r="X54" s="49"/>
      <c r="Y54" s="51"/>
      <c r="Z54" s="49"/>
      <c r="AA54" s="49"/>
      <c r="AB54" s="49"/>
      <c r="AC54" s="52"/>
      <c r="AD54" s="54"/>
      <c r="AE54" s="53"/>
      <c r="AF54" s="53"/>
      <c r="AH54" s="52"/>
      <c r="AI54" s="49"/>
      <c r="AJ54" s="49"/>
      <c r="AK54" s="49"/>
      <c r="AL54" s="49"/>
      <c r="AM54" s="49"/>
      <c r="AN54" s="49"/>
      <c r="AO54" s="49"/>
      <c r="AP54" s="52"/>
      <c r="AQ54" s="52"/>
      <c r="AR54" s="52"/>
      <c r="AS54" s="52"/>
      <c r="AU54" s="25"/>
      <c r="AV54" s="26"/>
      <c r="AW54" s="26"/>
      <c r="AX54" s="27"/>
      <c r="AY54" s="34" t="s">
        <v>69</v>
      </c>
      <c r="AZ54" s="27"/>
      <c r="BA54" s="27"/>
      <c r="BB54" s="58"/>
      <c r="BC54" s="59"/>
      <c r="BD54" s="59"/>
      <c r="BE54" s="59"/>
      <c r="BF54" s="25"/>
    </row>
    <row r="55" spans="1:58" x14ac:dyDescent="0.25">
      <c r="A55" s="37" t="s">
        <v>144</v>
      </c>
      <c r="B55" s="37" t="s">
        <v>145</v>
      </c>
      <c r="C55" s="23" t="s">
        <v>67</v>
      </c>
      <c r="D55" s="24"/>
      <c r="E55" s="49"/>
      <c r="F55" s="49"/>
      <c r="G55" s="15"/>
      <c r="H55" s="49"/>
      <c r="I55" s="49"/>
      <c r="J55" s="49"/>
      <c r="K55" s="55"/>
      <c r="L55" s="50"/>
      <c r="M55" s="49"/>
      <c r="N55" s="49"/>
      <c r="O55" s="55"/>
      <c r="P55" s="49"/>
      <c r="Q55" s="49"/>
      <c r="R55" s="49"/>
      <c r="S55" s="50"/>
      <c r="U55" s="52"/>
      <c r="V55" s="52"/>
      <c r="W55" s="53"/>
      <c r="X55" s="49"/>
      <c r="Y55" s="53"/>
      <c r="Z55" s="52"/>
      <c r="AA55" s="49"/>
      <c r="AB55" s="52"/>
      <c r="AC55" s="52"/>
      <c r="AD55" s="54" t="s">
        <v>30</v>
      </c>
      <c r="AE55" s="54"/>
      <c r="AF55" s="53"/>
      <c r="AH55" s="52"/>
      <c r="AI55" s="52"/>
      <c r="AJ55" s="52"/>
      <c r="AK55" s="49"/>
      <c r="AL55" s="55"/>
      <c r="AM55" s="55"/>
      <c r="AN55" s="49"/>
      <c r="AO55" s="55"/>
      <c r="AP55" s="55"/>
      <c r="AQ55" s="52"/>
      <c r="AR55" s="52"/>
      <c r="AS55" s="52"/>
      <c r="AU55" s="26"/>
      <c r="AV55" s="25"/>
      <c r="AW55" s="27"/>
      <c r="AX55" s="27"/>
      <c r="AY55" s="34" t="s">
        <v>116</v>
      </c>
      <c r="AZ55" s="27"/>
      <c r="BA55" s="27"/>
      <c r="BB55" s="27"/>
      <c r="BC55" s="27"/>
      <c r="BD55" s="26"/>
      <c r="BE55" s="26"/>
      <c r="BF55" s="26"/>
    </row>
    <row r="56" spans="1:58" x14ac:dyDescent="0.25">
      <c r="A56" s="37" t="s">
        <v>146</v>
      </c>
      <c r="B56" s="37" t="s">
        <v>147</v>
      </c>
      <c r="C56" s="23" t="s">
        <v>67</v>
      </c>
      <c r="D56" s="24"/>
      <c r="E56" s="49"/>
      <c r="F56" s="49"/>
      <c r="G56" s="15"/>
      <c r="H56" s="49"/>
      <c r="I56" s="49"/>
      <c r="J56" s="50"/>
      <c r="K56" s="49"/>
      <c r="L56" s="49"/>
      <c r="M56" s="49"/>
      <c r="N56" s="49"/>
      <c r="O56" s="52"/>
      <c r="P56" s="49"/>
      <c r="Q56" s="49"/>
      <c r="R56" s="49"/>
      <c r="S56" s="49"/>
      <c r="U56" s="49"/>
      <c r="V56" s="49"/>
      <c r="W56" s="49"/>
      <c r="X56" s="53"/>
      <c r="Y56" s="49"/>
      <c r="Z56" s="49"/>
      <c r="AA56" s="49"/>
      <c r="AB56" s="53"/>
      <c r="AC56" s="52"/>
      <c r="AD56" s="54"/>
      <c r="AE56" s="52"/>
      <c r="AF56" s="52"/>
      <c r="AH56" s="49"/>
      <c r="AI56" s="49"/>
      <c r="AJ56" s="49"/>
      <c r="AK56" s="49"/>
      <c r="AL56" s="49"/>
      <c r="AM56" s="49"/>
      <c r="AN56" s="49"/>
      <c r="AO56" s="49"/>
      <c r="AP56" s="52"/>
      <c r="AQ56" s="52"/>
      <c r="AR56" s="52"/>
      <c r="AS56" s="52"/>
      <c r="AU56" s="27"/>
      <c r="AV56" s="27"/>
      <c r="AW56" s="27"/>
      <c r="AX56" s="26"/>
      <c r="AY56" s="32" t="s">
        <v>69</v>
      </c>
      <c r="AZ56" s="27"/>
      <c r="BA56" s="27"/>
      <c r="BB56" s="27"/>
      <c r="BC56" s="25"/>
      <c r="BD56" s="25"/>
      <c r="BE56" s="25"/>
      <c r="BF56" s="25"/>
    </row>
    <row r="57" spans="1:58" x14ac:dyDescent="0.25">
      <c r="A57" s="37" t="s">
        <v>148</v>
      </c>
      <c r="B57" s="37" t="s">
        <v>149</v>
      </c>
      <c r="C57" s="23" t="s">
        <v>67</v>
      </c>
      <c r="D57" s="24"/>
      <c r="E57" s="49"/>
      <c r="F57" s="49"/>
      <c r="G57" s="15"/>
      <c r="H57" s="50"/>
      <c r="I57" s="49"/>
      <c r="J57" s="49"/>
      <c r="K57" s="49"/>
      <c r="L57" s="49"/>
      <c r="M57" s="49"/>
      <c r="N57" s="49"/>
      <c r="O57" s="49"/>
      <c r="P57" s="49"/>
      <c r="Q57" s="49"/>
      <c r="R57" s="49"/>
      <c r="S57" s="49"/>
      <c r="U57" s="49"/>
      <c r="V57" s="49"/>
      <c r="W57" s="49"/>
      <c r="X57" s="53"/>
      <c r="Y57" s="49"/>
      <c r="Z57" s="49"/>
      <c r="AA57" s="49"/>
      <c r="AB57" s="53"/>
      <c r="AC57" s="49"/>
      <c r="AD57" s="31"/>
      <c r="AE57" s="49"/>
      <c r="AF57" s="49"/>
      <c r="AH57" s="49"/>
      <c r="AI57" s="49"/>
      <c r="AJ57" s="49"/>
      <c r="AK57" s="49"/>
      <c r="AL57" s="49"/>
      <c r="AM57" s="49"/>
      <c r="AN57" s="49"/>
      <c r="AO57" s="49"/>
      <c r="AP57" s="49"/>
      <c r="AQ57" s="49"/>
      <c r="AR57" s="49"/>
      <c r="AS57" s="49"/>
      <c r="AU57" s="27"/>
      <c r="AV57" s="27"/>
      <c r="AW57" s="27"/>
      <c r="AX57" s="27"/>
      <c r="AY57" s="32" t="s">
        <v>69</v>
      </c>
      <c r="AZ57" s="27"/>
      <c r="BA57" s="27"/>
      <c r="BB57" s="27"/>
      <c r="BC57" s="27"/>
      <c r="BD57" s="27"/>
      <c r="BE57" s="27"/>
      <c r="BF57" s="27"/>
    </row>
    <row r="58" spans="1:58" x14ac:dyDescent="0.25">
      <c r="A58" s="37" t="s">
        <v>150</v>
      </c>
      <c r="B58" s="37" t="s">
        <v>151</v>
      </c>
      <c r="C58" s="23" t="s">
        <v>67</v>
      </c>
      <c r="D58" s="24"/>
      <c r="E58" s="49"/>
      <c r="F58" s="49"/>
      <c r="G58" s="15"/>
      <c r="H58" s="49"/>
      <c r="I58" s="50"/>
      <c r="J58" s="52"/>
      <c r="K58" s="49"/>
      <c r="L58" s="49"/>
      <c r="M58" s="49"/>
      <c r="N58" s="49"/>
      <c r="O58" s="49"/>
      <c r="P58" s="52"/>
      <c r="Q58" s="49"/>
      <c r="R58" s="49"/>
      <c r="S58" s="49"/>
      <c r="U58" s="49"/>
      <c r="V58" s="49"/>
      <c r="W58" s="49"/>
      <c r="X58" s="49"/>
      <c r="Y58" s="49"/>
      <c r="Z58" s="49"/>
      <c r="AA58" s="49"/>
      <c r="AB58" s="49"/>
      <c r="AC58" s="53"/>
      <c r="AD58" s="54"/>
      <c r="AE58" s="49"/>
      <c r="AF58" s="49"/>
      <c r="AH58" s="49"/>
      <c r="AI58" s="49"/>
      <c r="AJ58" s="49"/>
      <c r="AK58" s="49"/>
      <c r="AL58" s="49"/>
      <c r="AM58" s="49"/>
      <c r="AN58" s="49"/>
      <c r="AO58" s="49"/>
      <c r="AP58" s="52"/>
      <c r="AQ58" s="52"/>
      <c r="AR58" s="49"/>
      <c r="AS58" s="49"/>
      <c r="AU58" s="27"/>
      <c r="AV58" s="27"/>
      <c r="AW58" s="27"/>
      <c r="AX58" s="27"/>
      <c r="AY58" s="32" t="s">
        <v>69</v>
      </c>
      <c r="AZ58" s="27"/>
      <c r="BA58" s="27"/>
      <c r="BB58" s="27"/>
      <c r="BC58" s="25"/>
      <c r="BD58" s="25"/>
      <c r="BE58" s="27"/>
      <c r="BF58" s="27"/>
    </row>
    <row r="59" spans="1:58" x14ac:dyDescent="0.25">
      <c r="A59" s="60" t="s">
        <v>152</v>
      </c>
      <c r="B59" s="60" t="s">
        <v>153</v>
      </c>
      <c r="C59" s="23" t="s">
        <v>67</v>
      </c>
      <c r="D59" s="24"/>
      <c r="E59" s="49"/>
      <c r="F59" s="49"/>
      <c r="G59" s="15"/>
      <c r="H59" s="49"/>
      <c r="I59" s="49"/>
      <c r="J59" s="50"/>
      <c r="K59" s="52"/>
      <c r="L59" s="55"/>
      <c r="M59" s="49"/>
      <c r="N59" s="49"/>
      <c r="O59" s="49"/>
      <c r="P59" s="49"/>
      <c r="Q59" s="49"/>
      <c r="R59" s="49"/>
      <c r="S59" s="49"/>
      <c r="U59" s="49"/>
      <c r="V59" s="52"/>
      <c r="W59" s="52"/>
      <c r="X59" s="52"/>
      <c r="Y59" s="49"/>
      <c r="Z59" s="49"/>
      <c r="AA59" s="49"/>
      <c r="AB59" s="49"/>
      <c r="AC59" s="53"/>
      <c r="AD59" s="54" t="s">
        <v>30</v>
      </c>
      <c r="AE59" s="51"/>
      <c r="AF59" s="49"/>
      <c r="AH59" s="49"/>
      <c r="AI59" s="52"/>
      <c r="AJ59" s="52"/>
      <c r="AK59" s="52"/>
      <c r="AL59" s="50"/>
      <c r="AM59" s="50"/>
      <c r="AN59" s="49"/>
      <c r="AO59" s="49"/>
      <c r="AP59" s="52"/>
      <c r="AQ59" s="49"/>
      <c r="AR59" s="49"/>
      <c r="AS59" s="49"/>
      <c r="AU59" s="27"/>
      <c r="AV59" s="25"/>
      <c r="AW59" s="25"/>
      <c r="AX59" s="25"/>
      <c r="AY59" s="33" t="s">
        <v>116</v>
      </c>
      <c r="AZ59" s="27"/>
      <c r="BA59" s="27"/>
      <c r="BB59" s="27"/>
      <c r="BC59" s="25"/>
      <c r="BD59" s="27"/>
      <c r="BE59" s="26"/>
      <c r="BF59" s="26"/>
    </row>
    <row r="60" spans="1:58" x14ac:dyDescent="0.25">
      <c r="A60" s="60" t="s">
        <v>154</v>
      </c>
      <c r="B60" s="60" t="s">
        <v>155</v>
      </c>
      <c r="C60" s="23" t="s">
        <v>67</v>
      </c>
      <c r="D60" s="55" t="s">
        <v>156</v>
      </c>
      <c r="E60" s="55"/>
      <c r="F60" s="52"/>
      <c r="G60" s="15"/>
      <c r="H60" s="50"/>
      <c r="I60" s="49"/>
      <c r="J60" s="55"/>
      <c r="K60" s="49"/>
      <c r="L60" s="49"/>
      <c r="M60" s="50"/>
      <c r="N60" s="49"/>
      <c r="O60" s="55"/>
      <c r="P60" s="50"/>
      <c r="Q60" s="49"/>
      <c r="R60" s="49"/>
      <c r="S60" s="49"/>
      <c r="U60" s="52"/>
      <c r="V60" s="51"/>
      <c r="W60" s="49"/>
      <c r="X60" s="52"/>
      <c r="Y60" s="52"/>
      <c r="Z60" s="52"/>
      <c r="AA60" s="52"/>
      <c r="AB60" s="52"/>
      <c r="AC60" s="53"/>
      <c r="AD60" s="52"/>
      <c r="AE60" s="49"/>
      <c r="AF60" s="49"/>
      <c r="AH60" s="55"/>
      <c r="AI60" s="49"/>
      <c r="AJ60" s="49"/>
      <c r="AK60" s="55"/>
      <c r="AL60" s="52"/>
      <c r="AM60" s="55"/>
      <c r="AN60" s="55"/>
      <c r="AO60" s="55"/>
      <c r="AP60" s="55"/>
      <c r="AQ60" s="49"/>
      <c r="AR60" s="49"/>
      <c r="AS60" s="49"/>
      <c r="AU60" s="27"/>
      <c r="AV60" s="27"/>
      <c r="AW60" s="27"/>
      <c r="AX60" s="25"/>
      <c r="AY60" s="32" t="s">
        <v>69</v>
      </c>
      <c r="AZ60" s="27"/>
      <c r="BA60" s="27"/>
      <c r="BB60" s="26"/>
      <c r="BC60" s="25"/>
      <c r="BD60" s="25"/>
      <c r="BE60" s="25"/>
      <c r="BF60" s="25"/>
    </row>
    <row r="61" spans="1:58" x14ac:dyDescent="0.25">
      <c r="A61" s="60" t="s">
        <v>157</v>
      </c>
      <c r="B61" s="60" t="s">
        <v>158</v>
      </c>
      <c r="C61" s="23" t="s">
        <v>67</v>
      </c>
      <c r="D61" s="24"/>
      <c r="E61" s="49"/>
      <c r="F61" s="51"/>
      <c r="G61" s="15"/>
      <c r="H61" s="49"/>
      <c r="I61" s="49"/>
      <c r="J61" s="55"/>
      <c r="K61" s="50"/>
      <c r="L61" s="55"/>
      <c r="M61" s="55"/>
      <c r="N61" s="49"/>
      <c r="O61" s="52"/>
      <c r="P61" s="50"/>
      <c r="Q61" s="49"/>
      <c r="R61" s="49"/>
      <c r="S61" s="49"/>
      <c r="U61" s="51"/>
      <c r="V61" s="49"/>
      <c r="W61" s="52"/>
      <c r="X61" s="49"/>
      <c r="Y61" s="51"/>
      <c r="Z61" s="52"/>
      <c r="AA61" s="51"/>
      <c r="AB61" s="49"/>
      <c r="AC61" s="52"/>
      <c r="AD61" s="52"/>
      <c r="AE61" s="49"/>
      <c r="AF61" s="49"/>
      <c r="AH61" s="49"/>
      <c r="AI61" s="49"/>
      <c r="AJ61" s="55"/>
      <c r="AK61" s="49"/>
      <c r="AL61" s="49"/>
      <c r="AM61" s="55"/>
      <c r="AN61" s="49"/>
      <c r="AO61" s="49"/>
      <c r="AP61" s="55"/>
      <c r="AQ61" s="49"/>
      <c r="AR61" s="49"/>
      <c r="AS61" s="49"/>
      <c r="AU61" s="27"/>
      <c r="AV61" s="26"/>
      <c r="AW61" s="27"/>
      <c r="AX61" s="25"/>
      <c r="AY61" s="34" t="s">
        <v>69</v>
      </c>
      <c r="AZ61" s="27"/>
      <c r="BA61" s="27"/>
      <c r="BB61" s="26"/>
      <c r="BC61" s="25"/>
      <c r="BD61" s="25"/>
      <c r="BE61" s="25"/>
      <c r="BF61" s="25"/>
    </row>
    <row r="62" spans="1:58" x14ac:dyDescent="0.25">
      <c r="A62" s="40" t="s">
        <v>159</v>
      </c>
      <c r="B62" s="40" t="s">
        <v>160</v>
      </c>
      <c r="C62" s="23" t="s">
        <v>67</v>
      </c>
      <c r="D62" s="24"/>
      <c r="E62" s="49"/>
      <c r="F62" s="49"/>
      <c r="G62" s="15"/>
      <c r="H62" s="52"/>
      <c r="I62" s="49"/>
      <c r="J62" s="55"/>
      <c r="K62" s="49"/>
      <c r="L62" s="49"/>
      <c r="M62" s="49"/>
      <c r="N62" s="49"/>
      <c r="O62" s="49"/>
      <c r="P62" s="52"/>
      <c r="Q62" s="49"/>
      <c r="R62" s="49"/>
      <c r="S62" s="49"/>
      <c r="U62" s="49"/>
      <c r="V62" s="49"/>
      <c r="W62" s="49"/>
      <c r="X62" s="49"/>
      <c r="Y62" s="51"/>
      <c r="Z62" s="49"/>
      <c r="AA62" s="49"/>
      <c r="AB62" s="49"/>
      <c r="AC62" s="52"/>
      <c r="AD62" s="52"/>
      <c r="AE62" s="49"/>
      <c r="AF62" s="51"/>
      <c r="AH62" s="49"/>
      <c r="AI62" s="49"/>
      <c r="AJ62" s="49"/>
      <c r="AK62" s="49"/>
      <c r="AL62" s="49"/>
      <c r="AM62" s="49"/>
      <c r="AN62" s="49"/>
      <c r="AO62" s="49"/>
      <c r="AP62" s="55"/>
      <c r="AQ62" s="49"/>
      <c r="AR62" s="49"/>
      <c r="AS62" s="49"/>
      <c r="AU62" s="27"/>
      <c r="AV62" s="25"/>
      <c r="AW62" s="25"/>
      <c r="AX62" s="27"/>
      <c r="AY62" s="29" t="s">
        <v>69</v>
      </c>
      <c r="AZ62" s="27"/>
      <c r="BA62" s="26"/>
      <c r="BB62" s="26"/>
      <c r="BC62" s="26"/>
      <c r="BD62" s="27"/>
      <c r="BE62" s="25"/>
      <c r="BF62" s="25"/>
    </row>
    <row r="63" spans="1:58" x14ac:dyDescent="0.25">
      <c r="A63" s="40" t="s">
        <v>161</v>
      </c>
      <c r="B63" s="40" t="s">
        <v>162</v>
      </c>
      <c r="C63" s="23" t="s">
        <v>67</v>
      </c>
      <c r="D63" s="61"/>
      <c r="E63" s="49"/>
      <c r="F63" s="51"/>
      <c r="G63" s="15"/>
      <c r="H63" s="49"/>
      <c r="I63" s="52"/>
      <c r="J63" s="49"/>
      <c r="K63" s="52"/>
      <c r="L63" s="49"/>
      <c r="M63" s="55"/>
      <c r="N63" s="49"/>
      <c r="O63" s="50"/>
      <c r="P63" s="49"/>
      <c r="Q63" s="49"/>
      <c r="R63" s="49"/>
      <c r="S63" s="55"/>
      <c r="U63" s="49"/>
      <c r="V63" s="52"/>
      <c r="W63" s="49"/>
      <c r="X63" s="49"/>
      <c r="Y63" s="51"/>
      <c r="Z63" s="49"/>
      <c r="AA63" s="51"/>
      <c r="AB63" s="49"/>
      <c r="AC63" s="49"/>
      <c r="AD63" s="52"/>
      <c r="AE63" s="51"/>
      <c r="AF63" s="53"/>
      <c r="AH63" s="49"/>
      <c r="AI63" s="55"/>
      <c r="AJ63" s="49"/>
      <c r="AK63" s="49"/>
      <c r="AL63" s="49"/>
      <c r="AM63" s="49"/>
      <c r="AN63" s="49"/>
      <c r="AO63" s="49"/>
      <c r="AP63" s="49"/>
      <c r="AQ63" s="49"/>
      <c r="AR63" s="49"/>
      <c r="AS63" s="55"/>
      <c r="AU63" s="27"/>
      <c r="AV63" s="25"/>
      <c r="AW63" s="25"/>
      <c r="AX63" s="27"/>
      <c r="AY63" s="29" t="s">
        <v>69</v>
      </c>
      <c r="AZ63" s="27"/>
      <c r="BA63" s="27"/>
      <c r="BB63" s="27"/>
      <c r="BC63" s="25"/>
      <c r="BD63" s="27"/>
      <c r="BE63" s="27"/>
      <c r="BF63" s="27"/>
    </row>
    <row r="64" spans="1:58" x14ac:dyDescent="0.25">
      <c r="A64" s="40" t="s">
        <v>163</v>
      </c>
      <c r="B64" s="40" t="s">
        <v>164</v>
      </c>
      <c r="C64" s="23" t="s">
        <v>67</v>
      </c>
      <c r="D64" s="61"/>
      <c r="E64" s="49"/>
      <c r="F64" s="51"/>
      <c r="G64" s="15"/>
      <c r="H64" s="49"/>
      <c r="I64" s="50"/>
      <c r="J64" s="49"/>
      <c r="K64" s="49"/>
      <c r="L64" s="50"/>
      <c r="M64" s="49"/>
      <c r="N64" s="49"/>
      <c r="O64" s="50"/>
      <c r="P64" s="49"/>
      <c r="Q64" s="49"/>
      <c r="R64" s="49"/>
      <c r="S64" s="49"/>
      <c r="U64" s="49"/>
      <c r="V64" s="52"/>
      <c r="W64" s="52"/>
      <c r="X64" s="49"/>
      <c r="Y64" s="49"/>
      <c r="Z64" s="49"/>
      <c r="AA64" s="51"/>
      <c r="AB64" s="49"/>
      <c r="AC64" s="49"/>
      <c r="AD64" s="52"/>
      <c r="AE64" s="52"/>
      <c r="AF64" s="52"/>
      <c r="AH64" s="49"/>
      <c r="AI64" s="52"/>
      <c r="AJ64" s="52"/>
      <c r="AK64" s="49"/>
      <c r="AL64" s="49"/>
      <c r="AM64" s="49"/>
      <c r="AN64" s="49"/>
      <c r="AO64" s="49"/>
      <c r="AP64" s="49"/>
      <c r="AQ64" s="52"/>
      <c r="AR64" s="52"/>
      <c r="AS64" s="52"/>
      <c r="AU64" s="27"/>
      <c r="AV64" s="25"/>
      <c r="AW64" s="25"/>
      <c r="AX64" s="27"/>
      <c r="AY64" s="33" t="s">
        <v>69</v>
      </c>
      <c r="AZ64" s="27"/>
      <c r="BA64" s="27"/>
      <c r="BB64" s="26"/>
      <c r="BC64" s="26"/>
      <c r="BD64" s="25"/>
      <c r="BE64" s="25"/>
      <c r="BF64" s="25"/>
    </row>
    <row r="65" spans="1:58" x14ac:dyDescent="0.25">
      <c r="A65" s="17"/>
      <c r="B65" s="41"/>
      <c r="C65" s="13"/>
      <c r="D65" s="42"/>
      <c r="E65" s="43"/>
      <c r="F65" s="44"/>
      <c r="G65" s="45"/>
      <c r="H65" s="283" t="s">
        <v>165</v>
      </c>
      <c r="I65" s="283"/>
      <c r="J65" s="283"/>
      <c r="K65" s="283"/>
      <c r="L65" s="283"/>
      <c r="M65" s="283"/>
      <c r="N65" s="283"/>
      <c r="O65" s="283"/>
      <c r="P65" s="283"/>
      <c r="Q65" s="283"/>
      <c r="R65" s="283"/>
      <c r="S65" s="283"/>
      <c r="U65" s="284" t="s">
        <v>48</v>
      </c>
      <c r="V65" s="284"/>
      <c r="W65" s="284"/>
      <c r="X65" s="284"/>
      <c r="Y65" s="284"/>
      <c r="Z65" s="284"/>
      <c r="AA65" s="284"/>
      <c r="AB65" s="284"/>
      <c r="AC65" s="284"/>
      <c r="AD65" s="284"/>
      <c r="AE65" s="284"/>
      <c r="AF65" s="284"/>
      <c r="AH65" s="283" t="s">
        <v>49</v>
      </c>
      <c r="AI65" s="283"/>
      <c r="AJ65" s="283"/>
      <c r="AK65" s="283"/>
      <c r="AL65" s="283"/>
      <c r="AM65" s="283"/>
      <c r="AN65" s="283"/>
      <c r="AO65" s="283"/>
      <c r="AP65" s="283"/>
      <c r="AQ65" s="283"/>
      <c r="AR65" s="283"/>
      <c r="AS65" s="283"/>
      <c r="AU65" s="283" t="s">
        <v>50</v>
      </c>
      <c r="AV65" s="283"/>
      <c r="AW65" s="283"/>
      <c r="AX65" s="283"/>
      <c r="AY65" s="283"/>
      <c r="AZ65" s="283"/>
      <c r="BA65" s="283"/>
      <c r="BB65" s="283"/>
      <c r="BC65" s="283"/>
      <c r="BD65" s="283"/>
      <c r="BE65" s="283"/>
      <c r="BF65" s="283"/>
    </row>
    <row r="66" spans="1:58" x14ac:dyDescent="0.25">
      <c r="A66" s="285" t="s">
        <v>166</v>
      </c>
      <c r="B66" s="285"/>
      <c r="D66" s="286" t="s">
        <v>167</v>
      </c>
      <c r="E66" s="286"/>
      <c r="F66" s="287"/>
      <c r="G66" s="62"/>
      <c r="H66" s="15" t="s">
        <v>53</v>
      </c>
      <c r="I66" s="15" t="s">
        <v>54</v>
      </c>
      <c r="J66" s="15" t="s">
        <v>55</v>
      </c>
      <c r="K66" s="15" t="s">
        <v>56</v>
      </c>
      <c r="L66" s="15" t="s">
        <v>57</v>
      </c>
      <c r="M66" s="15" t="s">
        <v>58</v>
      </c>
      <c r="N66" s="15" t="s">
        <v>59</v>
      </c>
      <c r="O66" s="15" t="s">
        <v>60</v>
      </c>
      <c r="P66" s="15" t="s">
        <v>61</v>
      </c>
      <c r="Q66" s="15" t="s">
        <v>62</v>
      </c>
      <c r="R66" s="15" t="s">
        <v>63</v>
      </c>
      <c r="S66" s="15" t="s">
        <v>64</v>
      </c>
      <c r="U66" s="15" t="s">
        <v>53</v>
      </c>
      <c r="V66" s="15" t="s">
        <v>54</v>
      </c>
      <c r="W66" s="15" t="s">
        <v>55</v>
      </c>
      <c r="X66" s="15" t="s">
        <v>56</v>
      </c>
      <c r="Y66" s="15" t="s">
        <v>57</v>
      </c>
      <c r="Z66" s="15" t="s">
        <v>58</v>
      </c>
      <c r="AA66" s="15" t="s">
        <v>59</v>
      </c>
      <c r="AB66" s="15" t="s">
        <v>60</v>
      </c>
      <c r="AC66" s="15" t="s">
        <v>61</v>
      </c>
      <c r="AD66" s="15" t="s">
        <v>62</v>
      </c>
      <c r="AE66" s="15" t="s">
        <v>63</v>
      </c>
      <c r="AF66" s="15" t="s">
        <v>64</v>
      </c>
      <c r="AH66" s="15" t="s">
        <v>53</v>
      </c>
      <c r="AI66" s="15" t="s">
        <v>54</v>
      </c>
      <c r="AJ66" s="15" t="s">
        <v>55</v>
      </c>
      <c r="AK66" s="15" t="s">
        <v>56</v>
      </c>
      <c r="AL66" s="15" t="s">
        <v>57</v>
      </c>
      <c r="AM66" s="15" t="s">
        <v>58</v>
      </c>
      <c r="AN66" s="15" t="s">
        <v>59</v>
      </c>
      <c r="AO66" s="15" t="s">
        <v>60</v>
      </c>
      <c r="AP66" s="15" t="s">
        <v>61</v>
      </c>
      <c r="AQ66" s="15" t="s">
        <v>62</v>
      </c>
      <c r="AR66" s="15" t="s">
        <v>63</v>
      </c>
      <c r="AS66" s="15" t="s">
        <v>64</v>
      </c>
      <c r="AU66" s="15" t="s">
        <v>53</v>
      </c>
      <c r="AV66" s="15" t="s">
        <v>54</v>
      </c>
      <c r="AW66" s="15" t="s">
        <v>55</v>
      </c>
      <c r="AX66" s="15" t="s">
        <v>56</v>
      </c>
      <c r="AY66" s="15" t="s">
        <v>57</v>
      </c>
      <c r="AZ66" s="15" t="s">
        <v>58</v>
      </c>
      <c r="BA66" s="15" t="s">
        <v>59</v>
      </c>
      <c r="BB66" s="15" t="s">
        <v>60</v>
      </c>
      <c r="BC66" s="15" t="s">
        <v>61</v>
      </c>
      <c r="BD66" s="15" t="s">
        <v>62</v>
      </c>
      <c r="BE66" s="15" t="s">
        <v>63</v>
      </c>
      <c r="BF66" s="15" t="s">
        <v>64</v>
      </c>
    </row>
    <row r="67" spans="1:58" ht="15" customHeight="1" x14ac:dyDescent="0.25">
      <c r="A67" s="22" t="s">
        <v>168</v>
      </c>
      <c r="B67" s="22" t="s">
        <v>169</v>
      </c>
      <c r="C67" s="23" t="s">
        <v>67</v>
      </c>
      <c r="D67" s="50" t="s">
        <v>63</v>
      </c>
      <c r="E67" s="50"/>
      <c r="F67" s="39"/>
      <c r="G67" s="15"/>
      <c r="H67" s="27"/>
      <c r="I67" s="27"/>
      <c r="J67" s="27"/>
      <c r="K67" s="27"/>
      <c r="L67" s="27"/>
      <c r="M67" s="27"/>
      <c r="N67" s="27"/>
      <c r="O67" s="63"/>
      <c r="P67" s="63"/>
      <c r="Q67" s="25"/>
      <c r="R67" s="25"/>
      <c r="S67" s="26"/>
      <c r="U67" s="27"/>
      <c r="V67" s="27"/>
      <c r="W67" s="50"/>
      <c r="X67" s="50"/>
      <c r="Y67" s="27"/>
      <c r="Z67" s="27"/>
      <c r="AA67" s="50"/>
      <c r="AB67" s="50"/>
      <c r="AC67" s="27"/>
      <c r="AD67" s="50"/>
      <c r="AE67" s="27"/>
      <c r="AF67" s="50"/>
      <c r="AH67" s="49"/>
      <c r="AI67" s="49"/>
      <c r="AJ67" s="39"/>
      <c r="AK67" s="49"/>
      <c r="AL67" s="39"/>
      <c r="AM67" s="49"/>
      <c r="AN67" s="39"/>
      <c r="AO67" s="49"/>
      <c r="AP67" s="49"/>
      <c r="AQ67" s="49"/>
      <c r="AR67" s="54" t="s">
        <v>30</v>
      </c>
      <c r="AS67" s="39"/>
      <c r="AU67" s="27"/>
      <c r="AV67" s="26"/>
      <c r="AW67" s="26"/>
      <c r="AX67" s="27"/>
      <c r="AY67" s="29" t="s">
        <v>69</v>
      </c>
      <c r="AZ67" s="27"/>
      <c r="BA67" s="27"/>
      <c r="BB67" s="25"/>
      <c r="BC67" s="25"/>
      <c r="BD67" s="26"/>
      <c r="BE67" s="25"/>
      <c r="BF67" s="25"/>
    </row>
    <row r="68" spans="1:58" ht="15" customHeight="1" x14ac:dyDescent="0.25">
      <c r="A68" s="22" t="s">
        <v>170</v>
      </c>
      <c r="B68" s="22" t="s">
        <v>171</v>
      </c>
      <c r="C68" s="23" t="s">
        <v>67</v>
      </c>
      <c r="D68" s="50" t="s">
        <v>63</v>
      </c>
      <c r="E68" s="46"/>
      <c r="F68" s="27"/>
      <c r="G68" s="15"/>
      <c r="H68" s="25"/>
      <c r="I68" s="25"/>
      <c r="J68" s="27"/>
      <c r="K68" s="26"/>
      <c r="L68" s="27"/>
      <c r="M68" s="63"/>
      <c r="N68" s="27"/>
      <c r="O68" s="63"/>
      <c r="P68" s="26"/>
      <c r="Q68" s="25"/>
      <c r="R68" s="25"/>
      <c r="S68" s="25"/>
      <c r="U68" s="27"/>
      <c r="V68" s="46"/>
      <c r="W68" s="46"/>
      <c r="X68" s="46"/>
      <c r="Y68" s="46"/>
      <c r="Z68" s="27"/>
      <c r="AA68" s="46"/>
      <c r="AB68" s="46"/>
      <c r="AC68" s="27"/>
      <c r="AD68" s="27"/>
      <c r="AE68" s="27"/>
      <c r="AF68" s="46"/>
      <c r="AH68" s="27"/>
      <c r="AI68" s="27"/>
      <c r="AJ68" s="39"/>
      <c r="AK68" s="39"/>
      <c r="AL68" s="39"/>
      <c r="AM68" s="27"/>
      <c r="AN68" s="27"/>
      <c r="AO68" s="27"/>
      <c r="AP68" s="39"/>
      <c r="AQ68" s="27"/>
      <c r="AR68" s="27"/>
      <c r="AS68" s="39"/>
      <c r="AU68" s="25"/>
      <c r="AV68" s="25"/>
      <c r="AW68" s="27"/>
      <c r="AX68" s="26"/>
      <c r="AY68" s="34" t="s">
        <v>69</v>
      </c>
      <c r="AZ68" s="26"/>
      <c r="BA68" s="27"/>
      <c r="BB68" s="27"/>
      <c r="BC68" s="25"/>
      <c r="BD68" s="25"/>
      <c r="BE68" s="25"/>
      <c r="BF68" s="25"/>
    </row>
    <row r="69" spans="1:58" ht="15" customHeight="1" x14ac:dyDescent="0.25">
      <c r="A69" s="22" t="s">
        <v>172</v>
      </c>
      <c r="B69" s="22" t="s">
        <v>171</v>
      </c>
      <c r="C69" s="23" t="s">
        <v>67</v>
      </c>
      <c r="D69" s="50" t="s">
        <v>63</v>
      </c>
      <c r="E69" s="46"/>
      <c r="F69" s="27"/>
      <c r="G69" s="15"/>
      <c r="H69" s="25"/>
      <c r="I69" s="27"/>
      <c r="J69" s="26"/>
      <c r="K69" s="27"/>
      <c r="L69" s="27"/>
      <c r="M69" s="26"/>
      <c r="N69" s="25"/>
      <c r="O69" s="63"/>
      <c r="P69" s="63"/>
      <c r="Q69" s="27"/>
      <c r="R69" s="25"/>
      <c r="S69" s="25"/>
      <c r="U69" s="27"/>
      <c r="V69" s="46"/>
      <c r="W69" s="27"/>
      <c r="X69" s="27"/>
      <c r="Y69" s="27"/>
      <c r="Z69" s="27"/>
      <c r="AA69" s="46"/>
      <c r="AB69" s="27"/>
      <c r="AC69" s="46"/>
      <c r="AD69" s="27"/>
      <c r="AE69" s="27"/>
      <c r="AF69" s="46"/>
      <c r="AH69" s="27"/>
      <c r="AI69" s="39" t="s">
        <v>173</v>
      </c>
      <c r="AJ69" s="27"/>
      <c r="AK69" s="27"/>
      <c r="AL69" s="39"/>
      <c r="AM69" s="39"/>
      <c r="AN69" s="27"/>
      <c r="AO69" s="27"/>
      <c r="AP69" s="27"/>
      <c r="AQ69" s="27"/>
      <c r="AR69" s="39"/>
      <c r="AS69" s="39"/>
      <c r="AU69" s="25"/>
      <c r="AV69" s="27"/>
      <c r="AW69" s="27"/>
      <c r="AX69" s="26"/>
      <c r="AY69" s="29" t="s">
        <v>69</v>
      </c>
      <c r="AZ69" s="27"/>
      <c r="BA69" s="27"/>
      <c r="BB69" s="27"/>
      <c r="BC69" s="27"/>
      <c r="BD69" s="25"/>
      <c r="BE69" s="25"/>
      <c r="BF69" s="25"/>
    </row>
    <row r="70" spans="1:58" ht="15" customHeight="1" x14ac:dyDescent="0.25">
      <c r="A70" s="22" t="s">
        <v>174</v>
      </c>
      <c r="B70" s="22" t="s">
        <v>175</v>
      </c>
      <c r="C70" s="23" t="s">
        <v>67</v>
      </c>
      <c r="D70" s="50" t="s">
        <v>63</v>
      </c>
      <c r="E70" s="46"/>
      <c r="F70" s="39"/>
      <c r="G70" s="15"/>
      <c r="H70" s="27"/>
      <c r="I70" s="64"/>
      <c r="J70" s="26"/>
      <c r="K70" s="27"/>
      <c r="L70" s="26"/>
      <c r="M70" s="25"/>
      <c r="N70" s="27"/>
      <c r="O70" s="63"/>
      <c r="P70" s="26"/>
      <c r="Q70" s="25"/>
      <c r="R70" s="25"/>
      <c r="S70" s="25"/>
      <c r="U70" s="27"/>
      <c r="V70" s="27"/>
      <c r="W70" s="28" t="s">
        <v>68</v>
      </c>
      <c r="X70" s="27"/>
      <c r="Y70" s="27"/>
      <c r="Z70" s="27"/>
      <c r="AA70" s="46"/>
      <c r="AB70" s="27"/>
      <c r="AC70" s="46"/>
      <c r="AD70" s="46"/>
      <c r="AE70" s="46"/>
      <c r="AF70" s="27"/>
      <c r="AH70" s="27"/>
      <c r="AI70" s="39"/>
      <c r="AJ70" s="39"/>
      <c r="AK70" s="27"/>
      <c r="AL70" s="39"/>
      <c r="AM70" s="39"/>
      <c r="AN70" s="39"/>
      <c r="AO70" s="39"/>
      <c r="AP70" s="39"/>
      <c r="AQ70" s="27"/>
      <c r="AR70" s="27"/>
      <c r="AS70" s="27"/>
      <c r="AU70" s="25"/>
      <c r="AV70" s="27"/>
      <c r="AW70" s="26"/>
      <c r="AX70" s="26"/>
      <c r="AY70" s="29" t="s">
        <v>176</v>
      </c>
      <c r="AZ70" s="26"/>
      <c r="BA70" s="27"/>
      <c r="BB70" s="27"/>
      <c r="BC70" s="25"/>
      <c r="BD70" s="26"/>
      <c r="BE70" s="25"/>
      <c r="BF70" s="25"/>
    </row>
    <row r="71" spans="1:58" ht="15" customHeight="1" x14ac:dyDescent="0.25">
      <c r="A71" s="22" t="s">
        <v>177</v>
      </c>
      <c r="B71" s="22" t="s">
        <v>178</v>
      </c>
      <c r="C71" s="23" t="s">
        <v>67</v>
      </c>
      <c r="D71" s="50" t="s">
        <v>63</v>
      </c>
      <c r="E71" s="25"/>
      <c r="F71" s="27"/>
      <c r="G71" s="15"/>
      <c r="H71" s="25"/>
      <c r="I71" s="25"/>
      <c r="J71" s="65"/>
      <c r="K71" s="27"/>
      <c r="L71" s="27"/>
      <c r="M71" s="27"/>
      <c r="N71" s="25"/>
      <c r="O71" s="63"/>
      <c r="P71" s="27"/>
      <c r="Q71" s="25"/>
      <c r="R71" s="25"/>
      <c r="S71" s="25"/>
      <c r="U71" s="46"/>
      <c r="V71" s="46"/>
      <c r="W71" s="27"/>
      <c r="X71" s="46"/>
      <c r="Y71" s="46"/>
      <c r="Z71" s="46"/>
      <c r="AA71" s="27"/>
      <c r="AB71" s="27"/>
      <c r="AC71" s="27"/>
      <c r="AD71" s="27"/>
      <c r="AE71" s="46"/>
      <c r="AF71" s="27"/>
      <c r="AH71" s="39"/>
      <c r="AI71" s="27"/>
      <c r="AJ71" s="30" t="s">
        <v>68</v>
      </c>
      <c r="AK71" s="39"/>
      <c r="AL71" s="39"/>
      <c r="AM71" s="27"/>
      <c r="AN71" s="27"/>
      <c r="AO71" s="27"/>
      <c r="AP71" s="39"/>
      <c r="AQ71" s="27"/>
      <c r="AR71" s="39"/>
      <c r="AS71" s="27"/>
      <c r="AU71" s="25"/>
      <c r="AV71" s="25"/>
      <c r="AW71" s="27"/>
      <c r="AX71" s="26"/>
      <c r="AY71" s="34" t="s">
        <v>69</v>
      </c>
      <c r="AZ71" s="27"/>
      <c r="BA71" s="25"/>
      <c r="BB71" s="26"/>
      <c r="BC71" s="27"/>
      <c r="BD71" s="27"/>
      <c r="BE71" s="25"/>
      <c r="BF71" s="25"/>
    </row>
    <row r="72" spans="1:58" ht="15" customHeight="1" x14ac:dyDescent="0.25">
      <c r="A72" s="66"/>
      <c r="B72" s="66"/>
      <c r="C72" s="6"/>
      <c r="D72" s="67"/>
      <c r="E72" s="15"/>
      <c r="F72" s="67"/>
      <c r="G72" s="68"/>
      <c r="H72" s="283" t="s">
        <v>165</v>
      </c>
      <c r="I72" s="283"/>
      <c r="J72" s="283"/>
      <c r="K72" s="283"/>
      <c r="L72" s="283"/>
      <c r="M72" s="283"/>
      <c r="N72" s="283"/>
      <c r="O72" s="283"/>
      <c r="P72" s="283"/>
      <c r="Q72" s="283"/>
      <c r="R72" s="283"/>
      <c r="S72" s="283"/>
      <c r="U72" s="284" t="s">
        <v>48</v>
      </c>
      <c r="V72" s="284"/>
      <c r="W72" s="284"/>
      <c r="X72" s="284"/>
      <c r="Y72" s="284"/>
      <c r="Z72" s="284"/>
      <c r="AA72" s="284"/>
      <c r="AB72" s="284"/>
      <c r="AC72" s="284"/>
      <c r="AD72" s="284"/>
      <c r="AE72" s="284"/>
      <c r="AF72" s="284"/>
      <c r="AH72" s="283" t="s">
        <v>49</v>
      </c>
      <c r="AI72" s="283"/>
      <c r="AJ72" s="283"/>
      <c r="AK72" s="283"/>
      <c r="AL72" s="283"/>
      <c r="AM72" s="283"/>
      <c r="AN72" s="283"/>
      <c r="AO72" s="283"/>
      <c r="AP72" s="283"/>
      <c r="AQ72" s="283"/>
      <c r="AR72" s="283"/>
      <c r="AS72" s="283"/>
      <c r="AU72" s="283" t="s">
        <v>50</v>
      </c>
      <c r="AV72" s="283"/>
      <c r="AW72" s="283"/>
      <c r="AX72" s="283"/>
      <c r="AY72" s="283"/>
      <c r="AZ72" s="283"/>
      <c r="BA72" s="283"/>
      <c r="BB72" s="283"/>
      <c r="BC72" s="283"/>
      <c r="BD72" s="283"/>
      <c r="BE72" s="283"/>
      <c r="BF72" s="283"/>
    </row>
    <row r="73" spans="1:58" x14ac:dyDescent="0.25">
      <c r="A73" s="288" t="s">
        <v>179</v>
      </c>
      <c r="B73" s="288"/>
      <c r="D73" s="288" t="s">
        <v>167</v>
      </c>
      <c r="E73" s="288"/>
      <c r="F73" s="289"/>
      <c r="G73" s="62"/>
      <c r="H73" s="15" t="s">
        <v>53</v>
      </c>
      <c r="I73" s="15" t="s">
        <v>54</v>
      </c>
      <c r="J73" s="15" t="s">
        <v>55</v>
      </c>
      <c r="K73" s="15" t="s">
        <v>56</v>
      </c>
      <c r="L73" s="15" t="s">
        <v>57</v>
      </c>
      <c r="M73" s="15" t="s">
        <v>58</v>
      </c>
      <c r="N73" s="15" t="s">
        <v>59</v>
      </c>
      <c r="O73" s="15" t="s">
        <v>60</v>
      </c>
      <c r="P73" s="15" t="s">
        <v>61</v>
      </c>
      <c r="Q73" s="15" t="s">
        <v>62</v>
      </c>
      <c r="R73" s="15" t="s">
        <v>63</v>
      </c>
      <c r="S73" s="15" t="s">
        <v>64</v>
      </c>
      <c r="U73" s="15" t="s">
        <v>53</v>
      </c>
      <c r="V73" s="15" t="s">
        <v>54</v>
      </c>
      <c r="W73" s="15" t="s">
        <v>55</v>
      </c>
      <c r="X73" s="15" t="s">
        <v>56</v>
      </c>
      <c r="Y73" s="15" t="s">
        <v>57</v>
      </c>
      <c r="Z73" s="15" t="s">
        <v>58</v>
      </c>
      <c r="AA73" s="15" t="s">
        <v>59</v>
      </c>
      <c r="AB73" s="15" t="s">
        <v>60</v>
      </c>
      <c r="AC73" s="15" t="s">
        <v>61</v>
      </c>
      <c r="AD73" s="15" t="s">
        <v>62</v>
      </c>
      <c r="AE73" s="15" t="s">
        <v>63</v>
      </c>
      <c r="AF73" s="15" t="s">
        <v>64</v>
      </c>
      <c r="AH73" s="15" t="s">
        <v>53</v>
      </c>
      <c r="AI73" s="15" t="s">
        <v>54</v>
      </c>
      <c r="AJ73" s="15" t="s">
        <v>55</v>
      </c>
      <c r="AK73" s="15" t="s">
        <v>56</v>
      </c>
      <c r="AL73" s="15" t="s">
        <v>57</v>
      </c>
      <c r="AM73" s="15" t="s">
        <v>58</v>
      </c>
      <c r="AN73" s="15" t="s">
        <v>59</v>
      </c>
      <c r="AO73" s="15" t="s">
        <v>60</v>
      </c>
      <c r="AP73" s="15" t="s">
        <v>61</v>
      </c>
      <c r="AQ73" s="15" t="s">
        <v>62</v>
      </c>
      <c r="AR73" s="15" t="s">
        <v>63</v>
      </c>
      <c r="AS73" s="15" t="s">
        <v>64</v>
      </c>
      <c r="AU73" s="15" t="s">
        <v>53</v>
      </c>
      <c r="AV73" s="15" t="s">
        <v>54</v>
      </c>
      <c r="AW73" s="15" t="s">
        <v>55</v>
      </c>
      <c r="AX73" s="15" t="s">
        <v>56</v>
      </c>
      <c r="AY73" s="15" t="s">
        <v>57</v>
      </c>
      <c r="AZ73" s="15" t="s">
        <v>58</v>
      </c>
      <c r="BA73" s="15" t="s">
        <v>59</v>
      </c>
      <c r="BB73" s="15" t="s">
        <v>60</v>
      </c>
      <c r="BC73" s="15" t="s">
        <v>61</v>
      </c>
      <c r="BD73" s="15" t="s">
        <v>62</v>
      </c>
      <c r="BE73" s="15" t="s">
        <v>63</v>
      </c>
      <c r="BF73" s="15" t="s">
        <v>64</v>
      </c>
    </row>
    <row r="74" spans="1:58" ht="15.75" customHeight="1" x14ac:dyDescent="0.25">
      <c r="A74" s="22" t="s">
        <v>180</v>
      </c>
      <c r="B74" s="22" t="s">
        <v>181</v>
      </c>
      <c r="C74" s="23" t="s">
        <v>67</v>
      </c>
      <c r="D74" s="25" t="s">
        <v>182</v>
      </c>
      <c r="E74" s="25"/>
      <c r="F74" s="39"/>
      <c r="G74" s="15"/>
      <c r="H74" s="63"/>
      <c r="I74" s="26"/>
      <c r="J74" s="25"/>
      <c r="K74" s="27"/>
      <c r="L74" s="27"/>
      <c r="M74" s="25"/>
      <c r="N74" s="25"/>
      <c r="O74" s="27"/>
      <c r="P74" s="26"/>
      <c r="Q74" s="27"/>
      <c r="R74" s="26"/>
      <c r="S74" s="26"/>
      <c r="U74" s="27"/>
      <c r="V74" s="46"/>
      <c r="W74" s="27"/>
      <c r="X74" s="27"/>
      <c r="Y74" s="27"/>
      <c r="Z74" s="46"/>
      <c r="AA74" s="27"/>
      <c r="AB74" s="27"/>
      <c r="AC74" s="27"/>
      <c r="AD74" s="27"/>
      <c r="AE74" s="27"/>
      <c r="AF74" s="46"/>
      <c r="AH74" s="27"/>
      <c r="AI74" s="27"/>
      <c r="AJ74" s="27"/>
      <c r="AK74" s="27"/>
      <c r="AL74" s="27"/>
      <c r="AM74" s="39"/>
      <c r="AN74" s="39"/>
      <c r="AO74" s="39"/>
      <c r="AP74" s="27"/>
      <c r="AQ74" s="39"/>
      <c r="AR74" s="27"/>
      <c r="AS74" s="39"/>
      <c r="AU74" s="27"/>
      <c r="AV74" s="25"/>
      <c r="AW74" s="25"/>
      <c r="AX74" s="25"/>
      <c r="AY74" s="32"/>
      <c r="AZ74" s="27"/>
      <c r="BA74" s="25"/>
      <c r="BB74" s="25"/>
      <c r="BC74" s="25"/>
      <c r="BD74" s="27"/>
      <c r="BE74" s="27"/>
      <c r="BF74" s="27"/>
    </row>
    <row r="75" spans="1:58" x14ac:dyDescent="0.25">
      <c r="A75" s="22" t="s">
        <v>183</v>
      </c>
      <c r="B75" s="22" t="s">
        <v>184</v>
      </c>
      <c r="C75" s="23" t="s">
        <v>67</v>
      </c>
      <c r="D75" s="69"/>
      <c r="E75" s="25"/>
      <c r="F75" s="39"/>
      <c r="G75" s="15"/>
      <c r="H75" s="25"/>
      <c r="I75" s="25"/>
      <c r="J75" s="25"/>
      <c r="K75" s="63"/>
      <c r="L75" s="27"/>
      <c r="M75" s="27"/>
      <c r="N75" s="25"/>
      <c r="O75" s="26"/>
      <c r="P75" s="63"/>
      <c r="Q75" s="27"/>
      <c r="R75" s="27"/>
      <c r="S75" s="27"/>
      <c r="U75" s="70"/>
      <c r="V75" s="46"/>
      <c r="W75" s="46"/>
      <c r="X75" s="27"/>
      <c r="Y75" s="27"/>
      <c r="Z75" s="27"/>
      <c r="AA75" s="46"/>
      <c r="AB75" s="46"/>
      <c r="AC75" s="46"/>
      <c r="AD75" s="27"/>
      <c r="AE75" s="27"/>
      <c r="AF75" s="27"/>
      <c r="AH75" s="27"/>
      <c r="AI75" s="27"/>
      <c r="AJ75" s="27"/>
      <c r="AK75" s="39"/>
      <c r="AL75" s="39"/>
      <c r="AM75" s="27"/>
      <c r="AN75" s="39"/>
      <c r="AO75" s="39"/>
      <c r="AP75" s="27"/>
      <c r="AQ75" s="39"/>
      <c r="AR75" s="39"/>
      <c r="AS75" s="39"/>
      <c r="AU75" s="27"/>
      <c r="AV75" s="25"/>
      <c r="AW75" s="25"/>
      <c r="AX75" s="25"/>
      <c r="AY75" s="29" t="s">
        <v>69</v>
      </c>
      <c r="AZ75" s="27"/>
      <c r="BA75" s="27"/>
      <c r="BB75" s="27"/>
      <c r="BC75" s="26"/>
      <c r="BD75" s="25"/>
      <c r="BE75" s="26"/>
      <c r="BF75" s="26"/>
    </row>
    <row r="76" spans="1:58" x14ac:dyDescent="0.25">
      <c r="A76" s="22" t="s">
        <v>185</v>
      </c>
      <c r="B76" s="22" t="s">
        <v>184</v>
      </c>
      <c r="C76" s="23" t="s">
        <v>67</v>
      </c>
      <c r="D76" s="69"/>
      <c r="E76" s="25"/>
      <c r="F76" s="27"/>
      <c r="G76" s="15"/>
      <c r="H76" s="25"/>
      <c r="I76" s="27"/>
      <c r="J76" s="25"/>
      <c r="K76" s="25"/>
      <c r="L76" s="26"/>
      <c r="M76" s="27"/>
      <c r="N76" s="25"/>
      <c r="O76" s="26"/>
      <c r="P76" s="27"/>
      <c r="Q76" s="63"/>
      <c r="R76" s="26"/>
      <c r="S76" s="27"/>
      <c r="U76" s="71"/>
      <c r="V76" s="46"/>
      <c r="W76" s="27"/>
      <c r="X76" s="46"/>
      <c r="Y76" s="27"/>
      <c r="Z76" s="46"/>
      <c r="AA76" s="46"/>
      <c r="AB76" s="46"/>
      <c r="AC76" s="27"/>
      <c r="AD76" s="27"/>
      <c r="AE76" s="27"/>
      <c r="AF76" s="27"/>
      <c r="AH76" s="27"/>
      <c r="AI76" s="27"/>
      <c r="AJ76" s="27"/>
      <c r="AK76" s="27"/>
      <c r="AL76" s="39"/>
      <c r="AM76" s="27"/>
      <c r="AN76" s="27"/>
      <c r="AO76" s="39"/>
      <c r="AP76" s="27"/>
      <c r="AQ76" s="39"/>
      <c r="AR76" s="27"/>
      <c r="AS76" s="27"/>
      <c r="AU76" s="27"/>
      <c r="AV76" s="25"/>
      <c r="AW76" s="25"/>
      <c r="AX76" s="25"/>
      <c r="AY76" s="29" t="s">
        <v>176</v>
      </c>
      <c r="AZ76" s="27"/>
      <c r="BA76" s="27"/>
      <c r="BB76" s="27"/>
      <c r="BC76" s="26"/>
      <c r="BD76" s="25"/>
      <c r="BE76" s="26"/>
      <c r="BF76" s="26"/>
    </row>
    <row r="77" spans="1:58" x14ac:dyDescent="0.25">
      <c r="A77" s="22" t="s">
        <v>186</v>
      </c>
      <c r="B77" s="22" t="s">
        <v>187</v>
      </c>
      <c r="C77" s="23" t="s">
        <v>67</v>
      </c>
      <c r="D77" s="69"/>
      <c r="E77" s="27"/>
      <c r="F77" s="27"/>
      <c r="G77" s="15"/>
      <c r="H77" s="25"/>
      <c r="I77" s="27"/>
      <c r="J77" s="27"/>
      <c r="K77" s="25"/>
      <c r="L77" s="27"/>
      <c r="M77" s="25"/>
      <c r="N77" s="27"/>
      <c r="O77" s="63"/>
      <c r="P77" s="27"/>
      <c r="Q77" s="26"/>
      <c r="R77" s="63"/>
      <c r="S77" s="26"/>
      <c r="U77" s="70"/>
      <c r="V77" s="46"/>
      <c r="W77" s="46"/>
      <c r="X77" s="46"/>
      <c r="Y77" s="27"/>
      <c r="Z77" s="46"/>
      <c r="AA77" s="27"/>
      <c r="AB77" s="46"/>
      <c r="AC77" s="27"/>
      <c r="AD77" s="46"/>
      <c r="AE77" s="27"/>
      <c r="AF77" s="27"/>
      <c r="AH77" s="39"/>
      <c r="AI77" s="27"/>
      <c r="AJ77" s="27"/>
      <c r="AK77" s="27"/>
      <c r="AL77" s="39"/>
      <c r="AM77" s="27"/>
      <c r="AN77" s="27"/>
      <c r="AO77" s="27"/>
      <c r="AP77" s="27"/>
      <c r="AQ77" s="39"/>
      <c r="AR77" s="39"/>
      <c r="AS77" s="39"/>
      <c r="AU77" s="27"/>
      <c r="AV77" s="25"/>
      <c r="AW77" s="25"/>
      <c r="AX77" s="25"/>
      <c r="AY77" s="29" t="s">
        <v>69</v>
      </c>
      <c r="AZ77" s="27"/>
      <c r="BA77" s="46"/>
      <c r="BB77" s="27"/>
      <c r="BC77" s="27"/>
      <c r="BD77" s="25"/>
      <c r="BE77" s="26"/>
      <c r="BF77" s="26"/>
    </row>
    <row r="78" spans="1:58" x14ac:dyDescent="0.25">
      <c r="A78" s="22" t="s">
        <v>188</v>
      </c>
      <c r="B78" s="22" t="s">
        <v>189</v>
      </c>
      <c r="C78" s="13" t="s">
        <v>67</v>
      </c>
      <c r="D78" s="69"/>
      <c r="E78" s="27"/>
      <c r="F78" s="26"/>
      <c r="G78" s="15"/>
      <c r="H78" s="25"/>
      <c r="I78" s="25"/>
      <c r="J78" s="27"/>
      <c r="K78" s="25"/>
      <c r="L78" s="27"/>
      <c r="M78" s="27"/>
      <c r="N78" s="26"/>
      <c r="O78" s="26"/>
      <c r="P78" s="27"/>
      <c r="Q78" s="27"/>
      <c r="R78" s="26"/>
      <c r="S78" s="25"/>
      <c r="U78" s="71"/>
      <c r="V78" s="46"/>
      <c r="W78" s="27"/>
      <c r="X78" s="46"/>
      <c r="Y78" s="46"/>
      <c r="Z78" s="46"/>
      <c r="AA78" s="27"/>
      <c r="AB78" s="46"/>
      <c r="AC78" s="27"/>
      <c r="AD78" s="46"/>
      <c r="AE78" s="27"/>
      <c r="AF78" s="46"/>
      <c r="AH78" s="39"/>
      <c r="AI78" s="27"/>
      <c r="AJ78" s="27"/>
      <c r="AK78" s="27"/>
      <c r="AL78" s="39"/>
      <c r="AM78" s="27"/>
      <c r="AN78" s="27"/>
      <c r="AO78" s="39"/>
      <c r="AP78" s="39"/>
      <c r="AQ78" s="27"/>
      <c r="AR78" s="39"/>
      <c r="AS78" s="27"/>
      <c r="AU78" s="27"/>
      <c r="AV78" s="25"/>
      <c r="AW78" s="25"/>
      <c r="AX78" s="25"/>
      <c r="AY78" s="34" t="s">
        <v>69</v>
      </c>
      <c r="AZ78" s="27"/>
      <c r="BA78" s="27"/>
      <c r="BB78" s="27"/>
      <c r="BC78" s="26"/>
      <c r="BD78" s="27"/>
      <c r="BE78" s="26"/>
      <c r="BF78" s="26"/>
    </row>
    <row r="79" spans="1:58" x14ac:dyDescent="0.25">
      <c r="A79" s="22" t="s">
        <v>190</v>
      </c>
      <c r="B79" s="22" t="s">
        <v>191</v>
      </c>
      <c r="C79" s="13" t="s">
        <v>67</v>
      </c>
      <c r="D79" s="69"/>
      <c r="E79" s="25"/>
      <c r="F79" s="27"/>
      <c r="G79" s="15"/>
      <c r="H79" s="25"/>
      <c r="I79" s="25"/>
      <c r="J79" s="25"/>
      <c r="K79" s="25"/>
      <c r="L79" s="27"/>
      <c r="M79" s="25"/>
      <c r="N79" s="25"/>
      <c r="O79" s="25"/>
      <c r="P79" s="27"/>
      <c r="Q79" s="26"/>
      <c r="R79" s="26"/>
      <c r="S79" s="27"/>
      <c r="U79" s="64"/>
      <c r="V79" s="64"/>
      <c r="W79" s="27"/>
      <c r="X79" s="27"/>
      <c r="Y79" s="27"/>
      <c r="Z79" s="64"/>
      <c r="AA79" s="64"/>
      <c r="AB79" s="64"/>
      <c r="AC79" s="27"/>
      <c r="AD79" s="27"/>
      <c r="AE79" s="27"/>
      <c r="AF79" s="27"/>
      <c r="AH79" s="27"/>
      <c r="AI79" s="27"/>
      <c r="AJ79" s="27"/>
      <c r="AK79" s="27"/>
      <c r="AL79" s="39"/>
      <c r="AM79" s="27"/>
      <c r="AN79" s="27"/>
      <c r="AO79" s="39"/>
      <c r="AP79" s="27"/>
      <c r="AQ79" s="39"/>
      <c r="AR79" s="27"/>
      <c r="AS79" s="39"/>
      <c r="AU79" s="27"/>
      <c r="AV79" s="25"/>
      <c r="AW79" s="25"/>
      <c r="AX79" s="25"/>
      <c r="AY79" s="29" t="s">
        <v>69</v>
      </c>
      <c r="AZ79" s="27"/>
      <c r="BA79" s="27"/>
      <c r="BB79" s="27"/>
      <c r="BC79" s="26"/>
      <c r="BD79" s="25"/>
      <c r="BE79" s="26"/>
      <c r="BF79" s="26"/>
    </row>
    <row r="80" spans="1:58" x14ac:dyDescent="0.25">
      <c r="A80" s="13"/>
      <c r="B80" s="13"/>
      <c r="C80" s="6"/>
      <c r="D80" s="67"/>
      <c r="E80" s="15"/>
      <c r="F80" s="67"/>
      <c r="G80" s="68"/>
      <c r="H80" s="283" t="s">
        <v>192</v>
      </c>
      <c r="I80" s="283"/>
      <c r="J80" s="283"/>
      <c r="K80" s="283"/>
      <c r="L80" s="283"/>
      <c r="M80" s="283"/>
      <c r="N80" s="283"/>
      <c r="O80" s="283"/>
      <c r="P80" s="283"/>
      <c r="Q80" s="283"/>
      <c r="R80" s="283"/>
      <c r="S80" s="283"/>
      <c r="U80" s="284" t="s">
        <v>48</v>
      </c>
      <c r="V80" s="284"/>
      <c r="W80" s="284"/>
      <c r="X80" s="284"/>
      <c r="Y80" s="284"/>
      <c r="Z80" s="284"/>
      <c r="AA80" s="284"/>
      <c r="AB80" s="284"/>
      <c r="AC80" s="284"/>
      <c r="AD80" s="284"/>
      <c r="AE80" s="284"/>
      <c r="AF80" s="284"/>
      <c r="AH80" s="283" t="s">
        <v>49</v>
      </c>
      <c r="AI80" s="283"/>
      <c r="AJ80" s="283"/>
      <c r="AK80" s="283"/>
      <c r="AL80" s="283"/>
      <c r="AM80" s="283"/>
      <c r="AN80" s="283"/>
      <c r="AO80" s="283"/>
      <c r="AP80" s="283"/>
      <c r="AQ80" s="283"/>
      <c r="AR80" s="283"/>
      <c r="AS80" s="283"/>
      <c r="AU80" s="283" t="s">
        <v>50</v>
      </c>
      <c r="AV80" s="283"/>
      <c r="AW80" s="283"/>
      <c r="AX80" s="283"/>
      <c r="AY80" s="283"/>
      <c r="AZ80" s="283"/>
      <c r="BA80" s="283"/>
      <c r="BB80" s="283"/>
      <c r="BC80" s="283"/>
      <c r="BD80" s="283"/>
      <c r="BE80" s="283"/>
      <c r="BF80" s="283"/>
    </row>
    <row r="81" spans="1:58" x14ac:dyDescent="0.25">
      <c r="A81" s="281" t="s">
        <v>193</v>
      </c>
      <c r="B81" s="281"/>
      <c r="D81" s="281" t="s">
        <v>194</v>
      </c>
      <c r="E81" s="281"/>
      <c r="F81" s="282"/>
      <c r="G81" s="21"/>
      <c r="H81" s="15" t="s">
        <v>53</v>
      </c>
      <c r="I81" s="15" t="s">
        <v>54</v>
      </c>
      <c r="J81" s="15" t="s">
        <v>55</v>
      </c>
      <c r="K81" s="15" t="s">
        <v>56</v>
      </c>
      <c r="L81" s="15" t="s">
        <v>57</v>
      </c>
      <c r="M81" s="15" t="s">
        <v>58</v>
      </c>
      <c r="N81" s="15" t="s">
        <v>59</v>
      </c>
      <c r="O81" s="15" t="s">
        <v>60</v>
      </c>
      <c r="P81" s="15" t="s">
        <v>61</v>
      </c>
      <c r="Q81" s="15" t="s">
        <v>62</v>
      </c>
      <c r="R81" s="15" t="s">
        <v>63</v>
      </c>
      <c r="S81" s="15" t="s">
        <v>64</v>
      </c>
      <c r="U81" s="15" t="s">
        <v>53</v>
      </c>
      <c r="V81" s="15" t="s">
        <v>54</v>
      </c>
      <c r="W81" s="15" t="s">
        <v>55</v>
      </c>
      <c r="X81" s="15" t="s">
        <v>56</v>
      </c>
      <c r="Y81" s="15" t="s">
        <v>57</v>
      </c>
      <c r="Z81" s="15" t="s">
        <v>58</v>
      </c>
      <c r="AA81" s="15" t="s">
        <v>59</v>
      </c>
      <c r="AB81" s="15" t="s">
        <v>60</v>
      </c>
      <c r="AC81" s="15" t="s">
        <v>61</v>
      </c>
      <c r="AD81" s="15" t="s">
        <v>62</v>
      </c>
      <c r="AE81" s="15" t="s">
        <v>63</v>
      </c>
      <c r="AF81" s="15" t="s">
        <v>64</v>
      </c>
      <c r="AH81" s="15" t="s">
        <v>53</v>
      </c>
      <c r="AI81" s="15" t="s">
        <v>54</v>
      </c>
      <c r="AJ81" s="15" t="s">
        <v>55</v>
      </c>
      <c r="AK81" s="15" t="s">
        <v>56</v>
      </c>
      <c r="AL81" s="15" t="s">
        <v>57</v>
      </c>
      <c r="AM81" s="15" t="s">
        <v>58</v>
      </c>
      <c r="AN81" s="15" t="s">
        <v>59</v>
      </c>
      <c r="AO81" s="15" t="s">
        <v>60</v>
      </c>
      <c r="AP81" s="15" t="s">
        <v>61</v>
      </c>
      <c r="AQ81" s="15" t="s">
        <v>62</v>
      </c>
      <c r="AR81" s="15" t="s">
        <v>63</v>
      </c>
      <c r="AS81" s="15" t="s">
        <v>64</v>
      </c>
      <c r="AU81" s="15" t="s">
        <v>53</v>
      </c>
      <c r="AV81" s="15" t="s">
        <v>54</v>
      </c>
      <c r="AW81" s="15" t="s">
        <v>55</v>
      </c>
      <c r="AX81" s="15" t="s">
        <v>56</v>
      </c>
      <c r="AY81" s="15" t="s">
        <v>57</v>
      </c>
      <c r="AZ81" s="15" t="s">
        <v>58</v>
      </c>
      <c r="BA81" s="15" t="s">
        <v>59</v>
      </c>
      <c r="BB81" s="15" t="s">
        <v>60</v>
      </c>
      <c r="BC81" s="15" t="s">
        <v>61</v>
      </c>
      <c r="BD81" s="15" t="s">
        <v>62</v>
      </c>
      <c r="BE81" s="15" t="s">
        <v>63</v>
      </c>
      <c r="BF81" s="15" t="s">
        <v>64</v>
      </c>
    </row>
    <row r="82" spans="1:58" x14ac:dyDescent="0.25">
      <c r="A82" s="22" t="s">
        <v>195</v>
      </c>
      <c r="B82" s="22" t="s">
        <v>196</v>
      </c>
      <c r="C82" s="13" t="s">
        <v>67</v>
      </c>
      <c r="D82" s="69"/>
      <c r="E82" s="27"/>
      <c r="F82" s="72"/>
      <c r="G82" s="15"/>
      <c r="H82" s="26"/>
      <c r="I82" s="25"/>
      <c r="J82" s="28" t="s">
        <v>68</v>
      </c>
      <c r="K82" s="28" t="s">
        <v>68</v>
      </c>
      <c r="L82" s="27"/>
      <c r="M82" s="63"/>
      <c r="N82" s="26"/>
      <c r="O82" s="27"/>
      <c r="P82" s="63"/>
      <c r="Q82" s="27"/>
      <c r="R82" s="27"/>
      <c r="S82" s="27"/>
      <c r="U82" s="27"/>
      <c r="V82" s="27"/>
      <c r="W82" s="28" t="s">
        <v>68</v>
      </c>
      <c r="X82" s="28" t="s">
        <v>68</v>
      </c>
      <c r="Y82" s="25"/>
      <c r="Z82" s="25"/>
      <c r="AA82" s="27"/>
      <c r="AB82" s="27"/>
      <c r="AC82" s="27" t="s">
        <v>197</v>
      </c>
      <c r="AD82" s="25"/>
      <c r="AE82" s="27"/>
      <c r="AF82" s="25"/>
      <c r="AH82" s="27"/>
      <c r="AI82" s="27"/>
      <c r="AJ82" s="27"/>
      <c r="AK82" s="27"/>
      <c r="AL82" s="27"/>
      <c r="AM82" s="72"/>
      <c r="AN82" s="72"/>
      <c r="AO82" s="72"/>
      <c r="AP82" s="72"/>
      <c r="AQ82" s="27"/>
      <c r="AR82" s="27"/>
      <c r="AS82" s="27"/>
      <c r="AU82" s="25"/>
      <c r="AV82" s="25"/>
      <c r="AW82" s="25"/>
      <c r="AX82" s="25"/>
      <c r="AY82" s="33" t="s">
        <v>69</v>
      </c>
      <c r="AZ82" s="26"/>
      <c r="BA82" s="26"/>
      <c r="BB82" s="26"/>
      <c r="BC82" s="27"/>
      <c r="BD82" s="25"/>
      <c r="BE82" s="25"/>
      <c r="BF82" s="25"/>
    </row>
    <row r="83" spans="1:58" x14ac:dyDescent="0.25">
      <c r="A83" s="22" t="s">
        <v>198</v>
      </c>
      <c r="B83" s="22" t="s">
        <v>199</v>
      </c>
      <c r="C83" s="13" t="s">
        <v>67</v>
      </c>
      <c r="D83" s="33" t="s">
        <v>63</v>
      </c>
      <c r="E83" s="25"/>
      <c r="F83" s="27"/>
      <c r="G83" s="15"/>
      <c r="H83" s="27"/>
      <c r="I83" s="26"/>
      <c r="J83" s="25"/>
      <c r="K83" s="26"/>
      <c r="L83" s="27"/>
      <c r="M83" s="25"/>
      <c r="N83" s="25"/>
      <c r="O83" s="27"/>
      <c r="P83" s="27"/>
      <c r="Q83" s="27"/>
      <c r="R83" s="26"/>
      <c r="S83" s="27"/>
      <c r="U83" s="27"/>
      <c r="V83" s="27"/>
      <c r="W83" s="27"/>
      <c r="X83" s="25"/>
      <c r="Y83" s="25"/>
      <c r="Z83" s="25"/>
      <c r="AA83" s="27"/>
      <c r="AB83" s="27"/>
      <c r="AC83" s="27"/>
      <c r="AD83" s="27"/>
      <c r="AE83" s="27"/>
      <c r="AF83" s="27"/>
      <c r="AH83" s="72"/>
      <c r="AI83" s="27"/>
      <c r="AJ83" s="72"/>
      <c r="AK83" s="27"/>
      <c r="AL83" s="27"/>
      <c r="AM83" s="72"/>
      <c r="AN83" s="27"/>
      <c r="AO83" s="72"/>
      <c r="AP83" s="72"/>
      <c r="AQ83" s="72"/>
      <c r="AR83" s="72"/>
      <c r="AS83" s="27"/>
      <c r="AU83" s="26"/>
      <c r="AV83" s="26"/>
      <c r="AW83" s="26"/>
      <c r="AX83" s="26"/>
      <c r="AY83" s="33" t="s">
        <v>69</v>
      </c>
      <c r="AZ83" s="25"/>
      <c r="BA83" s="25"/>
      <c r="BB83" s="25"/>
      <c r="BC83" s="25"/>
      <c r="BD83" s="25"/>
      <c r="BE83" s="25"/>
      <c r="BF83" s="25"/>
    </row>
    <row r="84" spans="1:58" x14ac:dyDescent="0.25">
      <c r="A84" s="22" t="s">
        <v>200</v>
      </c>
      <c r="B84" s="22" t="s">
        <v>201</v>
      </c>
      <c r="C84" s="13" t="s">
        <v>67</v>
      </c>
      <c r="D84" s="33" t="s">
        <v>63</v>
      </c>
      <c r="E84" s="25"/>
      <c r="F84" s="72"/>
      <c r="G84" s="15"/>
      <c r="H84" s="26"/>
      <c r="I84" s="63"/>
      <c r="J84" s="28" t="s">
        <v>68</v>
      </c>
      <c r="K84" s="27"/>
      <c r="L84" s="27"/>
      <c r="M84" s="26"/>
      <c r="N84" s="26"/>
      <c r="O84" s="25"/>
      <c r="P84" s="27"/>
      <c r="Q84" s="25"/>
      <c r="R84" s="26"/>
      <c r="S84" s="25"/>
      <c r="U84" s="25"/>
      <c r="V84" s="25"/>
      <c r="W84" s="28" t="s">
        <v>68</v>
      </c>
      <c r="X84" s="27"/>
      <c r="Y84" s="27"/>
      <c r="Z84" s="27"/>
      <c r="AA84" s="25"/>
      <c r="AB84" s="27"/>
      <c r="AC84" s="25"/>
      <c r="AD84" s="25"/>
      <c r="AE84" s="27"/>
      <c r="AF84" s="27"/>
      <c r="AH84" s="27"/>
      <c r="AI84" s="27"/>
      <c r="AJ84" s="27"/>
      <c r="AK84" s="27"/>
      <c r="AL84" s="27"/>
      <c r="AM84" s="27"/>
      <c r="AN84" s="72"/>
      <c r="AO84" s="27"/>
      <c r="AP84" s="72"/>
      <c r="AQ84" s="27"/>
      <c r="AR84" s="27"/>
      <c r="AS84" s="72"/>
      <c r="AU84" s="27"/>
      <c r="AV84" s="26"/>
      <c r="AW84" s="26"/>
      <c r="AX84" s="27"/>
      <c r="AY84" s="32"/>
      <c r="AZ84" s="26"/>
      <c r="BA84" s="27"/>
      <c r="BB84" s="27"/>
      <c r="BC84" s="25"/>
      <c r="BD84" s="25"/>
      <c r="BE84" s="25"/>
      <c r="BF84" s="25"/>
    </row>
    <row r="85" spans="1:58" x14ac:dyDescent="0.25">
      <c r="A85" s="22" t="s">
        <v>202</v>
      </c>
      <c r="B85" s="22" t="s">
        <v>203</v>
      </c>
      <c r="C85" s="13" t="s">
        <v>67</v>
      </c>
      <c r="D85" s="73"/>
      <c r="E85" s="27"/>
      <c r="F85" s="72"/>
      <c r="G85" s="15"/>
      <c r="H85" s="27"/>
      <c r="I85" s="26"/>
      <c r="J85" s="26"/>
      <c r="K85" s="63"/>
      <c r="L85" s="26"/>
      <c r="M85" s="63"/>
      <c r="N85" s="26"/>
      <c r="O85" s="27"/>
      <c r="P85" s="27"/>
      <c r="Q85" s="26"/>
      <c r="R85" s="27"/>
      <c r="S85" s="27"/>
      <c r="U85" s="27"/>
      <c r="V85" s="27"/>
      <c r="W85" s="27"/>
      <c r="X85" s="25"/>
      <c r="Y85" s="25"/>
      <c r="Z85" s="27"/>
      <c r="AA85" s="27"/>
      <c r="AB85" s="27"/>
      <c r="AC85" s="25"/>
      <c r="AD85" s="27"/>
      <c r="AE85" s="27"/>
      <c r="AF85" s="27"/>
      <c r="AH85" s="27"/>
      <c r="AI85" s="27"/>
      <c r="AJ85" s="27"/>
      <c r="AK85" s="72"/>
      <c r="AL85" s="27"/>
      <c r="AM85" s="27"/>
      <c r="AN85" s="27"/>
      <c r="AO85" s="72"/>
      <c r="AP85" s="27"/>
      <c r="AQ85" s="27"/>
      <c r="AR85" s="27"/>
      <c r="AS85" s="27"/>
      <c r="AU85" s="26"/>
      <c r="AV85" s="26"/>
      <c r="AW85" s="27"/>
      <c r="AX85" s="27"/>
      <c r="AY85" s="34" t="s">
        <v>204</v>
      </c>
      <c r="AZ85" s="27"/>
      <c r="BA85" s="27"/>
      <c r="BB85" s="25"/>
      <c r="BC85" s="25"/>
      <c r="BD85" s="25"/>
      <c r="BE85" s="27"/>
      <c r="BF85" s="26"/>
    </row>
    <row r="86" spans="1:58" x14ac:dyDescent="0.25">
      <c r="A86" s="22" t="s">
        <v>205</v>
      </c>
      <c r="B86" s="22" t="s">
        <v>206</v>
      </c>
      <c r="C86" s="13" t="s">
        <v>67</v>
      </c>
      <c r="D86" s="33" t="s">
        <v>63</v>
      </c>
      <c r="E86" s="25"/>
      <c r="F86" s="27"/>
      <c r="G86" s="15"/>
      <c r="H86" s="25"/>
      <c r="I86" s="25"/>
      <c r="J86" s="74" t="s">
        <v>30</v>
      </c>
      <c r="K86" s="25"/>
      <c r="L86" s="27"/>
      <c r="M86" s="26"/>
      <c r="N86" s="27"/>
      <c r="O86" s="25"/>
      <c r="P86" s="26"/>
      <c r="Q86" s="27"/>
      <c r="R86" s="26"/>
      <c r="S86" s="27"/>
      <c r="U86" s="25"/>
      <c r="V86" s="25"/>
      <c r="W86" s="27"/>
      <c r="X86" s="27"/>
      <c r="Y86" s="27"/>
      <c r="Z86" s="27"/>
      <c r="AA86" s="25"/>
      <c r="AB86" s="25"/>
      <c r="AC86" s="25"/>
      <c r="AD86" s="27"/>
      <c r="AE86" s="27"/>
      <c r="AF86" s="27"/>
      <c r="AH86" s="27"/>
      <c r="AI86" s="27"/>
      <c r="AJ86" s="31" t="s">
        <v>30</v>
      </c>
      <c r="AK86" s="27"/>
      <c r="AL86" s="72"/>
      <c r="AM86" s="27"/>
      <c r="AN86" s="27"/>
      <c r="AO86" s="27"/>
      <c r="AP86" s="72"/>
      <c r="AQ86" s="27"/>
      <c r="AR86" s="27"/>
      <c r="AS86" s="27"/>
      <c r="AU86" s="27"/>
      <c r="AV86" s="25"/>
      <c r="AW86" s="25"/>
      <c r="AX86" s="25"/>
      <c r="AY86" s="29" t="s">
        <v>69</v>
      </c>
      <c r="AZ86" s="26"/>
      <c r="BA86" s="26"/>
      <c r="BB86" s="27"/>
      <c r="BC86" s="27"/>
      <c r="BD86" s="25"/>
      <c r="BE86" s="25"/>
      <c r="BF86" s="27"/>
    </row>
    <row r="87" spans="1:58" x14ac:dyDescent="0.25">
      <c r="A87" s="22" t="s">
        <v>207</v>
      </c>
      <c r="B87" s="22" t="s">
        <v>208</v>
      </c>
      <c r="C87" s="13" t="s">
        <v>67</v>
      </c>
      <c r="D87" s="61"/>
      <c r="E87" s="27"/>
      <c r="F87" s="72"/>
      <c r="G87" s="15"/>
      <c r="H87" s="25"/>
      <c r="I87" s="25"/>
      <c r="J87" s="74" t="s">
        <v>30</v>
      </c>
      <c r="K87" s="25"/>
      <c r="L87" s="27"/>
      <c r="M87" s="63"/>
      <c r="N87" s="27"/>
      <c r="O87" s="25"/>
      <c r="P87" s="26"/>
      <c r="Q87" s="27"/>
      <c r="R87" s="63"/>
      <c r="S87" s="27"/>
      <c r="U87" s="25"/>
      <c r="V87" s="25"/>
      <c r="W87" s="25"/>
      <c r="X87" s="27"/>
      <c r="Y87" s="27"/>
      <c r="Z87" s="27"/>
      <c r="AA87" s="27"/>
      <c r="AB87" s="25"/>
      <c r="AC87" s="25"/>
      <c r="AD87" s="27"/>
      <c r="AE87" s="27"/>
      <c r="AF87" s="27"/>
      <c r="AH87" s="27"/>
      <c r="AI87" s="27"/>
      <c r="AJ87" s="31" t="s">
        <v>30</v>
      </c>
      <c r="AK87" s="27"/>
      <c r="AL87" s="27"/>
      <c r="AM87" s="27"/>
      <c r="AN87" s="72"/>
      <c r="AO87" s="27"/>
      <c r="AP87" s="27"/>
      <c r="AQ87" s="27"/>
      <c r="AR87" s="27"/>
      <c r="AS87" s="27"/>
      <c r="AU87" s="26"/>
      <c r="AV87" s="27"/>
      <c r="AW87" s="27"/>
      <c r="AX87" s="25"/>
      <c r="AY87" s="32"/>
      <c r="AZ87" s="25"/>
      <c r="BA87" s="26"/>
      <c r="BB87" s="27"/>
      <c r="BC87" s="27"/>
      <c r="BD87" s="25"/>
      <c r="BE87" s="25"/>
      <c r="BF87" s="27"/>
    </row>
    <row r="88" spans="1:58" x14ac:dyDescent="0.25">
      <c r="A88" s="22" t="s">
        <v>209</v>
      </c>
      <c r="B88" s="22" t="s">
        <v>210</v>
      </c>
      <c r="C88" s="13" t="s">
        <v>67</v>
      </c>
      <c r="D88" s="33" t="s">
        <v>63</v>
      </c>
      <c r="E88" s="25"/>
      <c r="F88" s="27"/>
      <c r="G88" s="15"/>
      <c r="H88" s="25"/>
      <c r="I88" s="25"/>
      <c r="J88" s="74" t="s">
        <v>30</v>
      </c>
      <c r="K88" s="27"/>
      <c r="L88" s="27"/>
      <c r="M88" s="27"/>
      <c r="N88" s="27"/>
      <c r="O88" s="63"/>
      <c r="P88" s="27"/>
      <c r="Q88" s="25"/>
      <c r="R88" s="27"/>
      <c r="S88" s="26"/>
      <c r="U88" s="27"/>
      <c r="V88" s="25"/>
      <c r="W88" s="27"/>
      <c r="X88" s="27"/>
      <c r="Y88" s="25"/>
      <c r="Z88" s="27"/>
      <c r="AA88" s="25"/>
      <c r="AB88" s="25"/>
      <c r="AC88" s="27"/>
      <c r="AD88" s="25"/>
      <c r="AE88" s="27"/>
      <c r="AF88" s="27"/>
      <c r="AH88" s="27"/>
      <c r="AI88" s="27"/>
      <c r="AJ88" s="31" t="s">
        <v>30</v>
      </c>
      <c r="AK88" s="27"/>
      <c r="AL88" s="72"/>
      <c r="AM88" s="27"/>
      <c r="AN88" s="27"/>
      <c r="AO88" s="27"/>
      <c r="AP88" s="27"/>
      <c r="AQ88" s="27"/>
      <c r="AR88" s="27"/>
      <c r="AS88" s="27"/>
      <c r="AU88" s="25"/>
      <c r="AV88" s="25"/>
      <c r="AW88" s="27"/>
      <c r="AX88" s="27"/>
      <c r="AY88" s="34" t="s">
        <v>69</v>
      </c>
      <c r="AZ88" s="26"/>
      <c r="BA88" s="27"/>
      <c r="BB88" s="27"/>
      <c r="BC88" s="25"/>
      <c r="BD88" s="25"/>
      <c r="BE88" s="25"/>
      <c r="BF88" s="27"/>
    </row>
    <row r="89" spans="1:58" x14ac:dyDescent="0.25">
      <c r="A89" s="35" t="s">
        <v>211</v>
      </c>
      <c r="B89" s="36" t="s">
        <v>212</v>
      </c>
      <c r="C89" s="13" t="s">
        <v>67</v>
      </c>
      <c r="D89" s="61"/>
      <c r="E89" s="27"/>
      <c r="F89" s="27"/>
      <c r="G89" s="15"/>
      <c r="H89" s="26"/>
      <c r="I89" s="27"/>
      <c r="J89" s="27"/>
      <c r="K89" s="25"/>
      <c r="L89" s="63"/>
      <c r="M89" s="63"/>
      <c r="N89" s="27"/>
      <c r="O89" s="25"/>
      <c r="P89" s="27"/>
      <c r="Q89" s="25"/>
      <c r="R89" s="27"/>
      <c r="S89" s="63"/>
      <c r="U89" s="27"/>
      <c r="V89" s="27"/>
      <c r="W89" s="25"/>
      <c r="X89" s="25"/>
      <c r="Y89" s="25"/>
      <c r="Z89" s="27"/>
      <c r="AA89" s="27"/>
      <c r="AB89" s="27"/>
      <c r="AC89" s="27"/>
      <c r="AD89" s="25"/>
      <c r="AE89" s="27"/>
      <c r="AF89" s="27"/>
      <c r="AH89" s="72"/>
      <c r="AI89" s="27"/>
      <c r="AJ89" s="27"/>
      <c r="AK89" s="27"/>
      <c r="AL89" s="27"/>
      <c r="AM89" s="72"/>
      <c r="AN89" s="27"/>
      <c r="AO89" s="27"/>
      <c r="AP89" s="72"/>
      <c r="AQ89" s="27"/>
      <c r="AR89" s="72"/>
      <c r="AS89" s="27"/>
      <c r="AU89" s="26"/>
      <c r="AV89" s="25"/>
      <c r="AW89" s="25"/>
      <c r="AX89" s="25"/>
      <c r="AY89" s="34" t="s">
        <v>204</v>
      </c>
      <c r="AZ89" s="26"/>
      <c r="BA89" s="26"/>
      <c r="BB89" s="26"/>
      <c r="BC89" s="26"/>
      <c r="BD89" s="26"/>
      <c r="BE89" s="25"/>
      <c r="BF89" s="25"/>
    </row>
    <row r="90" spans="1:58" x14ac:dyDescent="0.25">
      <c r="A90" s="13"/>
      <c r="B90" s="23"/>
      <c r="C90" s="6"/>
      <c r="D90" s="43"/>
      <c r="E90" s="75"/>
      <c r="F90" s="15"/>
      <c r="G90" s="20"/>
      <c r="H90" s="283" t="s">
        <v>192</v>
      </c>
      <c r="I90" s="283"/>
      <c r="J90" s="283"/>
      <c r="K90" s="283"/>
      <c r="L90" s="283"/>
      <c r="M90" s="283"/>
      <c r="N90" s="283"/>
      <c r="O90" s="283"/>
      <c r="P90" s="283"/>
      <c r="Q90" s="283"/>
      <c r="R90" s="283"/>
      <c r="S90" s="283"/>
      <c r="U90" s="284" t="s">
        <v>48</v>
      </c>
      <c r="V90" s="284"/>
      <c r="W90" s="284"/>
      <c r="X90" s="284"/>
      <c r="Y90" s="284"/>
      <c r="Z90" s="284"/>
      <c r="AA90" s="284"/>
      <c r="AB90" s="284"/>
      <c r="AC90" s="284"/>
      <c r="AD90" s="284"/>
      <c r="AE90" s="284"/>
      <c r="AF90" s="284"/>
      <c r="AH90" s="283" t="s">
        <v>49</v>
      </c>
      <c r="AI90" s="283"/>
      <c r="AJ90" s="283"/>
      <c r="AK90" s="283"/>
      <c r="AL90" s="283"/>
      <c r="AM90" s="283"/>
      <c r="AN90" s="283"/>
      <c r="AO90" s="283"/>
      <c r="AP90" s="283"/>
      <c r="AQ90" s="283"/>
      <c r="AR90" s="283"/>
      <c r="AS90" s="283"/>
      <c r="AU90" s="283" t="s">
        <v>50</v>
      </c>
      <c r="AV90" s="283"/>
      <c r="AW90" s="283"/>
      <c r="AX90" s="283"/>
      <c r="AY90" s="283"/>
      <c r="AZ90" s="283"/>
      <c r="BA90" s="283"/>
      <c r="BB90" s="283"/>
      <c r="BC90" s="283"/>
      <c r="BD90" s="283"/>
      <c r="BE90" s="283"/>
      <c r="BF90" s="283"/>
    </row>
    <row r="91" spans="1:58" x14ac:dyDescent="0.25">
      <c r="A91" s="281" t="s">
        <v>213</v>
      </c>
      <c r="B91" s="281"/>
      <c r="D91" s="281" t="s">
        <v>194</v>
      </c>
      <c r="E91" s="281"/>
      <c r="F91" s="282"/>
      <c r="G91" s="21"/>
      <c r="H91" s="15" t="s">
        <v>53</v>
      </c>
      <c r="I91" s="15" t="s">
        <v>54</v>
      </c>
      <c r="J91" s="15" t="s">
        <v>55</v>
      </c>
      <c r="K91" s="15" t="s">
        <v>56</v>
      </c>
      <c r="L91" s="15" t="s">
        <v>57</v>
      </c>
      <c r="M91" s="15" t="s">
        <v>58</v>
      </c>
      <c r="N91" s="15" t="s">
        <v>59</v>
      </c>
      <c r="O91" s="15" t="s">
        <v>60</v>
      </c>
      <c r="P91" s="15" t="s">
        <v>61</v>
      </c>
      <c r="Q91" s="15" t="s">
        <v>62</v>
      </c>
      <c r="R91" s="15" t="s">
        <v>63</v>
      </c>
      <c r="S91" s="15" t="s">
        <v>64</v>
      </c>
      <c r="U91" s="15" t="s">
        <v>53</v>
      </c>
      <c r="V91" s="15" t="s">
        <v>54</v>
      </c>
      <c r="W91" s="15" t="s">
        <v>55</v>
      </c>
      <c r="X91" s="15" t="s">
        <v>56</v>
      </c>
      <c r="Y91" s="15" t="s">
        <v>57</v>
      </c>
      <c r="Z91" s="15" t="s">
        <v>58</v>
      </c>
      <c r="AA91" s="15" t="s">
        <v>59</v>
      </c>
      <c r="AB91" s="15" t="s">
        <v>60</v>
      </c>
      <c r="AC91" s="15" t="s">
        <v>61</v>
      </c>
      <c r="AD91" s="15" t="s">
        <v>62</v>
      </c>
      <c r="AE91" s="15" t="s">
        <v>63</v>
      </c>
      <c r="AF91" s="15" t="s">
        <v>64</v>
      </c>
      <c r="AH91" s="15" t="s">
        <v>53</v>
      </c>
      <c r="AI91" s="15" t="s">
        <v>54</v>
      </c>
      <c r="AJ91" s="15" t="s">
        <v>55</v>
      </c>
      <c r="AK91" s="15" t="s">
        <v>56</v>
      </c>
      <c r="AL91" s="15" t="s">
        <v>57</v>
      </c>
      <c r="AM91" s="15" t="s">
        <v>58</v>
      </c>
      <c r="AN91" s="15" t="s">
        <v>59</v>
      </c>
      <c r="AO91" s="15" t="s">
        <v>60</v>
      </c>
      <c r="AP91" s="15" t="s">
        <v>61</v>
      </c>
      <c r="AQ91" s="15" t="s">
        <v>62</v>
      </c>
      <c r="AR91" s="15" t="s">
        <v>63</v>
      </c>
      <c r="AS91" s="15" t="s">
        <v>64</v>
      </c>
      <c r="AU91" s="15" t="s">
        <v>53</v>
      </c>
      <c r="AV91" s="15" t="s">
        <v>54</v>
      </c>
      <c r="AW91" s="15" t="s">
        <v>55</v>
      </c>
      <c r="AX91" s="15" t="s">
        <v>56</v>
      </c>
      <c r="AY91" s="15" t="s">
        <v>57</v>
      </c>
      <c r="AZ91" s="15" t="s">
        <v>58</v>
      </c>
      <c r="BA91" s="15" t="s">
        <v>59</v>
      </c>
      <c r="BB91" s="15" t="s">
        <v>60</v>
      </c>
      <c r="BC91" s="15" t="s">
        <v>61</v>
      </c>
      <c r="BD91" s="15" t="s">
        <v>62</v>
      </c>
      <c r="BE91" s="15" t="s">
        <v>63</v>
      </c>
      <c r="BF91" s="15" t="s">
        <v>64</v>
      </c>
    </row>
    <row r="92" spans="1:58" x14ac:dyDescent="0.25">
      <c r="A92" s="22" t="s">
        <v>214</v>
      </c>
      <c r="B92" s="22" t="s">
        <v>215</v>
      </c>
      <c r="C92" s="13" t="s">
        <v>67</v>
      </c>
      <c r="D92" s="76"/>
      <c r="E92" s="27"/>
      <c r="F92" s="26"/>
      <c r="G92" s="15"/>
      <c r="H92" s="27"/>
      <c r="I92" s="27"/>
      <c r="J92" s="25"/>
      <c r="K92" s="26"/>
      <c r="L92" s="26"/>
      <c r="M92" s="63"/>
      <c r="N92" s="26"/>
      <c r="O92" s="25"/>
      <c r="P92" s="25"/>
      <c r="Q92" s="27"/>
      <c r="R92" s="27"/>
      <c r="S92" s="25"/>
      <c r="U92" s="27"/>
      <c r="V92" s="27"/>
      <c r="W92" s="25"/>
      <c r="X92" s="27"/>
      <c r="Y92" s="25"/>
      <c r="Z92" s="27"/>
      <c r="AA92" s="27"/>
      <c r="AB92" s="25"/>
      <c r="AC92" s="27"/>
      <c r="AD92" s="27"/>
      <c r="AE92" s="25"/>
      <c r="AF92" s="27"/>
      <c r="AH92" s="27"/>
      <c r="AI92" s="27"/>
      <c r="AJ92" s="27"/>
      <c r="AK92" s="27"/>
      <c r="AL92" s="27"/>
      <c r="AM92" s="27"/>
      <c r="AN92" s="27"/>
      <c r="AO92" s="72"/>
      <c r="AP92" s="72"/>
      <c r="AQ92" s="27"/>
      <c r="AR92" s="27"/>
      <c r="AS92" s="72"/>
      <c r="AU92" s="25"/>
      <c r="AV92" s="25"/>
      <c r="AW92" s="27"/>
      <c r="AX92" s="27"/>
      <c r="AY92" s="34" t="s">
        <v>204</v>
      </c>
      <c r="AZ92" s="25"/>
      <c r="BA92" s="25"/>
      <c r="BB92" s="26"/>
      <c r="BC92" s="27"/>
      <c r="BD92" s="27"/>
      <c r="BE92" s="25"/>
      <c r="BF92" s="25"/>
    </row>
    <row r="93" spans="1:58" x14ac:dyDescent="0.25">
      <c r="A93" s="22" t="s">
        <v>216</v>
      </c>
      <c r="B93" s="22" t="s">
        <v>217</v>
      </c>
      <c r="C93" s="13" t="s">
        <v>67</v>
      </c>
      <c r="D93" s="26" t="s">
        <v>218</v>
      </c>
      <c r="E93" s="25"/>
      <c r="F93" s="72"/>
      <c r="G93" s="15"/>
      <c r="H93" s="25"/>
      <c r="I93" s="63"/>
      <c r="J93" s="25"/>
      <c r="K93" s="27"/>
      <c r="L93" s="27"/>
      <c r="M93" s="27"/>
      <c r="N93" s="27"/>
      <c r="O93" s="25"/>
      <c r="P93" s="26"/>
      <c r="Q93" s="63"/>
      <c r="R93" s="27"/>
      <c r="S93" s="26"/>
      <c r="U93" s="25"/>
      <c r="V93" s="27"/>
      <c r="W93" s="25"/>
      <c r="X93" s="27"/>
      <c r="Y93" s="27"/>
      <c r="Z93" s="27"/>
      <c r="AA93" s="25"/>
      <c r="AB93" s="27"/>
      <c r="AC93" s="27"/>
      <c r="AD93" s="25"/>
      <c r="AE93" s="27"/>
      <c r="AF93" s="25"/>
      <c r="AH93" s="72"/>
      <c r="AI93" s="27"/>
      <c r="AJ93" s="27"/>
      <c r="AK93" s="27"/>
      <c r="AL93" s="27"/>
      <c r="AM93" s="27"/>
      <c r="AN93" s="72"/>
      <c r="AO93" s="27"/>
      <c r="AP93" s="72"/>
      <c r="AQ93" s="27"/>
      <c r="AR93" s="72"/>
      <c r="AS93" s="72"/>
      <c r="AU93" s="25"/>
      <c r="AV93" s="25"/>
      <c r="AW93" s="27"/>
      <c r="AX93" s="27"/>
      <c r="AY93" s="32"/>
      <c r="AZ93" s="25"/>
      <c r="BA93" s="27"/>
      <c r="BB93" s="26"/>
      <c r="BC93" s="27"/>
      <c r="BD93" s="27"/>
      <c r="BE93" s="25"/>
      <c r="BF93" s="25"/>
    </row>
    <row r="94" spans="1:58" x14ac:dyDescent="0.25">
      <c r="A94" s="22" t="s">
        <v>219</v>
      </c>
      <c r="B94" s="22" t="s">
        <v>220</v>
      </c>
      <c r="C94" s="13" t="s">
        <v>67</v>
      </c>
      <c r="D94" s="77"/>
      <c r="E94" s="27"/>
      <c r="F94" s="27"/>
      <c r="G94" s="15"/>
      <c r="H94" s="26"/>
      <c r="I94" s="63"/>
      <c r="J94" s="28"/>
      <c r="K94" s="27"/>
      <c r="L94" s="27"/>
      <c r="M94" s="27"/>
      <c r="N94" s="27"/>
      <c r="O94" s="25"/>
      <c r="P94" s="25"/>
      <c r="Q94" s="26"/>
      <c r="R94" s="27"/>
      <c r="S94" s="27"/>
      <c r="U94" s="27"/>
      <c r="V94" s="27"/>
      <c r="W94" s="28" t="s">
        <v>68</v>
      </c>
      <c r="X94" s="28" t="s">
        <v>68</v>
      </c>
      <c r="Y94" s="27"/>
      <c r="Z94" s="27"/>
      <c r="AA94" s="27"/>
      <c r="AB94" s="25"/>
      <c r="AC94" s="25"/>
      <c r="AD94" s="27"/>
      <c r="AE94" s="27"/>
      <c r="AF94" s="25"/>
      <c r="AH94" s="72"/>
      <c r="AI94" s="72"/>
      <c r="AJ94" s="27"/>
      <c r="AK94" s="27"/>
      <c r="AL94" s="27"/>
      <c r="AM94" s="27"/>
      <c r="AN94" s="27"/>
      <c r="AO94" s="27"/>
      <c r="AP94" s="27"/>
      <c r="AQ94" s="27"/>
      <c r="AR94" s="27"/>
      <c r="AS94" s="72"/>
      <c r="AU94" s="27"/>
      <c r="AV94" s="27"/>
      <c r="AW94" s="27"/>
      <c r="AX94" s="27"/>
      <c r="AY94" s="32"/>
      <c r="AZ94" s="27"/>
      <c r="BA94" s="27"/>
      <c r="BB94" s="27"/>
      <c r="BC94" s="27"/>
      <c r="BD94" s="27"/>
      <c r="BE94" s="25"/>
      <c r="BF94" s="27"/>
    </row>
    <row r="95" spans="1:58" x14ac:dyDescent="0.25">
      <c r="A95" s="13"/>
      <c r="B95" s="13"/>
      <c r="C95" s="6"/>
      <c r="D95" s="78"/>
      <c r="E95" s="75"/>
      <c r="F95" s="15"/>
      <c r="G95" s="20"/>
      <c r="H95" s="283" t="s">
        <v>221</v>
      </c>
      <c r="I95" s="283"/>
      <c r="J95" s="283"/>
      <c r="K95" s="283"/>
      <c r="L95" s="283"/>
      <c r="M95" s="283"/>
      <c r="N95" s="283"/>
      <c r="O95" s="283"/>
      <c r="P95" s="283"/>
      <c r="Q95" s="283"/>
      <c r="R95" s="283"/>
      <c r="S95" s="283"/>
      <c r="U95" s="284" t="s">
        <v>48</v>
      </c>
      <c r="V95" s="284"/>
      <c r="W95" s="284"/>
      <c r="X95" s="284"/>
      <c r="Y95" s="284"/>
      <c r="Z95" s="284"/>
      <c r="AA95" s="284"/>
      <c r="AB95" s="284"/>
      <c r="AC95" s="284"/>
      <c r="AD95" s="284"/>
      <c r="AE95" s="284"/>
      <c r="AF95" s="284"/>
      <c r="AH95" s="283" t="s">
        <v>49</v>
      </c>
      <c r="AI95" s="283"/>
      <c r="AJ95" s="283"/>
      <c r="AK95" s="283"/>
      <c r="AL95" s="283"/>
      <c r="AM95" s="283"/>
      <c r="AN95" s="283"/>
      <c r="AO95" s="283"/>
      <c r="AP95" s="283"/>
      <c r="AQ95" s="283"/>
      <c r="AR95" s="283"/>
      <c r="AS95" s="283"/>
      <c r="AU95" s="283" t="s">
        <v>50</v>
      </c>
      <c r="AV95" s="283"/>
      <c r="AW95" s="283"/>
      <c r="AX95" s="283"/>
      <c r="AY95" s="283"/>
      <c r="AZ95" s="283"/>
      <c r="BA95" s="283"/>
      <c r="BB95" s="283"/>
      <c r="BC95" s="283"/>
      <c r="BD95" s="283"/>
      <c r="BE95" s="283"/>
      <c r="BF95" s="283"/>
    </row>
    <row r="96" spans="1:58" x14ac:dyDescent="0.25">
      <c r="A96" s="281" t="s">
        <v>222</v>
      </c>
      <c r="B96" s="281"/>
      <c r="D96" s="281" t="s">
        <v>194</v>
      </c>
      <c r="E96" s="281"/>
      <c r="F96" s="282"/>
      <c r="G96" s="21"/>
      <c r="H96" s="15" t="s">
        <v>53</v>
      </c>
      <c r="I96" s="15" t="s">
        <v>54</v>
      </c>
      <c r="J96" s="15" t="s">
        <v>55</v>
      </c>
      <c r="K96" s="15" t="s">
        <v>56</v>
      </c>
      <c r="L96" s="15" t="s">
        <v>57</v>
      </c>
      <c r="M96" s="15" t="s">
        <v>58</v>
      </c>
      <c r="N96" s="15" t="s">
        <v>59</v>
      </c>
      <c r="O96" s="15" t="s">
        <v>60</v>
      </c>
      <c r="P96" s="15" t="s">
        <v>61</v>
      </c>
      <c r="Q96" s="15" t="s">
        <v>62</v>
      </c>
      <c r="R96" s="15" t="s">
        <v>63</v>
      </c>
      <c r="S96" s="15" t="s">
        <v>64</v>
      </c>
      <c r="U96" s="15" t="s">
        <v>53</v>
      </c>
      <c r="V96" s="15" t="s">
        <v>54</v>
      </c>
      <c r="W96" s="15" t="s">
        <v>55</v>
      </c>
      <c r="X96" s="15" t="s">
        <v>56</v>
      </c>
      <c r="Y96" s="15" t="s">
        <v>57</v>
      </c>
      <c r="Z96" s="15" t="s">
        <v>58</v>
      </c>
      <c r="AA96" s="15" t="s">
        <v>59</v>
      </c>
      <c r="AB96" s="15" t="s">
        <v>60</v>
      </c>
      <c r="AC96" s="15" t="s">
        <v>61</v>
      </c>
      <c r="AD96" s="15" t="s">
        <v>62</v>
      </c>
      <c r="AE96" s="15" t="s">
        <v>63</v>
      </c>
      <c r="AF96" s="15" t="s">
        <v>64</v>
      </c>
      <c r="AH96" s="15" t="s">
        <v>53</v>
      </c>
      <c r="AI96" s="15" t="s">
        <v>54</v>
      </c>
      <c r="AJ96" s="15" t="s">
        <v>55</v>
      </c>
      <c r="AK96" s="15" t="s">
        <v>56</v>
      </c>
      <c r="AL96" s="15" t="s">
        <v>57</v>
      </c>
      <c r="AM96" s="15" t="s">
        <v>58</v>
      </c>
      <c r="AN96" s="15" t="s">
        <v>59</v>
      </c>
      <c r="AO96" s="15" t="s">
        <v>60</v>
      </c>
      <c r="AP96" s="15" t="s">
        <v>61</v>
      </c>
      <c r="AQ96" s="15" t="s">
        <v>62</v>
      </c>
      <c r="AR96" s="15" t="s">
        <v>63</v>
      </c>
      <c r="AS96" s="15" t="s">
        <v>64</v>
      </c>
      <c r="AU96" s="15" t="s">
        <v>53</v>
      </c>
      <c r="AV96" s="15" t="s">
        <v>54</v>
      </c>
      <c r="AW96" s="15" t="s">
        <v>55</v>
      </c>
      <c r="AX96" s="15" t="s">
        <v>56</v>
      </c>
      <c r="AY96" s="15" t="s">
        <v>57</v>
      </c>
      <c r="AZ96" s="15" t="s">
        <v>58</v>
      </c>
      <c r="BA96" s="15" t="s">
        <v>59</v>
      </c>
      <c r="BB96" s="15" t="s">
        <v>60</v>
      </c>
      <c r="BC96" s="15" t="s">
        <v>61</v>
      </c>
      <c r="BD96" s="15" t="s">
        <v>62</v>
      </c>
      <c r="BE96" s="15" t="s">
        <v>63</v>
      </c>
      <c r="BF96" s="15" t="s">
        <v>64</v>
      </c>
    </row>
    <row r="97" spans="1:58" x14ac:dyDescent="0.25">
      <c r="A97" s="22" t="s">
        <v>223</v>
      </c>
      <c r="B97" s="22" t="s">
        <v>224</v>
      </c>
      <c r="C97" s="23" t="s">
        <v>67</v>
      </c>
      <c r="D97" s="25" t="s">
        <v>182</v>
      </c>
      <c r="E97" s="25"/>
      <c r="F97" s="39"/>
      <c r="G97" s="15" t="s">
        <v>194</v>
      </c>
      <c r="H97" s="27"/>
      <c r="I97" s="26"/>
      <c r="J97" s="28" t="s">
        <v>68</v>
      </c>
      <c r="K97" s="27"/>
      <c r="L97" s="27"/>
      <c r="M97" s="25"/>
      <c r="N97" s="63"/>
      <c r="O97" s="27"/>
      <c r="P97" s="27"/>
      <c r="Q97" s="27"/>
      <c r="R97" s="63"/>
      <c r="S97" s="25"/>
      <c r="U97" s="27"/>
      <c r="V97" s="27"/>
      <c r="W97" s="28" t="s">
        <v>68</v>
      </c>
      <c r="X97" s="27"/>
      <c r="Y97" s="27"/>
      <c r="Z97" s="25"/>
      <c r="AA97" s="25"/>
      <c r="AB97" s="27"/>
      <c r="AC97" s="27"/>
      <c r="AD97" s="25"/>
      <c r="AE97" s="27"/>
      <c r="AF97" s="27"/>
      <c r="AH97" s="27"/>
      <c r="AI97" s="27"/>
      <c r="AJ97" s="72"/>
      <c r="AK97" s="27"/>
      <c r="AL97" s="27"/>
      <c r="AM97" s="27"/>
      <c r="AN97" s="27"/>
      <c r="AO97" s="27"/>
      <c r="AP97" s="72"/>
      <c r="AQ97" s="27"/>
      <c r="AR97" s="27"/>
      <c r="AS97" s="27"/>
      <c r="AU97" s="27"/>
      <c r="AV97" s="27"/>
      <c r="AW97" s="26"/>
      <c r="AX97" s="26"/>
      <c r="AY97" s="32"/>
      <c r="AZ97" s="25"/>
      <c r="BA97" s="27"/>
      <c r="BB97" s="27"/>
      <c r="BC97" s="27"/>
      <c r="BD97" s="26"/>
      <c r="BE97" s="25"/>
      <c r="BF97" s="25"/>
    </row>
    <row r="98" spans="1:58" x14ac:dyDescent="0.25">
      <c r="A98" s="22" t="s">
        <v>225</v>
      </c>
      <c r="B98" s="22" t="s">
        <v>226</v>
      </c>
      <c r="C98" s="23" t="s">
        <v>67</v>
      </c>
      <c r="D98" s="25" t="s">
        <v>55</v>
      </c>
      <c r="E98" s="25"/>
      <c r="F98" s="27"/>
      <c r="G98" s="15" t="s">
        <v>194</v>
      </c>
      <c r="H98" s="25"/>
      <c r="I98" s="27"/>
      <c r="J98" s="79" t="s">
        <v>68</v>
      </c>
      <c r="K98" s="26"/>
      <c r="L98" s="27"/>
      <c r="M98" s="26"/>
      <c r="N98" s="25"/>
      <c r="O98" s="27"/>
      <c r="P98" s="27"/>
      <c r="Q98" s="25"/>
      <c r="R98" s="27"/>
      <c r="S98" s="25"/>
      <c r="U98" s="27"/>
      <c r="V98" s="25"/>
      <c r="W98" s="70" t="s">
        <v>68</v>
      </c>
      <c r="X98" s="27"/>
      <c r="Y98" s="25"/>
      <c r="Z98" s="27"/>
      <c r="AA98" s="25"/>
      <c r="AB98" s="25"/>
      <c r="AC98" s="27"/>
      <c r="AD98" s="27"/>
      <c r="AE98" s="27"/>
      <c r="AF98" s="25"/>
      <c r="AH98" s="27"/>
      <c r="AI98" s="27"/>
      <c r="AJ98" s="72"/>
      <c r="AK98" s="72"/>
      <c r="AL98" s="27"/>
      <c r="AM98" s="27"/>
      <c r="AN98" s="27"/>
      <c r="AO98" s="72"/>
      <c r="AP98" s="27"/>
      <c r="AQ98" s="27"/>
      <c r="AR98" s="27"/>
      <c r="AS98" s="27"/>
      <c r="AU98" s="25"/>
      <c r="AV98" s="25"/>
      <c r="AW98" s="26"/>
      <c r="AX98" s="26"/>
      <c r="AY98" s="33" t="s">
        <v>69</v>
      </c>
      <c r="AZ98" s="27"/>
      <c r="BA98" s="26"/>
      <c r="BB98" s="27"/>
      <c r="BC98" s="27"/>
      <c r="BD98" s="27"/>
      <c r="BE98" s="27"/>
      <c r="BF98" s="25"/>
    </row>
    <row r="99" spans="1:58" x14ac:dyDescent="0.25">
      <c r="A99" s="22" t="s">
        <v>227</v>
      </c>
      <c r="B99" s="22" t="s">
        <v>228</v>
      </c>
      <c r="C99" s="23" t="s">
        <v>67</v>
      </c>
      <c r="D99" s="25" t="s">
        <v>64</v>
      </c>
      <c r="E99" s="25"/>
      <c r="F99" s="27"/>
      <c r="G99" s="44" t="s">
        <v>229</v>
      </c>
      <c r="H99" s="25"/>
      <c r="I99" s="26"/>
      <c r="J99" s="25"/>
      <c r="K99" s="25"/>
      <c r="L99" s="27"/>
      <c r="M99" s="27"/>
      <c r="N99" s="25"/>
      <c r="O99" s="25"/>
      <c r="P99" s="25"/>
      <c r="Q99" s="25"/>
      <c r="R99" s="25"/>
      <c r="S99" s="25"/>
      <c r="U99" s="27"/>
      <c r="V99" s="27"/>
      <c r="W99" s="27"/>
      <c r="X99" s="27"/>
      <c r="Y99" s="25"/>
      <c r="Z99" s="27"/>
      <c r="AA99" s="27"/>
      <c r="AB99" s="25"/>
      <c r="AC99" s="27"/>
      <c r="AD99" s="25"/>
      <c r="AE99" s="27"/>
      <c r="AF99" s="25"/>
      <c r="AH99" s="72"/>
      <c r="AI99" s="27"/>
      <c r="AJ99" s="27"/>
      <c r="AK99" s="72"/>
      <c r="AL99" s="27"/>
      <c r="AM99" s="27"/>
      <c r="AN99" s="27"/>
      <c r="AO99" s="27"/>
      <c r="AP99" s="72"/>
      <c r="AQ99" s="27"/>
      <c r="AR99" s="27"/>
      <c r="AS99" s="27"/>
      <c r="AU99" s="27"/>
      <c r="AV99" s="27"/>
      <c r="AW99" s="27"/>
      <c r="AX99" s="27"/>
      <c r="AY99" s="33" t="s">
        <v>69</v>
      </c>
      <c r="AZ99" s="26"/>
      <c r="BA99" s="26"/>
      <c r="BB99" s="25"/>
      <c r="BC99" s="25"/>
      <c r="BD99" s="27"/>
      <c r="BE99" s="27"/>
      <c r="BF99" s="27"/>
    </row>
    <row r="100" spans="1:58" x14ac:dyDescent="0.25">
      <c r="A100" s="22" t="s">
        <v>230</v>
      </c>
      <c r="B100" s="22" t="s">
        <v>231</v>
      </c>
      <c r="C100" s="23" t="s">
        <v>67</v>
      </c>
      <c r="D100" s="25" t="s">
        <v>232</v>
      </c>
      <c r="E100" s="25"/>
      <c r="F100" s="27"/>
      <c r="G100" s="44" t="s">
        <v>229</v>
      </c>
      <c r="H100" s="27"/>
      <c r="I100" s="26"/>
      <c r="J100" s="63"/>
      <c r="K100" s="26"/>
      <c r="L100" s="25"/>
      <c r="M100" s="25"/>
      <c r="N100" s="25"/>
      <c r="O100" s="63"/>
      <c r="P100" s="25"/>
      <c r="Q100" s="25"/>
      <c r="R100" s="27"/>
      <c r="S100" s="26"/>
      <c r="U100" s="27"/>
      <c r="V100" s="27"/>
      <c r="W100" s="27"/>
      <c r="X100" s="25"/>
      <c r="Y100" s="25"/>
      <c r="Z100" s="25"/>
      <c r="AA100" s="27"/>
      <c r="AB100" s="27"/>
      <c r="AC100" s="27"/>
      <c r="AD100" s="27"/>
      <c r="AE100" s="27"/>
      <c r="AF100" s="25"/>
      <c r="AH100" s="27"/>
      <c r="AI100" s="72"/>
      <c r="AJ100" s="27"/>
      <c r="AK100" s="72"/>
      <c r="AL100" s="27"/>
      <c r="AM100" s="27"/>
      <c r="AN100" s="27"/>
      <c r="AO100" s="27"/>
      <c r="AP100" s="27"/>
      <c r="AQ100" s="27"/>
      <c r="AR100" s="27"/>
      <c r="AS100" s="27"/>
      <c r="AU100" s="27"/>
      <c r="AV100" s="26"/>
      <c r="AW100" s="26"/>
      <c r="AX100" s="26"/>
      <c r="AY100" s="50" t="s">
        <v>204</v>
      </c>
      <c r="AZ100" s="25"/>
      <c r="BA100" s="27"/>
      <c r="BB100" s="27"/>
      <c r="BC100" s="25"/>
      <c r="BD100" s="25"/>
      <c r="BE100" s="25"/>
      <c r="BF100" s="27"/>
    </row>
    <row r="101" spans="1:58" x14ac:dyDescent="0.25">
      <c r="A101" s="22" t="s">
        <v>233</v>
      </c>
      <c r="B101" s="22" t="s">
        <v>234</v>
      </c>
      <c r="C101" s="23" t="s">
        <v>67</v>
      </c>
      <c r="D101" s="29" t="s">
        <v>182</v>
      </c>
      <c r="E101" s="25"/>
      <c r="F101" s="39"/>
      <c r="G101" s="44" t="s">
        <v>229</v>
      </c>
      <c r="H101" s="25"/>
      <c r="I101" s="59"/>
      <c r="J101" s="26"/>
      <c r="K101" s="63"/>
      <c r="L101" s="63"/>
      <c r="M101" s="26"/>
      <c r="N101" s="63"/>
      <c r="O101" s="63"/>
      <c r="P101" s="59"/>
      <c r="Q101" s="59"/>
      <c r="R101" s="25"/>
      <c r="S101" s="59"/>
      <c r="U101" s="27"/>
      <c r="V101" s="27"/>
      <c r="W101" s="27"/>
      <c r="X101" s="27"/>
      <c r="Y101" s="27"/>
      <c r="Z101" s="27"/>
      <c r="AA101" s="27"/>
      <c r="AB101" s="27"/>
      <c r="AC101" s="27"/>
      <c r="AD101" s="27"/>
      <c r="AE101" s="27"/>
      <c r="AF101" s="27"/>
      <c r="AH101" s="27"/>
      <c r="AI101" s="27"/>
      <c r="AJ101" s="39"/>
      <c r="AK101" s="27"/>
      <c r="AL101" s="27"/>
      <c r="AM101" s="39"/>
      <c r="AN101" s="39"/>
      <c r="AO101" s="27"/>
      <c r="AP101" s="27"/>
      <c r="AQ101" s="27"/>
      <c r="AR101" s="39"/>
      <c r="AS101" s="27"/>
      <c r="AU101" s="25"/>
      <c r="AV101" s="59"/>
      <c r="AW101" s="26"/>
      <c r="AX101" s="26"/>
      <c r="AY101" s="80" t="s">
        <v>235</v>
      </c>
      <c r="AZ101" s="59"/>
      <c r="BA101" s="59"/>
      <c r="BB101" s="59"/>
      <c r="BC101" s="59"/>
      <c r="BD101" s="25"/>
      <c r="BE101" s="25"/>
      <c r="BF101" s="25"/>
    </row>
    <row r="102" spans="1:58" x14ac:dyDescent="0.25">
      <c r="A102" s="22" t="s">
        <v>236</v>
      </c>
      <c r="B102" s="22" t="s">
        <v>237</v>
      </c>
      <c r="C102" s="23" t="s">
        <v>67</v>
      </c>
      <c r="D102" s="24"/>
      <c r="E102" s="25"/>
      <c r="F102" s="27"/>
      <c r="G102" s="15"/>
      <c r="H102" s="25"/>
      <c r="I102" s="25"/>
      <c r="J102" s="63"/>
      <c r="K102" s="59"/>
      <c r="L102" s="59"/>
      <c r="M102" s="25"/>
      <c r="N102" s="59"/>
      <c r="O102" s="26"/>
      <c r="P102" s="59"/>
      <c r="Q102" s="59"/>
      <c r="R102" s="63"/>
      <c r="S102" s="59"/>
      <c r="U102" s="27"/>
      <c r="V102" s="27"/>
      <c r="W102" s="27"/>
      <c r="X102" s="27"/>
      <c r="Y102" s="27"/>
      <c r="Z102" s="25"/>
      <c r="AA102" s="25"/>
      <c r="AB102" s="27"/>
      <c r="AC102" s="25"/>
      <c r="AD102" s="25"/>
      <c r="AE102" s="27"/>
      <c r="AF102" s="27"/>
      <c r="AH102" s="72"/>
      <c r="AI102" s="72"/>
      <c r="AJ102" s="27"/>
      <c r="AK102" s="27"/>
      <c r="AL102" s="39"/>
      <c r="AM102" s="27"/>
      <c r="AN102" s="27"/>
      <c r="AO102" s="39"/>
      <c r="AP102" s="39"/>
      <c r="AQ102" s="27"/>
      <c r="AR102" s="72"/>
      <c r="AS102" s="27"/>
      <c r="AU102" s="59"/>
      <c r="AV102" s="59"/>
      <c r="AW102" s="59"/>
      <c r="AX102" s="59"/>
      <c r="AY102" s="29" t="s">
        <v>69</v>
      </c>
      <c r="AZ102" s="25"/>
      <c r="BA102" s="25"/>
      <c r="BB102" s="25"/>
      <c r="BC102" s="25"/>
      <c r="BD102" s="25"/>
      <c r="BE102" s="26"/>
      <c r="BF102" s="26"/>
    </row>
    <row r="103" spans="1:58" x14ac:dyDescent="0.25">
      <c r="AH103" s="6"/>
      <c r="AI103" s="6"/>
      <c r="AJ103" s="6"/>
      <c r="AK103" s="6"/>
      <c r="AL103" s="6"/>
      <c r="AM103" s="6"/>
      <c r="AN103" s="6"/>
      <c r="AO103" s="6"/>
      <c r="AP103" s="6"/>
      <c r="AQ103" s="6"/>
      <c r="AR103" s="6"/>
      <c r="AS103" s="6"/>
    </row>
    <row r="104" spans="1:58" ht="15" hidden="1" customHeight="1" outlineLevel="1" x14ac:dyDescent="0.25">
      <c r="A104" s="82" t="s">
        <v>238</v>
      </c>
      <c r="B104" s="82" t="s">
        <v>239</v>
      </c>
      <c r="C104" s="13"/>
      <c r="D104" s="83"/>
      <c r="E104" s="83"/>
      <c r="F104" s="83"/>
      <c r="G104" s="83"/>
      <c r="H104" s="83"/>
      <c r="I104" s="83"/>
      <c r="J104" s="83"/>
      <c r="K104" s="83"/>
      <c r="L104" s="83"/>
      <c r="M104" s="83"/>
      <c r="N104" s="83"/>
      <c r="O104" s="83"/>
      <c r="P104" s="83"/>
      <c r="Q104" s="83"/>
      <c r="R104" s="83"/>
      <c r="S104" s="83"/>
      <c r="AH104" s="6"/>
      <c r="AI104" s="6"/>
      <c r="AJ104" s="6"/>
      <c r="AK104" s="6"/>
      <c r="AL104" s="6"/>
      <c r="AM104" s="6"/>
      <c r="AN104" s="6"/>
      <c r="AO104" s="6"/>
      <c r="AP104" s="6"/>
      <c r="AQ104" s="6"/>
      <c r="AR104" s="6"/>
      <c r="AS104" s="6"/>
    </row>
    <row r="105" spans="1:58" ht="15" hidden="1" customHeight="1" outlineLevel="1" x14ac:dyDescent="0.25">
      <c r="A105" s="82" t="s">
        <v>240</v>
      </c>
      <c r="B105" s="82" t="s">
        <v>239</v>
      </c>
      <c r="C105" s="13"/>
      <c r="D105" s="83"/>
      <c r="E105" s="83"/>
      <c r="F105" s="83"/>
      <c r="G105" s="83"/>
      <c r="H105" s="83"/>
      <c r="I105" s="83"/>
      <c r="J105" s="83"/>
      <c r="K105" s="83"/>
      <c r="L105" s="83"/>
      <c r="M105" s="83"/>
      <c r="N105" s="83"/>
      <c r="O105" s="83"/>
      <c r="P105" s="83"/>
      <c r="Q105" s="83"/>
      <c r="R105" s="83"/>
      <c r="S105" s="83"/>
      <c r="AH105" s="6"/>
      <c r="AI105" s="6"/>
      <c r="AJ105" s="6"/>
      <c r="AK105" s="6"/>
      <c r="AL105" s="6"/>
      <c r="AM105" s="6"/>
      <c r="AN105" s="6"/>
      <c r="AO105" s="6"/>
      <c r="AP105" s="6"/>
      <c r="AQ105" s="6"/>
      <c r="AR105" s="6"/>
      <c r="AS105" s="6"/>
    </row>
    <row r="106" spans="1:58" ht="15" hidden="1" customHeight="1" outlineLevel="1" x14ac:dyDescent="0.25">
      <c r="A106" s="82" t="s">
        <v>241</v>
      </c>
      <c r="B106" s="84"/>
      <c r="C106" s="13"/>
      <c r="D106" s="25"/>
      <c r="E106" s="25"/>
      <c r="F106" s="85"/>
      <c r="G106" s="85"/>
      <c r="H106" s="85"/>
      <c r="I106" s="85"/>
      <c r="J106" s="85"/>
      <c r="K106" s="85"/>
      <c r="L106" s="85"/>
      <c r="M106" s="85"/>
      <c r="N106" s="85"/>
      <c r="O106" s="85"/>
      <c r="P106" s="85"/>
      <c r="Q106" s="85"/>
      <c r="R106" s="85"/>
      <c r="S106" s="85"/>
      <c r="AH106" s="6"/>
      <c r="AI106" s="6"/>
      <c r="AJ106" s="6"/>
      <c r="AK106" s="6"/>
      <c r="AL106" s="6"/>
      <c r="AM106" s="6"/>
      <c r="AN106" s="6"/>
      <c r="AO106" s="6"/>
      <c r="AP106" s="6"/>
      <c r="AQ106" s="6"/>
      <c r="AR106" s="6"/>
      <c r="AS106" s="6"/>
    </row>
    <row r="107" spans="1:58" ht="15" hidden="1" customHeight="1" outlineLevel="1" x14ac:dyDescent="0.25">
      <c r="A107" s="37" t="s">
        <v>242</v>
      </c>
      <c r="B107" s="37"/>
      <c r="C107" s="13"/>
      <c r="D107" s="83"/>
      <c r="E107" s="83"/>
      <c r="F107" s="83"/>
      <c r="G107" s="83"/>
      <c r="H107" s="83"/>
      <c r="I107" s="83"/>
      <c r="J107" s="83"/>
      <c r="K107" s="83"/>
      <c r="L107" s="83"/>
      <c r="M107" s="83"/>
      <c r="N107" s="83"/>
      <c r="O107" s="83"/>
      <c r="P107" s="83"/>
      <c r="Q107" s="83"/>
      <c r="R107" s="83"/>
      <c r="S107" s="83"/>
      <c r="AH107" s="6"/>
      <c r="AI107" s="6"/>
      <c r="AJ107" s="6"/>
      <c r="AK107" s="6"/>
      <c r="AL107" s="6"/>
      <c r="AM107" s="6"/>
      <c r="AN107" s="6"/>
      <c r="AO107" s="6"/>
      <c r="AP107" s="6"/>
      <c r="AQ107" s="6"/>
      <c r="AR107" s="6"/>
      <c r="AS107" s="6"/>
    </row>
    <row r="108" spans="1:58" ht="15" hidden="1" customHeight="1" outlineLevel="1" x14ac:dyDescent="0.25">
      <c r="A108" s="6" t="s">
        <v>243</v>
      </c>
      <c r="B108" s="13"/>
      <c r="C108" s="6"/>
      <c r="D108" s="43"/>
      <c r="E108" s="43"/>
      <c r="F108" s="43"/>
      <c r="G108" s="43"/>
      <c r="H108" s="43"/>
      <c r="I108" s="43"/>
      <c r="J108" s="43"/>
      <c r="K108" s="43"/>
      <c r="L108" s="43"/>
      <c r="M108" s="43"/>
      <c r="N108" s="43"/>
      <c r="O108" s="43"/>
      <c r="P108" s="43"/>
      <c r="Q108" s="43"/>
      <c r="R108" s="43"/>
      <c r="S108" s="43"/>
      <c r="AH108" s="6"/>
      <c r="AI108" s="6"/>
      <c r="AJ108" s="6"/>
      <c r="AK108" s="6"/>
      <c r="AL108" s="6"/>
      <c r="AM108" s="6"/>
      <c r="AN108" s="6"/>
      <c r="AO108" s="6"/>
      <c r="AP108" s="6"/>
      <c r="AQ108" s="6"/>
      <c r="AR108" s="6"/>
      <c r="AS108" s="6"/>
    </row>
    <row r="109" spans="1:58" ht="15" hidden="1" customHeight="1" outlineLevel="1" x14ac:dyDescent="0.25">
      <c r="A109" s="13" t="s">
        <v>244</v>
      </c>
      <c r="B109" s="13"/>
      <c r="C109" s="13"/>
      <c r="D109" s="43"/>
      <c r="E109" s="43"/>
      <c r="F109" s="43"/>
      <c r="G109" s="43"/>
      <c r="H109" s="43"/>
      <c r="I109" s="43"/>
      <c r="J109" s="43"/>
      <c r="K109" s="43"/>
      <c r="L109" s="43"/>
      <c r="M109" s="43"/>
      <c r="N109" s="43"/>
      <c r="O109" s="43"/>
      <c r="P109" s="43"/>
      <c r="Q109" s="43"/>
      <c r="R109" s="43"/>
      <c r="S109" s="43"/>
      <c r="AH109" s="6"/>
      <c r="AI109" s="6"/>
      <c r="AJ109" s="6"/>
      <c r="AK109" s="6"/>
      <c r="AL109" s="6"/>
      <c r="AM109" s="6"/>
      <c r="AN109" s="6"/>
      <c r="AO109" s="6"/>
      <c r="AP109" s="6"/>
      <c r="AQ109" s="6"/>
      <c r="AR109" s="6"/>
      <c r="AS109" s="6"/>
    </row>
    <row r="110" spans="1:58" ht="15" hidden="1" customHeight="1" outlineLevel="1" x14ac:dyDescent="0.25">
      <c r="A110" s="13" t="s">
        <v>245</v>
      </c>
      <c r="B110" s="13"/>
      <c r="C110" s="13"/>
      <c r="D110" s="43"/>
      <c r="E110" s="43"/>
      <c r="F110" s="43"/>
      <c r="G110" s="43"/>
      <c r="H110" s="43"/>
      <c r="I110" s="43"/>
      <c r="J110" s="43"/>
      <c r="K110" s="43"/>
      <c r="L110" s="43"/>
      <c r="M110" s="43"/>
      <c r="N110" s="43"/>
      <c r="O110" s="43"/>
      <c r="P110" s="43"/>
      <c r="Q110" s="43"/>
      <c r="R110" s="43"/>
      <c r="S110" s="43"/>
      <c r="AH110" s="6"/>
      <c r="AI110" s="6"/>
      <c r="AJ110" s="6"/>
      <c r="AK110" s="6"/>
      <c r="AL110" s="6"/>
      <c r="AM110" s="6"/>
      <c r="AN110" s="6"/>
      <c r="AO110" s="6"/>
      <c r="AP110" s="6"/>
      <c r="AQ110" s="6"/>
      <c r="AR110" s="6"/>
      <c r="AS110" s="6"/>
    </row>
    <row r="111" spans="1:58" ht="15" hidden="1" customHeight="1" outlineLevel="1" x14ac:dyDescent="0.25">
      <c r="A111" s="57" t="s">
        <v>246</v>
      </c>
      <c r="B111" s="57" t="s">
        <v>247</v>
      </c>
      <c r="C111" s="13"/>
      <c r="D111" s="27"/>
      <c r="E111" s="27"/>
      <c r="F111" s="86"/>
      <c r="G111" s="86"/>
      <c r="H111" s="15"/>
      <c r="I111" s="15"/>
      <c r="J111" s="15"/>
      <c r="K111" s="15"/>
      <c r="L111" s="15"/>
      <c r="M111" s="15"/>
      <c r="N111" s="15"/>
      <c r="O111" s="15"/>
      <c r="P111" s="15"/>
      <c r="Q111" s="15"/>
      <c r="R111" s="15"/>
      <c r="S111" s="15"/>
      <c r="AH111" s="6"/>
      <c r="AI111" s="6"/>
      <c r="AJ111" s="6"/>
      <c r="AK111" s="6"/>
      <c r="AL111" s="6"/>
      <c r="AM111" s="6"/>
      <c r="AN111" s="6"/>
      <c r="AO111" s="6"/>
      <c r="AP111" s="6"/>
      <c r="AQ111" s="6"/>
      <c r="AR111" s="6"/>
      <c r="AS111" s="6"/>
    </row>
    <row r="112" spans="1:58" ht="15" hidden="1" customHeight="1" outlineLevel="1" x14ac:dyDescent="0.25">
      <c r="A112" s="57" t="s">
        <v>248</v>
      </c>
      <c r="B112" s="57" t="s">
        <v>247</v>
      </c>
      <c r="C112" s="13"/>
      <c r="D112" s="64"/>
      <c r="E112" s="64"/>
      <c r="F112" s="85"/>
      <c r="G112" s="85"/>
      <c r="H112" s="15"/>
      <c r="I112" s="15"/>
      <c r="J112" s="15"/>
      <c r="K112" s="15"/>
      <c r="L112" s="15"/>
      <c r="M112" s="15"/>
      <c r="N112" s="15"/>
      <c r="O112" s="15"/>
      <c r="P112" s="15"/>
      <c r="Q112" s="15"/>
      <c r="R112" s="15"/>
      <c r="S112" s="15"/>
      <c r="AH112" s="6"/>
      <c r="AI112" s="6"/>
      <c r="AJ112" s="6"/>
      <c r="AK112" s="6"/>
      <c r="AL112" s="6"/>
      <c r="AM112" s="6"/>
      <c r="AN112" s="6"/>
      <c r="AO112" s="6"/>
      <c r="AP112" s="6"/>
      <c r="AQ112" s="6"/>
      <c r="AR112" s="6"/>
      <c r="AS112" s="6"/>
    </row>
    <row r="113" spans="1:45" ht="15" hidden="1" customHeight="1" outlineLevel="1" x14ac:dyDescent="0.25">
      <c r="A113" s="37" t="s">
        <v>249</v>
      </c>
      <c r="B113" s="37" t="s">
        <v>250</v>
      </c>
      <c r="C113" s="13"/>
      <c r="D113" s="25"/>
      <c r="E113" s="25"/>
      <c r="F113" s="83"/>
      <c r="G113" s="83"/>
      <c r="H113" s="83"/>
      <c r="I113" s="83"/>
      <c r="J113" s="83"/>
      <c r="K113" s="83"/>
      <c r="L113" s="83"/>
      <c r="M113" s="83"/>
      <c r="N113" s="83"/>
      <c r="O113" s="83"/>
      <c r="P113" s="83"/>
      <c r="Q113" s="83"/>
      <c r="R113" s="83"/>
      <c r="S113" s="83"/>
      <c r="AH113" s="6"/>
      <c r="AI113" s="6"/>
      <c r="AJ113" s="6"/>
      <c r="AK113" s="6"/>
      <c r="AL113" s="6"/>
      <c r="AM113" s="6"/>
      <c r="AN113" s="6"/>
      <c r="AO113" s="6"/>
      <c r="AP113" s="6"/>
      <c r="AQ113" s="6"/>
      <c r="AR113" s="6"/>
      <c r="AS113" s="6"/>
    </row>
    <row r="114" spans="1:45" ht="15" hidden="1" customHeight="1" outlineLevel="1" x14ac:dyDescent="0.25">
      <c r="A114" s="37" t="s">
        <v>251</v>
      </c>
      <c r="B114" s="37" t="s">
        <v>239</v>
      </c>
      <c r="C114" s="13"/>
      <c r="D114" s="25"/>
      <c r="E114" s="25"/>
      <c r="F114" s="83"/>
      <c r="G114" s="83"/>
      <c r="H114" s="83"/>
      <c r="I114" s="83"/>
      <c r="J114" s="83"/>
      <c r="K114" s="83"/>
      <c r="L114" s="83"/>
      <c r="M114" s="83"/>
      <c r="N114" s="83"/>
      <c r="O114" s="83"/>
      <c r="P114" s="83"/>
      <c r="Q114" s="83"/>
      <c r="R114" s="83"/>
      <c r="S114" s="83"/>
      <c r="AH114" s="6"/>
      <c r="AI114" s="6"/>
      <c r="AJ114" s="6"/>
      <c r="AK114" s="6"/>
      <c r="AL114" s="6"/>
      <c r="AM114" s="6"/>
      <c r="AN114" s="6"/>
      <c r="AO114" s="6"/>
      <c r="AP114" s="6"/>
      <c r="AQ114" s="6"/>
      <c r="AR114" s="6"/>
      <c r="AS114" s="6"/>
    </row>
    <row r="115" spans="1:45" ht="15" hidden="1" customHeight="1" outlineLevel="1" x14ac:dyDescent="0.25">
      <c r="A115" s="60" t="s">
        <v>252</v>
      </c>
      <c r="B115" s="60"/>
      <c r="C115" s="13"/>
      <c r="D115" s="27"/>
      <c r="E115" s="27"/>
      <c r="F115" s="83"/>
      <c r="G115" s="83"/>
      <c r="H115" s="83"/>
      <c r="I115" s="83"/>
      <c r="J115" s="83"/>
      <c r="K115" s="83"/>
      <c r="L115" s="83"/>
      <c r="M115" s="83"/>
      <c r="N115" s="83"/>
      <c r="O115" s="83"/>
      <c r="P115" s="83"/>
      <c r="Q115" s="83"/>
      <c r="R115" s="83"/>
      <c r="S115" s="83"/>
      <c r="AH115" s="6"/>
      <c r="AI115" s="6"/>
      <c r="AJ115" s="6"/>
      <c r="AK115" s="6"/>
      <c r="AL115" s="6"/>
      <c r="AM115" s="6"/>
      <c r="AN115" s="6"/>
      <c r="AO115" s="6"/>
      <c r="AP115" s="6"/>
      <c r="AQ115" s="6"/>
      <c r="AR115" s="6"/>
      <c r="AS115" s="6"/>
    </row>
    <row r="116" spans="1:45" ht="15" hidden="1" customHeight="1" outlineLevel="1" x14ac:dyDescent="0.25">
      <c r="A116" s="22" t="s">
        <v>253</v>
      </c>
      <c r="B116" s="22"/>
      <c r="C116" s="13"/>
      <c r="D116" s="25"/>
      <c r="E116" s="25"/>
      <c r="F116" s="83"/>
      <c r="G116" s="83"/>
      <c r="H116" s="87"/>
      <c r="I116" s="87"/>
      <c r="J116" s="87"/>
      <c r="K116" s="87"/>
      <c r="L116" s="87"/>
      <c r="M116" s="87"/>
      <c r="N116" s="87"/>
      <c r="O116" s="87"/>
      <c r="P116" s="87"/>
      <c r="Q116" s="87"/>
      <c r="R116" s="87"/>
      <c r="S116" s="87"/>
      <c r="AH116" s="6"/>
      <c r="AI116" s="6"/>
      <c r="AJ116" s="6"/>
      <c r="AK116" s="6"/>
      <c r="AL116" s="6"/>
      <c r="AM116" s="6"/>
      <c r="AN116" s="6"/>
      <c r="AO116" s="6"/>
      <c r="AP116" s="6"/>
      <c r="AQ116" s="6"/>
      <c r="AR116" s="6"/>
      <c r="AS116" s="6"/>
    </row>
    <row r="117" spans="1:45" ht="15" hidden="1" customHeight="1" outlineLevel="1" x14ac:dyDescent="0.25">
      <c r="A117" s="22" t="s">
        <v>254</v>
      </c>
      <c r="B117" s="22"/>
      <c r="C117" s="13"/>
      <c r="D117" s="27"/>
      <c r="E117" s="27"/>
      <c r="F117" s="83"/>
      <c r="G117" s="83"/>
      <c r="H117" s="87"/>
      <c r="I117" s="87"/>
      <c r="J117" s="87"/>
      <c r="K117" s="87"/>
      <c r="L117" s="87"/>
      <c r="M117" s="87"/>
      <c r="N117" s="87"/>
      <c r="O117" s="87"/>
      <c r="P117" s="87"/>
      <c r="Q117" s="87"/>
      <c r="R117" s="87"/>
      <c r="S117" s="87"/>
      <c r="AH117" s="6"/>
      <c r="AI117" s="6"/>
      <c r="AJ117" s="6"/>
      <c r="AK117" s="6"/>
      <c r="AL117" s="6"/>
      <c r="AM117" s="6"/>
      <c r="AN117" s="6"/>
      <c r="AO117" s="6"/>
      <c r="AP117" s="6"/>
      <c r="AQ117" s="6"/>
      <c r="AR117" s="6"/>
      <c r="AS117" s="6"/>
    </row>
    <row r="118" spans="1:45" ht="15" hidden="1" customHeight="1" outlineLevel="1" x14ac:dyDescent="0.25">
      <c r="A118" s="40" t="s">
        <v>255</v>
      </c>
      <c r="B118" s="40"/>
      <c r="C118" s="13"/>
      <c r="D118" s="27"/>
      <c r="E118" s="27"/>
      <c r="F118" s="86"/>
      <c r="G118" s="86"/>
      <c r="H118" s="15"/>
      <c r="I118" s="15"/>
      <c r="J118" s="15"/>
      <c r="K118" s="15"/>
      <c r="L118" s="15"/>
      <c r="M118" s="15"/>
      <c r="N118" s="15"/>
      <c r="O118" s="15"/>
      <c r="P118" s="15"/>
      <c r="Q118" s="15"/>
      <c r="R118" s="15"/>
      <c r="S118" s="15"/>
      <c r="AH118" s="6"/>
      <c r="AI118" s="6"/>
      <c r="AJ118" s="6"/>
      <c r="AK118" s="6"/>
      <c r="AL118" s="6"/>
      <c r="AM118" s="6"/>
      <c r="AN118" s="6"/>
      <c r="AO118" s="6"/>
      <c r="AP118" s="6"/>
      <c r="AQ118" s="6"/>
      <c r="AR118" s="6"/>
      <c r="AS118" s="6"/>
    </row>
    <row r="119" spans="1:45" ht="15" hidden="1" customHeight="1" outlineLevel="1" x14ac:dyDescent="0.25">
      <c r="A119" s="40" t="s">
        <v>256</v>
      </c>
      <c r="B119" s="40"/>
      <c r="C119" s="13"/>
      <c r="D119" s="27"/>
      <c r="E119" s="27"/>
      <c r="F119" s="86"/>
      <c r="G119" s="86"/>
      <c r="H119" s="15"/>
      <c r="I119" s="15"/>
      <c r="J119" s="15"/>
      <c r="K119" s="15"/>
      <c r="L119" s="15"/>
      <c r="M119" s="15"/>
      <c r="N119" s="15"/>
      <c r="O119" s="15"/>
      <c r="P119" s="15"/>
      <c r="Q119" s="15"/>
      <c r="R119" s="15"/>
      <c r="S119" s="15"/>
      <c r="AH119" s="6"/>
      <c r="AI119" s="6"/>
      <c r="AJ119" s="6"/>
      <c r="AK119" s="6"/>
      <c r="AL119" s="6"/>
      <c r="AM119" s="6"/>
      <c r="AN119" s="6"/>
      <c r="AO119" s="6"/>
      <c r="AP119" s="6"/>
      <c r="AQ119" s="6"/>
      <c r="AR119" s="6"/>
      <c r="AS119" s="6"/>
    </row>
    <row r="120" spans="1:45" ht="15" hidden="1" customHeight="1" outlineLevel="1" x14ac:dyDescent="0.25">
      <c r="A120" s="40" t="s">
        <v>238</v>
      </c>
      <c r="B120" s="40"/>
      <c r="C120" s="13"/>
      <c r="D120" s="27"/>
      <c r="E120" s="27"/>
      <c r="F120" s="86"/>
      <c r="G120" s="86"/>
      <c r="H120" s="15"/>
      <c r="I120" s="15"/>
      <c r="J120" s="15"/>
      <c r="K120" s="15"/>
      <c r="L120" s="15"/>
      <c r="M120" s="15"/>
      <c r="N120" s="15"/>
      <c r="O120" s="15"/>
      <c r="P120" s="15"/>
      <c r="Q120" s="15"/>
      <c r="R120" s="15"/>
      <c r="S120" s="15"/>
      <c r="AH120" s="6"/>
      <c r="AI120" s="6"/>
      <c r="AJ120" s="6"/>
      <c r="AK120" s="6"/>
      <c r="AL120" s="6"/>
      <c r="AM120" s="6"/>
      <c r="AN120" s="6"/>
      <c r="AO120" s="6"/>
      <c r="AP120" s="6"/>
      <c r="AQ120" s="6"/>
      <c r="AR120" s="6"/>
      <c r="AS120" s="6"/>
    </row>
    <row r="121" spans="1:45" ht="15" hidden="1" customHeight="1" outlineLevel="1" x14ac:dyDescent="0.25">
      <c r="A121" s="60" t="s">
        <v>257</v>
      </c>
      <c r="B121" s="60"/>
      <c r="C121" s="13"/>
      <c r="D121" s="27"/>
      <c r="E121" s="27"/>
      <c r="F121" s="86"/>
      <c r="G121" s="86"/>
      <c r="H121" s="15"/>
      <c r="I121" s="15"/>
      <c r="J121" s="15"/>
      <c r="K121" s="15"/>
      <c r="L121" s="15"/>
      <c r="M121" s="15"/>
      <c r="N121" s="15"/>
      <c r="O121" s="15"/>
      <c r="P121" s="15"/>
      <c r="Q121" s="15"/>
      <c r="R121" s="15"/>
      <c r="S121" s="15"/>
      <c r="AH121" s="6"/>
      <c r="AI121" s="6"/>
      <c r="AJ121" s="6"/>
      <c r="AK121" s="6"/>
      <c r="AL121" s="6"/>
      <c r="AM121" s="6"/>
      <c r="AN121" s="6"/>
      <c r="AO121" s="6"/>
      <c r="AP121" s="6"/>
      <c r="AQ121" s="6"/>
      <c r="AR121" s="6"/>
      <c r="AS121" s="6"/>
    </row>
    <row r="122" spans="1:45" ht="15" hidden="1" customHeight="1" outlineLevel="1" x14ac:dyDescent="0.25">
      <c r="A122" s="17"/>
      <c r="B122" s="17"/>
      <c r="C122" s="17"/>
      <c r="D122" s="43"/>
      <c r="E122" s="43"/>
      <c r="F122" s="83"/>
      <c r="G122" s="83"/>
      <c r="H122" s="83"/>
      <c r="I122" s="83"/>
      <c r="J122" s="83"/>
      <c r="K122" s="83"/>
      <c r="L122" s="83"/>
      <c r="M122" s="83"/>
      <c r="N122" s="83"/>
      <c r="O122" s="83"/>
      <c r="P122" s="83"/>
      <c r="Q122" s="83"/>
      <c r="R122" s="83"/>
      <c r="S122" s="83"/>
      <c r="AH122" s="6"/>
      <c r="AI122" s="6"/>
      <c r="AJ122" s="6"/>
      <c r="AK122" s="6"/>
      <c r="AL122" s="6"/>
      <c r="AM122" s="6"/>
      <c r="AN122" s="6"/>
      <c r="AO122" s="6"/>
      <c r="AP122" s="6"/>
      <c r="AQ122" s="6"/>
      <c r="AR122" s="6"/>
      <c r="AS122" s="6"/>
    </row>
    <row r="123" spans="1:45" ht="15" hidden="1" customHeight="1" outlineLevel="1" x14ac:dyDescent="0.25">
      <c r="A123" s="17"/>
      <c r="B123" s="17"/>
      <c r="C123" s="6"/>
      <c r="D123" s="67"/>
      <c r="E123" s="67"/>
      <c r="F123" s="67"/>
      <c r="G123" s="67"/>
      <c r="H123" s="67"/>
      <c r="I123" s="67"/>
      <c r="J123" s="67"/>
      <c r="K123" s="67"/>
      <c r="L123" s="67"/>
      <c r="M123" s="67"/>
      <c r="N123" s="67"/>
      <c r="O123" s="67"/>
      <c r="P123" s="67"/>
      <c r="Q123" s="67"/>
      <c r="R123" s="67"/>
      <c r="S123" s="67"/>
      <c r="AH123" s="6"/>
      <c r="AI123" s="6"/>
      <c r="AJ123" s="6"/>
      <c r="AK123" s="6"/>
      <c r="AL123" s="6"/>
      <c r="AM123" s="6"/>
      <c r="AN123" s="6"/>
      <c r="AO123" s="6"/>
      <c r="AP123" s="6"/>
      <c r="AQ123" s="6"/>
      <c r="AR123" s="6"/>
      <c r="AS123" s="6"/>
    </row>
    <row r="124" spans="1:45" ht="15" hidden="1" customHeight="1" outlineLevel="1" x14ac:dyDescent="0.25">
      <c r="AH124" s="6"/>
      <c r="AI124" s="6"/>
      <c r="AJ124" s="6"/>
      <c r="AK124" s="6"/>
      <c r="AL124" s="6"/>
      <c r="AM124" s="6"/>
      <c r="AN124" s="6"/>
      <c r="AO124" s="6"/>
      <c r="AP124" s="6"/>
      <c r="AQ124" s="6"/>
      <c r="AR124" s="6"/>
      <c r="AS124" s="6"/>
    </row>
    <row r="125" spans="1:45" collapsed="1" x14ac:dyDescent="0.25">
      <c r="AH125" s="6"/>
      <c r="AI125" s="6"/>
      <c r="AJ125" s="6"/>
      <c r="AK125" s="6"/>
      <c r="AL125" s="6"/>
      <c r="AM125" s="6"/>
      <c r="AN125" s="6"/>
      <c r="AO125" s="6"/>
      <c r="AP125" s="6"/>
      <c r="AQ125" s="6"/>
      <c r="AR125" s="6"/>
      <c r="AS125" s="6"/>
    </row>
    <row r="126" spans="1:45" x14ac:dyDescent="0.25">
      <c r="AH126" s="6"/>
      <c r="AI126" s="6"/>
      <c r="AJ126" s="6"/>
      <c r="AK126" s="6"/>
      <c r="AL126" s="6"/>
      <c r="AM126" s="6"/>
      <c r="AN126" s="6"/>
      <c r="AO126" s="6"/>
      <c r="AP126" s="6"/>
      <c r="AQ126" s="6"/>
      <c r="AR126" s="6"/>
      <c r="AS126" s="6"/>
    </row>
    <row r="127" spans="1:45" x14ac:dyDescent="0.25">
      <c r="AH127" s="6"/>
      <c r="AI127" s="6"/>
      <c r="AJ127" s="6"/>
      <c r="AK127" s="6"/>
      <c r="AL127" s="6"/>
      <c r="AM127" s="6"/>
      <c r="AN127" s="6"/>
      <c r="AO127" s="6"/>
      <c r="AP127" s="6"/>
      <c r="AQ127" s="6"/>
      <c r="AR127" s="6"/>
      <c r="AS127" s="6"/>
    </row>
    <row r="128" spans="1:45" x14ac:dyDescent="0.25">
      <c r="AH128" s="6"/>
      <c r="AI128" s="6"/>
      <c r="AJ128" s="6"/>
      <c r="AK128" s="6"/>
      <c r="AL128" s="6"/>
      <c r="AM128" s="6"/>
      <c r="AN128" s="6"/>
      <c r="AO128" s="6"/>
      <c r="AP128" s="6"/>
      <c r="AQ128" s="6"/>
      <c r="AR128" s="6"/>
      <c r="AS128" s="6"/>
    </row>
    <row r="129" spans="34:45" x14ac:dyDescent="0.25">
      <c r="AH129" s="6"/>
      <c r="AI129" s="6"/>
      <c r="AJ129" s="6"/>
      <c r="AK129" s="6"/>
      <c r="AL129" s="6"/>
      <c r="AM129" s="6"/>
      <c r="AN129" s="6"/>
      <c r="AO129" s="6"/>
      <c r="AP129" s="6"/>
      <c r="AQ129" s="6"/>
      <c r="AR129" s="6"/>
      <c r="AS129" s="6"/>
    </row>
    <row r="130" spans="34:45" x14ac:dyDescent="0.25">
      <c r="AH130" s="6"/>
      <c r="AI130" s="6"/>
      <c r="AJ130" s="6"/>
      <c r="AK130" s="6"/>
      <c r="AL130" s="6"/>
      <c r="AM130" s="6"/>
      <c r="AN130" s="6"/>
      <c r="AO130" s="6"/>
      <c r="AP130" s="6"/>
      <c r="AQ130" s="6"/>
      <c r="AR130" s="6"/>
      <c r="AS130" s="6"/>
    </row>
    <row r="131" spans="34:45" x14ac:dyDescent="0.25">
      <c r="AH131" s="6"/>
      <c r="AI131" s="6"/>
      <c r="AJ131" s="6"/>
      <c r="AK131" s="6"/>
      <c r="AL131" s="6"/>
      <c r="AM131" s="6"/>
      <c r="AN131" s="6"/>
      <c r="AO131" s="6"/>
      <c r="AP131" s="6"/>
      <c r="AQ131" s="6"/>
      <c r="AR131" s="6"/>
      <c r="AS131" s="6"/>
    </row>
    <row r="132" spans="34:45" x14ac:dyDescent="0.25">
      <c r="AH132" s="6"/>
      <c r="AI132" s="6"/>
      <c r="AJ132" s="6"/>
      <c r="AK132" s="6"/>
      <c r="AL132" s="6"/>
      <c r="AM132" s="6"/>
      <c r="AN132" s="6"/>
      <c r="AO132" s="6"/>
      <c r="AP132" s="6"/>
      <c r="AQ132" s="6"/>
      <c r="AR132" s="6"/>
      <c r="AS132" s="6"/>
    </row>
    <row r="133" spans="34:45" x14ac:dyDescent="0.25">
      <c r="AH133" s="6"/>
      <c r="AI133" s="6"/>
      <c r="AJ133" s="6"/>
      <c r="AK133" s="6"/>
      <c r="AL133" s="6"/>
      <c r="AM133" s="6"/>
      <c r="AN133" s="6"/>
      <c r="AO133" s="6"/>
      <c r="AP133" s="6"/>
      <c r="AQ133" s="6"/>
      <c r="AR133" s="6"/>
      <c r="AS133" s="6"/>
    </row>
    <row r="134" spans="34:45" x14ac:dyDescent="0.25">
      <c r="AH134" s="6"/>
      <c r="AI134" s="6"/>
      <c r="AJ134" s="6"/>
      <c r="AK134" s="6"/>
      <c r="AL134" s="6"/>
      <c r="AM134" s="6"/>
      <c r="AN134" s="6"/>
      <c r="AO134" s="6"/>
      <c r="AP134" s="6"/>
      <c r="AQ134" s="6"/>
      <c r="AR134" s="6"/>
      <c r="AS134" s="6"/>
    </row>
    <row r="135" spans="34:45" x14ac:dyDescent="0.25">
      <c r="AH135" s="6"/>
      <c r="AI135" s="6"/>
      <c r="AJ135" s="6"/>
      <c r="AK135" s="6"/>
      <c r="AL135" s="6"/>
      <c r="AM135" s="6"/>
      <c r="AN135" s="6"/>
      <c r="AO135" s="6"/>
      <c r="AP135" s="6"/>
      <c r="AQ135" s="6"/>
      <c r="AR135" s="6"/>
      <c r="AS135" s="6"/>
    </row>
    <row r="136" spans="34:45" x14ac:dyDescent="0.25">
      <c r="AH136" s="6"/>
      <c r="AI136" s="6"/>
      <c r="AJ136" s="6"/>
      <c r="AK136" s="6"/>
      <c r="AL136" s="6"/>
      <c r="AM136" s="6"/>
      <c r="AN136" s="6"/>
      <c r="AO136" s="6"/>
      <c r="AP136" s="6"/>
      <c r="AQ136" s="6"/>
      <c r="AR136" s="6"/>
      <c r="AS136" s="6"/>
    </row>
    <row r="137" spans="34:45" x14ac:dyDescent="0.25">
      <c r="AH137" s="6"/>
      <c r="AI137" s="6"/>
      <c r="AJ137" s="6"/>
      <c r="AK137" s="6"/>
      <c r="AL137" s="6"/>
      <c r="AM137" s="6"/>
      <c r="AN137" s="6"/>
      <c r="AO137" s="6"/>
      <c r="AP137" s="6"/>
      <c r="AQ137" s="6"/>
      <c r="AR137" s="6"/>
      <c r="AS137" s="6"/>
    </row>
    <row r="138" spans="34:45" x14ac:dyDescent="0.25">
      <c r="AH138" s="6"/>
      <c r="AI138" s="6"/>
      <c r="AJ138" s="6"/>
      <c r="AK138" s="6"/>
      <c r="AL138" s="6"/>
      <c r="AM138" s="6"/>
      <c r="AN138" s="6"/>
      <c r="AO138" s="6"/>
      <c r="AP138" s="6"/>
      <c r="AQ138" s="6"/>
      <c r="AR138" s="6"/>
      <c r="AS138" s="6"/>
    </row>
    <row r="139" spans="34:45" x14ac:dyDescent="0.25">
      <c r="AH139" s="6"/>
      <c r="AI139" s="6"/>
      <c r="AJ139" s="6"/>
      <c r="AK139" s="6"/>
      <c r="AL139" s="6"/>
      <c r="AM139" s="6"/>
      <c r="AN139" s="6"/>
      <c r="AO139" s="6"/>
      <c r="AP139" s="6"/>
      <c r="AQ139" s="6"/>
      <c r="AR139" s="6"/>
      <c r="AS139" s="6"/>
    </row>
    <row r="140" spans="34:45" x14ac:dyDescent="0.25">
      <c r="AH140" s="6"/>
      <c r="AI140" s="6"/>
      <c r="AJ140" s="6"/>
      <c r="AK140" s="6"/>
      <c r="AL140" s="6"/>
      <c r="AM140" s="6"/>
      <c r="AN140" s="6"/>
      <c r="AO140" s="6"/>
      <c r="AP140" s="6"/>
      <c r="AQ140" s="6"/>
      <c r="AR140" s="6"/>
      <c r="AS140" s="6"/>
    </row>
    <row r="141" spans="34:45" x14ac:dyDescent="0.25">
      <c r="AH141" s="6"/>
      <c r="AI141" s="6"/>
      <c r="AJ141" s="6"/>
      <c r="AK141" s="6"/>
      <c r="AL141" s="6"/>
      <c r="AM141" s="6"/>
      <c r="AN141" s="6"/>
      <c r="AO141" s="6"/>
      <c r="AP141" s="6"/>
      <c r="AQ141" s="6"/>
      <c r="AR141" s="6"/>
      <c r="AS141" s="6"/>
    </row>
    <row r="142" spans="34:45" x14ac:dyDescent="0.25">
      <c r="AH142" s="6"/>
      <c r="AI142" s="6"/>
      <c r="AJ142" s="6"/>
      <c r="AK142" s="6"/>
      <c r="AL142" s="6"/>
      <c r="AM142" s="6"/>
      <c r="AN142" s="6"/>
      <c r="AO142" s="6"/>
      <c r="AP142" s="6"/>
      <c r="AQ142" s="6"/>
      <c r="AR142" s="6"/>
      <c r="AS142" s="6"/>
    </row>
    <row r="143" spans="34:45" x14ac:dyDescent="0.25">
      <c r="AH143" s="6"/>
      <c r="AI143" s="6"/>
      <c r="AJ143" s="6"/>
      <c r="AK143" s="6"/>
      <c r="AL143" s="6"/>
      <c r="AM143" s="6"/>
      <c r="AN143" s="6"/>
      <c r="AO143" s="6"/>
      <c r="AP143" s="6"/>
      <c r="AQ143" s="6"/>
      <c r="AR143" s="6"/>
      <c r="AS143" s="6"/>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258</v>
      </c>
      <c r="E1" s="88"/>
    </row>
    <row r="2" spans="1:18" x14ac:dyDescent="0.25">
      <c r="D2" s="1" t="s">
        <v>259</v>
      </c>
      <c r="E2" s="89"/>
    </row>
    <row r="3" spans="1:18" ht="15.75" thickBot="1" x14ac:dyDescent="0.3">
      <c r="D3" s="90" t="s">
        <v>260</v>
      </c>
      <c r="E3" s="91"/>
    </row>
    <row r="4" spans="1:18" ht="15.75" thickBot="1" x14ac:dyDescent="0.3">
      <c r="D4" s="92" t="s">
        <v>261</v>
      </c>
      <c r="E4" s="93"/>
      <c r="G4" t="s">
        <v>262</v>
      </c>
      <c r="H4" t="s">
        <v>263</v>
      </c>
      <c r="I4" t="s">
        <v>264</v>
      </c>
      <c r="J4" t="s">
        <v>480</v>
      </c>
      <c r="K4" t="s">
        <v>266</v>
      </c>
      <c r="L4" t="s">
        <v>267</v>
      </c>
      <c r="M4" t="s">
        <v>268</v>
      </c>
      <c r="N4" t="s">
        <v>269</v>
      </c>
      <c r="O4" t="s">
        <v>270</v>
      </c>
      <c r="P4" t="s">
        <v>271</v>
      </c>
      <c r="Q4" t="s">
        <v>272</v>
      </c>
      <c r="R4" t="s">
        <v>273</v>
      </c>
    </row>
    <row r="5" spans="1:18" ht="15.75" thickTop="1" x14ac:dyDescent="0.25">
      <c r="B5" t="s">
        <v>1145</v>
      </c>
      <c r="D5" s="92" t="s">
        <v>274</v>
      </c>
      <c r="E5" s="94" t="s">
        <v>275</v>
      </c>
      <c r="G5" t="s">
        <v>276</v>
      </c>
      <c r="H5" t="s">
        <v>276</v>
      </c>
      <c r="I5" t="s">
        <v>277</v>
      </c>
      <c r="J5" t="s">
        <v>277</v>
      </c>
      <c r="K5" t="s">
        <v>277</v>
      </c>
      <c r="L5" t="s">
        <v>274</v>
      </c>
      <c r="M5" t="s">
        <v>278</v>
      </c>
      <c r="N5" t="s">
        <v>278</v>
      </c>
      <c r="O5" t="s">
        <v>279</v>
      </c>
      <c r="P5" t="s">
        <v>279</v>
      </c>
      <c r="Q5" t="s">
        <v>280</v>
      </c>
      <c r="R5" t="s">
        <v>281</v>
      </c>
    </row>
    <row r="6" spans="1:18" x14ac:dyDescent="0.25">
      <c r="A6" t="s">
        <v>773</v>
      </c>
      <c r="B6" t="s">
        <v>1144</v>
      </c>
      <c r="C6" t="s">
        <v>1149</v>
      </c>
      <c r="D6" s="90" t="s">
        <v>282</v>
      </c>
      <c r="E6" t="s">
        <v>283</v>
      </c>
      <c r="G6" t="s">
        <v>284</v>
      </c>
      <c r="H6" t="s">
        <v>284</v>
      </c>
      <c r="I6" t="s">
        <v>285</v>
      </c>
      <c r="J6" t="s">
        <v>285</v>
      </c>
      <c r="K6" t="s">
        <v>285</v>
      </c>
      <c r="L6" t="s">
        <v>274</v>
      </c>
      <c r="M6" t="s">
        <v>286</v>
      </c>
      <c r="N6" t="s">
        <v>286</v>
      </c>
      <c r="O6" t="s">
        <v>287</v>
      </c>
      <c r="P6" t="s">
        <v>287</v>
      </c>
      <c r="Q6" t="s">
        <v>283</v>
      </c>
      <c r="R6" t="s">
        <v>288</v>
      </c>
    </row>
    <row r="7" spans="1:18" x14ac:dyDescent="0.25">
      <c r="B7" s="117"/>
      <c r="C7" s="117"/>
      <c r="D7" s="120"/>
      <c r="E7" s="121">
        <v>17</v>
      </c>
      <c r="F7" s="66"/>
      <c r="G7" s="119">
        <v>2</v>
      </c>
      <c r="H7" s="119">
        <v>2</v>
      </c>
      <c r="I7" s="119">
        <v>3</v>
      </c>
      <c r="J7" s="122">
        <v>0.14583333333333334</v>
      </c>
      <c r="K7" s="13">
        <v>3</v>
      </c>
      <c r="L7" s="123">
        <v>8</v>
      </c>
      <c r="M7" s="123">
        <v>9</v>
      </c>
      <c r="N7" s="123">
        <v>9</v>
      </c>
      <c r="O7" s="119">
        <v>16</v>
      </c>
      <c r="P7" s="122">
        <v>0.67708333333333337</v>
      </c>
      <c r="Q7" s="123">
        <v>17</v>
      </c>
      <c r="R7" s="124">
        <v>18</v>
      </c>
    </row>
    <row r="8" spans="1:18" x14ac:dyDescent="0.25">
      <c r="C8" t="s">
        <v>1150</v>
      </c>
      <c r="D8" s="90"/>
      <c r="E8" s="1">
        <f>E7+1</f>
        <v>18</v>
      </c>
      <c r="G8" s="88">
        <v>3</v>
      </c>
      <c r="H8" s="88">
        <v>3</v>
      </c>
      <c r="I8" s="88">
        <v>4</v>
      </c>
      <c r="J8" s="96">
        <v>4</v>
      </c>
      <c r="K8" s="1">
        <v>4</v>
      </c>
      <c r="L8" s="96">
        <v>9</v>
      </c>
      <c r="M8" s="96">
        <v>10</v>
      </c>
      <c r="N8" s="96">
        <v>10</v>
      </c>
      <c r="O8" s="88">
        <v>17</v>
      </c>
      <c r="P8" s="88">
        <v>17</v>
      </c>
      <c r="Q8" s="96">
        <v>18</v>
      </c>
      <c r="R8" s="88">
        <v>19</v>
      </c>
    </row>
    <row r="9" spans="1:18" x14ac:dyDescent="0.25">
      <c r="C9" t="s">
        <v>1121</v>
      </c>
      <c r="D9" s="90"/>
      <c r="E9" s="1">
        <f t="shared" ref="E9:E30" si="0">E8+1</f>
        <v>19</v>
      </c>
      <c r="G9" s="88">
        <v>4</v>
      </c>
      <c r="H9" s="88">
        <v>4</v>
      </c>
      <c r="I9" s="88">
        <v>5</v>
      </c>
      <c r="J9" s="96">
        <v>5</v>
      </c>
      <c r="K9" s="1">
        <v>5</v>
      </c>
      <c r="L9" s="96">
        <v>10</v>
      </c>
      <c r="M9" s="96">
        <v>11</v>
      </c>
      <c r="N9" s="96">
        <v>11</v>
      </c>
      <c r="O9" s="88">
        <v>18</v>
      </c>
      <c r="P9" s="88">
        <v>18</v>
      </c>
      <c r="Q9" s="96">
        <v>19</v>
      </c>
      <c r="R9" s="88">
        <v>20</v>
      </c>
    </row>
    <row r="10" spans="1:18" x14ac:dyDescent="0.25">
      <c r="D10" s="90"/>
      <c r="E10" s="1">
        <f t="shared" si="0"/>
        <v>20</v>
      </c>
      <c r="G10" s="88">
        <v>5</v>
      </c>
      <c r="H10" s="88">
        <v>5</v>
      </c>
      <c r="I10" s="88">
        <v>6</v>
      </c>
      <c r="J10" s="96">
        <v>6</v>
      </c>
      <c r="K10" s="88">
        <v>6</v>
      </c>
      <c r="L10" s="96">
        <v>11</v>
      </c>
      <c r="M10" s="96">
        <v>12</v>
      </c>
      <c r="N10" s="96">
        <v>12</v>
      </c>
      <c r="O10" s="88">
        <v>19</v>
      </c>
      <c r="P10" s="88">
        <v>19</v>
      </c>
      <c r="Q10" s="96">
        <v>20</v>
      </c>
      <c r="R10" s="88">
        <v>21</v>
      </c>
    </row>
    <row r="11" spans="1:18" x14ac:dyDescent="0.25">
      <c r="D11" s="90"/>
      <c r="E11" s="1">
        <f t="shared" si="0"/>
        <v>21</v>
      </c>
      <c r="G11" s="88">
        <v>6</v>
      </c>
      <c r="H11" s="88">
        <v>6</v>
      </c>
      <c r="I11" s="88">
        <v>7</v>
      </c>
      <c r="J11" s="96">
        <v>7</v>
      </c>
      <c r="K11" s="88">
        <v>7</v>
      </c>
      <c r="L11" s="96">
        <v>12</v>
      </c>
      <c r="M11" s="96">
        <v>13</v>
      </c>
      <c r="N11" s="96">
        <v>13</v>
      </c>
      <c r="O11" s="88">
        <v>20</v>
      </c>
      <c r="P11" s="88">
        <v>20</v>
      </c>
      <c r="Q11" s="1">
        <v>21</v>
      </c>
      <c r="R11" s="88">
        <v>22</v>
      </c>
    </row>
    <row r="12" spans="1:18" x14ac:dyDescent="0.25">
      <c r="C12" t="s">
        <v>1151</v>
      </c>
      <c r="D12" s="90"/>
      <c r="E12" s="1">
        <f t="shared" si="0"/>
        <v>22</v>
      </c>
      <c r="G12" s="88">
        <v>7</v>
      </c>
      <c r="H12" s="97">
        <v>0.30208333333333331</v>
      </c>
      <c r="I12" s="88">
        <v>8</v>
      </c>
      <c r="J12" s="96">
        <v>8</v>
      </c>
      <c r="K12" s="88">
        <v>8</v>
      </c>
      <c r="L12" s="96">
        <v>13</v>
      </c>
      <c r="M12" s="96">
        <v>14</v>
      </c>
      <c r="N12" s="96">
        <v>14</v>
      </c>
      <c r="O12" s="88">
        <v>21</v>
      </c>
      <c r="P12" s="88">
        <v>21</v>
      </c>
      <c r="Q12" s="1">
        <v>22</v>
      </c>
      <c r="R12" s="88">
        <v>23</v>
      </c>
    </row>
    <row r="13" spans="1:18" x14ac:dyDescent="0.25">
      <c r="B13" s="178"/>
      <c r="C13" s="178" t="s">
        <v>1122</v>
      </c>
      <c r="D13" s="90"/>
      <c r="E13" s="1">
        <f t="shared" si="0"/>
        <v>23</v>
      </c>
      <c r="G13" s="89">
        <v>0.35416666666666669</v>
      </c>
      <c r="H13" s="1">
        <v>8</v>
      </c>
      <c r="I13" s="89">
        <v>0.39583333333333331</v>
      </c>
      <c r="J13" s="96">
        <v>9</v>
      </c>
      <c r="K13" s="89">
        <v>0.39583333333333331</v>
      </c>
      <c r="L13" s="96">
        <v>14</v>
      </c>
      <c r="M13" s="96">
        <v>15</v>
      </c>
      <c r="N13" s="96">
        <v>15</v>
      </c>
      <c r="O13" s="88">
        <v>22</v>
      </c>
      <c r="P13" s="88">
        <v>22</v>
      </c>
      <c r="Q13" s="1">
        <v>23</v>
      </c>
      <c r="R13" s="88">
        <v>0</v>
      </c>
    </row>
    <row r="14" spans="1:18" x14ac:dyDescent="0.25">
      <c r="D14" s="98">
        <v>0.32777777777777778</v>
      </c>
      <c r="E14" s="99">
        <v>0</v>
      </c>
      <c r="G14" s="96">
        <v>9</v>
      </c>
      <c r="H14" s="89">
        <v>0.39583333333333331</v>
      </c>
      <c r="I14" s="96">
        <v>10</v>
      </c>
      <c r="J14" s="96">
        <v>10</v>
      </c>
      <c r="K14" s="96">
        <v>10</v>
      </c>
      <c r="L14" s="96">
        <v>15</v>
      </c>
      <c r="M14" s="96">
        <v>16</v>
      </c>
      <c r="N14" s="96">
        <v>16</v>
      </c>
      <c r="O14" s="88">
        <v>23</v>
      </c>
      <c r="P14" s="88">
        <v>23</v>
      </c>
      <c r="Q14" s="1">
        <v>0</v>
      </c>
      <c r="R14" s="88">
        <v>1</v>
      </c>
    </row>
    <row r="15" spans="1:18" x14ac:dyDescent="0.25">
      <c r="B15" s="117"/>
      <c r="C15" s="117"/>
      <c r="D15" s="120"/>
      <c r="E15" s="118">
        <f t="shared" si="0"/>
        <v>1</v>
      </c>
      <c r="F15" s="66"/>
      <c r="G15" s="123">
        <v>10</v>
      </c>
      <c r="H15" s="123">
        <v>10</v>
      </c>
      <c r="I15" s="123">
        <v>11</v>
      </c>
      <c r="J15" s="123">
        <v>11</v>
      </c>
      <c r="K15" s="123">
        <v>11</v>
      </c>
      <c r="L15" s="123">
        <v>16</v>
      </c>
      <c r="M15" s="123">
        <v>17</v>
      </c>
      <c r="N15" s="122">
        <v>0.72361111111111109</v>
      </c>
      <c r="O15" s="125">
        <v>0.99652777777777779</v>
      </c>
      <c r="P15" s="125">
        <v>0.99652777777777779</v>
      </c>
      <c r="Q15" s="13">
        <v>1</v>
      </c>
      <c r="R15" s="124">
        <v>2</v>
      </c>
    </row>
    <row r="16" spans="1:18" x14ac:dyDescent="0.25">
      <c r="C16" t="s">
        <v>1152</v>
      </c>
      <c r="D16" s="90"/>
      <c r="E16" s="99">
        <f t="shared" si="0"/>
        <v>2</v>
      </c>
      <c r="G16" s="96">
        <v>11</v>
      </c>
      <c r="H16" s="96">
        <v>11</v>
      </c>
      <c r="I16" s="96">
        <v>12</v>
      </c>
      <c r="J16" s="96">
        <v>12</v>
      </c>
      <c r="K16" s="96">
        <v>12</v>
      </c>
      <c r="L16" s="96">
        <v>17</v>
      </c>
      <c r="M16" s="96">
        <v>18</v>
      </c>
      <c r="N16" s="1">
        <v>18</v>
      </c>
      <c r="O16">
        <v>1</v>
      </c>
      <c r="P16">
        <v>1</v>
      </c>
      <c r="Q16" s="1">
        <v>2</v>
      </c>
      <c r="R16" s="88">
        <v>3</v>
      </c>
    </row>
    <row r="17" spans="1:18" x14ac:dyDescent="0.25">
      <c r="C17" t="s">
        <v>1123</v>
      </c>
      <c r="D17" s="90"/>
      <c r="E17" s="99">
        <f t="shared" si="0"/>
        <v>3</v>
      </c>
      <c r="G17" s="96">
        <v>12</v>
      </c>
      <c r="H17" s="96">
        <v>12</v>
      </c>
      <c r="I17" s="96">
        <v>13</v>
      </c>
      <c r="J17" s="96">
        <v>13</v>
      </c>
      <c r="K17" s="96">
        <v>13</v>
      </c>
      <c r="L17" s="96">
        <v>18</v>
      </c>
      <c r="M17" s="96">
        <v>19</v>
      </c>
      <c r="N17" s="1">
        <v>19</v>
      </c>
      <c r="O17">
        <v>2</v>
      </c>
      <c r="P17">
        <v>2</v>
      </c>
      <c r="Q17" s="1">
        <v>3</v>
      </c>
      <c r="R17" s="88">
        <v>4</v>
      </c>
    </row>
    <row r="18" spans="1:18" x14ac:dyDescent="0.25">
      <c r="D18" s="90"/>
      <c r="E18" s="99">
        <f t="shared" si="0"/>
        <v>4</v>
      </c>
      <c r="G18" s="96">
        <v>13</v>
      </c>
      <c r="H18" s="89">
        <v>0.55208333333333337</v>
      </c>
      <c r="I18" s="96">
        <v>14</v>
      </c>
      <c r="J18" s="96">
        <v>14</v>
      </c>
      <c r="K18" s="96">
        <v>14</v>
      </c>
      <c r="L18" s="96">
        <v>19</v>
      </c>
      <c r="M18" s="96">
        <v>20</v>
      </c>
      <c r="N18" s="1">
        <v>20</v>
      </c>
      <c r="O18">
        <v>3</v>
      </c>
      <c r="P18">
        <v>3</v>
      </c>
      <c r="Q18" s="1">
        <v>4</v>
      </c>
      <c r="R18" s="88">
        <v>5</v>
      </c>
    </row>
    <row r="19" spans="1:18" ht="15.75" thickBot="1" x14ac:dyDescent="0.3">
      <c r="D19" s="98">
        <v>0.52638888888888891</v>
      </c>
      <c r="E19" s="99">
        <f t="shared" si="0"/>
        <v>5</v>
      </c>
      <c r="G19" s="96">
        <v>14</v>
      </c>
      <c r="H19" s="1">
        <v>14</v>
      </c>
      <c r="I19" s="96">
        <v>15</v>
      </c>
      <c r="J19" s="1">
        <v>15</v>
      </c>
      <c r="K19" s="96">
        <v>15</v>
      </c>
      <c r="L19" s="100">
        <v>20</v>
      </c>
      <c r="M19" s="100">
        <v>21</v>
      </c>
      <c r="N19" s="101">
        <v>21</v>
      </c>
      <c r="O19">
        <v>4</v>
      </c>
      <c r="P19">
        <v>4</v>
      </c>
      <c r="Q19" s="1">
        <v>5</v>
      </c>
      <c r="R19" s="88">
        <v>6</v>
      </c>
    </row>
    <row r="20" spans="1:18" s="205" customFormat="1" ht="15.75" thickBot="1" x14ac:dyDescent="0.3">
      <c r="A20" s="205" t="s">
        <v>1148</v>
      </c>
      <c r="B20" s="205" t="s">
        <v>1146</v>
      </c>
      <c r="C20" s="205" t="s">
        <v>1153</v>
      </c>
      <c r="D20" s="206">
        <v>0.57638888888888895</v>
      </c>
      <c r="E20" s="207">
        <f t="shared" si="0"/>
        <v>6</v>
      </c>
      <c r="G20" s="100">
        <v>15</v>
      </c>
      <c r="H20" s="101">
        <v>15</v>
      </c>
      <c r="I20" s="100">
        <v>16</v>
      </c>
      <c r="J20" s="101">
        <v>16</v>
      </c>
      <c r="K20" s="208">
        <v>0.67708333333333337</v>
      </c>
      <c r="L20" s="101">
        <v>21</v>
      </c>
      <c r="M20" s="101">
        <v>22</v>
      </c>
      <c r="N20" s="101">
        <v>22</v>
      </c>
      <c r="O20" s="205">
        <v>5</v>
      </c>
      <c r="P20" s="205">
        <v>5</v>
      </c>
      <c r="Q20" s="101">
        <v>6</v>
      </c>
      <c r="R20" s="209">
        <v>7</v>
      </c>
    </row>
    <row r="21" spans="1:18" x14ac:dyDescent="0.25">
      <c r="A21" t="s">
        <v>1147</v>
      </c>
      <c r="B21" s="178"/>
      <c r="C21" s="178" t="s">
        <v>1118</v>
      </c>
      <c r="D21" s="90"/>
      <c r="E21" s="99">
        <f t="shared" si="0"/>
        <v>7</v>
      </c>
      <c r="G21" s="96">
        <v>16</v>
      </c>
      <c r="H21" s="1">
        <v>16</v>
      </c>
      <c r="I21" s="102">
        <v>0.71875</v>
      </c>
      <c r="J21" s="1">
        <v>17</v>
      </c>
      <c r="K21" s="1">
        <v>17</v>
      </c>
      <c r="L21">
        <v>22</v>
      </c>
      <c r="M21">
        <v>23</v>
      </c>
      <c r="N21" s="1">
        <v>23</v>
      </c>
      <c r="O21">
        <v>6</v>
      </c>
      <c r="P21">
        <v>6</v>
      </c>
      <c r="Q21" s="1">
        <v>7</v>
      </c>
      <c r="R21" s="88">
        <v>8</v>
      </c>
    </row>
    <row r="22" spans="1:18" x14ac:dyDescent="0.25">
      <c r="B22" s="126"/>
      <c r="C22" s="126"/>
      <c r="D22" s="127">
        <v>0.64930555555555558</v>
      </c>
      <c r="E22" s="128">
        <f t="shared" si="0"/>
        <v>8</v>
      </c>
      <c r="F22" s="126"/>
      <c r="G22" s="129">
        <v>17</v>
      </c>
      <c r="H22" s="6">
        <v>17</v>
      </c>
      <c r="I22" s="129">
        <v>18</v>
      </c>
      <c r="J22" s="6">
        <v>18</v>
      </c>
      <c r="K22" s="6">
        <v>18</v>
      </c>
      <c r="L22" s="6">
        <v>23</v>
      </c>
      <c r="M22" s="126">
        <v>0</v>
      </c>
      <c r="N22" s="6">
        <v>0</v>
      </c>
      <c r="O22" s="126">
        <v>7</v>
      </c>
      <c r="P22" s="126">
        <v>7</v>
      </c>
      <c r="Q22" s="6">
        <v>8</v>
      </c>
      <c r="R22" s="6">
        <v>9</v>
      </c>
    </row>
    <row r="23" spans="1:18" x14ac:dyDescent="0.25">
      <c r="B23" s="210"/>
      <c r="C23" s="210"/>
      <c r="D23" s="211">
        <v>0.67708333333333337</v>
      </c>
      <c r="E23" s="212">
        <f t="shared" si="0"/>
        <v>9</v>
      </c>
      <c r="F23" s="213"/>
      <c r="G23" s="214">
        <v>18</v>
      </c>
      <c r="H23" s="214">
        <v>18</v>
      </c>
      <c r="I23" s="214">
        <v>19</v>
      </c>
      <c r="J23" s="215">
        <v>19</v>
      </c>
      <c r="K23" s="215">
        <v>19</v>
      </c>
      <c r="L23" s="215">
        <v>0</v>
      </c>
      <c r="M23" s="213">
        <v>1</v>
      </c>
      <c r="N23" s="215">
        <v>1</v>
      </c>
      <c r="O23" s="216">
        <v>0.36458333333333331</v>
      </c>
      <c r="P23" s="213">
        <v>8</v>
      </c>
      <c r="Q23" s="217">
        <v>9</v>
      </c>
      <c r="R23" s="218">
        <v>10</v>
      </c>
    </row>
    <row r="24" spans="1:18" s="219" customFormat="1" ht="15.75" thickBot="1" x14ac:dyDescent="0.3">
      <c r="C24" s="219" t="s">
        <v>1154</v>
      </c>
      <c r="D24" s="220">
        <v>0.70833333333333337</v>
      </c>
      <c r="E24" s="221">
        <f t="shared" si="0"/>
        <v>10</v>
      </c>
      <c r="G24" s="222">
        <v>19</v>
      </c>
      <c r="H24" s="222">
        <v>19</v>
      </c>
      <c r="I24" s="222">
        <v>20</v>
      </c>
      <c r="J24" s="221">
        <v>20</v>
      </c>
      <c r="K24" s="221">
        <v>20</v>
      </c>
      <c r="L24" s="221">
        <v>1</v>
      </c>
      <c r="M24" s="219">
        <v>2</v>
      </c>
      <c r="N24" s="221">
        <v>2</v>
      </c>
      <c r="O24" s="223">
        <v>9</v>
      </c>
      <c r="P24" s="224">
        <v>0.40625</v>
      </c>
      <c r="Q24" s="223">
        <v>10</v>
      </c>
      <c r="R24" s="223">
        <v>11</v>
      </c>
    </row>
    <row r="25" spans="1:18" ht="15.75" thickTop="1" x14ac:dyDescent="0.25">
      <c r="A25" t="s">
        <v>1156</v>
      </c>
      <c r="C25" t="s">
        <v>1119</v>
      </c>
      <c r="D25" s="90"/>
      <c r="E25" s="1">
        <f t="shared" si="0"/>
        <v>11</v>
      </c>
      <c r="G25" s="88">
        <v>20</v>
      </c>
      <c r="H25" s="88">
        <v>20</v>
      </c>
      <c r="I25" s="88">
        <v>21</v>
      </c>
      <c r="J25" s="1">
        <v>21</v>
      </c>
      <c r="K25" s="1">
        <v>21</v>
      </c>
      <c r="L25" s="6">
        <v>2</v>
      </c>
      <c r="M25">
        <v>3</v>
      </c>
      <c r="N25" s="1">
        <v>3</v>
      </c>
      <c r="O25" s="96">
        <v>10</v>
      </c>
      <c r="P25" s="96">
        <v>10</v>
      </c>
      <c r="Q25" s="1">
        <v>11</v>
      </c>
      <c r="R25" s="96">
        <v>12</v>
      </c>
    </row>
    <row r="26" spans="1:18" x14ac:dyDescent="0.25">
      <c r="D26" s="90"/>
      <c r="E26" s="1">
        <f t="shared" si="0"/>
        <v>12</v>
      </c>
      <c r="G26" s="88">
        <v>21</v>
      </c>
      <c r="H26" s="88">
        <v>21</v>
      </c>
      <c r="I26" s="88">
        <v>22</v>
      </c>
      <c r="J26" s="1">
        <v>22</v>
      </c>
      <c r="K26" s="1">
        <v>22</v>
      </c>
      <c r="L26" s="6">
        <v>3</v>
      </c>
      <c r="M26">
        <v>4</v>
      </c>
      <c r="N26" s="1">
        <v>4</v>
      </c>
      <c r="O26" s="96">
        <v>11</v>
      </c>
      <c r="P26" s="96">
        <v>11</v>
      </c>
      <c r="Q26" s="89">
        <v>0.52083333333333337</v>
      </c>
      <c r="R26" s="96">
        <v>13</v>
      </c>
    </row>
    <row r="27" spans="1:18" x14ac:dyDescent="0.25">
      <c r="D27" s="90"/>
      <c r="E27" s="1">
        <f t="shared" si="0"/>
        <v>13</v>
      </c>
      <c r="G27" s="88">
        <v>22</v>
      </c>
      <c r="H27" s="88">
        <v>22</v>
      </c>
      <c r="I27" s="88">
        <v>23</v>
      </c>
      <c r="J27" s="1">
        <v>23</v>
      </c>
      <c r="K27" s="1">
        <v>23</v>
      </c>
      <c r="L27" s="6">
        <v>4</v>
      </c>
      <c r="M27">
        <v>5</v>
      </c>
      <c r="N27" s="1">
        <v>5</v>
      </c>
      <c r="O27" s="96">
        <v>12</v>
      </c>
      <c r="P27" s="89">
        <v>0.52083333333333337</v>
      </c>
      <c r="Q27" s="103">
        <v>13</v>
      </c>
      <c r="R27" s="96">
        <v>14</v>
      </c>
    </row>
    <row r="28" spans="1:18" x14ac:dyDescent="0.25">
      <c r="C28" t="s">
        <v>1155</v>
      </c>
      <c r="D28" s="90"/>
      <c r="E28" s="1">
        <f t="shared" si="0"/>
        <v>14</v>
      </c>
      <c r="G28" s="88">
        <v>23</v>
      </c>
      <c r="H28" s="88">
        <v>23</v>
      </c>
      <c r="I28" s="88">
        <v>0</v>
      </c>
      <c r="J28" s="1">
        <v>0</v>
      </c>
      <c r="K28" s="1">
        <v>0</v>
      </c>
      <c r="L28" s="6">
        <v>5</v>
      </c>
      <c r="M28">
        <v>6</v>
      </c>
      <c r="N28" s="1">
        <v>6</v>
      </c>
      <c r="O28" s="104">
        <v>0.57638888888888895</v>
      </c>
      <c r="P28">
        <v>1</v>
      </c>
      <c r="Q28" s="103">
        <v>14</v>
      </c>
      <c r="R28" s="96">
        <v>15</v>
      </c>
    </row>
    <row r="29" spans="1:18" x14ac:dyDescent="0.25">
      <c r="B29" s="178"/>
      <c r="C29" s="178" t="s">
        <v>1120</v>
      </c>
      <c r="D29" s="90"/>
      <c r="E29" s="1">
        <f t="shared" si="0"/>
        <v>15</v>
      </c>
      <c r="G29" s="88">
        <v>24</v>
      </c>
      <c r="H29" s="88">
        <v>24</v>
      </c>
      <c r="I29" s="88">
        <v>1</v>
      </c>
      <c r="J29" s="1">
        <v>1</v>
      </c>
      <c r="K29" s="1">
        <v>1</v>
      </c>
      <c r="L29" s="6">
        <v>6</v>
      </c>
      <c r="M29">
        <v>7</v>
      </c>
      <c r="N29" s="1">
        <v>7</v>
      </c>
      <c r="O29" s="97">
        <v>0.61458333333333337</v>
      </c>
      <c r="P29" s="89">
        <v>0.60416666666666663</v>
      </c>
      <c r="Q29" s="103">
        <v>15</v>
      </c>
      <c r="R29" s="96">
        <v>16</v>
      </c>
    </row>
    <row r="30" spans="1:18" x14ac:dyDescent="0.25">
      <c r="D30" s="90"/>
      <c r="E30" s="1">
        <f t="shared" si="0"/>
        <v>16</v>
      </c>
      <c r="G30" s="88">
        <v>26</v>
      </c>
      <c r="H30" s="88">
        <v>26</v>
      </c>
      <c r="I30" s="88">
        <v>2</v>
      </c>
      <c r="J30" s="1">
        <v>2</v>
      </c>
      <c r="K30" s="1">
        <v>2</v>
      </c>
      <c r="L30" s="1">
        <v>7</v>
      </c>
      <c r="M30" s="96">
        <v>8</v>
      </c>
      <c r="N30" s="1">
        <v>8</v>
      </c>
      <c r="O30" s="88">
        <v>15</v>
      </c>
      <c r="P30" s="89">
        <v>15</v>
      </c>
      <c r="Q30" s="105">
        <v>0.6875</v>
      </c>
      <c r="R30" s="88">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1"/>
  <sheetViews>
    <sheetView workbookViewId="0">
      <selection activeCell="O81" sqref="O3:O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2" bestFit="1" customWidth="1"/>
    <col min="13" max="15" width="9.140625" customWidth="1"/>
  </cols>
  <sheetData>
    <row r="1" spans="1:17" x14ac:dyDescent="0.25">
      <c r="P1" s="250">
        <f>COUNTIF(P3:P81,1)/79</f>
        <v>0.27848101265822783</v>
      </c>
      <c r="Q1" s="250">
        <f>COUNTIF(Q3:Q81,1)/79</f>
        <v>0.72151898734177211</v>
      </c>
    </row>
    <row r="2" spans="1:17" x14ac:dyDescent="0.25">
      <c r="A2" t="s">
        <v>889</v>
      </c>
      <c r="B2" t="s">
        <v>890</v>
      </c>
      <c r="C2" t="s">
        <v>891</v>
      </c>
      <c r="D2" t="s">
        <v>430</v>
      </c>
      <c r="E2" t="s">
        <v>892</v>
      </c>
      <c r="F2" t="s">
        <v>895</v>
      </c>
      <c r="G2" t="s">
        <v>894</v>
      </c>
      <c r="H2" t="s">
        <v>912</v>
      </c>
      <c r="I2" t="s">
        <v>893</v>
      </c>
      <c r="J2" t="s">
        <v>896</v>
      </c>
      <c r="K2" t="s">
        <v>897</v>
      </c>
      <c r="L2" s="132" t="s">
        <v>899</v>
      </c>
      <c r="M2" t="s">
        <v>898</v>
      </c>
      <c r="N2" t="s">
        <v>890</v>
      </c>
      <c r="O2" t="s">
        <v>897</v>
      </c>
      <c r="P2" t="s">
        <v>1187</v>
      </c>
      <c r="Q2" t="s">
        <v>1188</v>
      </c>
    </row>
    <row r="3" spans="1:17" x14ac:dyDescent="0.25">
      <c r="A3" s="154" t="s">
        <v>289</v>
      </c>
      <c r="B3" t="s">
        <v>984</v>
      </c>
      <c r="D3" t="s">
        <v>263</v>
      </c>
      <c r="E3" t="s">
        <v>783</v>
      </c>
      <c r="F3" t="s">
        <v>1013</v>
      </c>
      <c r="G3" t="s">
        <v>474</v>
      </c>
      <c r="H3">
        <f>VLOOKUP(G3,MARGIN!$E$1:$F$10,2)</f>
        <v>1</v>
      </c>
      <c r="I3">
        <v>29000</v>
      </c>
      <c r="J3">
        <v>1E-3</v>
      </c>
      <c r="K3" t="s">
        <v>290</v>
      </c>
      <c r="L3" s="132" t="s">
        <v>560</v>
      </c>
      <c r="N3" t="str">
        <f>'FuturesInfo (3)'!B2</f>
        <v>Ethanol-CBT</v>
      </c>
      <c r="O3" t="str">
        <f>'FuturesInfo (3)'!K2</f>
        <v>energy</v>
      </c>
      <c r="P3" s="203">
        <v>-1</v>
      </c>
      <c r="Q3" s="203">
        <f>IF(P3=-1,1,-1)</f>
        <v>1</v>
      </c>
    </row>
    <row r="4" spans="1:17" x14ac:dyDescent="0.25">
      <c r="A4" s="153" t="s">
        <v>292</v>
      </c>
      <c r="B4" t="s">
        <v>293</v>
      </c>
      <c r="C4" t="s">
        <v>914</v>
      </c>
      <c r="D4" t="s">
        <v>262</v>
      </c>
      <c r="E4" t="s">
        <v>780</v>
      </c>
      <c r="F4" t="s">
        <v>781</v>
      </c>
      <c r="G4" t="s">
        <v>474</v>
      </c>
      <c r="H4">
        <f>VLOOKUP(G4,MARGIN!$E$1:$F$10,2)</f>
        <v>1</v>
      </c>
      <c r="I4" s="130">
        <v>100000</v>
      </c>
      <c r="J4">
        <v>1E-4</v>
      </c>
      <c r="K4" t="s">
        <v>291</v>
      </c>
      <c r="L4" s="132" t="s">
        <v>472</v>
      </c>
      <c r="M4" t="s">
        <v>452</v>
      </c>
      <c r="N4" t="str">
        <f>'FuturesInfo (3)'!B3</f>
        <v>Australian Dollar-CME(Floor+Electronic Combined)</v>
      </c>
      <c r="O4" t="str">
        <f>'FuturesInfo (3)'!K3</f>
        <v>currency</v>
      </c>
      <c r="P4" s="203">
        <v>-1</v>
      </c>
      <c r="Q4" s="203">
        <f t="shared" ref="Q4:Q67" si="0">IF(P4=-1,1,-1)</f>
        <v>1</v>
      </c>
    </row>
    <row r="5" spans="1:17" x14ac:dyDescent="0.25">
      <c r="A5" s="154" t="s">
        <v>294</v>
      </c>
      <c r="B5" s="112" t="s">
        <v>295</v>
      </c>
      <c r="C5" s="112" t="s">
        <v>915</v>
      </c>
      <c r="D5" s="112" t="s">
        <v>782</v>
      </c>
      <c r="E5" s="112" t="s">
        <v>783</v>
      </c>
      <c r="F5" s="112">
        <v>200</v>
      </c>
      <c r="G5" s="112" t="s">
        <v>471</v>
      </c>
      <c r="H5">
        <f>VLOOKUP(G5,MARGIN!$E$1:$F$10,2)</f>
        <v>0.9071940488070398</v>
      </c>
      <c r="I5" s="112">
        <v>200</v>
      </c>
      <c r="J5" s="112">
        <v>0.01</v>
      </c>
      <c r="K5" s="112" t="s">
        <v>296</v>
      </c>
      <c r="L5" s="145" t="s">
        <v>294</v>
      </c>
      <c r="M5" s="112" t="s">
        <v>782</v>
      </c>
      <c r="N5" t="str">
        <f>'FuturesInfo (3)'!B4</f>
        <v>EOE Index(Amsterdam)-EOE</v>
      </c>
      <c r="O5" t="str">
        <f>'FuturesInfo (3)'!K4</f>
        <v>index</v>
      </c>
      <c r="P5" s="203">
        <v>-1</v>
      </c>
      <c r="Q5" s="203">
        <f t="shared" si="0"/>
        <v>1</v>
      </c>
    </row>
    <row r="6" spans="1:17" x14ac:dyDescent="0.25">
      <c r="A6" s="153" t="s">
        <v>1006</v>
      </c>
      <c r="B6" t="s">
        <v>298</v>
      </c>
      <c r="C6" t="s">
        <v>916</v>
      </c>
      <c r="D6" t="s">
        <v>263</v>
      </c>
      <c r="E6" t="s">
        <v>784</v>
      </c>
      <c r="F6" t="s">
        <v>785</v>
      </c>
      <c r="G6" t="s">
        <v>474</v>
      </c>
      <c r="H6">
        <f>VLOOKUP(G6,MARGIN!$E$1:$F$10,2)</f>
        <v>1</v>
      </c>
      <c r="I6">
        <v>600</v>
      </c>
      <c r="J6">
        <v>0.01</v>
      </c>
      <c r="K6" t="s">
        <v>299</v>
      </c>
      <c r="L6" s="132" t="s">
        <v>730</v>
      </c>
      <c r="M6" t="s">
        <v>786</v>
      </c>
      <c r="N6" t="str">
        <f>'FuturesInfo (3)'!B5</f>
        <v>Soybean Oil-CBT (Floor+Electronic Combined)</v>
      </c>
      <c r="O6" t="str">
        <f>'FuturesInfo (3)'!K5</f>
        <v>grain</v>
      </c>
      <c r="P6" s="203">
        <v>-1</v>
      </c>
      <c r="Q6" s="203">
        <f t="shared" si="0"/>
        <v>1</v>
      </c>
    </row>
    <row r="7" spans="1:17" x14ac:dyDescent="0.25">
      <c r="A7" s="153" t="s">
        <v>300</v>
      </c>
      <c r="B7" t="s">
        <v>301</v>
      </c>
      <c r="C7" t="s">
        <v>917</v>
      </c>
      <c r="D7" t="s">
        <v>262</v>
      </c>
      <c r="E7" t="s">
        <v>780</v>
      </c>
      <c r="F7" t="s">
        <v>787</v>
      </c>
      <c r="G7" t="s">
        <v>474</v>
      </c>
      <c r="H7">
        <f>VLOOKUP(G7,MARGIN!$E$1:$F$10,2)</f>
        <v>1</v>
      </c>
      <c r="I7" s="130">
        <v>62500</v>
      </c>
      <c r="J7">
        <v>1E-4</v>
      </c>
      <c r="K7" t="s">
        <v>291</v>
      </c>
      <c r="L7" s="132" t="s">
        <v>481</v>
      </c>
      <c r="M7" t="s">
        <v>458</v>
      </c>
      <c r="N7" t="str">
        <f>'FuturesInfo (3)'!B6</f>
        <v>British Pound-CME(Floor+Electronic Combined)</v>
      </c>
      <c r="O7" t="str">
        <f>'FuturesInfo (3)'!K6</f>
        <v>currency</v>
      </c>
      <c r="P7" s="203">
        <v>-1</v>
      </c>
      <c r="Q7" s="203">
        <f t="shared" si="0"/>
        <v>1</v>
      </c>
    </row>
    <row r="8" spans="1:17" x14ac:dyDescent="0.25">
      <c r="A8" s="153" t="s">
        <v>1007</v>
      </c>
      <c r="B8" t="s">
        <v>303</v>
      </c>
      <c r="C8" t="s">
        <v>918</v>
      </c>
      <c r="D8" t="s">
        <v>263</v>
      </c>
      <c r="E8" t="s">
        <v>788</v>
      </c>
      <c r="F8" t="s">
        <v>789</v>
      </c>
      <c r="G8" t="s">
        <v>474</v>
      </c>
      <c r="H8">
        <f>VLOOKUP(G8,MARGIN!$E$1:$F$10,2)</f>
        <v>1</v>
      </c>
      <c r="I8">
        <v>50</v>
      </c>
      <c r="J8" s="131">
        <v>42377</v>
      </c>
      <c r="K8" t="s">
        <v>299</v>
      </c>
      <c r="L8" s="132" t="s">
        <v>520</v>
      </c>
      <c r="M8" t="s">
        <v>790</v>
      </c>
      <c r="N8" t="str">
        <f>'FuturesInfo (3)'!B7</f>
        <v>Corn-CBT (Floor+Electronic Combined)</v>
      </c>
      <c r="O8" t="str">
        <f>'FuturesInfo (3)'!K7</f>
        <v>grain</v>
      </c>
      <c r="P8" s="203">
        <v>-1</v>
      </c>
      <c r="Q8" s="203">
        <f t="shared" si="0"/>
        <v>1</v>
      </c>
    </row>
    <row r="9" spans="1:17" x14ac:dyDescent="0.25">
      <c r="A9" s="153" t="s">
        <v>1008</v>
      </c>
      <c r="B9" t="s">
        <v>305</v>
      </c>
      <c r="C9" t="s">
        <v>919</v>
      </c>
      <c r="D9" t="s">
        <v>791</v>
      </c>
      <c r="E9" t="s">
        <v>788</v>
      </c>
      <c r="F9" t="s">
        <v>792</v>
      </c>
      <c r="G9" t="s">
        <v>474</v>
      </c>
      <c r="H9">
        <f>VLOOKUP(G9,MARGIN!$E$1:$F$10,2)</f>
        <v>1</v>
      </c>
      <c r="I9">
        <v>10</v>
      </c>
      <c r="J9">
        <v>1</v>
      </c>
      <c r="K9" t="s">
        <v>306</v>
      </c>
      <c r="L9" s="132" t="s">
        <v>511</v>
      </c>
      <c r="M9" t="s">
        <v>304</v>
      </c>
      <c r="N9" t="str">
        <f>'FuturesInfo (3)'!B8</f>
        <v>Cocoa-CSCE</v>
      </c>
      <c r="O9" t="str">
        <f>'FuturesInfo (3)'!K8</f>
        <v>soft</v>
      </c>
      <c r="P9" s="203">
        <v>-1</v>
      </c>
      <c r="Q9" s="203">
        <f t="shared" si="0"/>
        <v>1</v>
      </c>
    </row>
    <row r="10" spans="1:17" x14ac:dyDescent="0.25">
      <c r="A10" s="153" t="s">
        <v>307</v>
      </c>
      <c r="B10" t="s">
        <v>308</v>
      </c>
      <c r="C10" t="s">
        <v>920</v>
      </c>
      <c r="D10" t="s">
        <v>262</v>
      </c>
      <c r="E10" t="s">
        <v>780</v>
      </c>
      <c r="F10" t="s">
        <v>793</v>
      </c>
      <c r="G10" t="s">
        <v>474</v>
      </c>
      <c r="H10">
        <f>VLOOKUP(G10,MARGIN!$E$1:$F$10,2)</f>
        <v>1</v>
      </c>
      <c r="I10" s="130">
        <v>100000</v>
      </c>
      <c r="J10">
        <v>1E-4</v>
      </c>
      <c r="K10" t="s">
        <v>291</v>
      </c>
      <c r="L10" s="132" t="s">
        <v>490</v>
      </c>
      <c r="M10" t="s">
        <v>489</v>
      </c>
      <c r="N10" t="str">
        <f>'FuturesInfo (3)'!B9</f>
        <v>Canadian Dollar-CME(Floor+Electronic Combined)</v>
      </c>
      <c r="O10" t="str">
        <f>'FuturesInfo (3)'!K9</f>
        <v>currency</v>
      </c>
      <c r="P10" s="203">
        <v>-1</v>
      </c>
      <c r="Q10" s="203">
        <f t="shared" si="0"/>
        <v>1</v>
      </c>
    </row>
    <row r="11" spans="1:17" x14ac:dyDescent="0.25">
      <c r="A11" s="154" t="s">
        <v>309</v>
      </c>
      <c r="B11" s="112" t="s">
        <v>310</v>
      </c>
      <c r="C11" s="112" t="s">
        <v>921</v>
      </c>
      <c r="D11" s="112" t="s">
        <v>266</v>
      </c>
      <c r="E11" s="112" t="s">
        <v>780</v>
      </c>
      <c r="F11" s="112">
        <v>100000</v>
      </c>
      <c r="G11" s="112" t="s">
        <v>489</v>
      </c>
      <c r="H11">
        <f>VLOOKUP(G11,MARGIN!$E$1:$F$10,2)</f>
        <v>1.3028</v>
      </c>
      <c r="I11" s="144">
        <v>1000</v>
      </c>
      <c r="J11" s="112">
        <v>0.01</v>
      </c>
      <c r="K11" s="112" t="s">
        <v>291</v>
      </c>
      <c r="L11" s="145" t="s">
        <v>486</v>
      </c>
      <c r="M11" s="112" t="s">
        <v>309</v>
      </c>
      <c r="N11" t="str">
        <f>'FuturesInfo (3)'!B10</f>
        <v>Canadian Govt Bond 10Yr-ME (Floor+Electronic Combined)</v>
      </c>
      <c r="O11" t="str">
        <f>'FuturesInfo (3)'!K10</f>
        <v>rates</v>
      </c>
      <c r="P11" s="203">
        <v>1</v>
      </c>
      <c r="Q11" s="203">
        <f t="shared" si="0"/>
        <v>-1</v>
      </c>
    </row>
    <row r="12" spans="1:17" x14ac:dyDescent="0.25">
      <c r="A12" s="153" t="s">
        <v>1035</v>
      </c>
      <c r="B12" t="s">
        <v>312</v>
      </c>
      <c r="C12" t="s">
        <v>922</v>
      </c>
      <c r="D12" t="s">
        <v>264</v>
      </c>
      <c r="E12" t="s">
        <v>783</v>
      </c>
      <c r="F12" t="s">
        <v>794</v>
      </c>
      <c r="G12" t="s">
        <v>474</v>
      </c>
      <c r="H12">
        <f>VLOOKUP(G12,MARGIN!$E$1:$F$10,2)</f>
        <v>1</v>
      </c>
      <c r="I12" s="130">
        <v>1000</v>
      </c>
      <c r="J12">
        <v>0.01</v>
      </c>
      <c r="K12" t="s">
        <v>290</v>
      </c>
      <c r="L12" s="132" t="s">
        <v>524</v>
      </c>
      <c r="M12" t="s">
        <v>311</v>
      </c>
      <c r="N12" t="str">
        <f>'FuturesInfo (3)'!B11</f>
        <v>Crude Oil-Light-NYMEX(Floor+Electronic Combined)</v>
      </c>
      <c r="O12" t="str">
        <f>'FuturesInfo (3)'!K11</f>
        <v>energy</v>
      </c>
      <c r="P12" s="203">
        <v>-1</v>
      </c>
      <c r="Q12" s="203">
        <f t="shared" si="0"/>
        <v>1</v>
      </c>
    </row>
    <row r="13" spans="1:17" x14ac:dyDescent="0.25">
      <c r="A13" s="153" t="s">
        <v>1009</v>
      </c>
      <c r="B13" t="s">
        <v>314</v>
      </c>
      <c r="C13" t="s">
        <v>923</v>
      </c>
      <c r="D13" t="s">
        <v>795</v>
      </c>
      <c r="E13" t="s">
        <v>796</v>
      </c>
      <c r="F13" t="s">
        <v>797</v>
      </c>
      <c r="G13" t="s">
        <v>474</v>
      </c>
      <c r="H13">
        <f>VLOOKUP(G13,MARGIN!$E$1:$F$10,2)</f>
        <v>1</v>
      </c>
      <c r="I13">
        <v>5</v>
      </c>
      <c r="J13">
        <v>0.01</v>
      </c>
      <c r="K13" t="s">
        <v>306</v>
      </c>
      <c r="L13" s="132" t="s">
        <v>522</v>
      </c>
      <c r="M13" t="s">
        <v>313</v>
      </c>
      <c r="N13" t="str">
        <f>'FuturesInfo (3)'!B12</f>
        <v>Cotton #2-NYCE</v>
      </c>
      <c r="O13" t="str">
        <f>'FuturesInfo (3)'!K12</f>
        <v>soft</v>
      </c>
      <c r="P13" s="234">
        <v>-1</v>
      </c>
      <c r="Q13" s="203">
        <f t="shared" si="0"/>
        <v>1</v>
      </c>
    </row>
    <row r="14" spans="1:17" x14ac:dyDescent="0.25">
      <c r="A14" s="154" t="s">
        <v>1010</v>
      </c>
      <c r="B14" t="s">
        <v>324</v>
      </c>
      <c r="C14" t="s">
        <v>928</v>
      </c>
      <c r="D14" t="s">
        <v>262</v>
      </c>
      <c r="E14" t="s">
        <v>780</v>
      </c>
      <c r="F14" t="s">
        <v>804</v>
      </c>
      <c r="G14" t="s">
        <v>474</v>
      </c>
      <c r="H14">
        <f>VLOOKUP(G14,MARGIN!$E$1:$F$10,2)</f>
        <v>1</v>
      </c>
      <c r="I14" s="130">
        <v>125000</v>
      </c>
      <c r="J14">
        <v>1E-4</v>
      </c>
      <c r="K14" t="s">
        <v>291</v>
      </c>
      <c r="L14" s="132" t="s">
        <v>585</v>
      </c>
      <c r="M14" t="s">
        <v>471</v>
      </c>
      <c r="N14" t="str">
        <f>'FuturesInfo (3)'!B13</f>
        <v>Euro(Floor+Electronic Combined)-CME</v>
      </c>
      <c r="O14" t="str">
        <f>'FuturesInfo (3)'!K13</f>
        <v>currency</v>
      </c>
      <c r="P14" s="203">
        <v>-1</v>
      </c>
      <c r="Q14" s="203">
        <f t="shared" si="0"/>
        <v>1</v>
      </c>
    </row>
    <row r="15" spans="1:17" x14ac:dyDescent="0.25">
      <c r="A15" s="153" t="s">
        <v>316</v>
      </c>
      <c r="B15" t="s">
        <v>317</v>
      </c>
      <c r="C15" t="s">
        <v>924</v>
      </c>
      <c r="D15" t="s">
        <v>798</v>
      </c>
      <c r="E15" t="s">
        <v>780</v>
      </c>
      <c r="F15" t="s">
        <v>799</v>
      </c>
      <c r="G15" t="s">
        <v>474</v>
      </c>
      <c r="H15">
        <f>VLOOKUP(G15,MARGIN!$E$1:$F$10,2)</f>
        <v>1</v>
      </c>
      <c r="I15" s="130">
        <v>1000</v>
      </c>
      <c r="J15">
        <v>1E-3</v>
      </c>
      <c r="K15" t="s">
        <v>296</v>
      </c>
      <c r="L15" s="132" t="s">
        <v>757</v>
      </c>
      <c r="M15" t="s">
        <v>316</v>
      </c>
      <c r="N15" t="str">
        <f>'FuturesInfo (3)'!B14</f>
        <v>U.S. Dollar Index-FINEX</v>
      </c>
      <c r="O15" t="str">
        <f>'FuturesInfo (3)'!K14</f>
        <v>currency</v>
      </c>
      <c r="P15" s="203">
        <v>1</v>
      </c>
      <c r="Q15" s="203">
        <f t="shared" si="0"/>
        <v>-1</v>
      </c>
    </row>
    <row r="16" spans="1:17" x14ac:dyDescent="0.25">
      <c r="A16" s="154" t="s">
        <v>318</v>
      </c>
      <c r="B16" t="s">
        <v>319</v>
      </c>
      <c r="C16" t="s">
        <v>925</v>
      </c>
      <c r="D16" t="s">
        <v>528</v>
      </c>
      <c r="E16" t="s">
        <v>780</v>
      </c>
      <c r="F16" t="s">
        <v>800</v>
      </c>
      <c r="G16" t="s">
        <v>471</v>
      </c>
      <c r="H16">
        <f>VLOOKUP(G16,MARGIN!$E$1:$F$10,2)</f>
        <v>0.9071940488070398</v>
      </c>
      <c r="I16" s="130">
        <v>1000</v>
      </c>
      <c r="J16">
        <v>0.01</v>
      </c>
      <c r="K16" t="s">
        <v>291</v>
      </c>
      <c r="L16" s="132" t="s">
        <v>564</v>
      </c>
      <c r="M16" t="s">
        <v>801</v>
      </c>
      <c r="N16" t="str">
        <f>'FuturesInfo (3)'!B15</f>
        <v>Euro German 10 YR Bund-EUREX</v>
      </c>
      <c r="O16" t="str">
        <f>'FuturesInfo (3)'!K15</f>
        <v>rates</v>
      </c>
      <c r="P16" s="203">
        <v>1</v>
      </c>
      <c r="Q16" s="203">
        <f t="shared" si="0"/>
        <v>-1</v>
      </c>
    </row>
    <row r="17" spans="1:17" x14ac:dyDescent="0.25">
      <c r="A17" s="154" t="s">
        <v>320</v>
      </c>
      <c r="B17" t="s">
        <v>321</v>
      </c>
      <c r="C17" t="s">
        <v>926</v>
      </c>
      <c r="D17" t="s">
        <v>528</v>
      </c>
      <c r="E17" t="s">
        <v>780</v>
      </c>
      <c r="F17" t="s">
        <v>800</v>
      </c>
      <c r="G17" t="s">
        <v>471</v>
      </c>
      <c r="H17">
        <f>VLOOKUP(G17,MARGIN!$E$1:$F$10,2)</f>
        <v>0.9071940488070398</v>
      </c>
      <c r="I17" s="130">
        <v>1000</v>
      </c>
      <c r="J17">
        <v>0.01</v>
      </c>
      <c r="K17" t="s">
        <v>291</v>
      </c>
      <c r="L17" s="132" t="s">
        <v>562</v>
      </c>
      <c r="M17" t="s">
        <v>802</v>
      </c>
      <c r="N17" t="str">
        <f>'FuturesInfo (3)'!B16</f>
        <v>Euro German 5YR Bobl-EUREX</v>
      </c>
      <c r="O17" t="str">
        <f>'FuturesInfo (3)'!K16</f>
        <v>rates</v>
      </c>
      <c r="P17" s="203">
        <v>1</v>
      </c>
      <c r="Q17" s="203">
        <f t="shared" si="0"/>
        <v>-1</v>
      </c>
    </row>
    <row r="18" spans="1:17" x14ac:dyDescent="0.25">
      <c r="A18" s="154" t="s">
        <v>322</v>
      </c>
      <c r="B18" t="s">
        <v>323</v>
      </c>
      <c r="C18" t="s">
        <v>927</v>
      </c>
      <c r="D18" t="s">
        <v>528</v>
      </c>
      <c r="E18" t="s">
        <v>780</v>
      </c>
      <c r="F18" t="s">
        <v>800</v>
      </c>
      <c r="G18" t="s">
        <v>471</v>
      </c>
      <c r="H18">
        <f>VLOOKUP(G18,MARGIN!$E$1:$F$10,2)</f>
        <v>0.9071940488070398</v>
      </c>
      <c r="I18" s="130">
        <v>1000</v>
      </c>
      <c r="J18">
        <v>1E-3</v>
      </c>
      <c r="K18" t="s">
        <v>291</v>
      </c>
      <c r="L18" s="132" t="s">
        <v>566</v>
      </c>
      <c r="M18" t="s">
        <v>803</v>
      </c>
      <c r="N18" t="str">
        <f>'FuturesInfo (3)'!B17</f>
        <v>Euro German 2YR Schatz-EUREX</v>
      </c>
      <c r="O18" t="str">
        <f>'FuturesInfo (3)'!K17</f>
        <v>rates</v>
      </c>
      <c r="P18" s="203">
        <v>1</v>
      </c>
      <c r="Q18" s="203">
        <f t="shared" si="0"/>
        <v>-1</v>
      </c>
    </row>
    <row r="19" spans="1:17" x14ac:dyDescent="0.25">
      <c r="A19" s="153" t="s">
        <v>325</v>
      </c>
      <c r="B19" t="s">
        <v>326</v>
      </c>
      <c r="C19" t="s">
        <v>929</v>
      </c>
      <c r="D19" t="s">
        <v>262</v>
      </c>
      <c r="E19" t="s">
        <v>805</v>
      </c>
      <c r="F19" s="108">
        <v>1000000</v>
      </c>
      <c r="G19" t="s">
        <v>474</v>
      </c>
      <c r="H19">
        <f>VLOOKUP(G19,MARGIN!$E$1:$F$10,2)</f>
        <v>1</v>
      </c>
      <c r="I19" s="130">
        <v>2500</v>
      </c>
      <c r="J19">
        <v>1E-3</v>
      </c>
      <c r="K19" t="s">
        <v>291</v>
      </c>
      <c r="L19" s="132" t="s">
        <v>583</v>
      </c>
      <c r="M19" t="s">
        <v>806</v>
      </c>
      <c r="N19" t="str">
        <f>'FuturesInfo (3)'!B18</f>
        <v>Eurodollar-3 Mth-CME-Globex(Floor+Electronic Combined)</v>
      </c>
      <c r="O19" t="str">
        <f>'FuturesInfo (3)'!K18</f>
        <v>rates</v>
      </c>
      <c r="P19" s="203">
        <v>1</v>
      </c>
      <c r="Q19" s="203">
        <f t="shared" si="0"/>
        <v>-1</v>
      </c>
    </row>
    <row r="20" spans="1:17" x14ac:dyDescent="0.25">
      <c r="A20" s="154" t="s">
        <v>327</v>
      </c>
      <c r="B20" t="s">
        <v>328</v>
      </c>
      <c r="C20" t="s">
        <v>930</v>
      </c>
      <c r="D20" t="s">
        <v>262</v>
      </c>
      <c r="E20" t="s">
        <v>780</v>
      </c>
      <c r="F20" t="s">
        <v>807</v>
      </c>
      <c r="G20" t="s">
        <v>474</v>
      </c>
      <c r="H20">
        <f>VLOOKUP(G20,MARGIN!$E$1:$F$10,2)</f>
        <v>1</v>
      </c>
      <c r="I20">
        <v>100</v>
      </c>
      <c r="J20">
        <v>0.01</v>
      </c>
      <c r="K20" t="s">
        <v>296</v>
      </c>
      <c r="L20" s="132" t="s">
        <v>655</v>
      </c>
      <c r="M20" t="s">
        <v>327</v>
      </c>
      <c r="N20" t="str">
        <f>'FuturesInfo (3)'!B19</f>
        <v>Index-S&amp;P Midcap 400 E-mini-CME</v>
      </c>
      <c r="O20" t="str">
        <f>'FuturesInfo (3)'!K19</f>
        <v>index</v>
      </c>
      <c r="P20" s="203">
        <v>-1</v>
      </c>
      <c r="Q20" s="203">
        <f t="shared" si="0"/>
        <v>1</v>
      </c>
    </row>
    <row r="21" spans="1:17" x14ac:dyDescent="0.25">
      <c r="A21" s="153" t="s">
        <v>329</v>
      </c>
      <c r="B21" t="s">
        <v>330</v>
      </c>
      <c r="C21" t="s">
        <v>931</v>
      </c>
      <c r="D21" t="s">
        <v>262</v>
      </c>
      <c r="E21" t="s">
        <v>780</v>
      </c>
      <c r="F21" t="s">
        <v>808</v>
      </c>
      <c r="G21" t="s">
        <v>474</v>
      </c>
      <c r="H21">
        <f>VLOOKUP(G21,MARGIN!$E$1:$F$10,2)</f>
        <v>1</v>
      </c>
      <c r="I21">
        <v>50</v>
      </c>
      <c r="J21">
        <v>0.01</v>
      </c>
      <c r="K21" t="s">
        <v>296</v>
      </c>
      <c r="L21" s="132" t="s">
        <v>554</v>
      </c>
      <c r="M21" t="s">
        <v>329</v>
      </c>
      <c r="N21" t="str">
        <f>'FuturesInfo (3)'!B20</f>
        <v>S&amp;P 500 Index-E-mini-CME</v>
      </c>
      <c r="O21" t="str">
        <f>'FuturesInfo (3)'!K20</f>
        <v>index</v>
      </c>
      <c r="P21" s="203">
        <v>-1</v>
      </c>
      <c r="Q21" s="203">
        <f t="shared" si="0"/>
        <v>1</v>
      </c>
    </row>
    <row r="22" spans="1:17" x14ac:dyDescent="0.25">
      <c r="A22" s="155" t="s">
        <v>331</v>
      </c>
      <c r="B22" t="s">
        <v>332</v>
      </c>
      <c r="C22" t="s">
        <v>932</v>
      </c>
      <c r="D22" t="s">
        <v>262</v>
      </c>
      <c r="E22" t="s">
        <v>809</v>
      </c>
      <c r="F22" t="s">
        <v>797</v>
      </c>
      <c r="G22" t="s">
        <v>474</v>
      </c>
      <c r="H22">
        <f>VLOOKUP(G22,MARGIN!$E$1:$F$10,2)</f>
        <v>1</v>
      </c>
      <c r="I22">
        <v>500</v>
      </c>
      <c r="J22">
        <v>1E-3</v>
      </c>
      <c r="K22" t="s">
        <v>315</v>
      </c>
      <c r="L22" s="132" t="s">
        <v>591</v>
      </c>
      <c r="M22" t="s">
        <v>810</v>
      </c>
      <c r="N22" t="str">
        <f>'FuturesInfo (3)'!B21</f>
        <v>Cattle-Feeder-CME(Floor+Electronic Combined)</v>
      </c>
      <c r="O22" t="str">
        <f>'FuturesInfo (3)'!K21</f>
        <v>meat</v>
      </c>
      <c r="P22" s="235">
        <v>-1</v>
      </c>
      <c r="Q22" s="203">
        <f t="shared" si="0"/>
        <v>1</v>
      </c>
    </row>
    <row r="23" spans="1:17" x14ac:dyDescent="0.25">
      <c r="A23" s="154" t="s">
        <v>333</v>
      </c>
      <c r="B23" t="s">
        <v>334</v>
      </c>
      <c r="C23" t="s">
        <v>933</v>
      </c>
      <c r="D23" t="s">
        <v>811</v>
      </c>
      <c r="E23" t="s">
        <v>780</v>
      </c>
      <c r="F23" t="s">
        <v>812</v>
      </c>
      <c r="G23" t="s">
        <v>471</v>
      </c>
      <c r="H23">
        <f>VLOOKUP(G23,MARGIN!$E$1:$F$10,2)</f>
        <v>0.9071940488070398</v>
      </c>
      <c r="I23">
        <v>10</v>
      </c>
      <c r="J23">
        <v>0.1</v>
      </c>
      <c r="K23" t="s">
        <v>296</v>
      </c>
      <c r="L23" s="132" t="s">
        <v>483</v>
      </c>
      <c r="M23" t="s">
        <v>484</v>
      </c>
      <c r="N23" t="str">
        <f>'FuturesInfo (3)'!B22</f>
        <v>CAC 40 Index-EURONEXT (MATIF)</v>
      </c>
      <c r="O23" t="str">
        <f>'FuturesInfo (3)'!K22</f>
        <v>index</v>
      </c>
      <c r="P23" s="203">
        <v>-1</v>
      </c>
      <c r="Q23" s="203">
        <f t="shared" si="0"/>
        <v>1</v>
      </c>
    </row>
    <row r="24" spans="1:17" x14ac:dyDescent="0.25">
      <c r="A24" s="154" t="s">
        <v>335</v>
      </c>
      <c r="B24" t="s">
        <v>336</v>
      </c>
      <c r="C24" t="s">
        <v>934</v>
      </c>
      <c r="D24" t="s">
        <v>528</v>
      </c>
      <c r="E24" t="s">
        <v>780</v>
      </c>
      <c r="F24" t="s">
        <v>813</v>
      </c>
      <c r="G24" t="s">
        <v>471</v>
      </c>
      <c r="H24">
        <f>VLOOKUP(G24,MARGIN!$E$1:$F$10,2)</f>
        <v>0.9071940488070398</v>
      </c>
      <c r="I24">
        <v>25</v>
      </c>
      <c r="J24">
        <v>0.1</v>
      </c>
      <c r="K24" t="s">
        <v>296</v>
      </c>
      <c r="L24" s="132" t="s">
        <v>526</v>
      </c>
      <c r="M24" t="s">
        <v>814</v>
      </c>
      <c r="N24" t="str">
        <f>'FuturesInfo (3)'!B23</f>
        <v>MINI-Dax Index-EUREX</v>
      </c>
      <c r="O24" t="str">
        <f>'FuturesInfo (3)'!K23</f>
        <v>index</v>
      </c>
      <c r="P24" s="203">
        <v>-1</v>
      </c>
      <c r="Q24" s="203">
        <f t="shared" si="0"/>
        <v>1</v>
      </c>
    </row>
    <row r="25" spans="1:17" x14ac:dyDescent="0.25">
      <c r="A25" s="154" t="s">
        <v>337</v>
      </c>
      <c r="B25" s="112" t="s">
        <v>338</v>
      </c>
      <c r="C25" s="112" t="s">
        <v>935</v>
      </c>
      <c r="D25" s="112" t="s">
        <v>811</v>
      </c>
      <c r="E25" s="112" t="s">
        <v>780</v>
      </c>
      <c r="F25" s="112" t="s">
        <v>815</v>
      </c>
      <c r="G25" s="112" t="s">
        <v>471</v>
      </c>
      <c r="H25">
        <f>VLOOKUP(G25,MARGIN!$E$1:$F$10,2)</f>
        <v>0.9071940488070398</v>
      </c>
      <c r="I25" s="144">
        <v>2500</v>
      </c>
      <c r="J25" s="112">
        <v>1E-3</v>
      </c>
      <c r="K25" s="112" t="s">
        <v>291</v>
      </c>
      <c r="L25" s="145" t="s">
        <v>570</v>
      </c>
      <c r="M25" s="112" t="s">
        <v>816</v>
      </c>
      <c r="N25" t="str">
        <f>'FuturesInfo (3)'!B24</f>
        <v>EURIBOR-3 Mth-EURONEXT(LIFFE)</v>
      </c>
      <c r="O25" t="str">
        <f>'FuturesInfo (3)'!K24</f>
        <v>rates</v>
      </c>
      <c r="P25" s="203">
        <v>1</v>
      </c>
      <c r="Q25" s="203">
        <f t="shared" si="0"/>
        <v>-1</v>
      </c>
    </row>
    <row r="26" spans="1:17" x14ac:dyDescent="0.25">
      <c r="A26" s="154" t="s">
        <v>339</v>
      </c>
      <c r="B26" s="112" t="s">
        <v>340</v>
      </c>
      <c r="C26" s="112" t="s">
        <v>936</v>
      </c>
      <c r="D26" s="112" t="s">
        <v>811</v>
      </c>
      <c r="E26" s="112" t="s">
        <v>780</v>
      </c>
      <c r="F26" s="112" t="s">
        <v>817</v>
      </c>
      <c r="G26" s="112" t="s">
        <v>458</v>
      </c>
      <c r="H26">
        <f>VLOOKUP(G26,MARGIN!$E$1:$F$10,2)</f>
        <v>0.76330051141134259</v>
      </c>
      <c r="I26" s="112">
        <v>10</v>
      </c>
      <c r="J26" s="112">
        <v>0.1</v>
      </c>
      <c r="K26" s="112" t="s">
        <v>296</v>
      </c>
      <c r="L26" s="145" t="s">
        <v>593</v>
      </c>
      <c r="M26" s="112" t="s">
        <v>818</v>
      </c>
      <c r="N26" t="str">
        <f>'FuturesInfo (3)'!B25</f>
        <v>FTSE 100 Index-EURONEXT(LIFFE)</v>
      </c>
      <c r="O26" t="str">
        <f>'FuturesInfo (3)'!K25</f>
        <v>index</v>
      </c>
      <c r="P26" s="203">
        <v>-1</v>
      </c>
      <c r="Q26" s="203">
        <f t="shared" si="0"/>
        <v>1</v>
      </c>
    </row>
    <row r="27" spans="1:17" x14ac:dyDescent="0.25">
      <c r="A27" s="154" t="s">
        <v>341</v>
      </c>
      <c r="B27" s="112" t="s">
        <v>342</v>
      </c>
      <c r="C27" s="112" t="s">
        <v>937</v>
      </c>
      <c r="D27" s="112" t="s">
        <v>811</v>
      </c>
      <c r="E27" s="112" t="s">
        <v>780</v>
      </c>
      <c r="F27" s="112" t="s">
        <v>819</v>
      </c>
      <c r="G27" s="112" t="s">
        <v>458</v>
      </c>
      <c r="H27">
        <f>VLOOKUP(G27,MARGIN!$E$1:$F$10,2)</f>
        <v>0.76330051141134259</v>
      </c>
      <c r="I27" s="144">
        <v>1000</v>
      </c>
      <c r="J27" s="112">
        <v>0.01</v>
      </c>
      <c r="K27" s="112" t="s">
        <v>291</v>
      </c>
      <c r="L27" s="145" t="s">
        <v>598</v>
      </c>
      <c r="M27" s="112" t="s">
        <v>820</v>
      </c>
      <c r="N27" t="str">
        <f>'FuturesInfo (3)'!B26</f>
        <v>Gilt-Long(8.75-13yr)-EURONEXT(LIFFE)</v>
      </c>
      <c r="O27" t="str">
        <f>'FuturesInfo (3)'!K26</f>
        <v>rates</v>
      </c>
      <c r="P27" s="203">
        <v>1</v>
      </c>
      <c r="Q27" s="203">
        <f t="shared" si="0"/>
        <v>-1</v>
      </c>
    </row>
    <row r="28" spans="1:17" x14ac:dyDescent="0.25">
      <c r="A28" s="154" t="s">
        <v>343</v>
      </c>
      <c r="B28" s="112" t="s">
        <v>344</v>
      </c>
      <c r="C28" s="112" t="s">
        <v>938</v>
      </c>
      <c r="D28" s="112" t="s">
        <v>811</v>
      </c>
      <c r="E28" s="112" t="s">
        <v>780</v>
      </c>
      <c r="F28" s="112" t="s">
        <v>821</v>
      </c>
      <c r="G28" s="112" t="s">
        <v>458</v>
      </c>
      <c r="H28">
        <f>VLOOKUP(G28,MARGIN!$E$1:$F$10,2)</f>
        <v>0.76330051141134259</v>
      </c>
      <c r="I28" s="144">
        <v>1250</v>
      </c>
      <c r="J28" s="112">
        <v>0.01</v>
      </c>
      <c r="K28" s="112" t="s">
        <v>291</v>
      </c>
      <c r="L28" s="145" t="s">
        <v>455</v>
      </c>
      <c r="M28" s="112" t="s">
        <v>822</v>
      </c>
      <c r="N28" t="str">
        <f>'FuturesInfo (3)'!B27</f>
        <v>Sterling Rate-3Mth-EURONEXT(LIFFE)</v>
      </c>
      <c r="O28" t="str">
        <f>'FuturesInfo (3)'!K27</f>
        <v>rates</v>
      </c>
      <c r="P28" s="203">
        <v>1</v>
      </c>
      <c r="Q28" s="203">
        <f t="shared" si="0"/>
        <v>-1</v>
      </c>
    </row>
    <row r="29" spans="1:17" x14ac:dyDescent="0.25">
      <c r="A29" s="153" t="s">
        <v>345</v>
      </c>
      <c r="B29" t="s">
        <v>346</v>
      </c>
      <c r="C29" t="s">
        <v>939</v>
      </c>
      <c r="D29" t="s">
        <v>263</v>
      </c>
      <c r="E29" t="s">
        <v>780</v>
      </c>
      <c r="F29">
        <v>100000</v>
      </c>
      <c r="G29" t="s">
        <v>474</v>
      </c>
      <c r="H29">
        <f>VLOOKUP(G29,MARGIN!$E$1:$F$10,2)</f>
        <v>1</v>
      </c>
      <c r="I29" s="130">
        <v>1000</v>
      </c>
      <c r="J29" t="s">
        <v>823</v>
      </c>
      <c r="K29" t="s">
        <v>291</v>
      </c>
      <c r="L29" s="132" t="s">
        <v>767</v>
      </c>
      <c r="M29" t="s">
        <v>824</v>
      </c>
      <c r="N29" t="str">
        <f>'FuturesInfo (3)'!B28</f>
        <v>T-Note-U.S. 5 Yr-CBT(Floor+Electronic Combined)</v>
      </c>
      <c r="O29" t="str">
        <f>'FuturesInfo (3)'!K28</f>
        <v>rates</v>
      </c>
      <c r="P29" s="203">
        <v>1</v>
      </c>
      <c r="Q29" s="203">
        <f t="shared" si="0"/>
        <v>-1</v>
      </c>
    </row>
    <row r="30" spans="1:17" x14ac:dyDescent="0.25">
      <c r="A30" s="153" t="s">
        <v>1036</v>
      </c>
      <c r="B30" t="s">
        <v>348</v>
      </c>
      <c r="C30" t="s">
        <v>940</v>
      </c>
      <c r="D30" t="s">
        <v>825</v>
      </c>
      <c r="E30" t="s">
        <v>826</v>
      </c>
      <c r="F30" t="s">
        <v>827</v>
      </c>
      <c r="G30" t="s">
        <v>474</v>
      </c>
      <c r="H30">
        <f>VLOOKUP(G30,MARGIN!$E$1:$F$10,2)</f>
        <v>1</v>
      </c>
      <c r="I30">
        <v>100</v>
      </c>
      <c r="J30">
        <v>0.1</v>
      </c>
      <c r="K30" t="s">
        <v>349</v>
      </c>
      <c r="L30" s="132" t="s">
        <v>604</v>
      </c>
      <c r="M30" t="s">
        <v>347</v>
      </c>
      <c r="N30" t="str">
        <f>'FuturesInfo (3)'!B29</f>
        <v>Gold-COMEX(Floor+Electronic Combined)</v>
      </c>
      <c r="O30" t="str">
        <f>'FuturesInfo (3)'!K29</f>
        <v>metal</v>
      </c>
      <c r="P30" s="203">
        <v>1</v>
      </c>
      <c r="Q30" s="203">
        <f t="shared" si="0"/>
        <v>-1</v>
      </c>
    </row>
    <row r="31" spans="1:17" x14ac:dyDescent="0.25">
      <c r="A31" s="154" t="s">
        <v>1025</v>
      </c>
      <c r="B31" s="112" t="s">
        <v>350</v>
      </c>
      <c r="C31" s="112" t="s">
        <v>941</v>
      </c>
      <c r="D31" s="112" t="s">
        <v>503</v>
      </c>
      <c r="E31" s="112" t="s">
        <v>783</v>
      </c>
      <c r="F31" s="112" t="s">
        <v>828</v>
      </c>
      <c r="G31" s="112" t="s">
        <v>504</v>
      </c>
      <c r="H31">
        <f>VLOOKUP(G31,MARGIN!$E$1:$F$10,2)</f>
        <v>7.77</v>
      </c>
      <c r="I31" s="112">
        <v>50</v>
      </c>
      <c r="J31" s="112">
        <v>1</v>
      </c>
      <c r="K31" s="112" t="s">
        <v>296</v>
      </c>
      <c r="L31" s="145" t="s">
        <v>606</v>
      </c>
      <c r="M31" s="112" t="s">
        <v>829</v>
      </c>
      <c r="N31" t="str">
        <f>'FuturesInfo (3)'!B30</f>
        <v>Hang Seng China Enterprises Index-HKEX(HKFE)</v>
      </c>
      <c r="O31" t="str">
        <f>'FuturesInfo (3)'!K30</f>
        <v>index</v>
      </c>
      <c r="P31" s="203">
        <v>-1</v>
      </c>
      <c r="Q31" s="203">
        <f t="shared" si="0"/>
        <v>1</v>
      </c>
    </row>
    <row r="32" spans="1:17" x14ac:dyDescent="0.25">
      <c r="A32" s="153" t="s">
        <v>1037</v>
      </c>
      <c r="B32" t="s">
        <v>352</v>
      </c>
      <c r="C32" t="s">
        <v>942</v>
      </c>
      <c r="D32" t="s">
        <v>825</v>
      </c>
      <c r="E32" t="s">
        <v>830</v>
      </c>
      <c r="F32" t="s">
        <v>831</v>
      </c>
      <c r="G32" t="s">
        <v>474</v>
      </c>
      <c r="H32">
        <f>VLOOKUP(G32,MARGIN!$E$1:$F$10,2)</f>
        <v>1</v>
      </c>
      <c r="I32">
        <v>250</v>
      </c>
      <c r="J32">
        <v>0.01</v>
      </c>
      <c r="K32" t="s">
        <v>349</v>
      </c>
      <c r="L32" s="132" t="s">
        <v>517</v>
      </c>
      <c r="M32" t="s">
        <v>351</v>
      </c>
      <c r="N32" t="str">
        <f>'FuturesInfo (3)'!B31</f>
        <v>CopperHG-COMEX(Floor+Electronic Combined)</v>
      </c>
      <c r="O32" t="str">
        <f>'FuturesInfo (3)'!K31</f>
        <v>metal</v>
      </c>
      <c r="P32" s="203">
        <v>-1</v>
      </c>
      <c r="Q32" s="203">
        <f t="shared" si="0"/>
        <v>1</v>
      </c>
    </row>
    <row r="33" spans="1:17" x14ac:dyDescent="0.25">
      <c r="A33" s="154" t="s">
        <v>1026</v>
      </c>
      <c r="B33" s="112" t="s">
        <v>356</v>
      </c>
      <c r="C33" s="112" t="s">
        <v>944</v>
      </c>
      <c r="D33" s="112" t="s">
        <v>503</v>
      </c>
      <c r="E33" s="112" t="s">
        <v>783</v>
      </c>
      <c r="F33" s="112" t="s">
        <v>833</v>
      </c>
      <c r="G33" s="112" t="s">
        <v>504</v>
      </c>
      <c r="H33">
        <f>VLOOKUP(G33,MARGIN!$E$1:$F$10,2)</f>
        <v>7.77</v>
      </c>
      <c r="I33" s="112">
        <v>50</v>
      </c>
      <c r="J33" s="112">
        <v>1</v>
      </c>
      <c r="K33" s="112" t="s">
        <v>296</v>
      </c>
      <c r="L33" s="145" t="s">
        <v>355</v>
      </c>
      <c r="M33" s="112" t="s">
        <v>355</v>
      </c>
      <c r="N33" t="str">
        <f>'FuturesInfo (3)'!B32</f>
        <v>Hang Seng Index-HKEX(HKFE)(Combined)</v>
      </c>
      <c r="O33" t="str">
        <f>'FuturesInfo (3)'!K32</f>
        <v>index</v>
      </c>
      <c r="P33" s="203">
        <v>-1</v>
      </c>
      <c r="Q33" s="203">
        <f t="shared" si="0"/>
        <v>1</v>
      </c>
    </row>
    <row r="34" spans="1:17" x14ac:dyDescent="0.25">
      <c r="A34" s="153" t="s">
        <v>1038</v>
      </c>
      <c r="B34" t="s">
        <v>354</v>
      </c>
      <c r="C34" t="s">
        <v>943</v>
      </c>
      <c r="D34" t="s">
        <v>264</v>
      </c>
      <c r="E34" t="s">
        <v>783</v>
      </c>
      <c r="F34" t="s">
        <v>832</v>
      </c>
      <c r="G34" t="s">
        <v>474</v>
      </c>
      <c r="H34">
        <f>VLOOKUP(G34,MARGIN!$E$1:$F$10,2)</f>
        <v>1</v>
      </c>
      <c r="I34" s="130">
        <v>42000</v>
      </c>
      <c r="J34">
        <v>1E-4</v>
      </c>
      <c r="K34" t="s">
        <v>290</v>
      </c>
      <c r="L34" s="132" t="s">
        <v>619</v>
      </c>
      <c r="M34" t="s">
        <v>353</v>
      </c>
      <c r="N34" t="str">
        <f>'FuturesInfo (3)'!B33</f>
        <v>Heating Oil #2-NYMEX(Floor+Electronic Combined)</v>
      </c>
      <c r="O34" t="str">
        <f>'FuturesInfo (3)'!K33</f>
        <v>energy</v>
      </c>
      <c r="P34" s="203">
        <v>-1</v>
      </c>
      <c r="Q34" s="203">
        <f t="shared" si="0"/>
        <v>1</v>
      </c>
    </row>
    <row r="35" spans="1:17" x14ac:dyDescent="0.25">
      <c r="A35" s="153" t="s">
        <v>357</v>
      </c>
      <c r="B35" t="s">
        <v>358</v>
      </c>
      <c r="C35" t="s">
        <v>946</v>
      </c>
      <c r="D35" t="s">
        <v>262</v>
      </c>
      <c r="E35" t="s">
        <v>780</v>
      </c>
      <c r="F35" t="s">
        <v>835</v>
      </c>
      <c r="G35" t="s">
        <v>474</v>
      </c>
      <c r="H35">
        <f>VLOOKUP(G35,MARGIN!$E$1:$F$10,2)</f>
        <v>1</v>
      </c>
      <c r="I35" s="130">
        <v>12500000</v>
      </c>
      <c r="J35">
        <v>1E-4</v>
      </c>
      <c r="K35" t="s">
        <v>291</v>
      </c>
      <c r="L35" s="132" t="s">
        <v>625</v>
      </c>
      <c r="M35" t="s">
        <v>442</v>
      </c>
      <c r="N35" t="str">
        <f>'FuturesInfo (3)'!B34</f>
        <v>Japanese Yen-CME(Floor+Electronic Combined)</v>
      </c>
      <c r="O35" t="str">
        <f>'FuturesInfo (3)'!K34</f>
        <v>currency</v>
      </c>
      <c r="P35" s="203">
        <v>1</v>
      </c>
      <c r="Q35" s="203">
        <f t="shared" si="0"/>
        <v>-1</v>
      </c>
    </row>
    <row r="36" spans="1:17" x14ac:dyDescent="0.25">
      <c r="A36" s="153" t="s">
        <v>1011</v>
      </c>
      <c r="B36" t="s">
        <v>360</v>
      </c>
      <c r="C36" t="s">
        <v>947</v>
      </c>
      <c r="D36" t="s">
        <v>791</v>
      </c>
      <c r="E36" t="s">
        <v>788</v>
      </c>
      <c r="F36" t="s">
        <v>836</v>
      </c>
      <c r="G36" t="s">
        <v>474</v>
      </c>
      <c r="H36">
        <f>VLOOKUP(G36,MARGIN!$E$1:$F$10,2)</f>
        <v>1</v>
      </c>
      <c r="I36">
        <v>375</v>
      </c>
      <c r="J36">
        <v>0.01</v>
      </c>
      <c r="K36" t="s">
        <v>306</v>
      </c>
      <c r="L36" s="132" t="s">
        <v>515</v>
      </c>
      <c r="M36" t="s">
        <v>359</v>
      </c>
      <c r="N36" t="str">
        <f>'FuturesInfo (3)'!B35</f>
        <v>Coffee-CSCE</v>
      </c>
      <c r="O36" t="str">
        <f>'FuturesInfo (3)'!K35</f>
        <v>soft</v>
      </c>
      <c r="P36" s="203">
        <v>-1</v>
      </c>
      <c r="Q36" s="203">
        <f t="shared" si="0"/>
        <v>1</v>
      </c>
    </row>
    <row r="37" spans="1:17" x14ac:dyDescent="0.25">
      <c r="A37" s="154" t="s">
        <v>986</v>
      </c>
      <c r="B37" t="s">
        <v>988</v>
      </c>
      <c r="D37" t="s">
        <v>618</v>
      </c>
      <c r="E37" t="s">
        <v>788</v>
      </c>
      <c r="F37" t="s">
        <v>789</v>
      </c>
      <c r="G37" t="s">
        <v>474</v>
      </c>
      <c r="H37">
        <f>VLOOKUP(G37,MARGIN!$E$1:$F$10,2)</f>
        <v>1</v>
      </c>
      <c r="I37">
        <v>50</v>
      </c>
      <c r="J37">
        <v>0.25</v>
      </c>
      <c r="K37" t="s">
        <v>299</v>
      </c>
      <c r="L37" s="132" t="s">
        <v>616</v>
      </c>
      <c r="N37" t="str">
        <f>'FuturesInfo (3)'!B36</f>
        <v>HARD RED WINTER WHEAT</v>
      </c>
      <c r="O37" t="str">
        <f>'FuturesInfo (3)'!K36</f>
        <v>grain</v>
      </c>
      <c r="P37" s="203">
        <v>-1</v>
      </c>
      <c r="Q37" s="203">
        <f t="shared" si="0"/>
        <v>1</v>
      </c>
    </row>
    <row r="38" spans="1:17" x14ac:dyDescent="0.25">
      <c r="A38" s="153" t="s">
        <v>361</v>
      </c>
      <c r="B38" s="112" t="s">
        <v>362</v>
      </c>
      <c r="C38" s="112" t="s">
        <v>948</v>
      </c>
      <c r="D38" s="112" t="s">
        <v>262</v>
      </c>
      <c r="E38" s="112" t="s">
        <v>837</v>
      </c>
      <c r="F38" s="112" t="s">
        <v>838</v>
      </c>
      <c r="G38" s="112" t="s">
        <v>474</v>
      </c>
      <c r="H38">
        <f>VLOOKUP(G38,MARGIN!$E$1:$F$10,2)</f>
        <v>1</v>
      </c>
      <c r="I38" s="112">
        <v>110</v>
      </c>
      <c r="J38" s="112">
        <v>0.1</v>
      </c>
      <c r="K38" s="112" t="s">
        <v>306</v>
      </c>
      <c r="L38" s="145" t="s">
        <v>710</v>
      </c>
      <c r="M38" s="112" t="s">
        <v>361</v>
      </c>
      <c r="N38" t="str">
        <f>'FuturesInfo (3)'!B37</f>
        <v>Lumber-CME (Floor+Electronic Combined)</v>
      </c>
      <c r="O38" t="str">
        <f>'FuturesInfo (3)'!K37</f>
        <v>soft</v>
      </c>
      <c r="P38" s="235">
        <v>-1</v>
      </c>
      <c r="Q38" s="203">
        <f t="shared" si="0"/>
        <v>1</v>
      </c>
    </row>
    <row r="39" spans="1:17" x14ac:dyDescent="0.25">
      <c r="A39" s="153" t="s">
        <v>363</v>
      </c>
      <c r="B39" t="s">
        <v>364</v>
      </c>
      <c r="C39" t="s">
        <v>949</v>
      </c>
      <c r="D39" t="s">
        <v>262</v>
      </c>
      <c r="E39" t="s">
        <v>839</v>
      </c>
      <c r="F39" t="s">
        <v>840</v>
      </c>
      <c r="G39" t="s">
        <v>474</v>
      </c>
      <c r="H39">
        <f>VLOOKUP(G39,MARGIN!$E$1:$F$10,2)</f>
        <v>1</v>
      </c>
      <c r="I39">
        <v>400</v>
      </c>
      <c r="J39">
        <v>1E-3</v>
      </c>
      <c r="K39" t="s">
        <v>315</v>
      </c>
      <c r="L39" s="132" t="s">
        <v>633</v>
      </c>
      <c r="M39" t="s">
        <v>841</v>
      </c>
      <c r="N39" t="str">
        <f>'FuturesInfo (3)'!B38</f>
        <v>Cattle-Live(Floor+Electronic Combined)-CME</v>
      </c>
      <c r="O39" t="str">
        <f>'FuturesInfo (3)'!K38</f>
        <v>meat</v>
      </c>
      <c r="P39" s="203">
        <v>-1</v>
      </c>
      <c r="Q39" s="203">
        <f t="shared" si="0"/>
        <v>1</v>
      </c>
    </row>
    <row r="40" spans="1:17" x14ac:dyDescent="0.25">
      <c r="A40" s="154" t="s">
        <v>365</v>
      </c>
      <c r="B40" s="112" t="s">
        <v>366</v>
      </c>
      <c r="C40" s="112" t="s">
        <v>950</v>
      </c>
      <c r="D40" s="112" t="s">
        <v>842</v>
      </c>
      <c r="E40" s="112" t="s">
        <v>783</v>
      </c>
      <c r="F40" s="112" t="s">
        <v>794</v>
      </c>
      <c r="G40" s="112" t="s">
        <v>474</v>
      </c>
      <c r="H40">
        <f>VLOOKUP(G40,MARGIN!$E$1:$F$10,2)</f>
        <v>1</v>
      </c>
      <c r="I40" s="144">
        <v>1000</v>
      </c>
      <c r="J40" s="112">
        <v>0.01</v>
      </c>
      <c r="K40" s="112" t="s">
        <v>290</v>
      </c>
      <c r="L40" s="145" t="s">
        <v>478</v>
      </c>
      <c r="M40" s="112" t="s">
        <v>843</v>
      </c>
      <c r="N40" t="str">
        <f>'FuturesInfo (3)'!B39</f>
        <v>Crude-Brent(Combined)-ICE(IPE)</v>
      </c>
      <c r="O40" t="str">
        <f>'FuturesInfo (3)'!K39</f>
        <v>energy</v>
      </c>
      <c r="P40" s="203">
        <v>-1</v>
      </c>
      <c r="Q40" s="203">
        <f t="shared" si="0"/>
        <v>1</v>
      </c>
    </row>
    <row r="41" spans="1:17" x14ac:dyDescent="0.25">
      <c r="A41" s="154" t="s">
        <v>367</v>
      </c>
      <c r="B41" s="112" t="s">
        <v>368</v>
      </c>
      <c r="C41" s="112" t="s">
        <v>951</v>
      </c>
      <c r="D41" s="112" t="s">
        <v>842</v>
      </c>
      <c r="E41" s="112" t="s">
        <v>783</v>
      </c>
      <c r="F41" s="112" t="s">
        <v>844</v>
      </c>
      <c r="G41" s="112" t="s">
        <v>474</v>
      </c>
      <c r="H41">
        <f>VLOOKUP(G41,MARGIN!$E$1:$F$10,2)</f>
        <v>1</v>
      </c>
      <c r="I41" s="112">
        <v>100</v>
      </c>
      <c r="J41" s="112">
        <v>0.01</v>
      </c>
      <c r="K41" s="112" t="s">
        <v>290</v>
      </c>
      <c r="L41" s="145" t="s">
        <v>1100</v>
      </c>
      <c r="M41" s="112" t="s">
        <v>845</v>
      </c>
      <c r="N41" t="str">
        <f>'FuturesInfo (3)'!B40</f>
        <v>Gas Oil(Combined)-ICE(IPE)</v>
      </c>
      <c r="O41" t="str">
        <f>'FuturesInfo (3)'!K40</f>
        <v>energy</v>
      </c>
      <c r="P41" s="203">
        <v>-1</v>
      </c>
      <c r="Q41" s="203">
        <f t="shared" si="0"/>
        <v>1</v>
      </c>
    </row>
    <row r="42" spans="1:17" x14ac:dyDescent="0.25">
      <c r="A42" s="154" t="s">
        <v>369</v>
      </c>
      <c r="B42" t="s">
        <v>370</v>
      </c>
      <c r="C42" t="s">
        <v>952</v>
      </c>
      <c r="D42" t="s">
        <v>262</v>
      </c>
      <c r="E42" t="s">
        <v>846</v>
      </c>
      <c r="F42" t="s">
        <v>840</v>
      </c>
      <c r="G42" t="s">
        <v>474</v>
      </c>
      <c r="H42">
        <f>VLOOKUP(G42,MARGIN!$E$1:$F$10,2)</f>
        <v>1</v>
      </c>
      <c r="I42">
        <v>400</v>
      </c>
      <c r="J42">
        <v>1E-3</v>
      </c>
      <c r="K42" t="s">
        <v>315</v>
      </c>
      <c r="L42" s="132" t="s">
        <v>627</v>
      </c>
      <c r="M42" t="s">
        <v>847</v>
      </c>
      <c r="N42" t="str">
        <f>'FuturesInfo (3)'!B41</f>
        <v>Hogs-Lean(Floor+Electronic Combined)-CME</v>
      </c>
      <c r="O42" t="str">
        <f>'FuturesInfo (3)'!K41</f>
        <v>meat</v>
      </c>
      <c r="P42" s="203">
        <v>-1</v>
      </c>
      <c r="Q42" s="203">
        <f t="shared" si="0"/>
        <v>1</v>
      </c>
    </row>
    <row r="43" spans="1:17" x14ac:dyDescent="0.25">
      <c r="A43" s="154" t="s">
        <v>513</v>
      </c>
      <c r="B43" s="112" t="s">
        <v>983</v>
      </c>
      <c r="C43" s="112"/>
      <c r="D43" s="112" t="s">
        <v>811</v>
      </c>
      <c r="E43" s="112" t="s">
        <v>837</v>
      </c>
      <c r="F43" s="112" t="s">
        <v>1030</v>
      </c>
      <c r="G43" s="112" t="s">
        <v>474</v>
      </c>
      <c r="H43">
        <f>VLOOKUP(G43,MARGIN!$E$1:$F$10,2)</f>
        <v>1</v>
      </c>
      <c r="I43" s="148">
        <v>10</v>
      </c>
      <c r="J43" s="112">
        <v>1</v>
      </c>
      <c r="K43" s="112" t="s">
        <v>306</v>
      </c>
      <c r="L43" s="145" t="s">
        <v>513</v>
      </c>
      <c r="M43" s="112"/>
      <c r="N43" t="str">
        <f>'FuturesInfo (3)'!B42</f>
        <v>Robusta Coffee-EURONEXT(LCE)</v>
      </c>
      <c r="O43" t="str">
        <f>'FuturesInfo (3)'!K42</f>
        <v>soft</v>
      </c>
      <c r="P43" s="203">
        <v>-1</v>
      </c>
      <c r="Q43" s="203">
        <f t="shared" si="0"/>
        <v>1</v>
      </c>
    </row>
    <row r="44" spans="1:17" x14ac:dyDescent="0.25">
      <c r="A44" s="154" t="s">
        <v>990</v>
      </c>
      <c r="B44" t="s">
        <v>1032</v>
      </c>
      <c r="D44" t="s">
        <v>811</v>
      </c>
      <c r="E44" t="s">
        <v>1034</v>
      </c>
      <c r="F44" t="s">
        <v>1033</v>
      </c>
      <c r="G44" t="s">
        <v>474</v>
      </c>
      <c r="H44">
        <f>VLOOKUP(G44,MARGIN!$E$1:$F$10,2)</f>
        <v>1</v>
      </c>
      <c r="I44">
        <v>50</v>
      </c>
      <c r="J44">
        <v>1</v>
      </c>
      <c r="K44" t="s">
        <v>306</v>
      </c>
      <c r="L44" s="132" t="s">
        <v>631</v>
      </c>
      <c r="N44" t="str">
        <f>'FuturesInfo (3)'!B43</f>
        <v>White Sugar (#5)-EURONEXT(LCE)</v>
      </c>
      <c r="O44" t="str">
        <f>'FuturesInfo (3)'!K43</f>
        <v>soft</v>
      </c>
      <c r="P44" s="203">
        <v>-1</v>
      </c>
      <c r="Q44" s="203">
        <f t="shared" si="0"/>
        <v>1</v>
      </c>
    </row>
    <row r="45" spans="1:17" x14ac:dyDescent="0.25">
      <c r="A45" s="154" t="s">
        <v>991</v>
      </c>
      <c r="B45" s="112" t="s">
        <v>996</v>
      </c>
      <c r="C45" s="112"/>
      <c r="D45" s="112" t="s">
        <v>992</v>
      </c>
      <c r="E45" s="112" t="s">
        <v>780</v>
      </c>
      <c r="F45" s="112" t="s">
        <v>1012</v>
      </c>
      <c r="G45" s="112" t="s">
        <v>474</v>
      </c>
      <c r="H45">
        <f>VLOOKUP(G45,MARGIN!$E$1:$F$10,2)</f>
        <v>1</v>
      </c>
      <c r="I45" s="112">
        <v>50</v>
      </c>
      <c r="J45" s="112">
        <v>0.1</v>
      </c>
      <c r="K45" s="112" t="s">
        <v>296</v>
      </c>
      <c r="L45" s="145" t="s">
        <v>657</v>
      </c>
      <c r="M45" s="112"/>
      <c r="N45" t="str">
        <f>'FuturesInfo (3)'!B44</f>
        <v>mini MSCI Emerging Markets Index(ICE-US)</v>
      </c>
      <c r="O45" t="str">
        <f>'FuturesInfo (3)'!K44</f>
        <v>index</v>
      </c>
      <c r="P45" s="203">
        <v>-1</v>
      </c>
      <c r="Q45" s="203">
        <f t="shared" si="0"/>
        <v>1</v>
      </c>
    </row>
    <row r="46" spans="1:17" x14ac:dyDescent="0.25">
      <c r="A46" s="154" t="s">
        <v>371</v>
      </c>
      <c r="B46" t="s">
        <v>372</v>
      </c>
      <c r="D46" t="s">
        <v>624</v>
      </c>
      <c r="E46" t="s">
        <v>783</v>
      </c>
      <c r="F46" t="s">
        <v>871</v>
      </c>
      <c r="G46" t="s">
        <v>471</v>
      </c>
      <c r="H46">
        <f>VLOOKUP(G46,MARGIN!$E$1:$F$10,2)</f>
        <v>0.9071940488070398</v>
      </c>
      <c r="I46">
        <v>10</v>
      </c>
      <c r="J46">
        <v>0.1</v>
      </c>
      <c r="K46" t="s">
        <v>296</v>
      </c>
      <c r="L46" s="132" t="s">
        <v>622</v>
      </c>
      <c r="N46" t="str">
        <f>'FuturesInfo (3)'!B45</f>
        <v>IBEX 35 Index-MEFF</v>
      </c>
      <c r="O46" t="str">
        <f>'FuturesInfo (3)'!K45</f>
        <v>index</v>
      </c>
      <c r="P46" s="203">
        <v>-1</v>
      </c>
      <c r="Q46" s="203">
        <f t="shared" si="0"/>
        <v>1</v>
      </c>
    </row>
    <row r="47" spans="1:17" x14ac:dyDescent="0.25">
      <c r="A47" s="153" t="s">
        <v>373</v>
      </c>
      <c r="B47" t="s">
        <v>374</v>
      </c>
      <c r="C47" t="s">
        <v>953</v>
      </c>
      <c r="D47" t="s">
        <v>262</v>
      </c>
      <c r="E47" t="s">
        <v>848</v>
      </c>
      <c r="F47" t="s">
        <v>849</v>
      </c>
      <c r="G47" t="s">
        <v>474</v>
      </c>
      <c r="H47">
        <f>VLOOKUP(G47,MARGIN!$E$1:$F$10,2)</f>
        <v>1</v>
      </c>
      <c r="I47" s="130">
        <v>500000</v>
      </c>
      <c r="J47">
        <v>9.9999999999999995E-7</v>
      </c>
      <c r="K47" t="s">
        <v>291</v>
      </c>
      <c r="L47" s="132" t="s">
        <v>637</v>
      </c>
      <c r="M47" t="s">
        <v>850</v>
      </c>
      <c r="N47" t="str">
        <f>'FuturesInfo (3)'!B46</f>
        <v>Mexican Peso(Floor+Electronic Combined)-CME</v>
      </c>
      <c r="O47" t="str">
        <f>'FuturesInfo (3)'!K46</f>
        <v>currency</v>
      </c>
      <c r="P47" s="203">
        <v>-1</v>
      </c>
      <c r="Q47" s="203">
        <f t="shared" si="0"/>
        <v>1</v>
      </c>
    </row>
    <row r="48" spans="1:17" x14ac:dyDescent="0.25">
      <c r="A48" s="155" t="s">
        <v>985</v>
      </c>
      <c r="B48" t="s">
        <v>987</v>
      </c>
      <c r="D48" t="s">
        <v>615</v>
      </c>
      <c r="E48" t="s">
        <v>788</v>
      </c>
      <c r="F48" t="s">
        <v>789</v>
      </c>
      <c r="G48" t="s">
        <v>474</v>
      </c>
      <c r="H48">
        <f>VLOOKUP(G48,MARGIN!$E$1:$F$10,2)</f>
        <v>1</v>
      </c>
      <c r="I48">
        <v>50</v>
      </c>
      <c r="J48">
        <v>0.25</v>
      </c>
      <c r="K48" t="s">
        <v>299</v>
      </c>
      <c r="L48" s="132" t="s">
        <v>613</v>
      </c>
      <c r="N48" t="str">
        <f>'FuturesInfo (3)'!B47</f>
        <v>HARD RED SPRING WHEAT</v>
      </c>
      <c r="O48" t="str">
        <f>'FuturesInfo (3)'!K47</f>
        <v>grain</v>
      </c>
      <c r="P48" s="203">
        <v>-1</v>
      </c>
      <c r="Q48" s="203">
        <f t="shared" si="0"/>
        <v>1</v>
      </c>
    </row>
    <row r="49" spans="1:17" x14ac:dyDescent="0.25">
      <c r="A49" s="154" t="s">
        <v>375</v>
      </c>
      <c r="B49" s="112" t="s">
        <v>376</v>
      </c>
      <c r="C49" s="112" t="s">
        <v>954</v>
      </c>
      <c r="D49" s="112" t="s">
        <v>262</v>
      </c>
      <c r="E49" s="112" t="s">
        <v>780</v>
      </c>
      <c r="F49" s="112" t="s">
        <v>852</v>
      </c>
      <c r="G49" s="112" t="s">
        <v>474</v>
      </c>
      <c r="H49">
        <f>VLOOKUP(G49,MARGIN!$E$1:$F$10,2)</f>
        <v>1</v>
      </c>
      <c r="I49" s="144">
        <v>100000</v>
      </c>
      <c r="J49" s="112">
        <v>1E-4</v>
      </c>
      <c r="K49" s="112" t="s">
        <v>291</v>
      </c>
      <c r="L49" s="145" t="s">
        <v>694</v>
      </c>
      <c r="M49" s="112" t="s">
        <v>779</v>
      </c>
      <c r="N49" t="str">
        <f>'FuturesInfo (3)'!B48</f>
        <v>New Zealand Dollar-CME(Floor+Electronic Combined)</v>
      </c>
      <c r="O49" t="str">
        <f>'FuturesInfo (3)'!K48</f>
        <v>currency</v>
      </c>
      <c r="P49" s="203">
        <v>-1</v>
      </c>
      <c r="Q49" s="203">
        <f t="shared" si="0"/>
        <v>1</v>
      </c>
    </row>
    <row r="50" spans="1:17" x14ac:dyDescent="0.25">
      <c r="A50" s="153" t="s">
        <v>1039</v>
      </c>
      <c r="B50" t="s">
        <v>378</v>
      </c>
      <c r="C50" t="s">
        <v>955</v>
      </c>
      <c r="D50" t="s">
        <v>264</v>
      </c>
      <c r="E50" t="s">
        <v>783</v>
      </c>
      <c r="F50" t="s">
        <v>853</v>
      </c>
      <c r="G50" t="s">
        <v>474</v>
      </c>
      <c r="H50">
        <f>VLOOKUP(G50,MARGIN!$E$1:$F$10,2)</f>
        <v>1</v>
      </c>
      <c r="I50" s="130">
        <v>10000</v>
      </c>
      <c r="J50">
        <v>1E-3</v>
      </c>
      <c r="K50" t="s">
        <v>290</v>
      </c>
      <c r="L50" s="132" t="s">
        <v>692</v>
      </c>
      <c r="M50" t="s">
        <v>377</v>
      </c>
      <c r="N50" t="str">
        <f>'FuturesInfo (3)'!B49</f>
        <v>Natural Gas-Henry Hub-NYMEX(Floor+Electronic Combined)</v>
      </c>
      <c r="O50" t="str">
        <f>'FuturesInfo (3)'!K49</f>
        <v>energy</v>
      </c>
      <c r="P50" s="203">
        <v>-1</v>
      </c>
      <c r="Q50" s="203">
        <f t="shared" si="0"/>
        <v>1</v>
      </c>
    </row>
    <row r="51" spans="1:17" x14ac:dyDescent="0.25">
      <c r="A51" s="154" t="s">
        <v>379</v>
      </c>
      <c r="B51" s="112" t="s">
        <v>380</v>
      </c>
      <c r="C51" s="112" t="s">
        <v>956</v>
      </c>
      <c r="D51" s="112" t="s">
        <v>262</v>
      </c>
      <c r="E51" s="112" t="s">
        <v>780</v>
      </c>
      <c r="F51" s="112" t="s">
        <v>854</v>
      </c>
      <c r="G51" s="112" t="s">
        <v>442</v>
      </c>
      <c r="H51">
        <f>VLOOKUP(G51,MARGIN!$E$1:$F$10,2)</f>
        <v>106.08</v>
      </c>
      <c r="I51" s="144">
        <f>500</f>
        <v>500</v>
      </c>
      <c r="J51" s="112">
        <v>0.01</v>
      </c>
      <c r="K51" s="112" t="s">
        <v>296</v>
      </c>
      <c r="L51" s="145" t="s">
        <v>696</v>
      </c>
      <c r="M51" s="112" t="s">
        <v>379</v>
      </c>
      <c r="N51" t="str">
        <f>'FuturesInfo (3)'!B50</f>
        <v>Nikkei 225 Index-Yen(Floor+Electronic Combined)-CME</v>
      </c>
      <c r="O51" t="str">
        <f>'FuturesInfo (3)'!K50</f>
        <v>index</v>
      </c>
      <c r="P51" s="203">
        <v>-1</v>
      </c>
      <c r="Q51" s="203">
        <f t="shared" si="0"/>
        <v>1</v>
      </c>
    </row>
    <row r="52" spans="1:17" x14ac:dyDescent="0.25">
      <c r="A52" s="153" t="s">
        <v>381</v>
      </c>
      <c r="B52" t="s">
        <v>382</v>
      </c>
      <c r="C52" t="s">
        <v>957</v>
      </c>
      <c r="D52" t="s">
        <v>262</v>
      </c>
      <c r="E52" t="s">
        <v>780</v>
      </c>
      <c r="F52" t="s">
        <v>855</v>
      </c>
      <c r="G52" t="s">
        <v>474</v>
      </c>
      <c r="H52">
        <f>VLOOKUP(G52,MARGIN!$E$1:$F$10,2)</f>
        <v>1</v>
      </c>
      <c r="I52">
        <v>20</v>
      </c>
      <c r="J52">
        <v>0.01</v>
      </c>
      <c r="K52" t="s">
        <v>296</v>
      </c>
      <c r="L52" s="132" t="s">
        <v>552</v>
      </c>
      <c r="M52" t="s">
        <v>381</v>
      </c>
      <c r="N52" t="str">
        <f>'FuturesInfo (3)'!B51</f>
        <v>Nasdaq 100 Index-E-mini</v>
      </c>
      <c r="O52" t="str">
        <f>'FuturesInfo (3)'!K51</f>
        <v>index</v>
      </c>
      <c r="P52" s="203">
        <v>-1</v>
      </c>
      <c r="Q52" s="203">
        <f t="shared" si="0"/>
        <v>1</v>
      </c>
    </row>
    <row r="53" spans="1:17" x14ac:dyDescent="0.25">
      <c r="A53" s="153" t="s">
        <v>383</v>
      </c>
      <c r="B53" t="s">
        <v>384</v>
      </c>
      <c r="C53" t="s">
        <v>958</v>
      </c>
      <c r="D53" t="s">
        <v>263</v>
      </c>
      <c r="E53" t="s">
        <v>788</v>
      </c>
      <c r="F53">
        <v>5000</v>
      </c>
      <c r="G53" t="s">
        <v>474</v>
      </c>
      <c r="H53">
        <f>VLOOKUP(G53,MARGIN!$E$1:$F$10,2)</f>
        <v>1</v>
      </c>
      <c r="I53">
        <v>50</v>
      </c>
      <c r="J53" s="131">
        <v>42377</v>
      </c>
      <c r="K53" t="s">
        <v>299</v>
      </c>
      <c r="L53" s="132" t="s">
        <v>702</v>
      </c>
      <c r="M53" t="s">
        <v>856</v>
      </c>
      <c r="N53" t="str">
        <f>'FuturesInfo (3)'!B52</f>
        <v>Oats-CBT (Floor+Electronic Combined)</v>
      </c>
      <c r="O53" t="str">
        <f>'FuturesInfo (3)'!K52</f>
        <v>grain</v>
      </c>
      <c r="P53" s="203">
        <v>-1</v>
      </c>
      <c r="Q53" s="203">
        <f t="shared" si="0"/>
        <v>1</v>
      </c>
    </row>
    <row r="54" spans="1:17" x14ac:dyDescent="0.25">
      <c r="A54" s="153" t="s">
        <v>0</v>
      </c>
      <c r="B54" t="s">
        <v>385</v>
      </c>
      <c r="C54" t="s">
        <v>959</v>
      </c>
      <c r="D54" t="s">
        <v>795</v>
      </c>
      <c r="E54" t="s">
        <v>837</v>
      </c>
      <c r="F54" t="s">
        <v>857</v>
      </c>
      <c r="G54" t="s">
        <v>474</v>
      </c>
      <c r="H54">
        <f>VLOOKUP(G54,MARGIN!$E$1:$F$10,2)</f>
        <v>1</v>
      </c>
      <c r="I54">
        <v>150</v>
      </c>
      <c r="J54">
        <v>0.01</v>
      </c>
      <c r="K54" t="s">
        <v>306</v>
      </c>
      <c r="L54" s="132" t="s">
        <v>704</v>
      </c>
      <c r="M54" t="s">
        <v>0</v>
      </c>
      <c r="N54" t="str">
        <f>'FuturesInfo (3)'!B53</f>
        <v>Orange Juice-NYCE</v>
      </c>
      <c r="O54" t="str">
        <f>'FuturesInfo (3)'!K53</f>
        <v>soft</v>
      </c>
      <c r="P54" s="234">
        <v>-1</v>
      </c>
      <c r="Q54" s="203">
        <f t="shared" si="0"/>
        <v>1</v>
      </c>
    </row>
    <row r="55" spans="1:17" x14ac:dyDescent="0.25">
      <c r="A55" s="153" t="s">
        <v>1040</v>
      </c>
      <c r="B55" t="s">
        <v>387</v>
      </c>
      <c r="C55" t="s">
        <v>960</v>
      </c>
      <c r="D55" t="s">
        <v>264</v>
      </c>
      <c r="E55" t="s">
        <v>780</v>
      </c>
      <c r="F55" t="s">
        <v>827</v>
      </c>
      <c r="G55" t="s">
        <v>474</v>
      </c>
      <c r="H55">
        <f>VLOOKUP(G55,MARGIN!$E$1:$F$10,2)</f>
        <v>1</v>
      </c>
      <c r="I55">
        <v>100</v>
      </c>
      <c r="J55">
        <v>0.01</v>
      </c>
      <c r="K55" t="s">
        <v>349</v>
      </c>
      <c r="L55" s="132" t="s">
        <v>706</v>
      </c>
      <c r="M55" t="s">
        <v>386</v>
      </c>
      <c r="N55" t="str">
        <f>'FuturesInfo (3)'!B54</f>
        <v>Palladium-NYMEX(Floor+Electronic Combined)</v>
      </c>
      <c r="O55" t="str">
        <f>'FuturesInfo (3)'!K54</f>
        <v>metal</v>
      </c>
      <c r="P55" s="203">
        <v>-1</v>
      </c>
      <c r="Q55" s="203">
        <f t="shared" si="0"/>
        <v>1</v>
      </c>
    </row>
    <row r="56" spans="1:17" x14ac:dyDescent="0.25">
      <c r="A56" s="153" t="s">
        <v>1041</v>
      </c>
      <c r="B56" t="s">
        <v>389</v>
      </c>
      <c r="C56" t="s">
        <v>961</v>
      </c>
      <c r="D56" t="s">
        <v>264</v>
      </c>
      <c r="E56" t="s">
        <v>858</v>
      </c>
      <c r="F56" t="s">
        <v>859</v>
      </c>
      <c r="G56" t="s">
        <v>474</v>
      </c>
      <c r="H56">
        <f>VLOOKUP(G56,MARGIN!$E$1:$F$10,2)</f>
        <v>1</v>
      </c>
      <c r="I56">
        <v>50</v>
      </c>
      <c r="J56">
        <v>0.1</v>
      </c>
      <c r="K56" t="s">
        <v>349</v>
      </c>
      <c r="L56" s="132" t="s">
        <v>708</v>
      </c>
      <c r="M56" t="s">
        <v>388</v>
      </c>
      <c r="N56" t="str">
        <f>'FuturesInfo (3)'!B55</f>
        <v>Platinum-NYMEX(Floor+Electronic Combined)</v>
      </c>
      <c r="O56" t="str">
        <f>'FuturesInfo (3)'!K55</f>
        <v>metal</v>
      </c>
      <c r="P56" s="203">
        <v>1</v>
      </c>
      <c r="Q56" s="203">
        <f t="shared" si="0"/>
        <v>-1</v>
      </c>
    </row>
    <row r="57" spans="1:17" x14ac:dyDescent="0.25">
      <c r="A57" s="153" t="s">
        <v>1031</v>
      </c>
      <c r="B57" t="s">
        <v>834</v>
      </c>
      <c r="C57" t="s">
        <v>945</v>
      </c>
      <c r="D57" t="s">
        <v>264</v>
      </c>
      <c r="E57" t="s">
        <v>783</v>
      </c>
      <c r="F57" t="s">
        <v>832</v>
      </c>
      <c r="G57" t="s">
        <v>474</v>
      </c>
      <c r="H57">
        <f>VLOOKUP(G57,MARGIN!$E$1:$F$10,2)</f>
        <v>1</v>
      </c>
      <c r="I57" s="130">
        <v>42000</v>
      </c>
      <c r="J57">
        <v>1E-4</v>
      </c>
      <c r="K57" t="s">
        <v>290</v>
      </c>
      <c r="L57" s="132" t="s">
        <v>712</v>
      </c>
      <c r="M57" t="s">
        <v>390</v>
      </c>
      <c r="N57" t="str">
        <f>'FuturesInfo (3)'!B56</f>
        <v>Gasoline-Reformulated Blendstock(Combined)-NYMEX</v>
      </c>
      <c r="O57" t="str">
        <f>'FuturesInfo (3)'!K56</f>
        <v>energy</v>
      </c>
      <c r="P57" s="234">
        <v>-1</v>
      </c>
      <c r="Q57" s="203">
        <f t="shared" si="0"/>
        <v>1</v>
      </c>
    </row>
    <row r="58" spans="1:17" x14ac:dyDescent="0.25">
      <c r="A58" s="154" t="s">
        <v>1014</v>
      </c>
      <c r="B58" t="s">
        <v>392</v>
      </c>
      <c r="C58" t="s">
        <v>962</v>
      </c>
      <c r="D58" t="s">
        <v>263</v>
      </c>
      <c r="E58" t="s">
        <v>837</v>
      </c>
      <c r="F58">
        <v>2000</v>
      </c>
      <c r="G58" t="s">
        <v>474</v>
      </c>
      <c r="H58">
        <f>VLOOKUP(G58,MARGIN!$E$1:$F$10,2)</f>
        <v>1</v>
      </c>
      <c r="I58" s="130">
        <v>2000</v>
      </c>
      <c r="J58">
        <v>1E-3</v>
      </c>
      <c r="K58" t="s">
        <v>299</v>
      </c>
      <c r="L58" s="132" t="s">
        <v>714</v>
      </c>
      <c r="M58" t="s">
        <v>860</v>
      </c>
      <c r="N58" t="str">
        <f>'FuturesInfo (3)'!B57</f>
        <v>Rice(Rough)-CBT(Floor Trading Only)</v>
      </c>
      <c r="O58" t="str">
        <f>'FuturesInfo (3)'!K57</f>
        <v>grain</v>
      </c>
      <c r="P58" s="203">
        <v>-1</v>
      </c>
      <c r="Q58" s="203">
        <f t="shared" si="0"/>
        <v>1</v>
      </c>
    </row>
    <row r="59" spans="1:17" x14ac:dyDescent="0.25">
      <c r="A59" s="154" t="s">
        <v>393</v>
      </c>
      <c r="B59" s="112" t="s">
        <v>394</v>
      </c>
      <c r="C59" s="112"/>
      <c r="D59" s="112" t="s">
        <v>480</v>
      </c>
      <c r="E59" s="112" t="s">
        <v>1015</v>
      </c>
      <c r="F59" s="112" t="s">
        <v>1016</v>
      </c>
      <c r="G59" s="112" t="s">
        <v>489</v>
      </c>
      <c r="H59">
        <f>VLOOKUP(G59,MARGIN!$E$1:$F$10,2)</f>
        <v>1.3028</v>
      </c>
      <c r="I59" s="147">
        <v>20</v>
      </c>
      <c r="J59" s="112">
        <v>0.1</v>
      </c>
      <c r="K59" s="112" t="s">
        <v>299</v>
      </c>
      <c r="L59" s="145" t="s">
        <v>492</v>
      </c>
      <c r="M59" s="112"/>
      <c r="N59" t="str">
        <f>'FuturesInfo (3)'!B58</f>
        <v>Rapeseed(Canola)-WCE</v>
      </c>
      <c r="O59" t="str">
        <f>'FuturesInfo (3)'!K58</f>
        <v>grain</v>
      </c>
      <c r="P59" s="203">
        <v>-1</v>
      </c>
      <c r="Q59" s="203">
        <f t="shared" si="0"/>
        <v>1</v>
      </c>
    </row>
    <row r="60" spans="1:17" x14ac:dyDescent="0.25">
      <c r="A60" s="153" t="s">
        <v>1017</v>
      </c>
      <c r="B60" t="s">
        <v>395</v>
      </c>
      <c r="C60" t="s">
        <v>963</v>
      </c>
      <c r="D60" t="s">
        <v>263</v>
      </c>
      <c r="E60" t="s">
        <v>861</v>
      </c>
      <c r="F60" t="s">
        <v>862</v>
      </c>
      <c r="G60" t="s">
        <v>474</v>
      </c>
      <c r="H60">
        <f>VLOOKUP(G60,MARGIN!$E$1:$F$10,2)</f>
        <v>1</v>
      </c>
      <c r="I60">
        <v>50</v>
      </c>
      <c r="J60" s="131">
        <v>42377</v>
      </c>
      <c r="K60" t="s">
        <v>299</v>
      </c>
      <c r="L60" s="132" t="s">
        <v>732</v>
      </c>
      <c r="M60" t="s">
        <v>863</v>
      </c>
      <c r="N60" t="str">
        <f>'FuturesInfo (3)'!B59</f>
        <v>Soybeans (Floor+Electronic Combined)-CBT</v>
      </c>
      <c r="O60" t="str">
        <f>'FuturesInfo (3)'!K59</f>
        <v>grain</v>
      </c>
      <c r="P60" s="203">
        <v>-1</v>
      </c>
      <c r="Q60" s="203">
        <f t="shared" si="0"/>
        <v>1</v>
      </c>
    </row>
    <row r="61" spans="1:17" x14ac:dyDescent="0.25">
      <c r="A61" s="153" t="s">
        <v>989</v>
      </c>
      <c r="B61" t="s">
        <v>397</v>
      </c>
      <c r="C61" t="s">
        <v>964</v>
      </c>
      <c r="D61" t="s">
        <v>795</v>
      </c>
      <c r="E61" t="s">
        <v>864</v>
      </c>
      <c r="F61" t="s">
        <v>865</v>
      </c>
      <c r="G61" t="s">
        <v>474</v>
      </c>
      <c r="H61">
        <f>VLOOKUP(G61,MARGIN!$E$1:$F$10,2)</f>
        <v>1</v>
      </c>
      <c r="I61" s="130">
        <v>1120</v>
      </c>
      <c r="J61">
        <v>0.01</v>
      </c>
      <c r="K61" t="s">
        <v>306</v>
      </c>
      <c r="L61" s="132" t="s">
        <v>744</v>
      </c>
      <c r="M61" t="s">
        <v>396</v>
      </c>
      <c r="N61" t="str">
        <f>'FuturesInfo (3)'!B60</f>
        <v>Sugar #11-NYCE(Floor+Electronic Combined)</v>
      </c>
      <c r="O61" t="str">
        <f>'FuturesInfo (3)'!K60</f>
        <v>soft</v>
      </c>
      <c r="P61" s="203">
        <v>-1</v>
      </c>
      <c r="Q61" s="203">
        <f t="shared" si="0"/>
        <v>1</v>
      </c>
    </row>
    <row r="62" spans="1:17" x14ac:dyDescent="0.25">
      <c r="A62" s="153" t="s">
        <v>398</v>
      </c>
      <c r="B62" t="s">
        <v>399</v>
      </c>
      <c r="C62" t="s">
        <v>965</v>
      </c>
      <c r="D62" t="s">
        <v>262</v>
      </c>
      <c r="E62" t="s">
        <v>780</v>
      </c>
      <c r="F62" t="s">
        <v>866</v>
      </c>
      <c r="G62" t="s">
        <v>474</v>
      </c>
      <c r="H62">
        <f>VLOOKUP(G62,MARGIN!$E$1:$F$10,2)</f>
        <v>1</v>
      </c>
      <c r="I62" s="130">
        <v>125000</v>
      </c>
      <c r="J62">
        <v>1E-4</v>
      </c>
      <c r="K62" t="s">
        <v>291</v>
      </c>
      <c r="L62" s="132" t="s">
        <v>746</v>
      </c>
      <c r="M62" t="s">
        <v>537</v>
      </c>
      <c r="N62" t="str">
        <f>'FuturesInfo (3)'!B61</f>
        <v>Swiss Franc-CME-(Floor+Electronic Combined)</v>
      </c>
      <c r="O62" t="str">
        <f>'FuturesInfo (3)'!K61</f>
        <v>currency</v>
      </c>
      <c r="P62" s="203">
        <v>-1</v>
      </c>
      <c r="Q62" s="203">
        <v>1</v>
      </c>
    </row>
    <row r="63" spans="1:17" x14ac:dyDescent="0.25">
      <c r="A63" s="153" t="s">
        <v>1042</v>
      </c>
      <c r="B63" t="s">
        <v>401</v>
      </c>
      <c r="C63" t="s">
        <v>966</v>
      </c>
      <c r="D63" t="s">
        <v>825</v>
      </c>
      <c r="E63" t="s">
        <v>788</v>
      </c>
      <c r="F63" t="s">
        <v>867</v>
      </c>
      <c r="G63" t="s">
        <v>474</v>
      </c>
      <c r="H63">
        <f>VLOOKUP(G63,MARGIN!$E$1:$F$10,2)</f>
        <v>1</v>
      </c>
      <c r="I63">
        <v>5000</v>
      </c>
      <c r="J63">
        <v>0.1</v>
      </c>
      <c r="K63" t="s">
        <v>349</v>
      </c>
      <c r="L63" s="132" t="s">
        <v>724</v>
      </c>
      <c r="M63" t="s">
        <v>400</v>
      </c>
      <c r="N63" t="str">
        <f>'FuturesInfo (3)'!B62</f>
        <v>Silver-COMEX(Floor+Electronic Combined)</v>
      </c>
      <c r="O63" t="str">
        <f>'FuturesInfo (3)'!K62</f>
        <v>metal</v>
      </c>
      <c r="P63" s="203">
        <v>1</v>
      </c>
      <c r="Q63" s="203">
        <f t="shared" si="0"/>
        <v>-1</v>
      </c>
    </row>
    <row r="64" spans="1:17" x14ac:dyDescent="0.25">
      <c r="A64" s="154" t="s">
        <v>402</v>
      </c>
      <c r="B64" s="112" t="s">
        <v>993</v>
      </c>
      <c r="C64" s="112"/>
      <c r="D64" s="112" t="s">
        <v>270</v>
      </c>
      <c r="E64" s="112" t="s">
        <v>783</v>
      </c>
      <c r="F64" s="112" t="s">
        <v>1029</v>
      </c>
      <c r="G64" s="112" t="s">
        <v>474</v>
      </c>
      <c r="H64">
        <f>VLOOKUP(G64,MARGIN!$E$1:$F$10,2)</f>
        <v>1</v>
      </c>
      <c r="I64" s="112">
        <v>2</v>
      </c>
      <c r="J64" s="112">
        <v>0.05</v>
      </c>
      <c r="K64" s="112" t="s">
        <v>296</v>
      </c>
      <c r="L64" s="145" t="s">
        <v>734</v>
      </c>
      <c r="M64" s="112"/>
      <c r="N64" t="str">
        <f>'FuturesInfo (3)'!B63</f>
        <v>S&amp;P CNX Nifty Index (Combined Session)</v>
      </c>
      <c r="O64" t="str">
        <f>'FuturesInfo (3)'!K63</f>
        <v>index</v>
      </c>
      <c r="P64" s="203">
        <v>-1</v>
      </c>
      <c r="Q64" s="203">
        <f t="shared" si="0"/>
        <v>1</v>
      </c>
    </row>
    <row r="65" spans="1:17" x14ac:dyDescent="0.25">
      <c r="A65" s="154" t="s">
        <v>994</v>
      </c>
      <c r="B65" s="112" t="s">
        <v>995</v>
      </c>
      <c r="C65" s="112"/>
      <c r="D65" s="112" t="s">
        <v>270</v>
      </c>
      <c r="E65" s="112" t="s">
        <v>780</v>
      </c>
      <c r="F65" s="112" t="s">
        <v>1023</v>
      </c>
      <c r="G65" s="112" t="s">
        <v>442</v>
      </c>
      <c r="H65">
        <f>VLOOKUP(G65,MARGIN!$E$1:$F$10,2)</f>
        <v>106.08</v>
      </c>
      <c r="I65" s="112">
        <v>100000</v>
      </c>
      <c r="J65" s="112">
        <v>0.01</v>
      </c>
      <c r="K65" s="112" t="s">
        <v>291</v>
      </c>
      <c r="L65" s="145" t="s">
        <v>445</v>
      </c>
      <c r="M65" s="112"/>
      <c r="N65" t="str">
        <f>'FuturesInfo (3)'!B64</f>
        <v>mini 10-Year Japanese Govt Bond (evening+Day Combined)</v>
      </c>
      <c r="O65" t="str">
        <f>'FuturesInfo (3)'!K64</f>
        <v>rates</v>
      </c>
      <c r="P65" s="203">
        <v>1</v>
      </c>
      <c r="Q65" s="203">
        <f t="shared" si="0"/>
        <v>-1</v>
      </c>
    </row>
    <row r="66" spans="1:17" x14ac:dyDescent="0.25">
      <c r="A66" s="153" t="s">
        <v>1018</v>
      </c>
      <c r="B66" t="s">
        <v>404</v>
      </c>
      <c r="C66" t="s">
        <v>967</v>
      </c>
      <c r="D66" t="s">
        <v>263</v>
      </c>
      <c r="E66" t="s">
        <v>784</v>
      </c>
      <c r="F66" t="s">
        <v>868</v>
      </c>
      <c r="G66" t="s">
        <v>474</v>
      </c>
      <c r="H66">
        <f>VLOOKUP(G66,MARGIN!$E$1:$F$10,2)</f>
        <v>1</v>
      </c>
      <c r="I66">
        <v>100</v>
      </c>
      <c r="J66">
        <v>0.1</v>
      </c>
      <c r="K66" t="s">
        <v>299</v>
      </c>
      <c r="L66" s="132" t="s">
        <v>728</v>
      </c>
      <c r="M66" t="s">
        <v>869</v>
      </c>
      <c r="N66" t="str">
        <f>'FuturesInfo (3)'!B65</f>
        <v>Soybean Meal-CBT (Floor+Electronic Combined)</v>
      </c>
      <c r="O66" t="str">
        <f>'FuturesInfo (3)'!K65</f>
        <v>grain</v>
      </c>
      <c r="P66" s="203">
        <v>-1</v>
      </c>
      <c r="Q66" s="203">
        <f t="shared" si="0"/>
        <v>1</v>
      </c>
    </row>
    <row r="67" spans="1:17" x14ac:dyDescent="0.25">
      <c r="A67" s="154" t="s">
        <v>870</v>
      </c>
      <c r="B67" s="112" t="s">
        <v>409</v>
      </c>
      <c r="C67" s="112" t="s">
        <v>970</v>
      </c>
      <c r="D67" s="112" t="s">
        <v>528</v>
      </c>
      <c r="E67" s="112" t="s">
        <v>780</v>
      </c>
      <c r="F67" s="112">
        <v>10</v>
      </c>
      <c r="G67" s="112" t="s">
        <v>537</v>
      </c>
      <c r="H67">
        <f>VLOOKUP(G67,MARGIN!$E$1:$F$10,2)</f>
        <v>0.98540000000000005</v>
      </c>
      <c r="I67" s="112">
        <v>10</v>
      </c>
      <c r="J67" s="112">
        <v>1</v>
      </c>
      <c r="K67" s="112" t="s">
        <v>296</v>
      </c>
      <c r="L67" s="145" t="s">
        <v>748</v>
      </c>
      <c r="M67" s="112" t="s">
        <v>870</v>
      </c>
      <c r="N67" t="str">
        <f>'FuturesInfo (3)'!B66</f>
        <v>Swiss Market Index-EUREX</v>
      </c>
      <c r="O67" t="str">
        <f>'FuturesInfo (3)'!K66</f>
        <v>index</v>
      </c>
      <c r="P67" s="203">
        <v>-1</v>
      </c>
      <c r="Q67" s="203">
        <f t="shared" si="0"/>
        <v>1</v>
      </c>
    </row>
    <row r="68" spans="1:17" x14ac:dyDescent="0.25">
      <c r="A68" s="154" t="s">
        <v>405</v>
      </c>
      <c r="B68" s="112" t="s">
        <v>406</v>
      </c>
      <c r="C68" s="112" t="s">
        <v>968</v>
      </c>
      <c r="D68" s="112" t="s">
        <v>270</v>
      </c>
      <c r="E68" s="112" t="s">
        <v>783</v>
      </c>
      <c r="F68" s="112">
        <v>200</v>
      </c>
      <c r="G68" s="112" t="s">
        <v>685</v>
      </c>
      <c r="H68">
        <f>VLOOKUP(G68,MARGIN!$E$1:$F$10,2)</f>
        <v>1.34</v>
      </c>
      <c r="I68" s="112">
        <v>200</v>
      </c>
      <c r="J68" s="112">
        <v>0.1</v>
      </c>
      <c r="K68" s="112" t="s">
        <v>296</v>
      </c>
      <c r="L68" s="145" t="s">
        <v>683</v>
      </c>
      <c r="M68" s="112" t="s">
        <v>405</v>
      </c>
      <c r="N68" t="str">
        <f>'FuturesInfo (3)'!B67</f>
        <v>MSCI Singapore Stock Index-SGX(SIMEX)</v>
      </c>
      <c r="O68" t="str">
        <f>'FuturesInfo (3)'!K67</f>
        <v>index</v>
      </c>
      <c r="P68" s="203">
        <v>-1</v>
      </c>
      <c r="Q68" s="203">
        <f t="shared" ref="Q68:Q81" si="1">IF(P68=-1,1,-1)</f>
        <v>1</v>
      </c>
    </row>
    <row r="69" spans="1:17" x14ac:dyDescent="0.25">
      <c r="A69" s="154" t="s">
        <v>407</v>
      </c>
      <c r="B69" s="112" t="s">
        <v>408</v>
      </c>
      <c r="C69" s="112" t="s">
        <v>969</v>
      </c>
      <c r="D69" s="112" t="s">
        <v>270</v>
      </c>
      <c r="E69" s="112" t="s">
        <v>783</v>
      </c>
      <c r="F69" s="112" t="s">
        <v>851</v>
      </c>
      <c r="G69" s="112" t="s">
        <v>474</v>
      </c>
      <c r="H69">
        <f>VLOOKUP(G69,MARGIN!$E$1:$F$10,2)</f>
        <v>1</v>
      </c>
      <c r="I69" s="112">
        <v>100</v>
      </c>
      <c r="J69" s="112">
        <v>0.1</v>
      </c>
      <c r="K69" s="112" t="s">
        <v>296</v>
      </c>
      <c r="L69" s="145" t="s">
        <v>688</v>
      </c>
      <c r="M69" s="112" t="s">
        <v>407</v>
      </c>
      <c r="N69" t="str">
        <f>'FuturesInfo (3)'!B68</f>
        <v>MSCI Taiwan Index-SGX(SIMEX)</v>
      </c>
      <c r="O69" t="str">
        <f>'FuturesInfo (3)'!K68</f>
        <v>index</v>
      </c>
      <c r="P69" s="203">
        <v>-1</v>
      </c>
      <c r="Q69" s="203">
        <f t="shared" si="1"/>
        <v>1</v>
      </c>
    </row>
    <row r="70" spans="1:17" x14ac:dyDescent="0.25">
      <c r="A70" s="154" t="s">
        <v>410</v>
      </c>
      <c r="B70" t="s">
        <v>411</v>
      </c>
      <c r="C70" t="s">
        <v>971</v>
      </c>
      <c r="D70" t="s">
        <v>528</v>
      </c>
      <c r="E70" t="s">
        <v>780</v>
      </c>
      <c r="F70" t="s">
        <v>871</v>
      </c>
      <c r="G70" t="s">
        <v>471</v>
      </c>
      <c r="H70">
        <f>VLOOKUP(G70,MARGIN!$E$1:$F$10,2)</f>
        <v>0.9071940488070398</v>
      </c>
      <c r="I70">
        <v>10</v>
      </c>
      <c r="J70">
        <v>1</v>
      </c>
      <c r="K70" t="s">
        <v>296</v>
      </c>
      <c r="L70" s="132" t="s">
        <v>529</v>
      </c>
      <c r="M70" t="s">
        <v>872</v>
      </c>
      <c r="N70" t="str">
        <f>'FuturesInfo (3)'!B69</f>
        <v>DJ Euro STOXX 50 Index-EUREX</v>
      </c>
      <c r="O70" t="str">
        <f>'FuturesInfo (3)'!K69</f>
        <v>index</v>
      </c>
      <c r="P70" s="203">
        <v>-1</v>
      </c>
      <c r="Q70" s="203">
        <f t="shared" si="1"/>
        <v>1</v>
      </c>
    </row>
    <row r="71" spans="1:17" x14ac:dyDescent="0.25">
      <c r="A71" s="154" t="s">
        <v>1019</v>
      </c>
      <c r="B71" t="s">
        <v>413</v>
      </c>
      <c r="C71" t="s">
        <v>972</v>
      </c>
      <c r="D71" t="s">
        <v>873</v>
      </c>
      <c r="E71" t="s">
        <v>780</v>
      </c>
      <c r="F71" t="s">
        <v>851</v>
      </c>
      <c r="G71" t="s">
        <v>474</v>
      </c>
      <c r="H71">
        <f>VLOOKUP(G71,MARGIN!$E$1:$F$10,2)</f>
        <v>1</v>
      </c>
      <c r="I71">
        <v>100</v>
      </c>
      <c r="J71">
        <v>0.1</v>
      </c>
      <c r="K71" t="s">
        <v>296</v>
      </c>
      <c r="L71" s="132" t="s">
        <v>558</v>
      </c>
      <c r="M71" t="s">
        <v>412</v>
      </c>
      <c r="N71" t="str">
        <f>'FuturesInfo (3)'!B70</f>
        <v>Mini Russell 2000-NYFE</v>
      </c>
      <c r="O71" t="str">
        <f>'FuturesInfo (3)'!K70</f>
        <v>index</v>
      </c>
      <c r="P71" s="203">
        <v>-1</v>
      </c>
      <c r="Q71" s="203">
        <f t="shared" si="1"/>
        <v>1</v>
      </c>
    </row>
    <row r="72" spans="1:17" x14ac:dyDescent="0.25">
      <c r="A72" s="153" t="s">
        <v>414</v>
      </c>
      <c r="B72" t="s">
        <v>874</v>
      </c>
      <c r="C72" t="s">
        <v>973</v>
      </c>
      <c r="D72" t="s">
        <v>263</v>
      </c>
      <c r="E72" t="s">
        <v>780</v>
      </c>
      <c r="F72">
        <v>200000</v>
      </c>
      <c r="G72" t="s">
        <v>474</v>
      </c>
      <c r="H72">
        <f>VLOOKUP(G72,MARGIN!$E$1:$F$10,2)</f>
        <v>1</v>
      </c>
      <c r="I72" s="130">
        <v>2000</v>
      </c>
      <c r="J72" t="s">
        <v>823</v>
      </c>
      <c r="K72" t="s">
        <v>291</v>
      </c>
      <c r="L72" s="132" t="s">
        <v>765</v>
      </c>
      <c r="M72" t="s">
        <v>875</v>
      </c>
      <c r="N72" t="str">
        <f>'FuturesInfo (3)'!B71</f>
        <v>T-Note-U.S.  2 Yr (Floor+Electronic Combined)-CBT</v>
      </c>
      <c r="O72" t="str">
        <f>'FuturesInfo (3)'!K71</f>
        <v>rates</v>
      </c>
      <c r="P72" s="203">
        <v>1</v>
      </c>
      <c r="Q72" s="203">
        <f t="shared" si="1"/>
        <v>-1</v>
      </c>
    </row>
    <row r="73" spans="1:17" x14ac:dyDescent="0.25">
      <c r="A73" s="153" t="s">
        <v>1020</v>
      </c>
      <c r="B73" t="s">
        <v>1021</v>
      </c>
      <c r="C73" t="s">
        <v>974</v>
      </c>
      <c r="D73" t="s">
        <v>263</v>
      </c>
      <c r="E73" t="s">
        <v>780</v>
      </c>
      <c r="F73" s="108">
        <v>100000</v>
      </c>
      <c r="G73" t="s">
        <v>474</v>
      </c>
      <c r="H73">
        <f>VLOOKUP(G73,MARGIN!$E$1:$F$10,2)</f>
        <v>1</v>
      </c>
      <c r="I73" s="130">
        <v>1000</v>
      </c>
      <c r="J73" t="s">
        <v>877</v>
      </c>
      <c r="K73" t="s">
        <v>291</v>
      </c>
      <c r="L73" s="132" t="s">
        <v>763</v>
      </c>
      <c r="M73" t="s">
        <v>876</v>
      </c>
      <c r="N73" t="str">
        <f>'FuturesInfo (3)'!B72</f>
        <v>T-Note-U.S. 10 Yr w/Prj A-CBT(Floor+Electronic Combined)</v>
      </c>
      <c r="O73" t="str">
        <f>'FuturesInfo (3)'!K72</f>
        <v>rates</v>
      </c>
      <c r="P73" s="203">
        <v>1</v>
      </c>
      <c r="Q73" s="203">
        <f t="shared" si="1"/>
        <v>-1</v>
      </c>
    </row>
    <row r="74" spans="1:17" x14ac:dyDescent="0.25">
      <c r="A74" s="153" t="s">
        <v>416</v>
      </c>
      <c r="B74" t="s">
        <v>417</v>
      </c>
      <c r="C74" t="s">
        <v>975</v>
      </c>
      <c r="D74" t="s">
        <v>263</v>
      </c>
      <c r="E74" t="s">
        <v>780</v>
      </c>
      <c r="F74" s="108">
        <v>100000</v>
      </c>
      <c r="G74" t="s">
        <v>474</v>
      </c>
      <c r="H74">
        <f>VLOOKUP(G74,MARGIN!$E$1:$F$10,2)</f>
        <v>1</v>
      </c>
      <c r="I74" s="130">
        <v>1000</v>
      </c>
      <c r="J74" t="s">
        <v>877</v>
      </c>
      <c r="K74" t="s">
        <v>291</v>
      </c>
      <c r="L74" s="132" t="s">
        <v>761</v>
      </c>
      <c r="M74" t="s">
        <v>878</v>
      </c>
      <c r="N74" t="str">
        <f>'FuturesInfo (3)'!B73</f>
        <v>T-Bond-U.S.-CBT(Floor+Electronic Combined)</v>
      </c>
      <c r="O74" t="str">
        <f>'FuturesInfo (3)'!K73</f>
        <v>rates</v>
      </c>
      <c r="P74" s="203">
        <v>1</v>
      </c>
      <c r="Q74" s="203">
        <f t="shared" si="1"/>
        <v>-1</v>
      </c>
    </row>
    <row r="75" spans="1:17" x14ac:dyDescent="0.25">
      <c r="A75" s="154" t="s">
        <v>418</v>
      </c>
      <c r="B75" s="112" t="s">
        <v>419</v>
      </c>
      <c r="C75" s="112" t="s">
        <v>976</v>
      </c>
      <c r="D75" s="112" t="s">
        <v>498</v>
      </c>
      <c r="E75" s="112" t="s">
        <v>783</v>
      </c>
      <c r="F75" s="112">
        <v>1000</v>
      </c>
      <c r="G75" s="112" t="s">
        <v>474</v>
      </c>
      <c r="H75">
        <f>VLOOKUP(G75,MARGIN!$E$1:$F$10,2)</f>
        <v>1</v>
      </c>
      <c r="I75" s="144">
        <v>1000</v>
      </c>
      <c r="J75" s="112">
        <v>0.01</v>
      </c>
      <c r="K75" s="112" t="s">
        <v>296</v>
      </c>
      <c r="L75" s="145" t="s">
        <v>496</v>
      </c>
      <c r="M75" s="112" t="s">
        <v>879</v>
      </c>
      <c r="N75" t="str">
        <f>'FuturesInfo (3)'!B74</f>
        <v>CBOE Volatility Index-CFE</v>
      </c>
      <c r="O75" t="str">
        <f>'FuturesInfo (3)'!K74</f>
        <v>index</v>
      </c>
      <c r="P75" s="203">
        <v>1</v>
      </c>
      <c r="Q75" s="203">
        <f t="shared" si="1"/>
        <v>-1</v>
      </c>
    </row>
    <row r="76" spans="1:17" x14ac:dyDescent="0.25">
      <c r="A76" s="153" t="s">
        <v>1043</v>
      </c>
      <c r="B76" t="s">
        <v>421</v>
      </c>
      <c r="C76" t="s">
        <v>977</v>
      </c>
      <c r="D76" t="s">
        <v>263</v>
      </c>
      <c r="E76" t="s">
        <v>788</v>
      </c>
      <c r="F76" t="s">
        <v>789</v>
      </c>
      <c r="G76" t="s">
        <v>474</v>
      </c>
      <c r="H76">
        <f>VLOOKUP(G76,MARGIN!$E$1:$F$10,2)</f>
        <v>1</v>
      </c>
      <c r="I76">
        <v>50</v>
      </c>
      <c r="J76" s="131">
        <v>42377</v>
      </c>
      <c r="K76" t="s">
        <v>299</v>
      </c>
      <c r="L76" s="132" t="s">
        <v>769</v>
      </c>
      <c r="M76" t="s">
        <v>880</v>
      </c>
      <c r="N76" t="str">
        <f>'FuturesInfo (3)'!B75</f>
        <v>Wheat-CBT (Floor+Electronic Combined)</v>
      </c>
      <c r="O76" t="str">
        <f>'FuturesInfo (3)'!K75</f>
        <v>grain</v>
      </c>
      <c r="P76" s="203">
        <v>-1</v>
      </c>
      <c r="Q76" s="203">
        <f t="shared" si="1"/>
        <v>1</v>
      </c>
    </row>
    <row r="77" spans="1:17" x14ac:dyDescent="0.25">
      <c r="A77" s="154" t="s">
        <v>1022</v>
      </c>
      <c r="B77" s="112" t="s">
        <v>422</v>
      </c>
      <c r="C77" s="112" t="s">
        <v>978</v>
      </c>
      <c r="D77" s="112" t="s">
        <v>451</v>
      </c>
      <c r="E77" s="112" t="s">
        <v>780</v>
      </c>
      <c r="F77" s="112" t="s">
        <v>881</v>
      </c>
      <c r="G77" s="112" t="s">
        <v>452</v>
      </c>
      <c r="H77">
        <f>VLOOKUP(G77,MARGIN!$E$1:$F$10,2)</f>
        <v>1.3324450366422387</v>
      </c>
      <c r="I77" s="112">
        <v>25</v>
      </c>
      <c r="J77" s="112">
        <v>0.1</v>
      </c>
      <c r="K77" s="112" t="s">
        <v>296</v>
      </c>
      <c r="L77" s="145" t="s">
        <v>740</v>
      </c>
      <c r="M77" s="112" t="s">
        <v>882</v>
      </c>
      <c r="N77" t="str">
        <f>'FuturesInfo (3)'!B76</f>
        <v>SPI 200 Index(w/SYCOM)-SFE</v>
      </c>
      <c r="O77" t="str">
        <f>'FuturesInfo (3)'!K76</f>
        <v>index</v>
      </c>
      <c r="P77" s="203">
        <v>-1</v>
      </c>
      <c r="Q77" s="203">
        <f t="shared" si="1"/>
        <v>1</v>
      </c>
    </row>
    <row r="78" spans="1:17" x14ac:dyDescent="0.25">
      <c r="A78" s="154" t="s">
        <v>1024</v>
      </c>
      <c r="B78" t="s">
        <v>423</v>
      </c>
      <c r="C78" t="s">
        <v>979</v>
      </c>
      <c r="D78" t="s">
        <v>451</v>
      </c>
      <c r="E78" t="s">
        <v>780</v>
      </c>
      <c r="F78" t="s">
        <v>883</v>
      </c>
      <c r="G78" t="s">
        <v>452</v>
      </c>
      <c r="H78">
        <f>VLOOKUP(G78,MARGIN!$E$1:$F$10,2)</f>
        <v>1.3324450366422387</v>
      </c>
      <c r="I78" s="146">
        <v>2400</v>
      </c>
      <c r="J78">
        <v>0.01</v>
      </c>
      <c r="K78" t="s">
        <v>291</v>
      </c>
      <c r="L78" s="132" t="s">
        <v>465</v>
      </c>
      <c r="M78" t="s">
        <v>884</v>
      </c>
      <c r="N78" t="str">
        <f>'FuturesInfo (3)'!B77</f>
        <v>Australian Bank Bills(90 Day)-SFE(Floor+Electronic Combined)</v>
      </c>
      <c r="O78" t="str">
        <f>'FuturesInfo (3)'!K77</f>
        <v>rates</v>
      </c>
      <c r="P78" s="203">
        <v>1</v>
      </c>
      <c r="Q78" s="203">
        <f t="shared" si="1"/>
        <v>-1</v>
      </c>
    </row>
    <row r="79" spans="1:17" x14ac:dyDescent="0.25">
      <c r="A79" s="153" t="s">
        <v>424</v>
      </c>
      <c r="B79" t="s">
        <v>425</v>
      </c>
      <c r="C79" t="s">
        <v>980</v>
      </c>
      <c r="D79" t="s">
        <v>263</v>
      </c>
      <c r="E79" t="s">
        <v>780</v>
      </c>
      <c r="F79" t="s">
        <v>885</v>
      </c>
      <c r="G79" t="s">
        <v>474</v>
      </c>
      <c r="H79">
        <f>VLOOKUP(G79,MARGIN!$E$1:$F$10,2)</f>
        <v>1</v>
      </c>
      <c r="I79">
        <v>5</v>
      </c>
      <c r="J79">
        <v>1</v>
      </c>
      <c r="K79" t="s">
        <v>296</v>
      </c>
      <c r="L79" s="132" t="s">
        <v>641</v>
      </c>
      <c r="M79" t="s">
        <v>424</v>
      </c>
      <c r="N79" t="str">
        <f>'FuturesInfo (3)'!B78</f>
        <v>DJIA Mini $5 Index-CBT</v>
      </c>
      <c r="O79" t="str">
        <f>'FuturesInfo (3)'!K78</f>
        <v>index</v>
      </c>
      <c r="P79" s="203">
        <v>-1</v>
      </c>
      <c r="Q79" s="203">
        <f t="shared" si="1"/>
        <v>1</v>
      </c>
    </row>
    <row r="80" spans="1:17" x14ac:dyDescent="0.25">
      <c r="A80" s="154" t="s">
        <v>1027</v>
      </c>
      <c r="B80" t="s">
        <v>427</v>
      </c>
      <c r="C80" t="s">
        <v>982</v>
      </c>
      <c r="D80" t="s">
        <v>451</v>
      </c>
      <c r="E80" t="s">
        <v>780</v>
      </c>
      <c r="F80" t="s">
        <v>886</v>
      </c>
      <c r="G80" t="s">
        <v>452</v>
      </c>
      <c r="H80">
        <f>VLOOKUP(G80,MARGIN!$E$1:$F$10,2)</f>
        <v>1.3324450366422387</v>
      </c>
      <c r="I80" s="146">
        <v>2800</v>
      </c>
      <c r="J80">
        <v>0.1</v>
      </c>
      <c r="K80" t="s">
        <v>291</v>
      </c>
      <c r="L80" s="132" t="s">
        <v>461</v>
      </c>
      <c r="M80" t="s">
        <v>888</v>
      </c>
      <c r="N80" t="str">
        <f>'FuturesInfo (3)'!B79</f>
        <v>Australian Govt Bond 6%(3Yr)-SFE(Floor+Electronic Combined)</v>
      </c>
      <c r="O80" t="str">
        <f>'FuturesInfo (3)'!K79</f>
        <v>rates</v>
      </c>
      <c r="P80" s="203">
        <v>1</v>
      </c>
      <c r="Q80" s="203">
        <f t="shared" si="1"/>
        <v>-1</v>
      </c>
    </row>
    <row r="81" spans="1:17" ht="15.75" thickBot="1" x14ac:dyDescent="0.3">
      <c r="A81" s="154" t="s">
        <v>1028</v>
      </c>
      <c r="B81" t="s">
        <v>426</v>
      </c>
      <c r="C81" t="s">
        <v>981</v>
      </c>
      <c r="D81" t="s">
        <v>451</v>
      </c>
      <c r="E81" t="s">
        <v>780</v>
      </c>
      <c r="F81" t="s">
        <v>886</v>
      </c>
      <c r="G81" t="s">
        <v>452</v>
      </c>
      <c r="H81">
        <f>VLOOKUP(G81,MARGIN!$E$1:$F$10,2)</f>
        <v>1.3324450366422387</v>
      </c>
      <c r="I81" s="146">
        <v>8000</v>
      </c>
      <c r="J81">
        <v>1E-3</v>
      </c>
      <c r="K81" t="s">
        <v>291</v>
      </c>
      <c r="L81" s="132" t="s">
        <v>449</v>
      </c>
      <c r="M81" t="s">
        <v>887</v>
      </c>
      <c r="N81" t="str">
        <f>'FuturesInfo (3)'!B80</f>
        <v>Australian Govt Bond 6%(10Yr)-SFE(Floor+Electronic Combined)</v>
      </c>
      <c r="O81" t="str">
        <f>'FuturesInfo (3)'!K80</f>
        <v>rates</v>
      </c>
      <c r="P81" s="204">
        <v>1</v>
      </c>
      <c r="Q81" s="203">
        <f t="shared" si="1"/>
        <v>-1</v>
      </c>
    </row>
  </sheetData>
  <sortState ref="A2:M80">
    <sortCondition ref="A2:A80"/>
  </sortState>
  <conditionalFormatting sqref="P71:P81 P3:P13">
    <cfRule type="colorScale" priority="4">
      <colorScale>
        <cfvo type="min"/>
        <cfvo type="percentile" val="50"/>
        <cfvo type="max"/>
        <color rgb="FFF8696B"/>
        <color rgb="FFFFEB84"/>
        <color rgb="FF63BE7B"/>
      </colorScale>
    </cfRule>
  </conditionalFormatting>
  <conditionalFormatting sqref="P14:P70">
    <cfRule type="colorScale" priority="5">
      <colorScale>
        <cfvo type="min"/>
        <cfvo type="percentile" val="50"/>
        <cfvo type="max"/>
        <color rgb="FFF8696B"/>
        <color rgb="FFFFEB84"/>
        <color rgb="FF63BE7B"/>
      </colorScale>
    </cfRule>
  </conditionalFormatting>
  <conditionalFormatting sqref="Q3:Q81">
    <cfRule type="colorScale" priority="1">
      <colorScale>
        <cfvo type="min"/>
        <cfvo type="percentile" val="50"/>
        <cfvo type="max"/>
        <color rgb="FFF8696B"/>
        <color rgb="FFFFEB84"/>
        <color rgb="FF63BE7B"/>
      </colorScale>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2016-07-20T01:04:42Z</dcterms:modified>
</cp:coreProperties>
</file>