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7F0C298-D253-45DD-B009-C38A31C7121D}" xr6:coauthVersionLast="47" xr6:coauthVersionMax="47" xr10:uidLastSave="{00000000-0000-0000-0000-000000000000}"/>
  <bookViews>
    <workbookView xWindow="29430" yWindow="-4455" windowWidth="28560" windowHeight="15030" activeTab="2" xr2:uid="{FB9373CD-634A-471E-ACC0-43155163C41E}"/>
  </bookViews>
  <sheets>
    <sheet name="t1" sheetId="1" r:id="rId1"/>
    <sheet name="t2" sheetId="2" r:id="rId2"/>
    <sheet name="t3" sheetId="3" r:id="rId3"/>
    <sheet name="t4_1" sheetId="4" r:id="rId4"/>
    <sheet name="t4_2" sheetId="5" r:id="rId5"/>
    <sheet name="t4_3" sheetId="6" r:id="rId6"/>
    <sheet name="t5" sheetId="7" r:id="rId7"/>
    <sheet name="t6" sheetId="8" r:id="rId8"/>
    <sheet name="t7" sheetId="9" r:id="rId9"/>
    <sheet name="t8" sheetId="10" r:id="rId10"/>
    <sheet name="t9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0" i="1" l="1"/>
  <c r="AI20" i="1" s="1"/>
  <c r="AL20" i="1"/>
  <c r="AK20" i="1"/>
  <c r="AJ20" i="1"/>
  <c r="AC20" i="1"/>
  <c r="W20" i="1"/>
  <c r="Q20" i="1"/>
  <c r="L20" i="1"/>
  <c r="K20" i="1"/>
  <c r="AM19" i="1"/>
  <c r="AL19" i="1"/>
  <c r="AK19" i="1"/>
  <c r="AJ19" i="1"/>
  <c r="AI19" i="1"/>
  <c r="AC19" i="1"/>
  <c r="W19" i="1"/>
  <c r="W15" i="1" s="1"/>
  <c r="Q19" i="1"/>
  <c r="L19" i="1"/>
  <c r="K19" i="1" s="1"/>
  <c r="E19" i="1"/>
  <c r="AM18" i="1"/>
  <c r="AL18" i="1"/>
  <c r="AK18" i="1"/>
  <c r="AJ18" i="1"/>
  <c r="AI18" i="1"/>
  <c r="AC18" i="1"/>
  <c r="W18" i="1"/>
  <c r="Q18" i="1"/>
  <c r="L18" i="1"/>
  <c r="K18" i="1"/>
  <c r="I18" i="1"/>
  <c r="G18" i="1"/>
  <c r="F18" i="1"/>
  <c r="E18" i="1"/>
  <c r="AM17" i="1"/>
  <c r="AM15" i="1" s="1"/>
  <c r="AL17" i="1"/>
  <c r="AK17" i="1"/>
  <c r="AK15" i="1" s="1"/>
  <c r="AJ17" i="1"/>
  <c r="AJ15" i="1" s="1"/>
  <c r="AC17" i="1"/>
  <c r="W17" i="1"/>
  <c r="Q17" i="1"/>
  <c r="L17" i="1"/>
  <c r="K17" i="1"/>
  <c r="E17" i="1"/>
  <c r="AM16" i="1"/>
  <c r="AL16" i="1"/>
  <c r="AI16" i="1"/>
  <c r="AC16" i="1"/>
  <c r="AC15" i="1" s="1"/>
  <c r="W16" i="1"/>
  <c r="Q16" i="1"/>
  <c r="Q15" i="1" s="1"/>
  <c r="L16" i="1"/>
  <c r="K16" i="1"/>
  <c r="I16" i="1"/>
  <c r="I15" i="1" s="1"/>
  <c r="H16" i="1"/>
  <c r="H15" i="1" s="1"/>
  <c r="G16" i="1"/>
  <c r="G15" i="1" s="1"/>
  <c r="F16" i="1"/>
  <c r="F15" i="1" s="1"/>
  <c r="E16" i="1"/>
  <c r="E15" i="1" s="1"/>
  <c r="AL15" i="1"/>
  <c r="AG15" i="1"/>
  <c r="AF15" i="1"/>
  <c r="AE15" i="1"/>
  <c r="AD15" i="1"/>
  <c r="AB15" i="1"/>
  <c r="AA15" i="1"/>
  <c r="Z15" i="1"/>
  <c r="Y15" i="1"/>
  <c r="X15" i="1"/>
  <c r="U15" i="1"/>
  <c r="T15" i="1"/>
  <c r="S15" i="1"/>
  <c r="R15" i="1"/>
  <c r="P15" i="1"/>
  <c r="L15" i="1" s="1"/>
  <c r="O15" i="1"/>
  <c r="N15" i="1"/>
  <c r="M15" i="1"/>
  <c r="J15" i="1"/>
  <c r="AI14" i="1"/>
  <c r="G14" i="1"/>
  <c r="AM13" i="1"/>
  <c r="AL13" i="1"/>
  <c r="AK13" i="1"/>
  <c r="AJ13" i="1"/>
  <c r="AI13" i="1"/>
  <c r="AC13" i="1"/>
  <c r="G13" i="1"/>
  <c r="AI12" i="1"/>
  <c r="AC12" i="1"/>
  <c r="W12" i="1"/>
  <c r="Q12" i="1"/>
  <c r="L12" i="1"/>
  <c r="K12" i="1" s="1"/>
  <c r="G12" i="1"/>
  <c r="F12" i="1"/>
  <c r="AI11" i="1"/>
  <c r="AC11" i="1"/>
  <c r="W11" i="1"/>
  <c r="Q11" i="1"/>
  <c r="L11" i="1"/>
  <c r="K11" i="1"/>
  <c r="G11" i="1"/>
  <c r="F11" i="1"/>
  <c r="AI10" i="1"/>
  <c r="AI8" i="1" s="1"/>
  <c r="AC10" i="1"/>
  <c r="AC8" i="1" s="1"/>
  <c r="W10" i="1"/>
  <c r="W8" i="1" s="1"/>
  <c r="Q10" i="1"/>
  <c r="K10" i="1" s="1"/>
  <c r="L10" i="1"/>
  <c r="G10" i="1"/>
  <c r="F10" i="1"/>
  <c r="E10" i="1"/>
  <c r="AI9" i="1"/>
  <c r="AC9" i="1"/>
  <c r="W9" i="1"/>
  <c r="Q9" i="1"/>
  <c r="L9" i="1"/>
  <c r="L8" i="1" s="1"/>
  <c r="K9" i="1"/>
  <c r="K8" i="1" s="1"/>
  <c r="G9" i="1"/>
  <c r="F9" i="1"/>
  <c r="E9" i="1"/>
  <c r="E8" i="1" s="1"/>
  <c r="G8" i="1" s="1"/>
  <c r="AM8" i="1"/>
  <c r="AL8" i="1"/>
  <c r="AK8" i="1"/>
  <c r="AJ8" i="1"/>
  <c r="AH8" i="1"/>
  <c r="AG8" i="1"/>
  <c r="AF8" i="1"/>
  <c r="AE8" i="1"/>
  <c r="AD8" i="1"/>
  <c r="AB8" i="1"/>
  <c r="AA8" i="1"/>
  <c r="Z8" i="1"/>
  <c r="Y8" i="1"/>
  <c r="X8" i="1"/>
  <c r="U8" i="1"/>
  <c r="T8" i="1"/>
  <c r="S8" i="1"/>
  <c r="R8" i="1"/>
  <c r="P8" i="1"/>
  <c r="O8" i="1"/>
  <c r="N8" i="1"/>
  <c r="M8" i="1"/>
  <c r="AM7" i="1"/>
  <c r="AI7" i="1" s="1"/>
  <c r="AL7" i="1"/>
  <c r="AK7" i="1"/>
  <c r="AJ7" i="1"/>
  <c r="AC7" i="1"/>
  <c r="W7" i="1"/>
  <c r="Q7" i="1"/>
  <c r="L7" i="1"/>
  <c r="K7" i="1"/>
  <c r="I7" i="1"/>
  <c r="H7" i="1"/>
  <c r="G7" i="1"/>
  <c r="F7" i="1"/>
  <c r="E7" i="1" s="1"/>
  <c r="AM6" i="1"/>
  <c r="AI6" i="1" s="1"/>
  <c r="AL6" i="1"/>
  <c r="AK6" i="1"/>
  <c r="AJ6" i="1"/>
  <c r="AC6" i="1"/>
  <c r="W6" i="1"/>
  <c r="Q6" i="1"/>
  <c r="L6" i="1"/>
  <c r="K6" i="1"/>
  <c r="I6" i="1"/>
  <c r="H6" i="1"/>
  <c r="G6" i="1"/>
  <c r="F6" i="1"/>
  <c r="E6" i="1"/>
  <c r="K15" i="1" l="1"/>
  <c r="AI17" i="1"/>
  <c r="AI15" i="1" s="1"/>
  <c r="Q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5" authorId="0" shapeId="0" xr:uid="{9FE45448-D80F-46CC-B56C-C609FDD3288B}">
      <text>
        <r>
          <rPr>
            <sz val="12"/>
            <color theme="1"/>
            <rFont val="Calibri"/>
            <scheme val="minor"/>
          </rPr>
          <t>======
ID#AAABNJaKIQk
jojie ann climaco    (2024-05-14 17:15:15)
why 15? typo?
------
ID#AAABNPE0La0
Marilou Abegando    (2024-05-15 18:56:46)
15</t>
        </r>
      </text>
    </comment>
    <comment ref="W15" authorId="0" shapeId="0" xr:uid="{67C5EC52-A396-4CAA-AB30-A37271917E7D}">
      <text>
        <r>
          <rPr>
            <sz val="12"/>
            <color theme="1"/>
            <rFont val="Calibri"/>
            <scheme val="minor"/>
          </rPr>
          <t>======
ID#AAABNJaKIQo
jojie ann climaco    (2024-05-14 17:19:10)
can we provide projected numbers for the disaggregation?</t>
        </r>
      </text>
    </comment>
  </commentList>
</comments>
</file>

<file path=xl/sharedStrings.xml><?xml version="1.0" encoding="utf-8"?>
<sst xmlns="http://schemas.openxmlformats.org/spreadsheetml/2006/main" count="278" uniqueCount="166">
  <si>
    <t>DIP Name</t>
  </si>
  <si>
    <t>#</t>
  </si>
  <si>
    <t>Commodity</t>
  </si>
  <si>
    <t>Provincial Scope</t>
  </si>
  <si>
    <t>Projected Reach</t>
  </si>
  <si>
    <t>Target schedule of approval (kindly indicate target month and year of approval)</t>
  </si>
  <si>
    <t>Smallholder Farmers</t>
  </si>
  <si>
    <t>Farmer Organizations by size</t>
  </si>
  <si>
    <t># of FOs who qualify as MSMEs</t>
  </si>
  <si>
    <t># of FO members by type of FO</t>
  </si>
  <si>
    <t>MSMEs</t>
  </si>
  <si>
    <t># of MSMEs who qualify as FOs</t>
  </si>
  <si>
    <t>Total
(M + F)</t>
  </si>
  <si>
    <t>Male</t>
  </si>
  <si>
    <t>Female</t>
  </si>
  <si>
    <t>Youth</t>
  </si>
  <si>
    <t>IP</t>
  </si>
  <si>
    <t>PWD</t>
  </si>
  <si>
    <t>Total</t>
  </si>
  <si>
    <t>Cooperative</t>
  </si>
  <si>
    <t>Association</t>
  </si>
  <si>
    <t>COOPERATIVE MEMBERS</t>
  </si>
  <si>
    <t>ASSOCIATION MEMBERS</t>
  </si>
  <si>
    <t>Large</t>
  </si>
  <si>
    <t>Medium</t>
  </si>
  <si>
    <t>Small</t>
  </si>
  <si>
    <t>Micro</t>
  </si>
  <si>
    <t>Cacao</t>
  </si>
  <si>
    <t>Projected Reach based on approved DIPs1</t>
  </si>
  <si>
    <t>As of 30 October 2024</t>
  </si>
  <si>
    <t>by Dec 2024</t>
  </si>
  <si>
    <t>Total Cumulative #</t>
  </si>
  <si>
    <t>% vs. regional commitments</t>
  </si>
  <si>
    <t># of  commitments by partner</t>
  </si>
  <si>
    <t>Partner Beneficiaries</t>
  </si>
  <si>
    <t>Actual Reach 
as of 30 October 2024*</t>
  </si>
  <si>
    <t>Projected Cumulative Actual Reach 
by December 2024**</t>
  </si>
  <si>
    <t>% 
vs. total # of beneficiaries based on approved DIPs</t>
  </si>
  <si>
    <t>% 
vs. total cumulative # of beneficiaries based on approved DIPs by Dec 2024</t>
  </si>
  <si>
    <t>DIP (approved)-based Capbuild activities as of 15 March 2024</t>
  </si>
  <si>
    <t>Cumulative Projected total capbuild by December 2023**</t>
  </si>
  <si>
    <t>Total # of target capbuild activities based on approved DIPs</t>
  </si>
  <si>
    <t>Total # of actual number of implemented capbuild activities</t>
  </si>
  <si>
    <t>% of implemented capbuild</t>
  </si>
  <si>
    <t># of implemented capbuild activities per type*</t>
  </si>
  <si>
    <t>Fund</t>
  </si>
  <si>
    <t>Projected cumulative total number of capbuild activities to be implemented by Dec 2024</t>
  </si>
  <si>
    <t>Projected cumulative amount to be utilzed for capbuild by Dec 2024</t>
  </si>
  <si>
    <t>Organization Entrepreneurial</t>
  </si>
  <si>
    <t>Governance</t>
  </si>
  <si>
    <t>Organizational Management</t>
  </si>
  <si>
    <t>Operations</t>
  </si>
  <si>
    <t>Technology and Product Development (Business Development)</t>
  </si>
  <si>
    <t>Agricultural Production (e.g., SALT, GAP)</t>
  </si>
  <si>
    <t>Institutional Marketing Management</t>
  </si>
  <si>
    <t>Human Resource Management</t>
  </si>
  <si>
    <t>Financial Management</t>
  </si>
  <si>
    <t xml:space="preserve">Networking and Linkage- Building
(External Relation; Business Membership Organizations)
</t>
  </si>
  <si>
    <t>Others, please indicate</t>
  </si>
  <si>
    <t>Total amount based on approved DIPs</t>
  </si>
  <si>
    <t>Amount utilized based on approved DIPs</t>
  </si>
  <si>
    <t>% fund utilization</t>
  </si>
  <si>
    <t>DIP Name 
(indicate name of DIPs per status)</t>
  </si>
  <si>
    <t>Actual Reach (Unique Count) as of 15 March 2024*</t>
  </si>
  <si>
    <t>Target cumulative actual reach by December 2024</t>
  </si>
  <si>
    <t>FOs</t>
  </si>
  <si>
    <t>SHFs</t>
  </si>
  <si>
    <t>% 
vs. total # of Smallholder Farmers based on approved DIPs</t>
  </si>
  <si>
    <t>%</t>
  </si>
  <si>
    <t>% 
vs. cumulative total # of Smallholder Farmers based on approved DIPs by Dec 2024</t>
  </si>
  <si>
    <t>%
vs. cumulative total # of FOs based on approved DIPs by Dec 2024</t>
  </si>
  <si>
    <t>% 
vs. cumulative total # of MSMEs based on approved DIPs by Dec 2024</t>
  </si>
  <si>
    <t>Type of Training</t>
  </si>
  <si>
    <t>Actual Reach (unique count) of beneficiaries per type of Training as of 15 March 2024</t>
  </si>
  <si>
    <t>Matching Grants based on approved DIPs</t>
  </si>
  <si>
    <t>Matching Grants Released based on approved DIPs</t>
  </si>
  <si>
    <t>Pending Matching Grants for Release based on approved DIPs - with RD-approved/signed Matching Grants Agreements (MGA) and/or Matching Grants Request for Release (MGRR)</t>
  </si>
  <si>
    <t>MG Funds for release 
(ongoing and in the pipeline DIPs)</t>
  </si>
  <si>
    <t>Total Amount of approved Matching Grant (RAPID Funds) based on approved DIPs</t>
  </si>
  <si>
    <t>Total target number of FOs/ MSMEs who will receive MG Funds based on approved DIPs</t>
  </si>
  <si>
    <t>Total Target # of FO-members who will benefit from the MG funds</t>
  </si>
  <si>
    <t>Amount of Released MG per type</t>
  </si>
  <si>
    <t>% 
(actual amount of MG released / amount based on approved DIPs)</t>
  </si>
  <si>
    <t># of actual FOs (received MG Funds)</t>
  </si>
  <si>
    <t>%
(actual FOs/target)</t>
  </si>
  <si>
    <t># of actual FO- members who benefitted through the MG funds</t>
  </si>
  <si>
    <t>%
(actual FO members/target)</t>
  </si>
  <si>
    <t>Amount of MG pending release</t>
  </si>
  <si>
    <t>Target date of release (indicate wk and Month e.g., 2nd wk of October 2023)</t>
  </si>
  <si>
    <t>Projected # of FOs/MSMEs who will receive the MG funds</t>
  </si>
  <si>
    <t>Projected # of FO-members who will benefit from the MG funds</t>
  </si>
  <si>
    <t>Amount for Release</t>
  </si>
  <si>
    <t>Expansion</t>
  </si>
  <si>
    <t>Rehabilitation 
(Refers to amount of rehab tools. Not part of MG but included for monitoring purposes)</t>
  </si>
  <si>
    <t>Equipment/Facilities (Productive Investments)</t>
  </si>
  <si>
    <t>TOTAL</t>
  </si>
  <si>
    <t>Rehabilitation
(Refers to amount of rehab tools. Not part of MG but included for monitoring purposes)</t>
  </si>
  <si>
    <t>Seedlings distributed</t>
  </si>
  <si>
    <t>Total # of hectares planted</t>
  </si>
  <si>
    <t># of FOs received seedlings</t>
  </si>
  <si>
    <t># of FO-members received seedlings</t>
  </si>
  <si>
    <t>Projected MG-Expansion Implementation by December 2024</t>
  </si>
  <si>
    <t>Total # of seedlings targeted to be distributed based on approved DIPs</t>
  </si>
  <si>
    <t>Actual # of seedlings distributed to FOs</t>
  </si>
  <si>
    <t>%
(actual/
target)</t>
  </si>
  <si>
    <t>Total # (in hectares) of hectares targeted to be planted based on approved DIPs</t>
  </si>
  <si>
    <t>Actual number of hectares planted with seedlings</t>
  </si>
  <si>
    <t>total # of FOs targeted to receive seddlings based on approved DIPs</t>
  </si>
  <si>
    <t>Actual number of FOs who recevied the seedlings</t>
  </si>
  <si>
    <t>Total # FO-members targeted to receive seedlings</t>
  </si>
  <si>
    <t>Actual # of FO-members who received seedlings</t>
  </si>
  <si>
    <t>cumulative total number of seedlings distributed to FOs</t>
  </si>
  <si>
    <t>% 
(cumulative total/total target of distributed seedlings based on approved DIPs</t>
  </si>
  <si>
    <t>cumulative total # of FOs received seedlings</t>
  </si>
  <si>
    <t>% 
(cumulative total/total target of FOs who shall receive seedlings based on approved DIPs</t>
  </si>
  <si>
    <t>cumulative total # of FO-members received seedlings</t>
  </si>
  <si>
    <t>% 
(cumulative total/total target of FO-members who shall receive seedlings based on approved DIPs</t>
  </si>
  <si>
    <t>Progress as of 15 September 2024</t>
  </si>
  <si>
    <t>Projections by December 2024</t>
  </si>
  <si>
    <t># FOs received rehab tools*</t>
  </si>
  <si>
    <t># of FO-members received rehab tools</t>
  </si>
  <si>
    <t>Total # of hectares rehabilitated</t>
  </si>
  <si>
    <t>Cumulative Total # FOs received rehab tools</t>
  </si>
  <si>
    <t>Cumulative Total # of FO-members received rehab tools</t>
  </si>
  <si>
    <t>Cumulative Total # of hectares rehabilitated</t>
  </si>
  <si>
    <t>Total # of FOs targeted to receive rehab tools based on approved DIPs</t>
  </si>
  <si>
    <t>Actual # of FOs received rehab tools</t>
  </si>
  <si>
    <t>% 
(actual/
target)</t>
  </si>
  <si>
    <t>Total # of FO-members targeted to receive rehab tools based on approved DIPs</t>
  </si>
  <si>
    <t>Actual # of FO-members received rehab tools</t>
  </si>
  <si>
    <t>Total # of hectares targeted to be rehabilitated based on approved DIPs</t>
  </si>
  <si>
    <t>Actual # of hectares rehabilitated</t>
  </si>
  <si>
    <t>"% 
(actual/
target)</t>
  </si>
  <si>
    <t>%
(actual/target)</t>
  </si>
  <si>
    <t>Projected cumulative results by December 2024</t>
  </si>
  <si>
    <t>Type of productive investments</t>
  </si>
  <si>
    <t>FO Members</t>
  </si>
  <si>
    <t>FO-members</t>
  </si>
  <si>
    <t>Type of productive investments based on approved DIPs</t>
  </si>
  <si>
    <t>Actual productive investments received by FOs</t>
  </si>
  <si>
    <t>Target # of FOs/ MSMEs to receive productive investments based on approved DIPs</t>
  </si>
  <si>
    <t>Actual # of FOs who received productive investments</t>
  </si>
  <si>
    <t>% 
(actual/target)</t>
  </si>
  <si>
    <t>Target number of FO-members to benefit from productive investments based on approved DIPs</t>
  </si>
  <si>
    <t>Actual # of FO-members benefitting from productive investments</t>
  </si>
  <si>
    <t>Cumulative total # of FOs/ MSMEs (actual) to receive productive investments by Dec 2024</t>
  </si>
  <si>
    <t>% 
(cumulative total/total target based on approved DIPs)</t>
  </si>
  <si>
    <t>Cumulative total # (actual) of FO-members benefitting from productive investments by Dec 2024</t>
  </si>
  <si>
    <t>%
(cumulative total/total target based on approved DIPs)</t>
  </si>
  <si>
    <t>Name of FMI projects</t>
  </si>
  <si>
    <t>Total length in kms</t>
  </si>
  <si>
    <t>Total FMI amount</t>
  </si>
  <si>
    <t>Total amount released for Accomplished/ ongoing FMI</t>
  </si>
  <si>
    <t>Potential Farmer Reach</t>
  </si>
  <si>
    <t>Status of Implementation per FMI (for FMI with on-going implementation, indicate % accomplishment rate)</t>
  </si>
  <si>
    <t>Regional Specialty Coffee</t>
  </si>
  <si>
    <t>Davao de Oro</t>
  </si>
  <si>
    <t>Davao Occidental</t>
  </si>
  <si>
    <t>KFI Expansion</t>
  </si>
  <si>
    <t>Davao del Sur</t>
  </si>
  <si>
    <t>Davao del Norte</t>
  </si>
  <si>
    <t>Davao Oriental</t>
  </si>
  <si>
    <t>CNT Expansion</t>
  </si>
  <si>
    <t>Regional Banana DIP</t>
  </si>
  <si>
    <t>Banana</t>
  </si>
  <si>
    <t>Davao do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</si>
</sst>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\-d"/>
  </numFmts>
  <fonts count="27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5"/>
      <color theme="1"/>
      <name val="Century Gothic"/>
      <family val="2"/>
    </font>
    <font>
      <sz val="15"/>
      <color theme="1"/>
      <name val="Century Gothic"/>
      <family val="2"/>
    </font>
    <font>
      <sz val="12"/>
      <color theme="1"/>
      <name val="Century Gothic"/>
      <family val="2"/>
    </font>
    <font>
      <b/>
      <sz val="11"/>
      <color theme="1"/>
      <name val="Century Gothic"/>
      <family val="2"/>
    </font>
    <font>
      <b/>
      <sz val="10"/>
      <color rgb="FFFFFFFF"/>
      <name val="Century Gothic"/>
    </font>
    <font>
      <sz val="10"/>
      <color rgb="FF000000"/>
      <name val="Century Gothic"/>
    </font>
    <font>
      <sz val="10"/>
      <color theme="1"/>
      <name val="Century Gothic"/>
    </font>
    <font>
      <sz val="10"/>
      <color theme="1"/>
      <name val="&quot;⋎ntury gothic\&quot;&quot;"/>
    </font>
    <font>
      <sz val="12"/>
      <color theme="1"/>
      <name val="Century Gothic"/>
    </font>
    <font>
      <b/>
      <sz val="12"/>
      <color rgb="FFFFFFFF"/>
      <name val="Century Gothic"/>
    </font>
    <font>
      <b/>
      <sz val="12"/>
      <color rgb="FFFFFFFF"/>
      <name val="Arial"/>
    </font>
    <font>
      <b/>
      <sz val="10"/>
      <color theme="0"/>
      <name val="Century Gothic"/>
    </font>
    <font>
      <b/>
      <sz val="10"/>
      <color rgb="FF000000"/>
      <name val="Century Gothic"/>
    </font>
    <font>
      <b/>
      <sz val="12"/>
      <color theme="1"/>
      <name val="Century Gothic"/>
    </font>
    <font>
      <sz val="12"/>
      <color theme="1"/>
      <name val="Calibri"/>
    </font>
    <font>
      <sz val="12"/>
      <color theme="1"/>
      <name val="Arial"/>
    </font>
    <font>
      <sz val="10"/>
      <color theme="1"/>
      <name val="Arial"/>
    </font>
    <font>
      <b/>
      <sz val="12"/>
      <color rgb="FFFFFFFF"/>
      <name val="Calibri"/>
    </font>
    <font>
      <b/>
      <sz val="10"/>
      <color rgb="FFFFFFFF"/>
      <name val="&quot;⋎ntury gothic\&quot;&quot;"/>
    </font>
    <font>
      <b/>
      <sz val="10"/>
      <color theme="1"/>
      <name val="Century Gothic"/>
    </font>
    <font>
      <sz val="12"/>
      <color theme="1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4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CCCCCC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3" fillId="4" borderId="11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 wrapText="1"/>
    </xf>
    <xf numFmtId="0" fontId="1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4" fillId="0" borderId="1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center" wrapText="1"/>
    </xf>
    <xf numFmtId="0" fontId="3" fillId="4" borderId="20" xfId="0" applyFont="1" applyFill="1" applyBorder="1" applyAlignment="1">
      <alignment horizontal="center" wrapText="1"/>
    </xf>
    <xf numFmtId="0" fontId="3" fillId="4" borderId="21" xfId="0" applyFont="1" applyFill="1" applyBorder="1" applyAlignment="1">
      <alignment horizontal="center" wrapText="1"/>
    </xf>
    <xf numFmtId="0" fontId="3" fillId="4" borderId="22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9" borderId="14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1" fillId="8" borderId="36" xfId="0" applyFont="1" applyFill="1" applyBorder="1" applyAlignment="1">
      <alignment horizontal="center" vertical="center" wrapText="1"/>
    </xf>
    <xf numFmtId="0" fontId="1" fillId="8" borderId="29" xfId="0" applyFont="1" applyFill="1" applyBorder="1" applyAlignment="1">
      <alignment horizontal="center" vertical="center" wrapText="1"/>
    </xf>
    <xf numFmtId="0" fontId="1" fillId="8" borderId="30" xfId="0" applyFont="1" applyFill="1" applyBorder="1" applyAlignment="1">
      <alignment horizontal="center" vertical="center" wrapText="1"/>
    </xf>
    <xf numFmtId="0" fontId="1" fillId="8" borderId="37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 wrapText="1"/>
    </xf>
    <xf numFmtId="0" fontId="1" fillId="8" borderId="32" xfId="0" applyFont="1" applyFill="1" applyBorder="1" applyAlignment="1">
      <alignment horizontal="center" vertical="center" wrapText="1"/>
    </xf>
    <xf numFmtId="0" fontId="1" fillId="10" borderId="36" xfId="0" applyFont="1" applyFill="1" applyBorder="1" applyAlignment="1">
      <alignment horizontal="center" vertical="center" wrapText="1"/>
    </xf>
    <xf numFmtId="0" fontId="1" fillId="10" borderId="29" xfId="0" applyFont="1" applyFill="1" applyBorder="1" applyAlignment="1">
      <alignment horizontal="center" vertical="center" wrapText="1"/>
    </xf>
    <xf numFmtId="0" fontId="1" fillId="10" borderId="30" xfId="0" applyFont="1" applyFill="1" applyBorder="1" applyAlignment="1">
      <alignment horizontal="center" vertical="center" wrapText="1"/>
    </xf>
    <xf numFmtId="0" fontId="1" fillId="10" borderId="37" xfId="0" applyFont="1" applyFill="1" applyBorder="1" applyAlignment="1">
      <alignment horizontal="center" vertical="center" wrapText="1"/>
    </xf>
    <xf numFmtId="0" fontId="1" fillId="10" borderId="31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horizontal="center" vertical="center" wrapText="1"/>
    </xf>
    <xf numFmtId="0" fontId="1" fillId="11" borderId="36" xfId="0" applyFont="1" applyFill="1" applyBorder="1" applyAlignment="1">
      <alignment horizontal="center" vertical="center" wrapText="1"/>
    </xf>
    <xf numFmtId="0" fontId="1" fillId="11" borderId="29" xfId="0" applyFont="1" applyFill="1" applyBorder="1" applyAlignment="1">
      <alignment horizontal="center" vertical="center" wrapText="1"/>
    </xf>
    <xf numFmtId="0" fontId="1" fillId="11" borderId="30" xfId="0" applyFont="1" applyFill="1" applyBorder="1" applyAlignment="1">
      <alignment horizontal="center" vertical="center" wrapText="1"/>
    </xf>
    <xf numFmtId="0" fontId="1" fillId="11" borderId="37" xfId="0" applyFont="1" applyFill="1" applyBorder="1" applyAlignment="1">
      <alignment horizontal="center" vertical="center" wrapText="1"/>
    </xf>
    <xf numFmtId="0" fontId="1" fillId="11" borderId="31" xfId="0" applyFont="1" applyFill="1" applyBorder="1" applyAlignment="1">
      <alignment horizontal="center" vertical="center" wrapText="1"/>
    </xf>
    <xf numFmtId="0" fontId="1" fillId="11" borderId="32" xfId="0" applyFont="1" applyFill="1" applyBorder="1" applyAlignment="1">
      <alignment horizontal="center" vertical="center" wrapText="1"/>
    </xf>
    <xf numFmtId="0" fontId="1" fillId="6" borderId="36" xfId="0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0" fontId="1" fillId="6" borderId="34" xfId="0" applyFont="1" applyFill="1" applyBorder="1" applyAlignment="1">
      <alignment horizontal="center" vertical="center" wrapText="1"/>
    </xf>
    <xf numFmtId="0" fontId="1" fillId="6" borderId="37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0" fontId="1" fillId="6" borderId="35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8" borderId="45" xfId="0" applyFont="1" applyFill="1" applyBorder="1" applyAlignment="1">
      <alignment vertical="center" wrapText="1"/>
    </xf>
    <xf numFmtId="0" fontId="8" fillId="8" borderId="45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8" borderId="1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0" borderId="46" xfId="0" applyFont="1" applyBorder="1" applyAlignment="1">
      <alignment horizontal="right" wrapText="1"/>
    </xf>
    <xf numFmtId="0" fontId="4" fillId="0" borderId="9" xfId="0" applyFont="1" applyBorder="1" applyAlignment="1">
      <alignment vertical="top" wrapText="1"/>
    </xf>
    <xf numFmtId="0" fontId="4" fillId="8" borderId="11" xfId="0" applyFont="1" applyFill="1" applyBorder="1" applyAlignment="1">
      <alignment vertical="top" wrapText="1"/>
    </xf>
    <xf numFmtId="0" fontId="4" fillId="8" borderId="9" xfId="0" applyFont="1" applyFill="1" applyBorder="1" applyAlignment="1">
      <alignment vertical="top" wrapText="1"/>
    </xf>
    <xf numFmtId="0" fontId="3" fillId="0" borderId="1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8" borderId="14" xfId="0" applyFont="1" applyFill="1" applyBorder="1" applyAlignment="1">
      <alignment horizontal="center" wrapText="1"/>
    </xf>
    <xf numFmtId="0" fontId="3" fillId="8" borderId="5" xfId="0" applyFont="1" applyFill="1" applyBorder="1" applyAlignment="1">
      <alignment horizontal="center" wrapText="1"/>
    </xf>
    <xf numFmtId="0" fontId="3" fillId="8" borderId="6" xfId="0" applyFont="1" applyFill="1" applyBorder="1" applyAlignment="1">
      <alignment horizont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8" borderId="21" xfId="0" applyFont="1" applyFill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0" borderId="47" xfId="0" applyFont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10" fillId="12" borderId="48" xfId="0" applyFont="1" applyFill="1" applyBorder="1" applyAlignment="1">
      <alignment vertical="center"/>
    </xf>
    <xf numFmtId="0" fontId="11" fillId="13" borderId="48" xfId="0" applyFont="1" applyFill="1" applyBorder="1" applyAlignment="1">
      <alignment horizontal="center" vertical="top"/>
    </xf>
    <xf numFmtId="0" fontId="11" fillId="13" borderId="48" xfId="0" applyFont="1" applyFill="1" applyBorder="1" applyAlignment="1">
      <alignment vertical="top"/>
    </xf>
    <xf numFmtId="0" fontId="11" fillId="13" borderId="48" xfId="0" applyFont="1" applyFill="1" applyBorder="1" applyAlignment="1">
      <alignment vertical="top" wrapText="1"/>
    </xf>
    <xf numFmtId="3" fontId="12" fillId="0" borderId="48" xfId="0" applyNumberFormat="1" applyFont="1" applyBorder="1" applyAlignment="1">
      <alignment horizontal="right" vertical="top"/>
    </xf>
    <xf numFmtId="3" fontId="11" fillId="13" borderId="48" xfId="0" applyNumberFormat="1" applyFont="1" applyFill="1" applyBorder="1" applyAlignment="1">
      <alignment horizontal="right" vertical="top"/>
    </xf>
    <xf numFmtId="3" fontId="11" fillId="13" borderId="48" xfId="0" applyNumberFormat="1" applyFont="1" applyFill="1" applyBorder="1" applyAlignment="1">
      <alignment horizontal="right"/>
    </xf>
    <xf numFmtId="3" fontId="13" fillId="0" borderId="48" xfId="0" applyNumberFormat="1" applyFont="1" applyBorder="1" applyAlignment="1">
      <alignment horizontal="right" vertical="top"/>
    </xf>
    <xf numFmtId="0" fontId="12" fillId="0" borderId="48" xfId="0" applyFont="1" applyBorder="1" applyAlignment="1">
      <alignment horizontal="center" vertical="top" wrapText="1"/>
    </xf>
    <xf numFmtId="0" fontId="12" fillId="14" borderId="48" xfId="0" applyFont="1" applyFill="1" applyBorder="1" applyAlignment="1">
      <alignment horizontal="center" vertical="top" wrapText="1"/>
    </xf>
    <xf numFmtId="0" fontId="12" fillId="14" borderId="48" xfId="0" applyFont="1" applyFill="1" applyBorder="1" applyAlignment="1">
      <alignment vertical="top" wrapText="1"/>
    </xf>
    <xf numFmtId="3" fontId="12" fillId="14" borderId="48" xfId="0" applyNumberFormat="1" applyFont="1" applyFill="1" applyBorder="1" applyAlignment="1">
      <alignment vertical="top" wrapText="1"/>
    </xf>
    <xf numFmtId="3" fontId="14" fillId="15" borderId="48" xfId="0" applyNumberFormat="1" applyFont="1" applyFill="1" applyBorder="1" applyAlignment="1">
      <alignment horizontal="right" vertical="top" wrapText="1"/>
    </xf>
    <xf numFmtId="3" fontId="14" fillId="13" borderId="48" xfId="0" applyNumberFormat="1" applyFont="1" applyFill="1" applyBorder="1" applyAlignment="1">
      <alignment horizontal="right" vertical="top" wrapText="1"/>
    </xf>
    <xf numFmtId="0" fontId="12" fillId="13" borderId="48" xfId="0" applyFont="1" applyFill="1" applyBorder="1" applyAlignment="1">
      <alignment vertical="top" wrapText="1"/>
    </xf>
    <xf numFmtId="0" fontId="12" fillId="16" borderId="0" xfId="0" applyFont="1" applyFill="1"/>
    <xf numFmtId="0" fontId="10" fillId="12" borderId="48" xfId="0" applyFont="1" applyFill="1" applyBorder="1" applyAlignment="1">
      <alignment horizontal="left" vertical="center" wrapText="1" readingOrder="1"/>
    </xf>
    <xf numFmtId="0" fontId="10" fillId="12" borderId="48" xfId="0" applyFont="1" applyFill="1" applyBorder="1" applyAlignment="1">
      <alignment horizontal="center" vertical="center"/>
    </xf>
    <xf numFmtId="0" fontId="10" fillId="12" borderId="48" xfId="0" applyFont="1" applyFill="1" applyBorder="1" applyAlignment="1">
      <alignment vertical="center" wrapText="1"/>
    </xf>
    <xf numFmtId="3" fontId="10" fillId="12" borderId="48" xfId="0" applyNumberFormat="1" applyFont="1" applyFill="1" applyBorder="1" applyAlignment="1">
      <alignment horizontal="right" vertical="center"/>
    </xf>
    <xf numFmtId="3" fontId="15" fillId="12" borderId="48" xfId="0" applyNumberFormat="1" applyFont="1" applyFill="1" applyBorder="1" applyAlignment="1">
      <alignment horizontal="right"/>
    </xf>
    <xf numFmtId="3" fontId="16" fillId="12" borderId="48" xfId="0" applyNumberFormat="1" applyFont="1" applyFill="1" applyBorder="1" applyAlignment="1">
      <alignment horizontal="right"/>
    </xf>
    <xf numFmtId="0" fontId="17" fillId="12" borderId="48" xfId="0" applyFont="1" applyFill="1" applyBorder="1" applyAlignment="1">
      <alignment horizontal="center" vertical="center" wrapText="1"/>
    </xf>
    <xf numFmtId="0" fontId="18" fillId="15" borderId="48" xfId="0" applyFont="1" applyFill="1" applyBorder="1" applyAlignment="1">
      <alignment horizontal="center" vertical="center" wrapText="1"/>
    </xf>
    <xf numFmtId="0" fontId="19" fillId="15" borderId="48" xfId="0" applyFont="1" applyFill="1" applyBorder="1" applyAlignment="1">
      <alignment horizontal="center" wrapText="1"/>
    </xf>
    <xf numFmtId="0" fontId="15" fillId="15" borderId="48" xfId="0" applyFont="1" applyFill="1" applyBorder="1" applyAlignment="1">
      <alignment horizontal="right" wrapText="1"/>
    </xf>
    <xf numFmtId="0" fontId="10" fillId="15" borderId="48" xfId="0" applyFont="1" applyFill="1" applyBorder="1" applyAlignment="1">
      <alignment horizontal="center" vertical="center"/>
    </xf>
    <xf numFmtId="0" fontId="10" fillId="13" borderId="48" xfId="0" applyFont="1" applyFill="1" applyBorder="1" applyAlignment="1">
      <alignment vertical="center" wrapText="1"/>
    </xf>
    <xf numFmtId="0" fontId="10" fillId="13" borderId="0" xfId="0" applyFont="1" applyFill="1" applyAlignment="1">
      <alignment vertical="center"/>
    </xf>
    <xf numFmtId="3" fontId="20" fillId="13" borderId="48" xfId="0" applyNumberFormat="1" applyFont="1" applyFill="1" applyBorder="1"/>
    <xf numFmtId="3" fontId="14" fillId="17" borderId="48" xfId="0" applyNumberFormat="1" applyFont="1" applyFill="1" applyBorder="1" applyAlignment="1">
      <alignment horizontal="right"/>
    </xf>
    <xf numFmtId="3" fontId="21" fillId="17" borderId="48" xfId="0" applyNumberFormat="1" applyFont="1" applyFill="1" applyBorder="1" applyAlignment="1">
      <alignment horizontal="right" vertical="top"/>
    </xf>
    <xf numFmtId="3" fontId="20" fillId="17" borderId="48" xfId="0" applyNumberFormat="1" applyFont="1" applyFill="1" applyBorder="1" applyAlignment="1">
      <alignment vertical="top"/>
    </xf>
    <xf numFmtId="0" fontId="20" fillId="17" borderId="48" xfId="0" applyFont="1" applyFill="1" applyBorder="1" applyAlignment="1">
      <alignment vertical="top"/>
    </xf>
    <xf numFmtId="0" fontId="14" fillId="17" borderId="48" xfId="0" applyFont="1" applyFill="1" applyBorder="1" applyAlignment="1">
      <alignment horizontal="center" vertical="top" wrapText="1"/>
    </xf>
    <xf numFmtId="0" fontId="12" fillId="13" borderId="48" xfId="0" applyFont="1" applyFill="1" applyBorder="1" applyAlignment="1">
      <alignment horizontal="center" vertical="top" wrapText="1"/>
    </xf>
    <xf numFmtId="0" fontId="14" fillId="13" borderId="48" xfId="0" applyFont="1" applyFill="1" applyBorder="1" applyAlignment="1">
      <alignment horizontal="right" vertical="top" wrapText="1"/>
    </xf>
    <xf numFmtId="0" fontId="20" fillId="13" borderId="48" xfId="0" applyFont="1" applyFill="1" applyBorder="1" applyAlignment="1">
      <alignment vertical="top"/>
    </xf>
    <xf numFmtId="0" fontId="14" fillId="0" borderId="48" xfId="0" applyFont="1" applyBorder="1" applyAlignment="1">
      <alignment horizontal="center" vertical="top" wrapText="1"/>
    </xf>
    <xf numFmtId="168" fontId="11" fillId="13" borderId="48" xfId="0" applyNumberFormat="1" applyFont="1" applyFill="1" applyBorder="1" applyAlignment="1">
      <alignment horizontal="right" vertical="top"/>
    </xf>
    <xf numFmtId="0" fontId="12" fillId="0" borderId="0" xfId="0" applyFont="1"/>
    <xf numFmtId="3" fontId="12" fillId="13" borderId="48" xfId="0" applyNumberFormat="1" applyFont="1" applyFill="1" applyBorder="1" applyAlignment="1">
      <alignment vertical="top" wrapText="1"/>
    </xf>
    <xf numFmtId="0" fontId="14" fillId="13" borderId="48" xfId="0" applyFont="1" applyFill="1" applyBorder="1" applyAlignment="1">
      <alignment horizontal="right" vertical="top"/>
    </xf>
    <xf numFmtId="3" fontId="22" fillId="0" borderId="48" xfId="0" applyNumberFormat="1" applyFont="1" applyBorder="1" applyAlignment="1">
      <alignment horizontal="right" vertical="top"/>
    </xf>
    <xf numFmtId="3" fontId="23" fillId="12" borderId="0" xfId="0" applyNumberFormat="1" applyFont="1" applyFill="1" applyAlignment="1">
      <alignment vertical="center"/>
    </xf>
    <xf numFmtId="3" fontId="24" fillId="12" borderId="48" xfId="0" applyNumberFormat="1" applyFont="1" applyFill="1" applyBorder="1" applyAlignment="1">
      <alignment horizontal="right" vertical="center"/>
    </xf>
    <xf numFmtId="0" fontId="10" fillId="12" borderId="48" xfId="0" applyFont="1" applyFill="1" applyBorder="1" applyAlignment="1">
      <alignment horizontal="center" vertical="center" wrapText="1"/>
    </xf>
    <xf numFmtId="0" fontId="18" fillId="15" borderId="48" xfId="0" applyFont="1" applyFill="1" applyBorder="1" applyAlignment="1">
      <alignment vertical="center" wrapText="1"/>
    </xf>
    <xf numFmtId="0" fontId="12" fillId="15" borderId="48" xfId="0" applyFont="1" applyFill="1" applyBorder="1" applyAlignment="1">
      <alignment vertical="top" wrapText="1"/>
    </xf>
    <xf numFmtId="3" fontId="12" fillId="15" borderId="48" xfId="0" applyNumberFormat="1" applyFont="1" applyFill="1" applyBorder="1" applyAlignment="1">
      <alignment vertical="top" wrapText="1"/>
    </xf>
    <xf numFmtId="3" fontId="15" fillId="12" borderId="48" xfId="0" applyNumberFormat="1" applyFont="1" applyFill="1" applyBorder="1" applyAlignment="1">
      <alignment horizontal="center" wrapText="1"/>
    </xf>
    <xf numFmtId="3" fontId="20" fillId="12" borderId="48" xfId="0" applyNumberFormat="1" applyFont="1" applyFill="1" applyBorder="1"/>
    <xf numFmtId="0" fontId="11" fillId="15" borderId="48" xfId="0" applyFont="1" applyFill="1" applyBorder="1" applyAlignment="1">
      <alignment vertical="top"/>
    </xf>
    <xf numFmtId="3" fontId="12" fillId="13" borderId="48" xfId="0" applyNumberFormat="1" applyFont="1" applyFill="1" applyBorder="1" applyAlignment="1">
      <alignment horizontal="right" vertical="top"/>
    </xf>
    <xf numFmtId="3" fontId="20" fillId="13" borderId="0" xfId="0" applyNumberFormat="1" applyFont="1" applyFill="1"/>
    <xf numFmtId="3" fontId="25" fillId="13" borderId="48" xfId="0" applyNumberFormat="1" applyFont="1" applyFill="1" applyBorder="1" applyAlignment="1">
      <alignment horizontal="right" vertical="top" wrapText="1"/>
    </xf>
    <xf numFmtId="3" fontId="12" fillId="13" borderId="48" xfId="0" applyNumberFormat="1" applyFont="1" applyFill="1" applyBorder="1" applyAlignment="1">
      <alignment horizontal="right" vertical="top" wrapText="1"/>
    </xf>
    <xf numFmtId="3" fontId="19" fillId="13" borderId="48" xfId="0" applyNumberFormat="1" applyFont="1" applyFill="1" applyBorder="1" applyAlignment="1">
      <alignment horizontal="right" vertical="top" wrapText="1"/>
    </xf>
    <xf numFmtId="3" fontId="20" fillId="13" borderId="48" xfId="0" applyNumberFormat="1" applyFont="1" applyFill="1" applyBorder="1" applyAlignment="1">
      <alignment vertical="top"/>
    </xf>
    <xf numFmtId="0" fontId="25" fillId="13" borderId="0" xfId="0" applyFont="1" applyFill="1"/>
    <xf numFmtId="3" fontId="10" fillId="12" borderId="48" xfId="0" applyNumberFormat="1" applyFont="1" applyFill="1" applyBorder="1" applyAlignment="1">
      <alignment horizontal="center" vertical="center"/>
    </xf>
    <xf numFmtId="0" fontId="17" fillId="12" borderId="48" xfId="0" applyFont="1" applyFill="1" applyBorder="1" applyAlignment="1">
      <alignment horizontal="center" vertical="center"/>
    </xf>
    <xf numFmtId="0" fontId="10" fillId="15" borderId="48" xfId="0" applyFont="1" applyFill="1" applyBorder="1" applyAlignment="1">
      <alignment horizontal="center" vertical="center" wrapText="1"/>
    </xf>
    <xf numFmtId="0" fontId="12" fillId="15" borderId="48" xfId="0" applyFont="1" applyFill="1" applyBorder="1" applyAlignment="1">
      <alignment horizontal="center" vertical="top" wrapText="1"/>
    </xf>
    <xf numFmtId="0" fontId="14" fillId="15" borderId="48" xfId="0" applyFont="1" applyFill="1" applyBorder="1" applyAlignment="1">
      <alignment horizontal="center" vertical="top" wrapText="1"/>
    </xf>
    <xf numFmtId="0" fontId="14" fillId="15" borderId="48" xfId="0" applyFont="1" applyFill="1" applyBorder="1" applyAlignment="1">
      <alignment horizontal="center" vertical="top"/>
    </xf>
    <xf numFmtId="0" fontId="11" fillId="15" borderId="48" xfId="0" applyFont="1" applyFill="1" applyBorder="1" applyAlignment="1">
      <alignment horizontal="center"/>
    </xf>
    <xf numFmtId="0" fontId="11" fillId="16" borderId="48" xfId="0" applyFont="1" applyFill="1" applyBorder="1" applyAlignment="1">
      <alignment horizontal="center" vertical="top"/>
    </xf>
    <xf numFmtId="0" fontId="11" fillId="0" borderId="0" xfId="0" applyFont="1"/>
    <xf numFmtId="0" fontId="25" fillId="13" borderId="48" xfId="0" applyFont="1" applyFill="1" applyBorder="1" applyAlignment="1">
      <alignment vertical="top" wrapText="1"/>
    </xf>
    <xf numFmtId="0" fontId="12" fillId="0" borderId="48" xfId="0" applyFont="1" applyBorder="1" applyAlignment="1">
      <alignment vertical="top" wrapText="1"/>
    </xf>
    <xf numFmtId="0" fontId="19" fillId="14" borderId="48" xfId="0" applyFont="1" applyFill="1" applyBorder="1" applyAlignment="1">
      <alignment horizontal="right" vertical="top" wrapText="1"/>
    </xf>
    <xf numFmtId="0" fontId="14" fillId="14" borderId="48" xfId="0" applyFont="1" applyFill="1" applyBorder="1" applyAlignment="1">
      <alignment horizontal="right" vertical="top" wrapText="1"/>
    </xf>
    <xf numFmtId="0" fontId="11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5014-62BE-426A-B01D-48550C97DA78}">
  <dimension ref="A1:AV20"/>
  <sheetViews>
    <sheetView zoomScale="115" zoomScaleNormal="115" workbookViewId="0">
      <selection activeCell="A6" sqref="A6:XFD20"/>
    </sheetView>
  </sheetViews>
  <sheetFormatPr defaultRowHeight="15"/>
  <sheetData>
    <row r="1" spans="1:48" ht="59.25" customHeight="1" thickTop="1" thickBot="1">
      <c r="A1" s="19" t="s">
        <v>0</v>
      </c>
      <c r="B1" s="19" t="s">
        <v>1</v>
      </c>
      <c r="C1" s="19" t="s">
        <v>2</v>
      </c>
      <c r="D1" s="19" t="s">
        <v>3</v>
      </c>
      <c r="E1" s="22" t="s">
        <v>4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4"/>
      <c r="AO1" s="19" t="s">
        <v>5</v>
      </c>
    </row>
    <row r="2" spans="1:48" ht="18.75" customHeight="1" thickTop="1" thickBot="1">
      <c r="A2" s="20"/>
      <c r="B2" s="20"/>
      <c r="C2" s="20"/>
      <c r="D2" s="20"/>
      <c r="E2" s="22" t="s">
        <v>6</v>
      </c>
      <c r="F2" s="23"/>
      <c r="G2" s="23"/>
      <c r="H2" s="23"/>
      <c r="I2" s="23"/>
      <c r="J2" s="24"/>
      <c r="K2" s="22" t="s">
        <v>7</v>
      </c>
      <c r="L2" s="23"/>
      <c r="M2" s="23"/>
      <c r="N2" s="23"/>
      <c r="O2" s="23"/>
      <c r="P2" s="23"/>
      <c r="Q2" s="23"/>
      <c r="R2" s="23"/>
      <c r="S2" s="23"/>
      <c r="T2" s="23"/>
      <c r="U2" s="24"/>
      <c r="V2" s="25" t="s">
        <v>8</v>
      </c>
      <c r="W2" s="28" t="s">
        <v>9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30"/>
      <c r="AI2" s="22" t="s">
        <v>10</v>
      </c>
      <c r="AJ2" s="23"/>
      <c r="AK2" s="23"/>
      <c r="AL2" s="23"/>
      <c r="AM2" s="24"/>
      <c r="AN2" s="25" t="s">
        <v>11</v>
      </c>
      <c r="AO2" s="20"/>
    </row>
    <row r="3" spans="1:48" ht="27.75" thickTop="1" thickBot="1">
      <c r="A3" s="21"/>
      <c r="B3" s="21"/>
      <c r="C3" s="21"/>
      <c r="D3" s="21"/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2" t="s">
        <v>18</v>
      </c>
      <c r="L3" s="32" t="s">
        <v>19</v>
      </c>
      <c r="M3" s="33"/>
      <c r="N3" s="33"/>
      <c r="O3" s="33"/>
      <c r="P3" s="34"/>
      <c r="Q3" s="32" t="s">
        <v>20</v>
      </c>
      <c r="R3" s="33"/>
      <c r="S3" s="33"/>
      <c r="T3" s="33"/>
      <c r="U3" s="35"/>
      <c r="V3" s="26"/>
      <c r="W3" s="36" t="s">
        <v>21</v>
      </c>
      <c r="X3" s="37"/>
      <c r="Y3" s="37"/>
      <c r="Z3" s="37"/>
      <c r="AA3" s="37"/>
      <c r="AB3" s="38"/>
      <c r="AC3" s="36" t="s">
        <v>22</v>
      </c>
      <c r="AD3" s="37"/>
      <c r="AE3" s="37"/>
      <c r="AF3" s="37"/>
      <c r="AG3" s="37"/>
      <c r="AH3" s="38"/>
      <c r="AI3" s="1" t="s">
        <v>18</v>
      </c>
      <c r="AJ3" s="1" t="s">
        <v>23</v>
      </c>
      <c r="AK3" s="1" t="s">
        <v>24</v>
      </c>
      <c r="AL3" s="1" t="s">
        <v>25</v>
      </c>
      <c r="AM3" s="1" t="s">
        <v>26</v>
      </c>
      <c r="AN3" s="26"/>
      <c r="AO3" s="21"/>
    </row>
    <row r="4" spans="1:48" ht="32.25" thickTop="1" thickBot="1">
      <c r="A4" s="3"/>
      <c r="B4" s="4"/>
      <c r="C4" s="4"/>
      <c r="D4" s="5"/>
      <c r="E4" s="5"/>
      <c r="F4" s="5"/>
      <c r="G4" s="5"/>
      <c r="H4" s="5"/>
      <c r="I4" s="5"/>
      <c r="J4" s="5"/>
      <c r="K4" s="6"/>
      <c r="L4" s="7" t="s">
        <v>18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18</v>
      </c>
      <c r="R4" s="7" t="s">
        <v>23</v>
      </c>
      <c r="S4" s="7" t="s">
        <v>24</v>
      </c>
      <c r="T4" s="7" t="s">
        <v>25</v>
      </c>
      <c r="U4" s="8" t="s">
        <v>26</v>
      </c>
      <c r="V4" s="27"/>
      <c r="W4" s="9" t="s">
        <v>18</v>
      </c>
      <c r="X4" s="9" t="s">
        <v>13</v>
      </c>
      <c r="Y4" s="9" t="s">
        <v>14</v>
      </c>
      <c r="Z4" s="9" t="s">
        <v>15</v>
      </c>
      <c r="AA4" s="9" t="s">
        <v>16</v>
      </c>
      <c r="AB4" s="10" t="s">
        <v>17</v>
      </c>
      <c r="AC4" s="9" t="s">
        <v>18</v>
      </c>
      <c r="AD4" s="9" t="s">
        <v>13</v>
      </c>
      <c r="AE4" s="9" t="s">
        <v>14</v>
      </c>
      <c r="AF4" s="9" t="s">
        <v>15</v>
      </c>
      <c r="AG4" s="9" t="s">
        <v>16</v>
      </c>
      <c r="AH4" s="10" t="s">
        <v>17</v>
      </c>
      <c r="AI4" s="5"/>
      <c r="AJ4" s="5"/>
      <c r="AK4" s="5"/>
      <c r="AL4" s="5"/>
      <c r="AM4" s="4"/>
      <c r="AN4" s="31"/>
      <c r="AO4" s="5"/>
    </row>
    <row r="5" spans="1:48" ht="17.25" thickTop="1" thickBot="1">
      <c r="A5" s="11"/>
      <c r="B5" s="12"/>
      <c r="C5" s="12"/>
      <c r="D5" s="13"/>
      <c r="E5" s="13"/>
      <c r="F5" s="13"/>
      <c r="G5" s="13"/>
      <c r="H5" s="13"/>
      <c r="I5" s="13"/>
      <c r="J5" s="13"/>
      <c r="K5" s="14"/>
      <c r="L5" s="15"/>
      <c r="M5" s="15"/>
      <c r="N5" s="15"/>
      <c r="O5" s="15"/>
      <c r="P5" s="15"/>
      <c r="Q5" s="15"/>
      <c r="R5" s="16"/>
      <c r="S5" s="16"/>
      <c r="T5" s="16"/>
      <c r="U5" s="16"/>
      <c r="V5" s="16"/>
      <c r="W5" s="17"/>
      <c r="X5" s="17"/>
      <c r="Y5" s="17"/>
      <c r="Z5" s="17"/>
      <c r="AA5" s="17"/>
      <c r="AB5" s="13"/>
      <c r="AC5" s="17"/>
      <c r="AD5" s="17"/>
      <c r="AE5" s="17"/>
      <c r="AF5" s="17"/>
      <c r="AG5" s="17"/>
      <c r="AH5" s="13"/>
      <c r="AI5" s="13"/>
      <c r="AJ5" s="13"/>
      <c r="AK5" s="13"/>
      <c r="AL5" s="13"/>
      <c r="AM5" s="12"/>
      <c r="AN5" s="12"/>
      <c r="AO5" s="13"/>
    </row>
    <row r="6" spans="1:48" ht="18.75" customHeight="1">
      <c r="A6" s="169" t="s">
        <v>155</v>
      </c>
      <c r="B6" s="170"/>
      <c r="C6" s="171"/>
      <c r="D6" s="172" t="s">
        <v>156</v>
      </c>
      <c r="E6" s="173">
        <f t="shared" ref="E6:E13" si="0">SUM(F6:G6)</f>
        <v>494</v>
      </c>
      <c r="F6" s="174">
        <f>37+14+8+11+25+0+20+44+23+20+13+20+22+4</f>
        <v>261</v>
      </c>
      <c r="G6" s="174">
        <f>45+18+10+8+13+60+10+16+15+8+3+3+18+6</f>
        <v>233</v>
      </c>
      <c r="H6" s="174">
        <f>2+6+3+1+5+6+19</f>
        <v>42</v>
      </c>
      <c r="I6" s="174">
        <f>14+7+4+2+27+7</f>
        <v>61</v>
      </c>
      <c r="J6" s="174"/>
      <c r="K6" s="175">
        <f t="shared" ref="K6:K10" si="1">L6+Q6</f>
        <v>14</v>
      </c>
      <c r="L6" s="176">
        <f t="shared" ref="L6:L10" si="2">SUM(M6:P6)</f>
        <v>6</v>
      </c>
      <c r="M6" s="176"/>
      <c r="N6" s="176"/>
      <c r="O6" s="176">
        <v>1</v>
      </c>
      <c r="P6" s="176">
        <v>5</v>
      </c>
      <c r="Q6" s="176">
        <f t="shared" ref="Q6:Q10" si="3">SUM(R6:U6)</f>
        <v>8</v>
      </c>
      <c r="R6" s="177"/>
      <c r="S6" s="177"/>
      <c r="T6" s="177"/>
      <c r="U6" s="177">
        <v>8</v>
      </c>
      <c r="V6" s="177"/>
      <c r="W6" s="178">
        <f t="shared" ref="W6:W10" si="4">X6+Y6</f>
        <v>243</v>
      </c>
      <c r="X6" s="179">
        <v>147</v>
      </c>
      <c r="Y6" s="179">
        <v>96</v>
      </c>
      <c r="Z6" s="179">
        <v>18</v>
      </c>
      <c r="AA6" s="179">
        <v>49</v>
      </c>
      <c r="AB6" s="179"/>
      <c r="AC6" s="180">
        <f t="shared" ref="AC6:AC10" si="5">AD6+AE6</f>
        <v>251</v>
      </c>
      <c r="AD6" s="179">
        <v>114</v>
      </c>
      <c r="AE6" s="180">
        <v>137</v>
      </c>
      <c r="AF6" s="179">
        <v>24</v>
      </c>
      <c r="AG6" s="179">
        <v>88</v>
      </c>
      <c r="AH6" s="179"/>
      <c r="AI6" s="181">
        <f t="shared" ref="AI6:AI10" si="6">SUM(AJ6:AM6)</f>
        <v>14</v>
      </c>
      <c r="AJ6" s="182">
        <f t="shared" ref="AJ6:AM7" si="7">M6+R6</f>
        <v>0</v>
      </c>
      <c r="AK6" s="182">
        <f t="shared" si="7"/>
        <v>0</v>
      </c>
      <c r="AL6" s="182">
        <f t="shared" si="7"/>
        <v>1</v>
      </c>
      <c r="AM6" s="182">
        <f t="shared" si="7"/>
        <v>13</v>
      </c>
      <c r="AN6" s="170"/>
      <c r="AO6" s="183"/>
      <c r="AP6" s="184"/>
      <c r="AQ6" s="184"/>
      <c r="AR6" s="184"/>
      <c r="AS6" s="184"/>
      <c r="AT6" s="184"/>
      <c r="AU6" s="184"/>
      <c r="AV6" s="184"/>
    </row>
    <row r="7" spans="1:48" ht="18.75" customHeight="1">
      <c r="A7" s="169" t="s">
        <v>155</v>
      </c>
      <c r="B7" s="170"/>
      <c r="C7" s="171"/>
      <c r="D7" s="172" t="s">
        <v>157</v>
      </c>
      <c r="E7" s="173">
        <f t="shared" si="0"/>
        <v>1231</v>
      </c>
      <c r="F7" s="174">
        <f>401+246+0+34</f>
        <v>681</v>
      </c>
      <c r="G7" s="174">
        <f>172+220+120+38</f>
        <v>550</v>
      </c>
      <c r="H7" s="174">
        <f>344+415+120+72</f>
        <v>951</v>
      </c>
      <c r="I7" s="174">
        <f>45+37+10+5</f>
        <v>97</v>
      </c>
      <c r="J7" s="174"/>
      <c r="K7" s="175">
        <f t="shared" si="1"/>
        <v>4</v>
      </c>
      <c r="L7" s="176">
        <f t="shared" si="2"/>
        <v>0</v>
      </c>
      <c r="M7" s="176"/>
      <c r="N7" s="176"/>
      <c r="O7" s="176"/>
      <c r="P7" s="176"/>
      <c r="Q7" s="176">
        <f t="shared" si="3"/>
        <v>4</v>
      </c>
      <c r="R7" s="177"/>
      <c r="S7" s="177"/>
      <c r="T7" s="177"/>
      <c r="U7" s="177">
        <v>4</v>
      </c>
      <c r="V7" s="177"/>
      <c r="W7" s="178">
        <f t="shared" si="4"/>
        <v>0</v>
      </c>
      <c r="X7" s="179"/>
      <c r="Y7" s="179"/>
      <c r="Z7" s="179"/>
      <c r="AA7" s="179"/>
      <c r="AB7" s="179"/>
      <c r="AC7" s="180">
        <f t="shared" si="5"/>
        <v>1231</v>
      </c>
      <c r="AD7" s="179">
        <v>681</v>
      </c>
      <c r="AE7" s="180">
        <v>550</v>
      </c>
      <c r="AF7" s="179">
        <v>97</v>
      </c>
      <c r="AG7" s="179">
        <v>961</v>
      </c>
      <c r="AH7" s="179"/>
      <c r="AI7" s="181">
        <f t="shared" si="6"/>
        <v>4</v>
      </c>
      <c r="AJ7" s="182">
        <f t="shared" si="7"/>
        <v>0</v>
      </c>
      <c r="AK7" s="182">
        <f t="shared" si="7"/>
        <v>0</v>
      </c>
      <c r="AL7" s="182">
        <f t="shared" si="7"/>
        <v>0</v>
      </c>
      <c r="AM7" s="182">
        <f t="shared" si="7"/>
        <v>4</v>
      </c>
      <c r="AN7" s="170"/>
      <c r="AO7" s="183"/>
      <c r="AP7" s="184"/>
      <c r="AQ7" s="184"/>
      <c r="AR7" s="184"/>
      <c r="AS7" s="184"/>
      <c r="AT7" s="184"/>
      <c r="AU7" s="184"/>
      <c r="AV7" s="184"/>
    </row>
    <row r="8" spans="1:48" ht="18" customHeight="1">
      <c r="A8" s="185" t="s">
        <v>158</v>
      </c>
      <c r="B8" s="186">
        <v>1</v>
      </c>
      <c r="C8" s="169" t="s">
        <v>27</v>
      </c>
      <c r="D8" s="187"/>
      <c r="E8" s="188">
        <f>SUM(E9:E12)</f>
        <v>2274</v>
      </c>
      <c r="F8" s="188">
        <v>1372</v>
      </c>
      <c r="G8" s="188">
        <f>E8-F8</f>
        <v>902</v>
      </c>
      <c r="H8" s="188">
        <v>207</v>
      </c>
      <c r="I8" s="188">
        <v>528</v>
      </c>
      <c r="J8" s="188"/>
      <c r="K8" s="189">
        <f t="shared" ref="K8:U8" si="8">SUM(K9:K12)</f>
        <v>23</v>
      </c>
      <c r="L8" s="190">
        <f t="shared" si="8"/>
        <v>16</v>
      </c>
      <c r="M8" s="190">
        <f t="shared" si="8"/>
        <v>0</v>
      </c>
      <c r="N8" s="190">
        <f t="shared" si="8"/>
        <v>1</v>
      </c>
      <c r="O8" s="190">
        <f t="shared" si="8"/>
        <v>5</v>
      </c>
      <c r="P8" s="190">
        <f t="shared" si="8"/>
        <v>10</v>
      </c>
      <c r="Q8" s="190">
        <f t="shared" si="8"/>
        <v>7</v>
      </c>
      <c r="R8" s="190">
        <f t="shared" si="8"/>
        <v>0</v>
      </c>
      <c r="S8" s="190">
        <f t="shared" si="8"/>
        <v>0</v>
      </c>
      <c r="T8" s="190">
        <f t="shared" si="8"/>
        <v>0</v>
      </c>
      <c r="U8" s="190">
        <f t="shared" si="8"/>
        <v>7</v>
      </c>
      <c r="V8" s="191"/>
      <c r="W8" s="192">
        <f t="shared" ref="W8:AM8" si="9">SUM(W9:W12)</f>
        <v>1748</v>
      </c>
      <c r="X8" s="192">
        <f t="shared" si="9"/>
        <v>1043</v>
      </c>
      <c r="Y8" s="192">
        <f t="shared" si="9"/>
        <v>705</v>
      </c>
      <c r="Z8" s="192">
        <f t="shared" si="9"/>
        <v>30</v>
      </c>
      <c r="AA8" s="192">
        <f t="shared" si="9"/>
        <v>73</v>
      </c>
      <c r="AB8" s="192">
        <f t="shared" si="9"/>
        <v>0</v>
      </c>
      <c r="AC8" s="192">
        <f t="shared" si="9"/>
        <v>526</v>
      </c>
      <c r="AD8" s="192">
        <f t="shared" si="9"/>
        <v>287</v>
      </c>
      <c r="AE8" s="192">
        <f t="shared" si="9"/>
        <v>239</v>
      </c>
      <c r="AF8" s="192">
        <f t="shared" si="9"/>
        <v>36</v>
      </c>
      <c r="AG8" s="192">
        <f t="shared" si="9"/>
        <v>66</v>
      </c>
      <c r="AH8" s="192">
        <f t="shared" si="9"/>
        <v>0</v>
      </c>
      <c r="AI8" s="193">
        <f t="shared" si="9"/>
        <v>14</v>
      </c>
      <c r="AJ8" s="194">
        <f t="shared" si="9"/>
        <v>0</v>
      </c>
      <c r="AK8" s="194">
        <f t="shared" si="9"/>
        <v>2</v>
      </c>
      <c r="AL8" s="194">
        <f t="shared" si="9"/>
        <v>10</v>
      </c>
      <c r="AM8" s="194">
        <f t="shared" si="9"/>
        <v>2</v>
      </c>
      <c r="AN8" s="195"/>
      <c r="AO8" s="196"/>
      <c r="AP8" s="197"/>
      <c r="AQ8" s="197"/>
      <c r="AR8" s="197"/>
      <c r="AS8" s="197"/>
      <c r="AT8" s="197"/>
      <c r="AU8" s="197"/>
      <c r="AV8" s="197"/>
    </row>
    <row r="9" spans="1:48" ht="15.75" customHeight="1">
      <c r="A9" s="185" t="s">
        <v>158</v>
      </c>
      <c r="B9" s="170"/>
      <c r="C9" s="171"/>
      <c r="D9" s="171" t="s">
        <v>156</v>
      </c>
      <c r="E9" s="173">
        <f t="shared" ref="E9:E10" si="10">SUM(F9:G9)</f>
        <v>373</v>
      </c>
      <c r="F9" s="174">
        <f t="shared" ref="F9:G12" si="11">X9+AD9</f>
        <v>231</v>
      </c>
      <c r="G9" s="198">
        <f t="shared" si="11"/>
        <v>142</v>
      </c>
      <c r="H9" s="174">
        <v>33</v>
      </c>
      <c r="I9" s="174">
        <v>64</v>
      </c>
      <c r="J9" s="174"/>
      <c r="K9" s="199">
        <f t="shared" ref="K9:K12" si="12">L9+Q9</f>
        <v>5</v>
      </c>
      <c r="L9" s="200">
        <f t="shared" ref="L9:L12" si="13">SUM(M9:P9)</f>
        <v>3</v>
      </c>
      <c r="M9" s="201"/>
      <c r="N9" s="201"/>
      <c r="O9" s="200">
        <v>1</v>
      </c>
      <c r="P9" s="200">
        <v>2</v>
      </c>
      <c r="Q9" s="200">
        <f t="shared" ref="Q9:Q12" si="14">SUM(R9:U9)</f>
        <v>2</v>
      </c>
      <c r="R9" s="202"/>
      <c r="S9" s="202"/>
      <c r="T9" s="202"/>
      <c r="U9" s="203">
        <v>2</v>
      </c>
      <c r="V9" s="177"/>
      <c r="W9" s="204">
        <f t="shared" ref="W9:W12" si="15">X9+Y9</f>
        <v>243</v>
      </c>
      <c r="X9" s="183">
        <v>146</v>
      </c>
      <c r="Y9" s="183">
        <v>97</v>
      </c>
      <c r="Z9" s="183">
        <v>13</v>
      </c>
      <c r="AA9" s="183">
        <v>30</v>
      </c>
      <c r="AB9" s="183"/>
      <c r="AC9" s="183">
        <f t="shared" ref="AC9:AC12" si="16">AD9+AE9</f>
        <v>130</v>
      </c>
      <c r="AD9" s="183">
        <v>85</v>
      </c>
      <c r="AE9" s="183">
        <v>45</v>
      </c>
      <c r="AF9" s="183">
        <v>20</v>
      </c>
      <c r="AG9" s="183">
        <v>34</v>
      </c>
      <c r="AH9" s="183"/>
      <c r="AI9" s="205">
        <f t="shared" ref="AI9:AI12" si="17">SUM(AJ9:AN9)</f>
        <v>3</v>
      </c>
      <c r="AJ9" s="206"/>
      <c r="AK9" s="206"/>
      <c r="AL9" s="207">
        <v>3</v>
      </c>
      <c r="AM9" s="206"/>
      <c r="AN9" s="171"/>
      <c r="AO9" s="208"/>
      <c r="AP9" s="209"/>
      <c r="AQ9" s="209"/>
      <c r="AR9" s="209"/>
      <c r="AS9" s="209"/>
      <c r="AT9" s="209"/>
      <c r="AU9" s="209"/>
      <c r="AV9" s="209"/>
    </row>
    <row r="10" spans="1:48" ht="15.75" customHeight="1">
      <c r="A10" s="185" t="s">
        <v>158</v>
      </c>
      <c r="B10" s="170"/>
      <c r="C10" s="171"/>
      <c r="D10" s="171" t="s">
        <v>159</v>
      </c>
      <c r="E10" s="173">
        <f t="shared" si="10"/>
        <v>278</v>
      </c>
      <c r="F10" s="174">
        <f t="shared" si="11"/>
        <v>182</v>
      </c>
      <c r="G10" s="198">
        <f t="shared" si="11"/>
        <v>96</v>
      </c>
      <c r="H10" s="174">
        <v>1</v>
      </c>
      <c r="I10" s="174">
        <v>3</v>
      </c>
      <c r="J10" s="174"/>
      <c r="K10" s="199">
        <f t="shared" si="12"/>
        <v>3</v>
      </c>
      <c r="L10" s="200">
        <f t="shared" si="13"/>
        <v>2</v>
      </c>
      <c r="M10" s="201"/>
      <c r="N10" s="201"/>
      <c r="O10" s="200">
        <v>2</v>
      </c>
      <c r="P10" s="201"/>
      <c r="Q10" s="200">
        <f t="shared" si="14"/>
        <v>1</v>
      </c>
      <c r="R10" s="202"/>
      <c r="S10" s="202"/>
      <c r="T10" s="202"/>
      <c r="U10" s="203">
        <v>1</v>
      </c>
      <c r="V10" s="177"/>
      <c r="W10" s="204">
        <f t="shared" si="15"/>
        <v>232</v>
      </c>
      <c r="X10" s="183">
        <v>151</v>
      </c>
      <c r="Y10" s="183">
        <v>81</v>
      </c>
      <c r="Z10" s="183">
        <v>1</v>
      </c>
      <c r="AA10" s="183">
        <v>3</v>
      </c>
      <c r="AB10" s="183"/>
      <c r="AC10" s="210">
        <f t="shared" si="16"/>
        <v>46</v>
      </c>
      <c r="AD10" s="210">
        <v>31</v>
      </c>
      <c r="AE10" s="210">
        <v>15</v>
      </c>
      <c r="AF10" s="183"/>
      <c r="AG10" s="183"/>
      <c r="AH10" s="183"/>
      <c r="AI10" s="205">
        <f t="shared" si="17"/>
        <v>4</v>
      </c>
      <c r="AJ10" s="206"/>
      <c r="AK10" s="206"/>
      <c r="AL10" s="207">
        <v>2</v>
      </c>
      <c r="AM10" s="211">
        <v>2</v>
      </c>
      <c r="AN10" s="171"/>
      <c r="AO10" s="208"/>
      <c r="AP10" s="209"/>
      <c r="AQ10" s="209"/>
      <c r="AR10" s="209"/>
      <c r="AS10" s="209"/>
      <c r="AT10" s="209"/>
      <c r="AU10" s="209"/>
      <c r="AV10" s="209"/>
    </row>
    <row r="11" spans="1:48" ht="15.75" customHeight="1">
      <c r="A11" s="185" t="s">
        <v>158</v>
      </c>
      <c r="B11" s="170"/>
      <c r="C11" s="171"/>
      <c r="D11" s="171" t="s">
        <v>160</v>
      </c>
      <c r="E11" s="212">
        <v>574</v>
      </c>
      <c r="F11" s="174">
        <f t="shared" si="11"/>
        <v>287</v>
      </c>
      <c r="G11" s="198">
        <f t="shared" si="11"/>
        <v>287</v>
      </c>
      <c r="H11" s="174">
        <v>1</v>
      </c>
      <c r="I11" s="174">
        <v>0</v>
      </c>
      <c r="J11" s="174"/>
      <c r="K11" s="199">
        <f t="shared" si="12"/>
        <v>9</v>
      </c>
      <c r="L11" s="200">
        <f t="shared" si="13"/>
        <v>8</v>
      </c>
      <c r="M11" s="201"/>
      <c r="N11" s="200">
        <v>1</v>
      </c>
      <c r="O11" s="200">
        <v>1</v>
      </c>
      <c r="P11" s="200">
        <v>6</v>
      </c>
      <c r="Q11" s="200">
        <f t="shared" si="14"/>
        <v>1</v>
      </c>
      <c r="R11" s="202"/>
      <c r="S11" s="202"/>
      <c r="T11" s="202"/>
      <c r="U11" s="203">
        <v>1</v>
      </c>
      <c r="V11" s="177"/>
      <c r="W11" s="204">
        <f t="shared" si="15"/>
        <v>523</v>
      </c>
      <c r="X11" s="183">
        <v>259</v>
      </c>
      <c r="Y11" s="183">
        <v>264</v>
      </c>
      <c r="Z11" s="183">
        <v>1</v>
      </c>
      <c r="AA11" s="183">
        <v>0</v>
      </c>
      <c r="AB11" s="183"/>
      <c r="AC11" s="183">
        <f t="shared" si="16"/>
        <v>51</v>
      </c>
      <c r="AD11" s="183">
        <v>28</v>
      </c>
      <c r="AE11" s="183">
        <v>23</v>
      </c>
      <c r="AF11" s="183"/>
      <c r="AG11" s="183"/>
      <c r="AH11" s="183"/>
      <c r="AI11" s="205">
        <f t="shared" si="17"/>
        <v>5</v>
      </c>
      <c r="AJ11" s="206"/>
      <c r="AK11" s="211">
        <v>2</v>
      </c>
      <c r="AL11" s="207">
        <v>3</v>
      </c>
      <c r="AM11" s="206"/>
      <c r="AN11" s="171"/>
      <c r="AO11" s="208"/>
      <c r="AP11" s="209"/>
      <c r="AQ11" s="209"/>
      <c r="AR11" s="209"/>
      <c r="AS11" s="209"/>
      <c r="AT11" s="209"/>
      <c r="AU11" s="209"/>
      <c r="AV11" s="209"/>
    </row>
    <row r="12" spans="1:48" ht="15.75" customHeight="1">
      <c r="A12" s="185" t="s">
        <v>158</v>
      </c>
      <c r="B12" s="170"/>
      <c r="C12" s="171"/>
      <c r="D12" s="171" t="s">
        <v>161</v>
      </c>
      <c r="E12" s="212">
        <v>1049</v>
      </c>
      <c r="F12" s="174">
        <f t="shared" si="11"/>
        <v>630</v>
      </c>
      <c r="G12" s="198">
        <f t="shared" si="11"/>
        <v>419</v>
      </c>
      <c r="H12" s="174">
        <v>31</v>
      </c>
      <c r="I12" s="174">
        <v>72</v>
      </c>
      <c r="J12" s="174"/>
      <c r="K12" s="199">
        <f t="shared" si="12"/>
        <v>6</v>
      </c>
      <c r="L12" s="200">
        <f t="shared" si="13"/>
        <v>3</v>
      </c>
      <c r="M12" s="201"/>
      <c r="N12" s="201"/>
      <c r="O12" s="200">
        <v>1</v>
      </c>
      <c r="P12" s="200">
        <v>2</v>
      </c>
      <c r="Q12" s="200">
        <f t="shared" si="14"/>
        <v>3</v>
      </c>
      <c r="R12" s="202"/>
      <c r="S12" s="202"/>
      <c r="T12" s="202"/>
      <c r="U12" s="203">
        <v>3</v>
      </c>
      <c r="V12" s="177"/>
      <c r="W12" s="204">
        <f t="shared" si="15"/>
        <v>750</v>
      </c>
      <c r="X12" s="183">
        <v>487</v>
      </c>
      <c r="Y12" s="183">
        <v>263</v>
      </c>
      <c r="Z12" s="183">
        <v>15</v>
      </c>
      <c r="AA12" s="183">
        <v>40</v>
      </c>
      <c r="AB12" s="183"/>
      <c r="AC12" s="210">
        <f t="shared" si="16"/>
        <v>299</v>
      </c>
      <c r="AD12" s="210">
        <v>143</v>
      </c>
      <c r="AE12" s="183">
        <v>156</v>
      </c>
      <c r="AF12" s="183">
        <v>16</v>
      </c>
      <c r="AG12" s="183">
        <v>32</v>
      </c>
      <c r="AH12" s="183"/>
      <c r="AI12" s="205">
        <f t="shared" si="17"/>
        <v>2</v>
      </c>
      <c r="AJ12" s="206"/>
      <c r="AK12" s="206"/>
      <c r="AL12" s="207">
        <v>2</v>
      </c>
      <c r="AM12" s="206"/>
      <c r="AN12" s="171"/>
      <c r="AO12" s="208"/>
      <c r="AP12" s="209"/>
      <c r="AQ12" s="209"/>
      <c r="AR12" s="209"/>
      <c r="AS12" s="209"/>
      <c r="AT12" s="209"/>
      <c r="AU12" s="209"/>
      <c r="AV12" s="209"/>
    </row>
    <row r="13" spans="1:48" ht="15.75" customHeight="1">
      <c r="A13" s="185" t="s">
        <v>162</v>
      </c>
      <c r="B13" s="186">
        <v>1</v>
      </c>
      <c r="C13" s="169" t="s">
        <v>27</v>
      </c>
      <c r="D13" s="169" t="s">
        <v>159</v>
      </c>
      <c r="E13" s="188">
        <v>71</v>
      </c>
      <c r="F13" s="188">
        <v>33</v>
      </c>
      <c r="G13" s="213">
        <f t="shared" ref="G13:G14" si="18">E13-F13</f>
        <v>38</v>
      </c>
      <c r="H13" s="188">
        <v>12</v>
      </c>
      <c r="I13" s="188">
        <v>0</v>
      </c>
      <c r="J13" s="188">
        <v>0</v>
      </c>
      <c r="K13" s="188">
        <v>1</v>
      </c>
      <c r="L13" s="214"/>
      <c r="M13" s="214"/>
      <c r="N13" s="214"/>
      <c r="O13" s="214"/>
      <c r="P13" s="214">
        <v>1</v>
      </c>
      <c r="Q13" s="214"/>
      <c r="R13" s="215"/>
      <c r="S13" s="215"/>
      <c r="T13" s="215"/>
      <c r="U13" s="215"/>
      <c r="V13" s="215"/>
      <c r="W13" s="192"/>
      <c r="X13" s="216"/>
      <c r="Y13" s="217"/>
      <c r="Z13" s="217"/>
      <c r="AA13" s="217"/>
      <c r="AB13" s="217"/>
      <c r="AC13" s="218">
        <f>SUM(AC14)</f>
        <v>71</v>
      </c>
      <c r="AD13" s="217">
        <v>33</v>
      </c>
      <c r="AE13" s="217">
        <v>38</v>
      </c>
      <c r="AF13" s="217"/>
      <c r="AG13" s="217"/>
      <c r="AH13" s="217"/>
      <c r="AI13" s="219">
        <f t="shared" ref="AI13:AM13" si="19">AI14</f>
        <v>1</v>
      </c>
      <c r="AJ13" s="220">
        <f t="shared" si="19"/>
        <v>0</v>
      </c>
      <c r="AK13" s="220">
        <f t="shared" si="19"/>
        <v>0</v>
      </c>
      <c r="AL13" s="220">
        <f t="shared" si="19"/>
        <v>0</v>
      </c>
      <c r="AM13" s="219">
        <f t="shared" si="19"/>
        <v>1</v>
      </c>
      <c r="AN13" s="221"/>
      <c r="AO13" s="208">
        <v>45222</v>
      </c>
      <c r="AP13" s="209"/>
      <c r="AQ13" s="209"/>
      <c r="AR13" s="209"/>
      <c r="AS13" s="209"/>
      <c r="AT13" s="209"/>
      <c r="AU13" s="209"/>
      <c r="AV13" s="209"/>
    </row>
    <row r="14" spans="1:48" ht="15.75" customHeight="1">
      <c r="A14" s="185" t="s">
        <v>162</v>
      </c>
      <c r="B14" s="170">
        <v>1</v>
      </c>
      <c r="C14" s="171" t="s">
        <v>27</v>
      </c>
      <c r="D14" s="171" t="s">
        <v>159</v>
      </c>
      <c r="E14" s="222">
        <v>71</v>
      </c>
      <c r="F14" s="174">
        <v>33</v>
      </c>
      <c r="G14" s="223">
        <f t="shared" si="18"/>
        <v>38</v>
      </c>
      <c r="H14" s="174">
        <v>0</v>
      </c>
      <c r="I14" s="174">
        <v>0</v>
      </c>
      <c r="J14" s="174">
        <v>0</v>
      </c>
      <c r="K14" s="175">
        <v>1</v>
      </c>
      <c r="L14" s="176"/>
      <c r="M14" s="176"/>
      <c r="N14" s="176"/>
      <c r="O14" s="176"/>
      <c r="P14" s="176">
        <v>1</v>
      </c>
      <c r="Q14" s="176"/>
      <c r="R14" s="177"/>
      <c r="S14" s="177"/>
      <c r="T14" s="177"/>
      <c r="U14" s="177"/>
      <c r="V14" s="177"/>
      <c r="W14" s="204"/>
      <c r="X14" s="183"/>
      <c r="Y14" s="224"/>
      <c r="Z14" s="224"/>
      <c r="AA14" s="224"/>
      <c r="AB14" s="224"/>
      <c r="AC14" s="225">
        <v>71</v>
      </c>
      <c r="AD14" s="225">
        <v>33</v>
      </c>
      <c r="AE14" s="225">
        <v>38</v>
      </c>
      <c r="AF14" s="224"/>
      <c r="AG14" s="224"/>
      <c r="AH14" s="224"/>
      <c r="AI14" s="226">
        <f>SUM(AJ14:AM14)</f>
        <v>1</v>
      </c>
      <c r="AJ14" s="227"/>
      <c r="AK14" s="227"/>
      <c r="AL14" s="227"/>
      <c r="AM14" s="226">
        <v>1</v>
      </c>
      <c r="AN14" s="224"/>
      <c r="AO14" s="224"/>
      <c r="AP14" s="228"/>
      <c r="AQ14" s="228"/>
      <c r="AR14" s="228"/>
      <c r="AS14" s="228"/>
      <c r="AT14" s="228"/>
      <c r="AU14" s="228"/>
      <c r="AV14" s="228"/>
    </row>
    <row r="15" spans="1:48" ht="24.75" customHeight="1">
      <c r="A15" s="185" t="s">
        <v>163</v>
      </c>
      <c r="B15" s="186">
        <v>1</v>
      </c>
      <c r="C15" s="169" t="s">
        <v>164</v>
      </c>
      <c r="D15" s="187"/>
      <c r="E15" s="229">
        <f>SUM(E16:E20)</f>
        <v>1401</v>
      </c>
      <c r="F15" s="186">
        <f t="shared" ref="F15:K15" si="20">SUM(F16:F20)</f>
        <v>902</v>
      </c>
      <c r="G15" s="186">
        <f t="shared" si="20"/>
        <v>499</v>
      </c>
      <c r="H15" s="186">
        <f t="shared" si="20"/>
        <v>96</v>
      </c>
      <c r="I15" s="186">
        <f t="shared" si="20"/>
        <v>490</v>
      </c>
      <c r="J15" s="186">
        <f t="shared" si="20"/>
        <v>0</v>
      </c>
      <c r="K15" s="230">
        <f t="shared" si="20"/>
        <v>15</v>
      </c>
      <c r="L15" s="186">
        <f t="shared" ref="L15:L20" si="21">SUM(M15:P15)</f>
        <v>6</v>
      </c>
      <c r="M15" s="186">
        <f t="shared" ref="M15:U15" si="22">SUM(M16:M20)</f>
        <v>0</v>
      </c>
      <c r="N15" s="186">
        <f t="shared" si="22"/>
        <v>0</v>
      </c>
      <c r="O15" s="186">
        <f t="shared" si="22"/>
        <v>2</v>
      </c>
      <c r="P15" s="186">
        <f t="shared" si="22"/>
        <v>4</v>
      </c>
      <c r="Q15" s="230">
        <f t="shared" si="22"/>
        <v>9</v>
      </c>
      <c r="R15" s="191">
        <f t="shared" si="22"/>
        <v>0</v>
      </c>
      <c r="S15" s="191">
        <f t="shared" si="22"/>
        <v>0</v>
      </c>
      <c r="T15" s="191">
        <f t="shared" si="22"/>
        <v>0</v>
      </c>
      <c r="U15" s="191">
        <f t="shared" si="22"/>
        <v>9</v>
      </c>
      <c r="V15" s="191"/>
      <c r="W15" s="231">
        <f t="shared" ref="W15:AG15" si="23">SUM(W16:W20)</f>
        <v>946</v>
      </c>
      <c r="X15" s="231">
        <f t="shared" si="23"/>
        <v>587</v>
      </c>
      <c r="Y15" s="231">
        <f t="shared" si="23"/>
        <v>359</v>
      </c>
      <c r="Z15" s="231">
        <f t="shared" si="23"/>
        <v>74</v>
      </c>
      <c r="AA15" s="231">
        <f t="shared" si="23"/>
        <v>317</v>
      </c>
      <c r="AB15" s="231">
        <f t="shared" si="23"/>
        <v>0</v>
      </c>
      <c r="AC15" s="232">
        <f t="shared" si="23"/>
        <v>455</v>
      </c>
      <c r="AD15" s="232">
        <f t="shared" si="23"/>
        <v>315</v>
      </c>
      <c r="AE15" s="232">
        <f t="shared" si="23"/>
        <v>140</v>
      </c>
      <c r="AF15" s="232">
        <f t="shared" si="23"/>
        <v>22</v>
      </c>
      <c r="AG15" s="232">
        <f t="shared" si="23"/>
        <v>173</v>
      </c>
      <c r="AH15" s="232"/>
      <c r="AI15" s="233">
        <f t="shared" ref="AI15:AM15" si="24">SUM(AI16:AI21)</f>
        <v>20</v>
      </c>
      <c r="AJ15" s="234">
        <f t="shared" si="24"/>
        <v>4</v>
      </c>
      <c r="AK15" s="234">
        <f t="shared" si="24"/>
        <v>1</v>
      </c>
      <c r="AL15" s="234">
        <f t="shared" si="24"/>
        <v>2</v>
      </c>
      <c r="AM15" s="234">
        <f t="shared" si="24"/>
        <v>13</v>
      </c>
      <c r="AN15" s="235"/>
      <c r="AO15" s="236"/>
      <c r="AP15" s="237"/>
      <c r="AQ15" s="237"/>
      <c r="AR15" s="237"/>
      <c r="AS15" s="237"/>
      <c r="AT15" s="237"/>
      <c r="AU15" s="237"/>
      <c r="AV15" s="237"/>
    </row>
    <row r="16" spans="1:48" ht="15.75" customHeight="1">
      <c r="A16" s="185" t="s">
        <v>163</v>
      </c>
      <c r="B16" s="238"/>
      <c r="C16" s="238"/>
      <c r="D16" s="183" t="s">
        <v>161</v>
      </c>
      <c r="E16" s="183">
        <f t="shared" ref="E16:E19" si="25">F16+G16</f>
        <v>300</v>
      </c>
      <c r="F16" s="183">
        <f>84+120</f>
        <v>204</v>
      </c>
      <c r="G16" s="183">
        <f>66+30</f>
        <v>96</v>
      </c>
      <c r="H16" s="183">
        <f>17+9</f>
        <v>26</v>
      </c>
      <c r="I16" s="183">
        <f>46+85</f>
        <v>131</v>
      </c>
      <c r="J16" s="183"/>
      <c r="K16" s="183">
        <f t="shared" ref="K16:K20" si="26">L16+Q16</f>
        <v>2</v>
      </c>
      <c r="L16" s="239">
        <f t="shared" si="21"/>
        <v>1</v>
      </c>
      <c r="M16" s="239"/>
      <c r="N16" s="239"/>
      <c r="O16" s="239">
        <v>1</v>
      </c>
      <c r="P16" s="239"/>
      <c r="Q16" s="239">
        <f t="shared" ref="Q16:Q20" si="27">SUM(R16:U16)</f>
        <v>1</v>
      </c>
      <c r="R16" s="239"/>
      <c r="S16" s="239"/>
      <c r="T16" s="239"/>
      <c r="U16" s="239">
        <v>1</v>
      </c>
      <c r="V16" s="239"/>
      <c r="W16" s="183">
        <f t="shared" ref="W16:W20" si="28">X16+Y16</f>
        <v>150</v>
      </c>
      <c r="X16" s="183">
        <v>84</v>
      </c>
      <c r="Y16" s="238">
        <v>66</v>
      </c>
      <c r="Z16" s="238">
        <v>17</v>
      </c>
      <c r="AA16" s="238">
        <v>46</v>
      </c>
      <c r="AB16" s="238"/>
      <c r="AC16" s="238">
        <f t="shared" ref="AC16:AC20" si="29">AD16+AE16</f>
        <v>150</v>
      </c>
      <c r="AD16" s="238">
        <v>120</v>
      </c>
      <c r="AE16" s="238">
        <v>30</v>
      </c>
      <c r="AF16" s="238">
        <v>9</v>
      </c>
      <c r="AG16" s="238">
        <v>85</v>
      </c>
      <c r="AH16" s="238"/>
      <c r="AI16" s="240">
        <f t="shared" ref="AI16:AI20" si="30">SUM(AJ16:AM16)</f>
        <v>7</v>
      </c>
      <c r="AJ16" s="241">
        <v>4</v>
      </c>
      <c r="AK16" s="241">
        <v>1</v>
      </c>
      <c r="AL16" s="241">
        <f t="shared" ref="AL16:AM16" si="31">O16+T16</f>
        <v>1</v>
      </c>
      <c r="AM16" s="241">
        <f t="shared" si="31"/>
        <v>1</v>
      </c>
      <c r="AN16" s="238"/>
      <c r="AO16" s="238"/>
      <c r="AP16" s="242"/>
      <c r="AQ16" s="242"/>
      <c r="AR16" s="242"/>
      <c r="AS16" s="242"/>
      <c r="AT16" s="242"/>
      <c r="AU16" s="242"/>
      <c r="AV16" s="242"/>
    </row>
    <row r="17" spans="1:48" ht="15.75" customHeight="1">
      <c r="A17" s="185" t="s">
        <v>163</v>
      </c>
      <c r="B17" s="238"/>
      <c r="C17" s="238"/>
      <c r="D17" s="183" t="s">
        <v>165</v>
      </c>
      <c r="E17" s="183">
        <f t="shared" si="25"/>
        <v>74</v>
      </c>
      <c r="F17" s="183">
        <v>46</v>
      </c>
      <c r="G17" s="183">
        <v>28</v>
      </c>
      <c r="H17" s="183">
        <v>0</v>
      </c>
      <c r="I17" s="183">
        <v>2</v>
      </c>
      <c r="J17" s="183"/>
      <c r="K17" s="183">
        <f t="shared" si="26"/>
        <v>1</v>
      </c>
      <c r="L17" s="239">
        <f t="shared" si="21"/>
        <v>1</v>
      </c>
      <c r="M17" s="239"/>
      <c r="N17" s="239"/>
      <c r="O17" s="239"/>
      <c r="P17" s="239">
        <v>1</v>
      </c>
      <c r="Q17" s="239">
        <f t="shared" si="27"/>
        <v>0</v>
      </c>
      <c r="R17" s="239"/>
      <c r="S17" s="239"/>
      <c r="T17" s="239"/>
      <c r="U17" s="239"/>
      <c r="V17" s="239"/>
      <c r="W17" s="183">
        <f t="shared" si="28"/>
        <v>74</v>
      </c>
      <c r="X17" s="183">
        <v>46</v>
      </c>
      <c r="Y17" s="238">
        <v>28</v>
      </c>
      <c r="Z17" s="238">
        <v>0</v>
      </c>
      <c r="AA17" s="238">
        <v>2</v>
      </c>
      <c r="AB17" s="238"/>
      <c r="AC17" s="238">
        <f t="shared" si="29"/>
        <v>0</v>
      </c>
      <c r="AD17" s="238"/>
      <c r="AE17" s="238"/>
      <c r="AF17" s="238"/>
      <c r="AG17" s="238"/>
      <c r="AH17" s="238"/>
      <c r="AI17" s="240">
        <f t="shared" si="30"/>
        <v>1</v>
      </c>
      <c r="AJ17" s="241">
        <f t="shared" ref="AJ17:AM20" si="32">M17+R17</f>
        <v>0</v>
      </c>
      <c r="AK17" s="241">
        <f t="shared" si="32"/>
        <v>0</v>
      </c>
      <c r="AL17" s="241">
        <f t="shared" si="32"/>
        <v>0</v>
      </c>
      <c r="AM17" s="241">
        <f t="shared" si="32"/>
        <v>1</v>
      </c>
      <c r="AN17" s="238"/>
      <c r="AO17" s="238"/>
      <c r="AP17" s="242"/>
      <c r="AQ17" s="242"/>
      <c r="AR17" s="242"/>
      <c r="AS17" s="242"/>
      <c r="AT17" s="242"/>
      <c r="AU17" s="242"/>
      <c r="AV17" s="242"/>
    </row>
    <row r="18" spans="1:48" ht="15.75" customHeight="1">
      <c r="A18" s="185" t="s">
        <v>163</v>
      </c>
      <c r="B18" s="238"/>
      <c r="C18" s="238"/>
      <c r="D18" s="183" t="s">
        <v>157</v>
      </c>
      <c r="E18" s="183">
        <f t="shared" si="25"/>
        <v>128</v>
      </c>
      <c r="F18" s="183">
        <f>59+19</f>
        <v>78</v>
      </c>
      <c r="G18" s="183">
        <f>29+21</f>
        <v>50</v>
      </c>
      <c r="H18" s="183">
        <v>15</v>
      </c>
      <c r="I18" s="183">
        <f>88+40</f>
        <v>128</v>
      </c>
      <c r="J18" s="183"/>
      <c r="K18" s="183">
        <f t="shared" si="26"/>
        <v>2</v>
      </c>
      <c r="L18" s="239">
        <f t="shared" si="21"/>
        <v>1</v>
      </c>
      <c r="M18" s="239"/>
      <c r="N18" s="239"/>
      <c r="O18" s="239"/>
      <c r="P18" s="239">
        <v>1</v>
      </c>
      <c r="Q18" s="239">
        <f t="shared" si="27"/>
        <v>1</v>
      </c>
      <c r="R18" s="239"/>
      <c r="S18" s="239"/>
      <c r="T18" s="239"/>
      <c r="U18" s="239">
        <v>1</v>
      </c>
      <c r="V18" s="239"/>
      <c r="W18" s="183">
        <f t="shared" si="28"/>
        <v>40</v>
      </c>
      <c r="X18" s="206">
        <v>19</v>
      </c>
      <c r="Y18" s="206">
        <v>21</v>
      </c>
      <c r="Z18" s="206">
        <v>5</v>
      </c>
      <c r="AA18" s="206">
        <v>40</v>
      </c>
      <c r="AB18" s="206"/>
      <c r="AC18" s="238">
        <f t="shared" si="29"/>
        <v>88</v>
      </c>
      <c r="AD18" s="206">
        <v>59</v>
      </c>
      <c r="AE18" s="206">
        <v>29</v>
      </c>
      <c r="AF18" s="206">
        <v>10</v>
      </c>
      <c r="AG18" s="206">
        <v>88</v>
      </c>
      <c r="AH18" s="238"/>
      <c r="AI18" s="240">
        <f t="shared" si="30"/>
        <v>2</v>
      </c>
      <c r="AJ18" s="241">
        <f t="shared" si="32"/>
        <v>0</v>
      </c>
      <c r="AK18" s="241">
        <f t="shared" si="32"/>
        <v>0</v>
      </c>
      <c r="AL18" s="241">
        <f t="shared" si="32"/>
        <v>0</v>
      </c>
      <c r="AM18" s="241">
        <f t="shared" si="32"/>
        <v>2</v>
      </c>
      <c r="AN18" s="238"/>
      <c r="AO18" s="238"/>
      <c r="AP18" s="242"/>
      <c r="AQ18" s="242"/>
      <c r="AR18" s="242"/>
      <c r="AS18" s="242"/>
      <c r="AT18" s="242"/>
      <c r="AU18" s="242"/>
      <c r="AV18" s="242"/>
    </row>
    <row r="19" spans="1:48" ht="15.75" customHeight="1">
      <c r="A19" s="185" t="s">
        <v>163</v>
      </c>
      <c r="B19" s="238"/>
      <c r="C19" s="238"/>
      <c r="D19" s="183" t="s">
        <v>159</v>
      </c>
      <c r="E19" s="183">
        <f t="shared" si="25"/>
        <v>30</v>
      </c>
      <c r="F19" s="183">
        <v>14</v>
      </c>
      <c r="G19" s="183">
        <v>16</v>
      </c>
      <c r="H19" s="183">
        <v>0</v>
      </c>
      <c r="I19" s="183">
        <v>4</v>
      </c>
      <c r="J19" s="183"/>
      <c r="K19" s="183">
        <f t="shared" si="26"/>
        <v>1</v>
      </c>
      <c r="L19" s="239">
        <f t="shared" si="21"/>
        <v>1</v>
      </c>
      <c r="M19" s="239"/>
      <c r="N19" s="239"/>
      <c r="O19" s="239">
        <v>1</v>
      </c>
      <c r="P19" s="239"/>
      <c r="Q19" s="239">
        <f t="shared" si="27"/>
        <v>0</v>
      </c>
      <c r="R19" s="239"/>
      <c r="S19" s="239"/>
      <c r="T19" s="239"/>
      <c r="U19" s="239"/>
      <c r="V19" s="239"/>
      <c r="W19" s="183">
        <f t="shared" si="28"/>
        <v>30</v>
      </c>
      <c r="X19" s="183">
        <v>14</v>
      </c>
      <c r="Y19" s="238">
        <v>16</v>
      </c>
      <c r="Z19" s="238">
        <v>0</v>
      </c>
      <c r="AA19" s="238">
        <v>4</v>
      </c>
      <c r="AB19" s="238"/>
      <c r="AC19" s="238">
        <f t="shared" si="29"/>
        <v>0</v>
      </c>
      <c r="AD19" s="238"/>
      <c r="AE19" s="238"/>
      <c r="AF19" s="238"/>
      <c r="AG19" s="238"/>
      <c r="AH19" s="238"/>
      <c r="AI19" s="240">
        <f t="shared" si="30"/>
        <v>1</v>
      </c>
      <c r="AJ19" s="241">
        <f t="shared" si="32"/>
        <v>0</v>
      </c>
      <c r="AK19" s="241">
        <f t="shared" si="32"/>
        <v>0</v>
      </c>
      <c r="AL19" s="241">
        <f t="shared" si="32"/>
        <v>1</v>
      </c>
      <c r="AM19" s="241">
        <f t="shared" si="32"/>
        <v>0</v>
      </c>
      <c r="AN19" s="238"/>
      <c r="AO19" s="238"/>
      <c r="AP19" s="242"/>
      <c r="AQ19" s="242"/>
      <c r="AR19" s="242"/>
      <c r="AS19" s="242"/>
      <c r="AT19" s="242"/>
      <c r="AU19" s="242"/>
      <c r="AV19" s="242"/>
    </row>
    <row r="20" spans="1:48" ht="15.75" customHeight="1">
      <c r="A20" s="185" t="s">
        <v>163</v>
      </c>
      <c r="B20" s="238"/>
      <c r="C20" s="238"/>
      <c r="D20" s="183" t="s">
        <v>160</v>
      </c>
      <c r="E20" s="183">
        <v>869</v>
      </c>
      <c r="F20" s="183">
        <v>560</v>
      </c>
      <c r="G20" s="183">
        <v>309</v>
      </c>
      <c r="H20" s="183">
        <v>55</v>
      </c>
      <c r="I20" s="183">
        <v>225</v>
      </c>
      <c r="J20" s="183"/>
      <c r="K20" s="183">
        <f t="shared" si="26"/>
        <v>9</v>
      </c>
      <c r="L20" s="239">
        <f t="shared" si="21"/>
        <v>2</v>
      </c>
      <c r="M20" s="239"/>
      <c r="N20" s="239"/>
      <c r="O20" s="239"/>
      <c r="P20" s="239">
        <v>2</v>
      </c>
      <c r="Q20" s="239">
        <f t="shared" si="27"/>
        <v>7</v>
      </c>
      <c r="R20" s="239"/>
      <c r="S20" s="239"/>
      <c r="T20" s="239"/>
      <c r="U20" s="239">
        <v>7</v>
      </c>
      <c r="V20" s="239"/>
      <c r="W20" s="183">
        <f t="shared" si="28"/>
        <v>652</v>
      </c>
      <c r="X20" s="206">
        <v>424</v>
      </c>
      <c r="Y20" s="206">
        <v>228</v>
      </c>
      <c r="Z20" s="206">
        <v>52</v>
      </c>
      <c r="AA20" s="206">
        <v>225</v>
      </c>
      <c r="AB20" s="206"/>
      <c r="AC20" s="238">
        <f t="shared" si="29"/>
        <v>217</v>
      </c>
      <c r="AD20" s="206">
        <v>136</v>
      </c>
      <c r="AE20" s="206">
        <v>81</v>
      </c>
      <c r="AF20" s="206">
        <v>3</v>
      </c>
      <c r="AG20" s="206">
        <v>0</v>
      </c>
      <c r="AH20" s="238"/>
      <c r="AI20" s="240">
        <f t="shared" si="30"/>
        <v>9</v>
      </c>
      <c r="AJ20" s="241">
        <f t="shared" si="32"/>
        <v>0</v>
      </c>
      <c r="AK20" s="241">
        <f t="shared" si="32"/>
        <v>0</v>
      </c>
      <c r="AL20" s="241">
        <f t="shared" si="32"/>
        <v>0</v>
      </c>
      <c r="AM20" s="241">
        <f t="shared" si="32"/>
        <v>9</v>
      </c>
      <c r="AN20" s="238"/>
      <c r="AO20" s="238"/>
      <c r="AP20" s="242"/>
      <c r="AQ20" s="242"/>
      <c r="AR20" s="242"/>
      <c r="AS20" s="242"/>
      <c r="AT20" s="242"/>
      <c r="AU20" s="242"/>
      <c r="AV20" s="242"/>
    </row>
  </sheetData>
  <mergeCells count="16">
    <mergeCell ref="AI2:AM2"/>
    <mergeCell ref="AN2:AN4"/>
    <mergeCell ref="L3:P3"/>
    <mergeCell ref="Q3:U3"/>
    <mergeCell ref="W3:AB3"/>
    <mergeCell ref="AC3:AH3"/>
    <mergeCell ref="A1:A3"/>
    <mergeCell ref="B1:B3"/>
    <mergeCell ref="C1:C3"/>
    <mergeCell ref="D1:D3"/>
    <mergeCell ref="E1:AN1"/>
    <mergeCell ref="AO1:AO3"/>
    <mergeCell ref="E2:J2"/>
    <mergeCell ref="K2:U2"/>
    <mergeCell ref="V2:V4"/>
    <mergeCell ref="W2:AH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F172-A41D-43B8-86C1-1E601BF81032}">
  <dimension ref="A1:F5"/>
  <sheetViews>
    <sheetView workbookViewId="0">
      <selection activeCell="K3" sqref="K3"/>
    </sheetView>
  </sheetViews>
  <sheetFormatPr defaultRowHeight="15"/>
  <sheetData>
    <row r="1" spans="1:6" ht="37.5" customHeight="1" thickBot="1"/>
    <row r="2" spans="1:6" ht="56.25" customHeight="1" thickTop="1" thickBot="1">
      <c r="A2" s="41" t="s">
        <v>33</v>
      </c>
      <c r="B2" s="42"/>
      <c r="C2" s="47" t="s">
        <v>28</v>
      </c>
      <c r="D2" s="48"/>
      <c r="E2" s="48"/>
      <c r="F2" s="49"/>
    </row>
    <row r="3" spans="1:6" ht="64.5" customHeight="1" thickTop="1" thickBot="1">
      <c r="A3" s="43"/>
      <c r="B3" s="44"/>
      <c r="C3" s="50" t="s">
        <v>29</v>
      </c>
      <c r="D3" s="51"/>
      <c r="E3" s="52" t="s">
        <v>30</v>
      </c>
      <c r="F3" s="53"/>
    </row>
    <row r="4" spans="1:6" ht="114" thickTop="1" thickBot="1">
      <c r="A4" s="45"/>
      <c r="B4" s="46"/>
      <c r="C4" s="39" t="s">
        <v>31</v>
      </c>
      <c r="D4" s="39" t="s">
        <v>32</v>
      </c>
      <c r="E4" s="40" t="s">
        <v>31</v>
      </c>
      <c r="F4" s="40" t="s">
        <v>32</v>
      </c>
    </row>
    <row r="5" spans="1:6" ht="15.75" thickTop="1"/>
  </sheetData>
  <mergeCells count="4">
    <mergeCell ref="A2:B4"/>
    <mergeCell ref="C2:F2"/>
    <mergeCell ref="C3:D3"/>
    <mergeCell ref="E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7309-9749-42FD-BCFF-3C6C5650C385}">
  <dimension ref="A1:J5"/>
  <sheetViews>
    <sheetView tabSelected="1" workbookViewId="0">
      <selection activeCell="C1" sqref="C1"/>
    </sheetView>
  </sheetViews>
  <sheetFormatPr defaultRowHeight="15"/>
  <sheetData>
    <row r="1" spans="1:10" ht="6" customHeight="1"/>
    <row r="2" spans="1:10" ht="15.75" thickBot="1"/>
    <row r="3" spans="1:10" ht="20.25" thickTop="1" thickBot="1">
      <c r="A3" s="56" t="s">
        <v>34</v>
      </c>
      <c r="B3" s="47" t="s">
        <v>35</v>
      </c>
      <c r="C3" s="48"/>
      <c r="D3" s="48"/>
      <c r="E3" s="48"/>
      <c r="F3" s="48"/>
      <c r="G3" s="48"/>
      <c r="H3" s="49"/>
      <c r="I3" s="58" t="s">
        <v>36</v>
      </c>
      <c r="J3" s="59"/>
    </row>
    <row r="4" spans="1:10" ht="260.25" thickTop="1" thickBot="1">
      <c r="A4" s="57"/>
      <c r="B4" s="54" t="s">
        <v>18</v>
      </c>
      <c r="C4" s="54" t="s">
        <v>37</v>
      </c>
      <c r="D4" s="54" t="s">
        <v>13</v>
      </c>
      <c r="E4" s="54" t="s">
        <v>14</v>
      </c>
      <c r="F4" s="54" t="s">
        <v>16</v>
      </c>
      <c r="G4" s="54" t="s">
        <v>15</v>
      </c>
      <c r="H4" s="54" t="s">
        <v>17</v>
      </c>
      <c r="I4" s="40" t="s">
        <v>18</v>
      </c>
      <c r="J4" s="55" t="s">
        <v>38</v>
      </c>
    </row>
    <row r="5" spans="1:10" ht="15.75" thickTop="1"/>
  </sheetData>
  <mergeCells count="3">
    <mergeCell ref="A3:A4"/>
    <mergeCell ref="B3:H3"/>
    <mergeCell ref="I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496A-D203-498C-85BA-E26EA1866013}">
  <dimension ref="A1:T4"/>
  <sheetViews>
    <sheetView workbookViewId="0">
      <selection sqref="A1:T3"/>
    </sheetView>
  </sheetViews>
  <sheetFormatPr defaultRowHeight="15"/>
  <sheetData>
    <row r="1" spans="1:20" ht="75" customHeight="1" thickTop="1" thickBot="1">
      <c r="A1" s="63" t="s">
        <v>0</v>
      </c>
      <c r="B1" s="66" t="s">
        <v>39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8"/>
      <c r="S1" s="69" t="s">
        <v>40</v>
      </c>
      <c r="T1" s="70"/>
    </row>
    <row r="2" spans="1:20" ht="112.5" customHeight="1" thickTop="1" thickBot="1">
      <c r="A2" s="64"/>
      <c r="B2" s="71" t="s">
        <v>41</v>
      </c>
      <c r="C2" s="71" t="s">
        <v>42</v>
      </c>
      <c r="D2" s="71" t="s">
        <v>43</v>
      </c>
      <c r="E2" s="73" t="s">
        <v>44</v>
      </c>
      <c r="F2" s="74"/>
      <c r="G2" s="74"/>
      <c r="H2" s="74"/>
      <c r="I2" s="74"/>
      <c r="J2" s="74"/>
      <c r="K2" s="74"/>
      <c r="L2" s="74"/>
      <c r="M2" s="74"/>
      <c r="N2" s="74"/>
      <c r="O2" s="75"/>
      <c r="P2" s="73" t="s">
        <v>45</v>
      </c>
      <c r="Q2" s="74"/>
      <c r="R2" s="75"/>
      <c r="S2" s="76" t="s">
        <v>46</v>
      </c>
      <c r="T2" s="78" t="s">
        <v>47</v>
      </c>
    </row>
    <row r="3" spans="1:20" ht="163.5" thickTop="1" thickBot="1">
      <c r="A3" s="65"/>
      <c r="B3" s="72"/>
      <c r="C3" s="72"/>
      <c r="D3" s="72"/>
      <c r="E3" s="60" t="s">
        <v>48</v>
      </c>
      <c r="F3" s="61" t="s">
        <v>49</v>
      </c>
      <c r="G3" s="61" t="s">
        <v>50</v>
      </c>
      <c r="H3" s="61" t="s">
        <v>51</v>
      </c>
      <c r="I3" s="61" t="s">
        <v>52</v>
      </c>
      <c r="J3" s="62" t="s">
        <v>53</v>
      </c>
      <c r="K3" s="61" t="s">
        <v>54</v>
      </c>
      <c r="L3" s="61" t="s">
        <v>55</v>
      </c>
      <c r="M3" s="61" t="s">
        <v>56</v>
      </c>
      <c r="N3" s="61" t="s">
        <v>57</v>
      </c>
      <c r="O3" s="61" t="s">
        <v>58</v>
      </c>
      <c r="P3" s="60" t="s">
        <v>59</v>
      </c>
      <c r="Q3" s="60" t="s">
        <v>60</v>
      </c>
      <c r="R3" s="60" t="s">
        <v>61</v>
      </c>
      <c r="S3" s="77"/>
      <c r="T3" s="79"/>
    </row>
    <row r="4" spans="1:20" ht="15.75" thickTop="1"/>
  </sheetData>
  <mergeCells count="10">
    <mergeCell ref="A1:A3"/>
    <mergeCell ref="B1:R1"/>
    <mergeCell ref="S1:T1"/>
    <mergeCell ref="B2:B3"/>
    <mergeCell ref="C2:C3"/>
    <mergeCell ref="D2:D3"/>
    <mergeCell ref="E2:O2"/>
    <mergeCell ref="P2:R2"/>
    <mergeCell ref="S2:S3"/>
    <mergeCell ref="T2: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4257-EAE5-4BDB-9A07-F73BA5F0CA4D}">
  <dimension ref="A1:R4"/>
  <sheetViews>
    <sheetView workbookViewId="0">
      <selection sqref="A1:R3"/>
    </sheetView>
  </sheetViews>
  <sheetFormatPr defaultRowHeight="15"/>
  <cols>
    <col min="1" max="2" width="19.42578125" customWidth="1"/>
  </cols>
  <sheetData>
    <row r="1" spans="1:18" ht="37.5" customHeight="1" thickTop="1" thickBot="1">
      <c r="A1" s="56" t="s">
        <v>62</v>
      </c>
      <c r="B1" s="47" t="s">
        <v>63</v>
      </c>
      <c r="C1" s="48"/>
      <c r="D1" s="48"/>
      <c r="E1" s="48"/>
      <c r="F1" s="48"/>
      <c r="G1" s="48"/>
      <c r="H1" s="48"/>
      <c r="I1" s="48"/>
      <c r="J1" s="48"/>
      <c r="K1" s="48"/>
      <c r="L1" s="49"/>
      <c r="M1" s="58" t="s">
        <v>64</v>
      </c>
      <c r="N1" s="82"/>
      <c r="O1" s="82"/>
      <c r="P1" s="82"/>
      <c r="Q1" s="82"/>
      <c r="R1" s="59"/>
    </row>
    <row r="2" spans="1:18" ht="20.25" thickTop="1" thickBot="1">
      <c r="A2" s="81"/>
      <c r="B2" s="50" t="s">
        <v>6</v>
      </c>
      <c r="C2" s="83"/>
      <c r="D2" s="83"/>
      <c r="E2" s="83"/>
      <c r="F2" s="83"/>
      <c r="G2" s="83"/>
      <c r="H2" s="51"/>
      <c r="I2" s="50" t="s">
        <v>65</v>
      </c>
      <c r="J2" s="51"/>
      <c r="K2" s="50" t="s">
        <v>10</v>
      </c>
      <c r="L2" s="51"/>
      <c r="M2" s="84" t="s">
        <v>66</v>
      </c>
      <c r="N2" s="85"/>
      <c r="O2" s="84" t="s">
        <v>65</v>
      </c>
      <c r="P2" s="85"/>
      <c r="Q2" s="84" t="s">
        <v>10</v>
      </c>
      <c r="R2" s="85"/>
    </row>
    <row r="3" spans="1:18" ht="249" customHeight="1" thickTop="1" thickBot="1">
      <c r="A3" s="57"/>
      <c r="B3" s="39" t="s">
        <v>18</v>
      </c>
      <c r="C3" s="39" t="s">
        <v>67</v>
      </c>
      <c r="D3" s="39" t="s">
        <v>13</v>
      </c>
      <c r="E3" s="39" t="s">
        <v>14</v>
      </c>
      <c r="F3" s="39" t="s">
        <v>16</v>
      </c>
      <c r="G3" s="39" t="s">
        <v>15</v>
      </c>
      <c r="H3" s="39" t="s">
        <v>17</v>
      </c>
      <c r="I3" s="39" t="s">
        <v>1</v>
      </c>
      <c r="J3" s="39" t="s">
        <v>68</v>
      </c>
      <c r="K3" s="39" t="s">
        <v>1</v>
      </c>
      <c r="L3" s="39" t="s">
        <v>68</v>
      </c>
      <c r="M3" s="80" t="s">
        <v>1</v>
      </c>
      <c r="N3" s="80" t="s">
        <v>69</v>
      </c>
      <c r="O3" s="80" t="s">
        <v>1</v>
      </c>
      <c r="P3" s="80" t="s">
        <v>70</v>
      </c>
      <c r="Q3" s="80" t="s">
        <v>1</v>
      </c>
      <c r="R3" s="80" t="s">
        <v>71</v>
      </c>
    </row>
    <row r="4" spans="1:18" ht="15.75" thickTop="1"/>
  </sheetData>
  <mergeCells count="9">
    <mergeCell ref="A1:A3"/>
    <mergeCell ref="B1:L1"/>
    <mergeCell ref="M1:R1"/>
    <mergeCell ref="B2:H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292E-2FF4-41AF-B652-2330F00E123F}">
  <dimension ref="A1:I4"/>
  <sheetViews>
    <sheetView workbookViewId="0">
      <selection sqref="A1:I3"/>
    </sheetView>
  </sheetViews>
  <sheetFormatPr defaultRowHeight="15"/>
  <sheetData>
    <row r="1" spans="1:9" ht="37.5" customHeight="1" thickTop="1" thickBot="1">
      <c r="A1" s="56" t="s">
        <v>72</v>
      </c>
      <c r="B1" s="87" t="s">
        <v>73</v>
      </c>
      <c r="C1" s="88"/>
      <c r="D1" s="88"/>
      <c r="E1" s="88"/>
      <c r="F1" s="88"/>
      <c r="G1" s="88"/>
      <c r="H1" s="88"/>
      <c r="I1" s="89"/>
    </row>
    <row r="2" spans="1:9" ht="20.25" thickTop="1" thickBot="1">
      <c r="A2" s="81"/>
      <c r="B2" s="47" t="s">
        <v>6</v>
      </c>
      <c r="C2" s="48"/>
      <c r="D2" s="48"/>
      <c r="E2" s="48"/>
      <c r="F2" s="48"/>
      <c r="G2" s="49"/>
      <c r="H2" s="56" t="s">
        <v>65</v>
      </c>
      <c r="I2" s="56" t="s">
        <v>10</v>
      </c>
    </row>
    <row r="3" spans="1:9" ht="39" thickTop="1" thickBot="1">
      <c r="A3" s="57"/>
      <c r="B3" s="86" t="s">
        <v>18</v>
      </c>
      <c r="C3" s="86" t="s">
        <v>13</v>
      </c>
      <c r="D3" s="86" t="s">
        <v>14</v>
      </c>
      <c r="E3" s="86" t="s">
        <v>15</v>
      </c>
      <c r="F3" s="86" t="s">
        <v>16</v>
      </c>
      <c r="G3" s="86" t="s">
        <v>17</v>
      </c>
      <c r="H3" s="57"/>
      <c r="I3" s="57"/>
    </row>
    <row r="4" spans="1:9" ht="15.75" thickTop="1"/>
  </sheetData>
  <mergeCells count="5">
    <mergeCell ref="A1:A3"/>
    <mergeCell ref="B1:I1"/>
    <mergeCell ref="B2:G2"/>
    <mergeCell ref="H2:H3"/>
    <mergeCell ref="I2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F245-748D-4ECB-8484-AB7E4ED8A15D}">
  <dimension ref="A1:AA4"/>
  <sheetViews>
    <sheetView workbookViewId="0">
      <selection sqref="A1:AA4"/>
    </sheetView>
  </sheetViews>
  <sheetFormatPr defaultRowHeight="15"/>
  <sheetData>
    <row r="1" spans="1:27" ht="35.25" customHeight="1">
      <c r="A1" s="92" t="s">
        <v>0</v>
      </c>
      <c r="B1" s="95" t="s">
        <v>74</v>
      </c>
      <c r="C1" s="96"/>
      <c r="D1" s="96"/>
      <c r="E1" s="96"/>
      <c r="F1" s="96"/>
      <c r="G1" s="97"/>
      <c r="H1" s="101" t="s">
        <v>75</v>
      </c>
      <c r="I1" s="102"/>
      <c r="J1" s="102"/>
      <c r="K1" s="102"/>
      <c r="L1" s="102"/>
      <c r="M1" s="102"/>
      <c r="N1" s="102"/>
      <c r="O1" s="102"/>
      <c r="P1" s="103"/>
      <c r="Q1" s="107" t="s">
        <v>76</v>
      </c>
      <c r="R1" s="108"/>
      <c r="S1" s="108"/>
      <c r="T1" s="108"/>
      <c r="U1" s="108"/>
      <c r="V1" s="109"/>
      <c r="W1" s="113" t="s">
        <v>77</v>
      </c>
      <c r="X1" s="114"/>
      <c r="Y1" s="114"/>
      <c r="Z1" s="114"/>
      <c r="AA1" s="115"/>
    </row>
    <row r="2" spans="1:27" ht="15.75" thickBot="1">
      <c r="A2" s="93"/>
      <c r="B2" s="98"/>
      <c r="C2" s="99"/>
      <c r="D2" s="99"/>
      <c r="E2" s="99"/>
      <c r="F2" s="99"/>
      <c r="G2" s="100"/>
      <c r="H2" s="104"/>
      <c r="I2" s="105"/>
      <c r="J2" s="105"/>
      <c r="K2" s="105"/>
      <c r="L2" s="105"/>
      <c r="M2" s="105"/>
      <c r="N2" s="105"/>
      <c r="O2" s="105"/>
      <c r="P2" s="106"/>
      <c r="Q2" s="110"/>
      <c r="R2" s="111"/>
      <c r="S2" s="111"/>
      <c r="T2" s="111"/>
      <c r="U2" s="111"/>
      <c r="V2" s="112"/>
      <c r="W2" s="116"/>
      <c r="X2" s="117"/>
      <c r="Y2" s="117"/>
      <c r="Z2" s="117"/>
      <c r="AA2" s="118"/>
    </row>
    <row r="3" spans="1:27" ht="38.25" customHeight="1" thickBot="1">
      <c r="A3" s="93"/>
      <c r="B3" s="119" t="s">
        <v>78</v>
      </c>
      <c r="C3" s="120"/>
      <c r="D3" s="120"/>
      <c r="E3" s="121"/>
      <c r="F3" s="122" t="s">
        <v>79</v>
      </c>
      <c r="G3" s="124" t="s">
        <v>80</v>
      </c>
      <c r="H3" s="119" t="s">
        <v>81</v>
      </c>
      <c r="I3" s="120"/>
      <c r="J3" s="120"/>
      <c r="K3" s="121"/>
      <c r="L3" s="126" t="s">
        <v>82</v>
      </c>
      <c r="M3" s="126" t="s">
        <v>83</v>
      </c>
      <c r="N3" s="122" t="s">
        <v>84</v>
      </c>
      <c r="O3" s="126" t="s">
        <v>85</v>
      </c>
      <c r="P3" s="124" t="s">
        <v>86</v>
      </c>
      <c r="Q3" s="119" t="s">
        <v>87</v>
      </c>
      <c r="R3" s="120"/>
      <c r="S3" s="121"/>
      <c r="T3" s="122" t="s">
        <v>88</v>
      </c>
      <c r="U3" s="122" t="s">
        <v>89</v>
      </c>
      <c r="V3" s="124" t="s">
        <v>90</v>
      </c>
      <c r="W3" s="119" t="s">
        <v>91</v>
      </c>
      <c r="X3" s="120"/>
      <c r="Y3" s="121"/>
      <c r="Z3" s="122" t="s">
        <v>89</v>
      </c>
      <c r="AA3" s="124" t="s">
        <v>90</v>
      </c>
    </row>
    <row r="4" spans="1:27" ht="204.75" thickBot="1">
      <c r="A4" s="94"/>
      <c r="B4" s="90" t="s">
        <v>92</v>
      </c>
      <c r="C4" s="90" t="s">
        <v>93</v>
      </c>
      <c r="D4" s="90" t="s">
        <v>94</v>
      </c>
      <c r="E4" s="91" t="s">
        <v>95</v>
      </c>
      <c r="F4" s="123"/>
      <c r="G4" s="125"/>
      <c r="H4" s="90" t="s">
        <v>92</v>
      </c>
      <c r="I4" s="90" t="s">
        <v>93</v>
      </c>
      <c r="J4" s="90" t="s">
        <v>94</v>
      </c>
      <c r="K4" s="91" t="s">
        <v>95</v>
      </c>
      <c r="L4" s="127"/>
      <c r="M4" s="127"/>
      <c r="N4" s="123"/>
      <c r="O4" s="127"/>
      <c r="P4" s="125"/>
      <c r="Q4" s="90" t="s">
        <v>92</v>
      </c>
      <c r="R4" s="90" t="s">
        <v>93</v>
      </c>
      <c r="S4" s="90" t="s">
        <v>94</v>
      </c>
      <c r="T4" s="123"/>
      <c r="U4" s="123"/>
      <c r="V4" s="125"/>
      <c r="W4" s="90" t="s">
        <v>92</v>
      </c>
      <c r="X4" s="90" t="s">
        <v>96</v>
      </c>
      <c r="Y4" s="90" t="s">
        <v>94</v>
      </c>
      <c r="Z4" s="123"/>
      <c r="AA4" s="125"/>
    </row>
  </sheetData>
  <mergeCells count="21">
    <mergeCell ref="U3:U4"/>
    <mergeCell ref="V3:V4"/>
    <mergeCell ref="W3:Y3"/>
    <mergeCell ref="Z3:Z4"/>
    <mergeCell ref="AA3:AA4"/>
    <mergeCell ref="M3:M4"/>
    <mergeCell ref="N3:N4"/>
    <mergeCell ref="O3:O4"/>
    <mergeCell ref="P3:P4"/>
    <mergeCell ref="Q3:S3"/>
    <mergeCell ref="T3:T4"/>
    <mergeCell ref="A1:A4"/>
    <mergeCell ref="B1:G2"/>
    <mergeCell ref="H1:P2"/>
    <mergeCell ref="Q1:V2"/>
    <mergeCell ref="W1:AA2"/>
    <mergeCell ref="B3:E3"/>
    <mergeCell ref="F3:F4"/>
    <mergeCell ref="G3:G4"/>
    <mergeCell ref="H3:K3"/>
    <mergeCell ref="L3:L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C54F-528F-4D2F-B46A-6EAC11065280}">
  <dimension ref="A1:T3"/>
  <sheetViews>
    <sheetView workbookViewId="0">
      <selection sqref="A1:T2"/>
    </sheetView>
  </sheetViews>
  <sheetFormatPr defaultRowHeight="15"/>
  <sheetData>
    <row r="1" spans="1:20" ht="36" thickTop="1" thickBot="1">
      <c r="A1" s="128" t="s">
        <v>0</v>
      </c>
      <c r="B1" s="129" t="s">
        <v>2</v>
      </c>
      <c r="C1" s="136" t="s">
        <v>97</v>
      </c>
      <c r="D1" s="137"/>
      <c r="E1" s="138"/>
      <c r="F1" s="136" t="s">
        <v>98</v>
      </c>
      <c r="G1" s="137"/>
      <c r="H1" s="138"/>
      <c r="I1" s="136" t="s">
        <v>99</v>
      </c>
      <c r="J1" s="137"/>
      <c r="K1" s="138"/>
      <c r="L1" s="136" t="s">
        <v>100</v>
      </c>
      <c r="M1" s="137"/>
      <c r="N1" s="138"/>
      <c r="O1" s="139" t="s">
        <v>101</v>
      </c>
      <c r="P1" s="140"/>
      <c r="Q1" s="140"/>
      <c r="R1" s="140"/>
      <c r="S1" s="140"/>
      <c r="T1" s="141"/>
    </row>
    <row r="2" spans="1:20" ht="346.5" thickTop="1" thickBot="1">
      <c r="A2" s="130"/>
      <c r="B2" s="16"/>
      <c r="C2" s="131" t="s">
        <v>102</v>
      </c>
      <c r="D2" s="131" t="s">
        <v>103</v>
      </c>
      <c r="E2" s="132" t="s">
        <v>104</v>
      </c>
      <c r="F2" s="131" t="s">
        <v>105</v>
      </c>
      <c r="G2" s="131" t="s">
        <v>106</v>
      </c>
      <c r="H2" s="132" t="s">
        <v>104</v>
      </c>
      <c r="I2" s="131" t="s">
        <v>107</v>
      </c>
      <c r="J2" s="131" t="s">
        <v>108</v>
      </c>
      <c r="K2" s="132" t="s">
        <v>104</v>
      </c>
      <c r="L2" s="131" t="s">
        <v>109</v>
      </c>
      <c r="M2" s="131" t="s">
        <v>110</v>
      </c>
      <c r="N2" s="132" t="s">
        <v>104</v>
      </c>
      <c r="O2" s="133" t="s">
        <v>111</v>
      </c>
      <c r="P2" s="134" t="s">
        <v>112</v>
      </c>
      <c r="Q2" s="134" t="s">
        <v>113</v>
      </c>
      <c r="R2" s="134" t="s">
        <v>114</v>
      </c>
      <c r="S2" s="134" t="s">
        <v>115</v>
      </c>
      <c r="T2" s="135" t="s">
        <v>116</v>
      </c>
    </row>
    <row r="3" spans="1:20" ht="15.75" thickTop="1"/>
  </sheetData>
  <mergeCells count="5">
    <mergeCell ref="C1:E1"/>
    <mergeCell ref="F1:H1"/>
    <mergeCell ref="I1:K1"/>
    <mergeCell ref="L1:N1"/>
    <mergeCell ref="O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8070-4BDC-4FA1-8695-1456D5DA11D5}">
  <dimension ref="A1:T4"/>
  <sheetViews>
    <sheetView workbookViewId="0">
      <selection activeCell="I10" sqref="I10"/>
    </sheetView>
  </sheetViews>
  <sheetFormatPr defaultRowHeight="15"/>
  <sheetData>
    <row r="1" spans="1:20" ht="17.25" thickTop="1" thickBot="1">
      <c r="A1" s="63" t="s">
        <v>0</v>
      </c>
      <c r="B1" s="150" t="s">
        <v>117</v>
      </c>
      <c r="C1" s="151"/>
      <c r="D1" s="151"/>
      <c r="E1" s="151"/>
      <c r="F1" s="151"/>
      <c r="G1" s="151"/>
      <c r="H1" s="151"/>
      <c r="I1" s="151"/>
      <c r="J1" s="151"/>
      <c r="K1" s="152"/>
      <c r="L1" s="153" t="s">
        <v>118</v>
      </c>
      <c r="M1" s="154"/>
      <c r="N1" s="154"/>
      <c r="O1" s="154"/>
      <c r="P1" s="154"/>
      <c r="Q1" s="154"/>
      <c r="R1" s="154"/>
      <c r="S1" s="154"/>
      <c r="T1" s="155"/>
    </row>
    <row r="2" spans="1:20" ht="45" customHeight="1" thickTop="1" thickBot="1">
      <c r="A2" s="64"/>
      <c r="B2" s="63" t="s">
        <v>2</v>
      </c>
      <c r="C2" s="156" t="s">
        <v>119</v>
      </c>
      <c r="D2" s="157"/>
      <c r="E2" s="158"/>
      <c r="F2" s="156" t="s">
        <v>120</v>
      </c>
      <c r="G2" s="157"/>
      <c r="H2" s="158"/>
      <c r="I2" s="156" t="s">
        <v>121</v>
      </c>
      <c r="J2" s="157"/>
      <c r="K2" s="158"/>
      <c r="L2" s="159" t="s">
        <v>122</v>
      </c>
      <c r="M2" s="160"/>
      <c r="N2" s="161"/>
      <c r="O2" s="159" t="s">
        <v>123</v>
      </c>
      <c r="P2" s="160"/>
      <c r="Q2" s="161"/>
      <c r="R2" s="159" t="s">
        <v>124</v>
      </c>
      <c r="S2" s="160"/>
      <c r="T2" s="161"/>
    </row>
    <row r="3" spans="1:20" ht="225.75" thickBot="1">
      <c r="A3" s="65"/>
      <c r="B3" s="65"/>
      <c r="C3" s="142" t="s">
        <v>125</v>
      </c>
      <c r="D3" s="142" t="s">
        <v>126</v>
      </c>
      <c r="E3" s="143" t="s">
        <v>127</v>
      </c>
      <c r="F3" s="142" t="s">
        <v>128</v>
      </c>
      <c r="G3" s="142" t="s">
        <v>129</v>
      </c>
      <c r="H3" s="143" t="s">
        <v>104</v>
      </c>
      <c r="I3" s="142" t="s">
        <v>130</v>
      </c>
      <c r="J3" s="142" t="s">
        <v>131</v>
      </c>
      <c r="K3" s="143" t="s">
        <v>127</v>
      </c>
      <c r="L3" s="144" t="s">
        <v>125</v>
      </c>
      <c r="M3" s="144" t="s">
        <v>126</v>
      </c>
      <c r="N3" s="145" t="s">
        <v>132</v>
      </c>
      <c r="O3" s="144" t="s">
        <v>128</v>
      </c>
      <c r="P3" s="144" t="s">
        <v>129</v>
      </c>
      <c r="Q3" s="145" t="s">
        <v>133</v>
      </c>
      <c r="R3" s="144" t="s">
        <v>130</v>
      </c>
      <c r="S3" s="144" t="s">
        <v>131</v>
      </c>
      <c r="T3" s="145" t="s">
        <v>104</v>
      </c>
    </row>
    <row r="4" spans="1:20" ht="17.25" thickTop="1" thickBot="1">
      <c r="A4" s="146"/>
      <c r="B4" s="147"/>
      <c r="C4" s="18"/>
      <c r="D4" s="18"/>
      <c r="E4" s="147"/>
      <c r="F4" s="18"/>
      <c r="G4" s="18"/>
      <c r="H4" s="147"/>
      <c r="I4" s="18"/>
      <c r="J4" s="18"/>
      <c r="K4" s="147"/>
      <c r="L4" s="148"/>
      <c r="M4" s="148"/>
      <c r="N4" s="149"/>
      <c r="O4" s="148"/>
      <c r="P4" s="148"/>
      <c r="Q4" s="149"/>
      <c r="R4" s="148"/>
      <c r="S4" s="148"/>
      <c r="T4" s="149"/>
    </row>
  </sheetData>
  <mergeCells count="10">
    <mergeCell ref="A1:A3"/>
    <mergeCell ref="B1:K1"/>
    <mergeCell ref="L1:T1"/>
    <mergeCell ref="B2:B3"/>
    <mergeCell ref="C2:E2"/>
    <mergeCell ref="F2:H2"/>
    <mergeCell ref="I2:K2"/>
    <mergeCell ref="L2:N2"/>
    <mergeCell ref="O2:Q2"/>
    <mergeCell ref="R2:T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5286-37EA-43B9-AC27-43DBF2F64377}">
  <dimension ref="A1:M4"/>
  <sheetViews>
    <sheetView workbookViewId="0">
      <selection sqref="A1:M3"/>
    </sheetView>
  </sheetViews>
  <sheetFormatPr defaultRowHeight="15"/>
  <sheetData>
    <row r="1" spans="1:13" ht="30" customHeight="1" thickTop="1" thickBot="1">
      <c r="A1" s="63" t="s">
        <v>0</v>
      </c>
      <c r="B1" s="66" t="s">
        <v>117</v>
      </c>
      <c r="C1" s="67"/>
      <c r="D1" s="67"/>
      <c r="E1" s="67"/>
      <c r="F1" s="67"/>
      <c r="G1" s="67"/>
      <c r="H1" s="67"/>
      <c r="I1" s="68"/>
      <c r="J1" s="164" t="s">
        <v>134</v>
      </c>
      <c r="K1" s="165"/>
      <c r="L1" s="165"/>
      <c r="M1" s="166"/>
    </row>
    <row r="2" spans="1:13" ht="45" customHeight="1" thickTop="1" thickBot="1">
      <c r="A2" s="64"/>
      <c r="B2" s="66" t="s">
        <v>135</v>
      </c>
      <c r="C2" s="68"/>
      <c r="D2" s="150" t="s">
        <v>65</v>
      </c>
      <c r="E2" s="151"/>
      <c r="F2" s="152"/>
      <c r="G2" s="150" t="s">
        <v>136</v>
      </c>
      <c r="H2" s="151"/>
      <c r="I2" s="152"/>
      <c r="J2" s="153" t="s">
        <v>65</v>
      </c>
      <c r="K2" s="155"/>
      <c r="L2" s="153" t="s">
        <v>137</v>
      </c>
      <c r="M2" s="155"/>
    </row>
    <row r="3" spans="1:13" ht="256.5" thickTop="1" thickBot="1">
      <c r="A3" s="65"/>
      <c r="B3" s="162" t="s">
        <v>138</v>
      </c>
      <c r="C3" s="162" t="s">
        <v>139</v>
      </c>
      <c r="D3" s="162" t="s">
        <v>140</v>
      </c>
      <c r="E3" s="162" t="s">
        <v>141</v>
      </c>
      <c r="F3" s="162" t="s">
        <v>142</v>
      </c>
      <c r="G3" s="162" t="s">
        <v>143</v>
      </c>
      <c r="H3" s="162" t="s">
        <v>144</v>
      </c>
      <c r="I3" s="162" t="s">
        <v>133</v>
      </c>
      <c r="J3" s="163" t="s">
        <v>145</v>
      </c>
      <c r="K3" s="163" t="s">
        <v>146</v>
      </c>
      <c r="L3" s="163" t="s">
        <v>147</v>
      </c>
      <c r="M3" s="163" t="s">
        <v>148</v>
      </c>
    </row>
    <row r="4" spans="1:13" ht="15.75" thickTop="1"/>
  </sheetData>
  <mergeCells count="8">
    <mergeCell ref="A1:A3"/>
    <mergeCell ref="B1:I1"/>
    <mergeCell ref="J1:M1"/>
    <mergeCell ref="B2:C2"/>
    <mergeCell ref="D2:F2"/>
    <mergeCell ref="G2:I2"/>
    <mergeCell ref="J2:K2"/>
    <mergeCell ref="L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AD33-D39C-4E22-960F-07BA4AFA848B}">
  <dimension ref="A1:G1"/>
  <sheetViews>
    <sheetView workbookViewId="0">
      <selection activeCell="C5" sqref="C5"/>
    </sheetView>
  </sheetViews>
  <sheetFormatPr defaultRowHeight="15"/>
  <sheetData>
    <row r="1" spans="1:7" ht="243" thickBot="1">
      <c r="A1" s="167" t="s">
        <v>0</v>
      </c>
      <c r="B1" s="168" t="s">
        <v>149</v>
      </c>
      <c r="C1" s="168" t="s">
        <v>150</v>
      </c>
      <c r="D1" s="168" t="s">
        <v>151</v>
      </c>
      <c r="E1" s="168" t="s">
        <v>152</v>
      </c>
      <c r="F1" s="168" t="s">
        <v>153</v>
      </c>
      <c r="G1" s="16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t1</vt:lpstr>
      <vt:lpstr>t2</vt:lpstr>
      <vt:lpstr>t3</vt:lpstr>
      <vt:lpstr>t4_1</vt:lpstr>
      <vt:lpstr>t4_2</vt:lpstr>
      <vt:lpstr>t4_3</vt:lpstr>
      <vt:lpstr>t5</vt:lpstr>
      <vt:lpstr>t6</vt:lpstr>
      <vt:lpstr>t7</vt:lpstr>
      <vt:lpstr>t8</vt:lpstr>
      <vt:lpstr>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 RAPID NPCO</dc:creator>
  <cp:lastModifiedBy>DTI RAPID NPCO</cp:lastModifiedBy>
  <dcterms:created xsi:type="dcterms:W3CDTF">2024-11-18T21:33:10Z</dcterms:created>
  <dcterms:modified xsi:type="dcterms:W3CDTF">2024-11-18T22:53:09Z</dcterms:modified>
</cp:coreProperties>
</file>