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codeName="ThisWorkbook"/>
  <mc:AlternateContent xmlns:mc="http://schemas.openxmlformats.org/markup-compatibility/2006">
    <mc:Choice Requires="x15">
      <x15ac:absPath xmlns:x15ac="http://schemas.microsoft.com/office/spreadsheetml/2010/11/ac" url="C:\Users\jaili\OneDrive\Desktop\Guardian Docs\U.S. Landfill Protocol\"/>
    </mc:Choice>
  </mc:AlternateContent>
  <xr:revisionPtr revIDLastSave="0" documentId="8_{92B98D23-EB84-496D-B9C1-F26C587366D4}" xr6:coauthVersionLast="47" xr6:coauthVersionMax="47" xr10:uidLastSave="{00000000-0000-0000-0000-000000000000}"/>
  <bookViews>
    <workbookView xWindow="-120" yWindow="-120" windowWidth="29040" windowHeight="15720" firstSheet="1" activeTab="1" xr2:uid="{00000000-000D-0000-FFFF-FFFF00000000}"/>
  </bookViews>
  <sheets>
    <sheet name="U.S. Landfill ER Sample" sheetId="133" state="hidden" r:id="rId1"/>
    <sheet name="U.S. Landfill ER Calculations" sheetId="109" r:id="rId2"/>
    <sheet name="BE Table C.1" sheetId="120" state="hidden" r:id="rId3"/>
    <sheet name="Table C.1 Simplified - Box 5.1" sheetId="124" state="hidden" r:id="rId4"/>
    <sheet name="U.S. Landfill BE Sample" sheetId="123" state="hidden" r:id="rId5"/>
    <sheet name="U.S. Landfill BE" sheetId="128" r:id="rId6"/>
    <sheet name="Closeddiscount" sheetId="122" r:id="rId7"/>
    <sheet name="NQdiscount" sheetId="121" r:id="rId8"/>
    <sheet name="Destmax" sheetId="127" r:id="rId9"/>
    <sheet name="Device i" sheetId="112" r:id="rId10"/>
    <sheet name="Time interval t" sheetId="113" r:id="rId11"/>
    <sheet name="U.S. Landfill PE Sample" sheetId="129" state="hidden" r:id="rId12"/>
    <sheet name="U.S. Landfill PE" sheetId="132" r:id="rId13"/>
    <sheet name="PE Fuel Type j" sheetId="130" r:id="rId14"/>
    <sheet name="PE Device Type i" sheetId="131" r:id="rId15"/>
    <sheet name="Attestation of Regulatory Compl" sheetId="134" r:id="rId16"/>
    <sheet name="Attestation of Title" sheetId="135" r:id="rId17"/>
    <sheet name="Attestation of Voluntary Implem" sheetId="136" r:id="rId18"/>
    <sheet name="Submittal Form" sheetId="13" r:id="rId19"/>
    <sheet name="Pre-Existing Landfill System Di" sheetId="48" r:id="rId20"/>
    <sheet name="U.S. Landfill Project Data Repo" sheetId="49" r:id="rId21"/>
    <sheet name="Project System Diagram" sheetId="57" r:id="rId22"/>
    <sheet name="Zero-Credit Reporting" sheetId="58" state="hidden" r:id="rId23"/>
    <sheet name="Interim Monitoring Report" sheetId="63" state="hidden" r:id="rId24"/>
    <sheet name="Environmental and Social Safegu" sheetId="69" r:id="rId25"/>
    <sheet name="NOVA-COI" sheetId="72" r:id="rId26"/>
    <sheet name="COI Mitigation Plan" sheetId="137" r:id="rId27"/>
    <sheet name="Verification Opinion" sheetId="98" r:id="rId28"/>
    <sheet name="Verification Opinion - Two Cred" sheetId="102" state="hidden" r:id="rId29"/>
    <sheet name="Verification Report" sheetId="68" r:id="rId30"/>
    <sheet name="Project Eligibility" sheetId="50" r:id="rId31"/>
    <sheet name="Additionality" sheetId="51" r:id="rId32"/>
    <sheet name="Quantifying GHG Emission Reduct" sheetId="53" r:id="rId33"/>
    <sheet name="Summary of Baseline Quant" sheetId="54" r:id="rId34"/>
    <sheet name="Summary of Project Emissions" sheetId="55" r:id="rId35"/>
    <sheet name="Final CRT Summary" sheetId="56" r:id="rId36"/>
    <sheet name="Date Range" sheetId="37" r:id="rId37"/>
    <sheet name="Baseline Destruction Informatio" sheetId="38" r:id="rId38"/>
    <sheet name="Project Eligibility and Monitor" sheetId="41" r:id="rId39"/>
    <sheet name="Estimated Emissions" sheetId="59" r:id="rId40"/>
    <sheet name="Operational Disruptions - Zero" sheetId="60" r:id="rId41"/>
    <sheet name="Operational Disruptions - Inter" sheetId="65" r:id="rId42"/>
    <sheet name="Regulatory Compliance - Zero" sheetId="61" r:id="rId43"/>
    <sheet name="Regulatory Compliance - Inter" sheetId="66" r:id="rId44"/>
    <sheet name="Instrument QA QC Summary - Zero" sheetId="62" r:id="rId45"/>
    <sheet name="Instrument QA QC Summary - Inte" sheetId="67" r:id="rId46"/>
    <sheet name="Project Developer Contact" sheetId="75" r:id="rId47"/>
    <sheet name="Project Owner or Operator Conta" sheetId="76" r:id="rId48"/>
    <sheet name="Facility Owner or Landowner" sheetId="77" r:id="rId49"/>
    <sheet name="Aggregator or Cooperative Devel" sheetId="78" r:id="rId50"/>
    <sheet name="Technical Consultant to the Pro" sheetId="79" r:id="rId51"/>
    <sheet name="Other Parties with a Material I" sheetId="80" r:id="rId52"/>
    <sheet name="Locations to be visited for ver" sheetId="82" r:id="rId53"/>
    <sheet name="Evaluation of Potential for Con" sheetId="87" r:id="rId54"/>
    <sheet name="Part E.2 Clarification Table" sheetId="88" r:id="rId55"/>
    <sheet name="Lead Verifier" sheetId="89" r:id="rId56"/>
    <sheet name="Senior Internal Reviewer" sheetId="90" r:id="rId57"/>
    <sheet name="Additional Staff" sheetId="91" r:id="rId58"/>
    <sheet name="Prior Reserve Project Verificat" sheetId="92" r:id="rId59"/>
    <sheet name="Other Services for Project Deve" sheetId="93" r:id="rId60"/>
    <sheet name="Anticipated Services for Projec" sheetId="94" r:id="rId61"/>
    <sheet name="Technical Consultants" sheetId="96" r:id="rId62"/>
    <sheet name="Parties with a Material Interes" sheetId="97" r:id="rId63"/>
    <sheet name="Emission Reductions Removals Ge" sheetId="99" r:id="rId64"/>
    <sheet name="Credits Issued to the Project b" sheetId="101" r:id="rId65"/>
    <sheet name="Monitoring Equipment" sheetId="104" r:id="rId66"/>
    <sheet name="Instrument QA QC" sheetId="105" r:id="rId67"/>
    <sheet name="Project Emissions" sheetId="106" r:id="rId68"/>
    <sheet name="Input Parameters" sheetId="107" r:id="rId69"/>
    <sheet name="Verified Results" sheetId="108" r:id="rId70"/>
    <sheet name="Project Crediting Period (enum)" sheetId="35" r:id="rId71"/>
    <sheet name="Baseline Destruction 1 (enum)" sheetId="39" r:id="rId72"/>
    <sheet name="Baseline Destruction 2 (enum)" sheetId="40" r:id="rId73"/>
    <sheet name="Project Eligibility 1 (enum)" sheetId="42" r:id="rId74"/>
    <sheet name="Project Eligibility 2 (enum)" sheetId="43" r:id="rId75"/>
    <sheet name="Project Eligibility 3 (enum)" sheetId="44" r:id="rId76"/>
    <sheet name="Project Eligibility 4 (enum)" sheetId="45" r:id="rId77"/>
    <sheet name="Project Eligibility 5 (enum)" sheetId="46" r:id="rId78"/>
    <sheet name="Project Eligibility 6 (enum)" sheetId="47" r:id="rId79"/>
    <sheet name="Additionality (enum)" sheetId="52" r:id="rId80"/>
    <sheet name="Assesment Change (enum)" sheetId="70" r:id="rId81"/>
    <sheet name="Assesment Change if yes (enum)" sheetId="71" r:id="rId82"/>
    <sheet name="Are both the lead verifi (enum)" sheetId="73" r:id="rId83"/>
    <sheet name="Will the lead verifier an(enum)" sheetId="74" r:id="rId84"/>
    <sheet name="The proposed verificatio (enum)" sheetId="81" r:id="rId85"/>
    <sheet name="Will other project sites (enum)" sheetId="83" r:id="rId86"/>
    <sheet name="Will the accrediting ent (enum)" sheetId="85" r:id="rId87"/>
    <sheet name="Has the verification bod (enum)" sheetId="86" r:id="rId88"/>
    <sheet name="Based on the information (enum)" sheetId="95" r:id="rId89"/>
    <sheet name="Crediting Period (enum)" sheetId="100" r:id="rId90"/>
    <sheet name="If any of the landfi (enum)" sheetId="110" r:id="rId91"/>
    <sheet name="Was methane ever collect (enum)" sheetId="114" r:id="rId92"/>
    <sheet name="If methane was collected (enum)" sheetId="116" r:id="rId93"/>
    <sheet name="Has the baseline methane (enum)" sheetId="117" r:id="rId94"/>
    <sheet name="Are you prepared to aggr (enum)" sheetId="118" r:id="rId95"/>
    <sheet name="Is the project a flare p (enum)" sheetId="119" r:id="rId96"/>
    <sheet name="Is there a non-qualifyin (enum)" sheetId="125" r:id="rId97"/>
    <sheet name="Is a new destruction dev (enum)" sheetId="126" r:id="rId9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8" i="133" l="1"/>
  <c r="G195" i="133"/>
  <c r="G186" i="133"/>
  <c r="G185" i="133" s="1"/>
  <c r="G183" i="133"/>
  <c r="D176" i="133"/>
  <c r="G175" i="133"/>
  <c r="D168" i="133"/>
  <c r="G167" i="133"/>
  <c r="D166" i="133"/>
  <c r="G136" i="133"/>
  <c r="G137" i="133" s="1"/>
  <c r="G138" i="133" s="1"/>
  <c r="G139" i="133" s="1"/>
  <c r="G135" i="133"/>
  <c r="G134" i="133"/>
  <c r="G130" i="133"/>
  <c r="G131" i="133" s="1"/>
  <c r="G132" i="133" s="1"/>
  <c r="G129" i="133"/>
  <c r="G128" i="133"/>
  <c r="G124" i="133"/>
  <c r="G125" i="133" s="1"/>
  <c r="G126" i="133" s="1"/>
  <c r="G127" i="133" s="1"/>
  <c r="D121" i="133"/>
  <c r="G117" i="133"/>
  <c r="G118" i="133" s="1"/>
  <c r="G119" i="133" s="1"/>
  <c r="G120" i="133" s="1"/>
  <c r="D114" i="133"/>
  <c r="G110" i="133"/>
  <c r="G111" i="133" s="1"/>
  <c r="D107" i="133"/>
  <c r="D105" i="133"/>
  <c r="D104" i="133"/>
  <c r="G74" i="133"/>
  <c r="G75" i="133" s="1"/>
  <c r="G76" i="133" s="1"/>
  <c r="G73" i="133"/>
  <c r="G72" i="133"/>
  <c r="G62" i="133"/>
  <c r="G63" i="133" s="1"/>
  <c r="G64" i="133" s="1"/>
  <c r="G65" i="133" s="1"/>
  <c r="D59" i="133"/>
  <c r="G55" i="133"/>
  <c r="G56" i="133" s="1"/>
  <c r="G57" i="133" s="1"/>
  <c r="G58" i="133" s="1"/>
  <c r="D52" i="133"/>
  <c r="G46" i="133"/>
  <c r="G48" i="133" s="1"/>
  <c r="D45" i="133"/>
  <c r="D43" i="133"/>
  <c r="D42" i="133"/>
  <c r="D35" i="133"/>
  <c r="D33" i="133"/>
  <c r="D28" i="133"/>
  <c r="D27" i="133"/>
  <c r="D26" i="133"/>
  <c r="G25" i="133"/>
  <c r="D25" i="133"/>
  <c r="D24" i="133"/>
  <c r="G23" i="133"/>
  <c r="G18" i="133" s="1"/>
  <c r="G17" i="133" s="1"/>
  <c r="G14" i="133" s="1"/>
  <c r="D22" i="133"/>
  <c r="G10" i="133"/>
  <c r="G9" i="133"/>
  <c r="G158" i="109"/>
  <c r="G155" i="109"/>
  <c r="G150" i="109"/>
  <c r="G6" i="132"/>
  <c r="G14" i="132"/>
  <c r="G11" i="132"/>
  <c r="G147" i="109"/>
  <c r="D140" i="109"/>
  <c r="G139" i="109"/>
  <c r="D138" i="109"/>
  <c r="G108" i="109"/>
  <c r="G109" i="109" s="1"/>
  <c r="G110" i="109" s="1"/>
  <c r="G107" i="109"/>
  <c r="G106" i="109"/>
  <c r="G102" i="109"/>
  <c r="G103" i="109" s="1"/>
  <c r="G104" i="109" s="1"/>
  <c r="G101" i="109"/>
  <c r="G100" i="109"/>
  <c r="G96" i="109"/>
  <c r="G112" i="109" s="1"/>
  <c r="D93" i="109"/>
  <c r="D91" i="109"/>
  <c r="D90" i="109"/>
  <c r="G60" i="109"/>
  <c r="G61" i="109" s="1"/>
  <c r="G62" i="109" s="1"/>
  <c r="G59" i="109"/>
  <c r="G58" i="109"/>
  <c r="G46" i="109"/>
  <c r="G54" i="109" s="1"/>
  <c r="G55" i="109" s="1"/>
  <c r="G56" i="109" s="1"/>
  <c r="D45" i="109"/>
  <c r="D43" i="109"/>
  <c r="D42" i="109"/>
  <c r="D35" i="109"/>
  <c r="D33" i="109"/>
  <c r="D28" i="109"/>
  <c r="D27" i="109"/>
  <c r="D26" i="109"/>
  <c r="G25" i="109"/>
  <c r="D25" i="109"/>
  <c r="D24" i="109"/>
  <c r="G23" i="109"/>
  <c r="G18" i="109" s="1"/>
  <c r="G17" i="109" s="1"/>
  <c r="G14" i="109" s="1"/>
  <c r="G8" i="109" s="1"/>
  <c r="D22" i="109"/>
  <c r="G10" i="109"/>
  <c r="G113" i="109" s="1"/>
  <c r="G9" i="109"/>
  <c r="D26" i="123"/>
  <c r="D25" i="123"/>
  <c r="D24" i="123"/>
  <c r="G23" i="123"/>
  <c r="D23" i="123"/>
  <c r="D22" i="123"/>
  <c r="G21" i="123"/>
  <c r="G16" i="123" s="1"/>
  <c r="G15" i="123" s="1"/>
  <c r="G12" i="123" s="1"/>
  <c r="D20" i="123"/>
  <c r="G12" i="128"/>
  <c r="D26" i="128"/>
  <c r="D25" i="128"/>
  <c r="D24" i="128"/>
  <c r="G23" i="128"/>
  <c r="D23" i="128"/>
  <c r="D22" i="128"/>
  <c r="G21" i="128"/>
  <c r="D20" i="128"/>
  <c r="G16" i="128"/>
  <c r="G15" i="128" s="1"/>
  <c r="G6" i="112"/>
  <c r="G7" i="112"/>
  <c r="D17" i="112"/>
  <c r="D16" i="112"/>
  <c r="D15" i="112"/>
  <c r="G14" i="112"/>
  <c r="D14" i="112"/>
  <c r="D13" i="112"/>
  <c r="G12" i="112"/>
  <c r="D11" i="112"/>
  <c r="G8" i="113"/>
  <c r="D9" i="113"/>
  <c r="D13" i="113"/>
  <c r="D12" i="113"/>
  <c r="D11" i="113"/>
  <c r="D10" i="113"/>
  <c r="G10" i="113"/>
  <c r="D7" i="113"/>
  <c r="G5" i="129"/>
  <c r="G18" i="129"/>
  <c r="G15" i="129"/>
  <c r="G6" i="129"/>
  <c r="G106" i="128"/>
  <c r="G107" i="128" s="1"/>
  <c r="G108" i="128" s="1"/>
  <c r="G105" i="128"/>
  <c r="G104" i="128"/>
  <c r="G100" i="128"/>
  <c r="G101" i="128" s="1"/>
  <c r="G102" i="128" s="1"/>
  <c r="G99" i="128"/>
  <c r="G98" i="128"/>
  <c r="G52" i="128"/>
  <c r="G58" i="128"/>
  <c r="G59" i="128" s="1"/>
  <c r="G60" i="128" s="1"/>
  <c r="G57" i="128"/>
  <c r="G56" i="128"/>
  <c r="G145" i="128"/>
  <c r="G137" i="128" s="1"/>
  <c r="D138" i="128"/>
  <c r="D136" i="128"/>
  <c r="G94" i="128"/>
  <c r="G95" i="128" s="1"/>
  <c r="G118" i="128" s="1"/>
  <c r="D91" i="128"/>
  <c r="D89" i="128"/>
  <c r="D88" i="128"/>
  <c r="G44" i="128"/>
  <c r="G46" i="128" s="1"/>
  <c r="G64" i="128" s="1"/>
  <c r="D43" i="128"/>
  <c r="D41" i="128"/>
  <c r="D40" i="128"/>
  <c r="D33" i="128"/>
  <c r="D31" i="128"/>
  <c r="G8" i="128"/>
  <c r="G111" i="128" s="1"/>
  <c r="G7" i="128"/>
  <c r="D174" i="123"/>
  <c r="G181" i="123"/>
  <c r="D166" i="123"/>
  <c r="G173" i="123"/>
  <c r="G11" i="127"/>
  <c r="D164" i="123"/>
  <c r="C30" i="124"/>
  <c r="C29" i="124"/>
  <c r="C28" i="124"/>
  <c r="G24" i="124"/>
  <c r="F25" i="124"/>
  <c r="G25" i="124" s="1"/>
  <c r="F26" i="124"/>
  <c r="G26" i="124" s="1"/>
  <c r="F24" i="124"/>
  <c r="D119" i="123"/>
  <c r="D112" i="123"/>
  <c r="D105" i="123"/>
  <c r="D103" i="123"/>
  <c r="D102" i="123"/>
  <c r="G134" i="123"/>
  <c r="G135" i="123" s="1"/>
  <c r="G136" i="123" s="1"/>
  <c r="G133" i="123"/>
  <c r="G132" i="123"/>
  <c r="G128" i="123"/>
  <c r="G129" i="123" s="1"/>
  <c r="G130" i="123" s="1"/>
  <c r="G127" i="123"/>
  <c r="G126" i="123"/>
  <c r="G122" i="123"/>
  <c r="G123" i="123" s="1"/>
  <c r="G124" i="123" s="1"/>
  <c r="G125" i="123" s="1"/>
  <c r="G115" i="123"/>
  <c r="G116" i="123" s="1"/>
  <c r="G117" i="123" s="1"/>
  <c r="G118" i="123" s="1"/>
  <c r="G108" i="123"/>
  <c r="G109" i="123" s="1"/>
  <c r="G110" i="123" s="1"/>
  <c r="G111" i="123" s="1"/>
  <c r="G7" i="121"/>
  <c r="G8" i="121" s="1"/>
  <c r="G9" i="121" s="1"/>
  <c r="G10" i="121" s="1"/>
  <c r="G7" i="122"/>
  <c r="G8" i="122" s="1"/>
  <c r="G9" i="122" s="1"/>
  <c r="G10" i="122" s="1"/>
  <c r="D57" i="123"/>
  <c r="D50" i="123"/>
  <c r="D43" i="123"/>
  <c r="G72" i="123"/>
  <c r="G73" i="123" s="1"/>
  <c r="G74" i="123" s="1"/>
  <c r="G71" i="123"/>
  <c r="G70" i="123"/>
  <c r="G60" i="123"/>
  <c r="G61" i="123" s="1"/>
  <c r="G62" i="123" s="1"/>
  <c r="G63" i="123" s="1"/>
  <c r="G53" i="123"/>
  <c r="G54" i="123" s="1"/>
  <c r="G55" i="123" s="1"/>
  <c r="G56" i="123" s="1"/>
  <c r="H10" i="124"/>
  <c r="H11" i="124"/>
  <c r="F9" i="124"/>
  <c r="G44" i="123"/>
  <c r="G66" i="123" s="1"/>
  <c r="G67" i="123" s="1"/>
  <c r="G68" i="123" s="1"/>
  <c r="D14" i="124"/>
  <c r="D15" i="124" s="1"/>
  <c r="D16" i="124" s="1"/>
  <c r="D17" i="124" s="1"/>
  <c r="C14" i="124"/>
  <c r="C15" i="124" s="1"/>
  <c r="C16" i="124" s="1"/>
  <c r="D13" i="124"/>
  <c r="C13" i="124"/>
  <c r="D12" i="124"/>
  <c r="C12" i="124"/>
  <c r="E11" i="124"/>
  <c r="F11" i="124" s="1"/>
  <c r="G11" i="124" s="1"/>
  <c r="E10" i="124"/>
  <c r="F10" i="124" s="1"/>
  <c r="G10" i="124" s="1"/>
  <c r="E9" i="124"/>
  <c r="D41" i="123"/>
  <c r="D40" i="123"/>
  <c r="D33" i="123"/>
  <c r="D31" i="123"/>
  <c r="G8" i="123"/>
  <c r="G7" i="123"/>
  <c r="E23" i="120"/>
  <c r="D25" i="120"/>
  <c r="D26" i="120" s="1"/>
  <c r="D27" i="120" s="1"/>
  <c r="D24" i="120"/>
  <c r="C25" i="120"/>
  <c r="C26" i="120" s="1"/>
  <c r="C27" i="120" s="1"/>
  <c r="C24" i="120"/>
  <c r="D23" i="120"/>
  <c r="C23" i="120"/>
  <c r="F10" i="120"/>
  <c r="G10" i="120" s="1"/>
  <c r="H10" i="120" s="1"/>
  <c r="F13" i="120"/>
  <c r="G13" i="120" s="1"/>
  <c r="H13" i="120" s="1"/>
  <c r="F14" i="120"/>
  <c r="G14" i="120" s="1"/>
  <c r="H14" i="120" s="1"/>
  <c r="F15" i="120"/>
  <c r="G15" i="120" s="1"/>
  <c r="H15" i="120" s="1"/>
  <c r="F16" i="120"/>
  <c r="G16" i="120" s="1"/>
  <c r="H16" i="120" s="1"/>
  <c r="F17" i="120"/>
  <c r="G17" i="120" s="1"/>
  <c r="H17" i="120" s="1"/>
  <c r="F18" i="120"/>
  <c r="G18" i="120" s="1"/>
  <c r="H18" i="120" s="1"/>
  <c r="F19" i="120"/>
  <c r="G19" i="120" s="1"/>
  <c r="H19" i="120" s="1"/>
  <c r="F20" i="120"/>
  <c r="G20" i="120" s="1"/>
  <c r="H20" i="120" s="1"/>
  <c r="F21" i="120"/>
  <c r="G21" i="120" s="1"/>
  <c r="H21" i="120" s="1"/>
  <c r="F22" i="120"/>
  <c r="G22" i="120" s="1"/>
  <c r="H22" i="120" s="1"/>
  <c r="F9" i="120"/>
  <c r="E10" i="120"/>
  <c r="E11" i="120"/>
  <c r="F11" i="120" s="1"/>
  <c r="E12" i="120"/>
  <c r="F12" i="120" s="1"/>
  <c r="G12" i="120" s="1"/>
  <c r="H12" i="120" s="1"/>
  <c r="E13" i="120"/>
  <c r="E14" i="120"/>
  <c r="E15" i="120"/>
  <c r="E16" i="120"/>
  <c r="E17" i="120"/>
  <c r="E18" i="120"/>
  <c r="E19" i="120"/>
  <c r="E20" i="120"/>
  <c r="E21" i="120"/>
  <c r="E22" i="120"/>
  <c r="E9" i="120"/>
  <c r="E25" i="120" s="1"/>
  <c r="E26" i="120" s="1"/>
  <c r="E27" i="120" s="1"/>
  <c r="D159" i="72"/>
  <c r="D158" i="72"/>
  <c r="D67" i="72"/>
  <c r="D19" i="69"/>
  <c r="G149" i="109" l="1"/>
  <c r="G66" i="133"/>
  <c r="G8" i="133"/>
  <c r="G133" i="133"/>
  <c r="G77" i="133"/>
  <c r="G78" i="133"/>
  <c r="G80" i="133"/>
  <c r="G81" i="133" s="1"/>
  <c r="G82" i="133" s="1"/>
  <c r="G79" i="133"/>
  <c r="G49" i="133"/>
  <c r="G148" i="133"/>
  <c r="G149" i="133" s="1"/>
  <c r="G150" i="133" s="1"/>
  <c r="G142" i="133"/>
  <c r="G143" i="133" s="1"/>
  <c r="G144" i="133" s="1"/>
  <c r="G141" i="133"/>
  <c r="G140" i="133"/>
  <c r="G68" i="133"/>
  <c r="G69" i="133" s="1"/>
  <c r="G70" i="133" s="1"/>
  <c r="G71" i="133" s="1"/>
  <c r="G146" i="133"/>
  <c r="G147" i="133"/>
  <c r="G112" i="133"/>
  <c r="G67" i="133"/>
  <c r="G63" i="109"/>
  <c r="G111" i="109"/>
  <c r="G5" i="132"/>
  <c r="G105" i="109"/>
  <c r="G97" i="109"/>
  <c r="G114" i="109"/>
  <c r="G115" i="109" s="1"/>
  <c r="G116" i="109" s="1"/>
  <c r="G117" i="109" s="1"/>
  <c r="G48" i="109"/>
  <c r="G52" i="109"/>
  <c r="G53" i="109"/>
  <c r="G62" i="128"/>
  <c r="G63" i="128"/>
  <c r="G165" i="123"/>
  <c r="C28" i="120"/>
  <c r="D28" i="120"/>
  <c r="F24" i="120"/>
  <c r="G11" i="120"/>
  <c r="H11" i="120" s="1"/>
  <c r="F25" i="120"/>
  <c r="F26" i="120" s="1"/>
  <c r="F27" i="120" s="1"/>
  <c r="F28" i="120" s="1"/>
  <c r="F23" i="120"/>
  <c r="G9" i="120"/>
  <c r="E24" i="120"/>
  <c r="E28" i="120" s="1"/>
  <c r="G112" i="128"/>
  <c r="G113" i="128" s="1"/>
  <c r="G114" i="128" s="1"/>
  <c r="G6" i="128"/>
  <c r="G116" i="128"/>
  <c r="G117" i="128"/>
  <c r="G110" i="128"/>
  <c r="G109" i="128"/>
  <c r="G50" i="128"/>
  <c r="G51" i="128"/>
  <c r="G65" i="128"/>
  <c r="G66" i="128" s="1"/>
  <c r="G47" i="128"/>
  <c r="G103" i="128"/>
  <c r="G61" i="128"/>
  <c r="G119" i="128"/>
  <c r="G120" i="128" s="1"/>
  <c r="G96" i="128"/>
  <c r="G53" i="128"/>
  <c r="G54" i="128" s="1"/>
  <c r="G158" i="123"/>
  <c r="G159" i="123" s="1"/>
  <c r="G160" i="123" s="1"/>
  <c r="G131" i="123"/>
  <c r="G146" i="123"/>
  <c r="G147" i="123" s="1"/>
  <c r="G148" i="123" s="1"/>
  <c r="G137" i="123"/>
  <c r="G151" i="123"/>
  <c r="G152" i="123"/>
  <c r="G153" i="123" s="1"/>
  <c r="G154" i="123" s="1"/>
  <c r="G150" i="123"/>
  <c r="G138" i="123"/>
  <c r="G139" i="123"/>
  <c r="G140" i="123"/>
  <c r="G141" i="123" s="1"/>
  <c r="G142" i="123" s="1"/>
  <c r="G156" i="123"/>
  <c r="G157" i="123"/>
  <c r="G144" i="123"/>
  <c r="G145" i="123"/>
  <c r="G46" i="123"/>
  <c r="G77" i="123" s="1"/>
  <c r="G75" i="123"/>
  <c r="G65" i="123"/>
  <c r="G64" i="123"/>
  <c r="E12" i="124"/>
  <c r="C17" i="124"/>
  <c r="E14" i="124"/>
  <c r="E15" i="124" s="1"/>
  <c r="E16" i="124" s="1"/>
  <c r="E17" i="124" s="1"/>
  <c r="E13" i="124"/>
  <c r="G6" i="123"/>
  <c r="G145" i="133" l="1"/>
  <c r="G153" i="133"/>
  <c r="G152" i="133"/>
  <c r="G113" i="133"/>
  <c r="G154" i="133"/>
  <c r="G155" i="133" s="1"/>
  <c r="G156" i="133" s="1"/>
  <c r="G151" i="133"/>
  <c r="G106" i="133" s="1"/>
  <c r="G85" i="133"/>
  <c r="G50" i="133"/>
  <c r="G86" i="133"/>
  <c r="G87" i="133" s="1"/>
  <c r="G88" i="133" s="1"/>
  <c r="G84" i="133"/>
  <c r="G83" i="133"/>
  <c r="G57" i="109"/>
  <c r="G65" i="109"/>
  <c r="G66" i="109"/>
  <c r="G67" i="109" s="1"/>
  <c r="G68" i="109" s="1"/>
  <c r="G49" i="109"/>
  <c r="G64" i="109"/>
  <c r="G119" i="109"/>
  <c r="G98" i="109"/>
  <c r="G120" i="109"/>
  <c r="G121" i="109" s="1"/>
  <c r="G122" i="109" s="1"/>
  <c r="G118" i="109"/>
  <c r="G115" i="128"/>
  <c r="G55" i="128"/>
  <c r="G25" i="120"/>
  <c r="G26" i="120" s="1"/>
  <c r="G27" i="120" s="1"/>
  <c r="G28" i="120" s="1"/>
  <c r="G23" i="120"/>
  <c r="G24" i="120"/>
  <c r="H9" i="120"/>
  <c r="G124" i="128"/>
  <c r="G125" i="128" s="1"/>
  <c r="G126" i="128" s="1"/>
  <c r="G123" i="128"/>
  <c r="G122" i="128"/>
  <c r="G70" i="128"/>
  <c r="G71" i="128" s="1"/>
  <c r="G72" i="128" s="1"/>
  <c r="G69" i="128"/>
  <c r="G68" i="128"/>
  <c r="G48" i="128"/>
  <c r="G121" i="128"/>
  <c r="G90" i="128" s="1"/>
  <c r="G97" i="128"/>
  <c r="G67" i="128"/>
  <c r="G78" i="123"/>
  <c r="G79" i="123" s="1"/>
  <c r="G80" i="123" s="1"/>
  <c r="G81" i="123" s="1"/>
  <c r="G76" i="123"/>
  <c r="G47" i="123"/>
  <c r="G149" i="123"/>
  <c r="G104" i="123" s="1"/>
  <c r="G161" i="123"/>
  <c r="G143" i="123"/>
  <c r="G155" i="123"/>
  <c r="G69" i="123"/>
  <c r="G48" i="123"/>
  <c r="G83" i="123"/>
  <c r="G84" i="123"/>
  <c r="G85" i="123" s="1"/>
  <c r="G86" i="123" s="1"/>
  <c r="G82" i="123"/>
  <c r="F12" i="124"/>
  <c r="F14" i="124"/>
  <c r="F15" i="124" s="1"/>
  <c r="F16" i="124" s="1"/>
  <c r="F13" i="124"/>
  <c r="G9" i="124"/>
  <c r="H9" i="124" s="1"/>
  <c r="G89" i="133" l="1"/>
  <c r="G44" i="133" s="1"/>
  <c r="G39" i="133" s="1"/>
  <c r="G7" i="133" s="1"/>
  <c r="G5" i="133" s="1"/>
  <c r="G92" i="133"/>
  <c r="G93" i="133" s="1"/>
  <c r="G94" i="133" s="1"/>
  <c r="G91" i="133"/>
  <c r="G90" i="133"/>
  <c r="G51" i="133"/>
  <c r="G160" i="133"/>
  <c r="G161" i="133" s="1"/>
  <c r="G162" i="133" s="1"/>
  <c r="G159" i="133"/>
  <c r="G158" i="133"/>
  <c r="G157" i="133"/>
  <c r="G69" i="109"/>
  <c r="G126" i="109"/>
  <c r="G127" i="109" s="1"/>
  <c r="G128" i="109" s="1"/>
  <c r="G99" i="109"/>
  <c r="G125" i="109"/>
  <c r="G124" i="109"/>
  <c r="G129" i="109" s="1"/>
  <c r="G123" i="109"/>
  <c r="G92" i="109" s="1"/>
  <c r="G71" i="109"/>
  <c r="G70" i="109"/>
  <c r="G50" i="109"/>
  <c r="G72" i="109"/>
  <c r="G73" i="109" s="1"/>
  <c r="G74" i="109" s="1"/>
  <c r="H23" i="120"/>
  <c r="H25" i="120"/>
  <c r="H26" i="120" s="1"/>
  <c r="H27" i="120" s="1"/>
  <c r="H28" i="120" s="1"/>
  <c r="H24" i="120"/>
  <c r="G130" i="128"/>
  <c r="G129" i="128"/>
  <c r="G128" i="128"/>
  <c r="G76" i="128"/>
  <c r="G75" i="128"/>
  <c r="G74" i="128"/>
  <c r="G131" i="128"/>
  <c r="G132" i="128" s="1"/>
  <c r="G127" i="128"/>
  <c r="G49" i="128"/>
  <c r="G77" i="128"/>
  <c r="G78" i="128" s="1"/>
  <c r="G73" i="128"/>
  <c r="G42" i="128" s="1"/>
  <c r="G37" i="128" s="1"/>
  <c r="G5" i="128" s="1"/>
  <c r="G87" i="123"/>
  <c r="G42" i="123" s="1"/>
  <c r="G37" i="123" s="1"/>
  <c r="G5" i="123" s="1"/>
  <c r="G49" i="123"/>
  <c r="G88" i="123"/>
  <c r="G90" i="123"/>
  <c r="G91" i="123" s="1"/>
  <c r="G92" i="123" s="1"/>
  <c r="G89" i="123"/>
  <c r="G12" i="124"/>
  <c r="G14" i="124"/>
  <c r="G15" i="124" s="1"/>
  <c r="G16" i="124" s="1"/>
  <c r="G13" i="124"/>
  <c r="F17" i="124"/>
  <c r="G163" i="133" l="1"/>
  <c r="G97" i="133"/>
  <c r="G96" i="133"/>
  <c r="G98" i="133"/>
  <c r="G99" i="133" s="1"/>
  <c r="G100" i="133" s="1"/>
  <c r="G95" i="133"/>
  <c r="G77" i="109"/>
  <c r="G76" i="109"/>
  <c r="G51" i="109"/>
  <c r="G78" i="109"/>
  <c r="G79" i="109" s="1"/>
  <c r="G80" i="109" s="1"/>
  <c r="G75" i="109"/>
  <c r="G44" i="109" s="1"/>
  <c r="G39" i="109" s="1"/>
  <c r="G7" i="109" s="1"/>
  <c r="G5" i="109" s="1"/>
  <c r="G132" i="109"/>
  <c r="G133" i="109" s="1"/>
  <c r="G134" i="109" s="1"/>
  <c r="G131" i="109"/>
  <c r="G130" i="109"/>
  <c r="G82" i="128"/>
  <c r="G83" i="128" s="1"/>
  <c r="G84" i="128" s="1"/>
  <c r="G81" i="128"/>
  <c r="G80" i="128"/>
  <c r="G79" i="128"/>
  <c r="G133" i="128"/>
  <c r="G93" i="123"/>
  <c r="G95" i="123"/>
  <c r="G94" i="123"/>
  <c r="G96" i="123"/>
  <c r="G97" i="123" s="1"/>
  <c r="G98" i="123" s="1"/>
  <c r="H14" i="124"/>
  <c r="H15" i="124" s="1"/>
  <c r="H16" i="124" s="1"/>
  <c r="H12" i="124"/>
  <c r="H13" i="124"/>
  <c r="G17" i="124"/>
  <c r="G101" i="133" l="1"/>
  <c r="G135" i="109"/>
  <c r="G81" i="109"/>
  <c r="G84" i="109"/>
  <c r="G85" i="109" s="1"/>
  <c r="G86" i="109" s="1"/>
  <c r="G83" i="109"/>
  <c r="G82" i="109"/>
  <c r="G85" i="128"/>
  <c r="G99" i="123"/>
  <c r="H17" i="124"/>
  <c r="G87" i="10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tc={B11C1C38-9A6D-4EDE-9E98-591D9B0EF7DC}</author>
    <author>tc={D303CA0C-3FFA-43CA-8451-5E6C808657B4}</author>
    <author>tc={202397A9-CC9B-4E30-AAE5-0E70200CCF3D}</author>
    <author>tc={D32A94EE-DFA6-47C2-A252-68B90FED174F}</author>
    <author>tc={70738937-E951-4A30-8DEC-E0AC83914CD8}</author>
    <author>tc={127B3760-8B50-4700-9BCE-8818675B6403}</author>
    <author>tc={BFFFC221-5B6F-4C32-9AA4-B23767EF020F}</author>
    <author>tc={DD952A11-FA4A-4DFB-82B0-A28917A00341}</author>
    <author>tc={1B81416D-B444-42C1-9371-1CC69FDFAB3A}</author>
    <author>tc={CEB31861-7FD0-46F3-9414-909073B2342B}</author>
    <author>tc={DED5CD4E-C948-4407-84F8-EF4ACEF06293}</author>
    <author>tc={E4654B17-F83C-41C1-98EC-9E26AD1AF362}</author>
    <author>tc={B6D61301-D654-4C2E-9AB1-B777BA85014E}</author>
    <author>tc={F7E50A82-94BB-477F-A25B-D0F0509B8396}</author>
    <author>tc={836A2CC3-46F4-4276-9F6F-2DC24B237F6E}</author>
    <author>tc={72E01B03-FED5-4A0D-8315-433CFB6F2BC5}</author>
    <author>tc={023610E0-28C7-47E5-97BB-F3664392623F}</author>
    <author>tc={003B3CD0-A9CE-4D50-B4FF-A4D50D3EE2AF}</author>
    <author>tc={39749F21-678E-44A6-96AC-71E6E914DDCD}</author>
    <author>tc={46FCD4DA-9C62-4521-84B7-45B814ACAF0C}</author>
    <author>tc={B5DB0F7B-58A3-46A8-B548-037BE0425CB8}</author>
    <author>tc={D7E74963-F164-4D51-AB28-6D6355C54DDA}</author>
    <author>tc={6225B93A-2445-47F5-AA5D-61D038E303F8}</author>
    <author>tc={09BC10CB-1742-4DBD-B5AC-D9BE1C1A45C2}</author>
    <author>tc={06426E05-20E5-4BCF-A08E-91E84ECF783B}</author>
    <author>tc={E05D86ED-B208-4A58-8C47-2C0AC0DAF102}</author>
    <author>tc={4E5A93BE-6037-4567-A09A-3649901EE4CF}</author>
    <author>tc={AEDEF023-5BBF-4F3B-98F8-464D1157D6A6}</author>
    <author>tc={5E89DE0A-5132-4408-B1E6-4CE9333E3B88}</author>
    <author>tc={07C459BE-9A0C-4C7D-9BBF-09525655D66C}</author>
    <author>tc={4868E19B-C629-45E1-86CC-7786E582AF8E}</author>
    <author>tc={B4A108AA-FCE9-4893-96BB-46F1767D0716}</author>
    <author>tc={7C1EABD0-349F-477E-9E83-43820E1FE738}</author>
    <author>tc={AD36D071-3D77-4DEA-BCC2-0241BC31ACD4}</author>
    <author>tc={FE03C190-EAB5-4D5D-82AB-952DF4D5E579}</author>
    <author>tc={49CBEC9F-FC16-4DD1-9A46-823E63DCF36F}</author>
    <author>tc={2E3258A9-B3C3-4F8D-A31F-D20AADDC46A2}</author>
    <author>tc={609AA97B-A09E-4668-8565-6D42F7E7BEF9}</author>
    <author>tc={67060C2F-D354-4BC3-9727-020AF503BF60}</author>
    <author>tc={1FF37C41-9508-49A8-91C9-84F64702BE08}</author>
    <author>tc={CF0E2E92-8E74-4C7E-8B10-3172907A7564}</author>
    <author>tc={635902E4-6FED-4BC2-9639-8F5D38447A09}</author>
    <author>tc={BF24F3D0-6578-48A7-AB5C-D07D8E196995}</author>
    <author>tc={F3006ECC-6275-4A15-B9A7-FC2FB5A76286}</author>
    <author>tc={E35BAB18-FE83-40BB-8DFB-0A86A976280D}</author>
    <author>tc={0B0E7DC8-7CA5-44FE-A505-C113C565CEB3}</author>
    <author>tc={7A007356-3648-41F7-BA57-4892081772B5}</author>
    <author>tc={0517093D-680E-47E1-8A1F-081F4A82353B}</author>
    <author>tc={43FC3B3B-D7F4-4DD1-8910-71F20CDEEBEA}</author>
    <author>tc={E8032920-317B-4032-80D3-C051941BDCF1}</author>
  </authors>
  <commentList>
    <comment ref="E5" authorId="0" shapeId="0" xr:uid="{B11C1C38-9A6D-4EDE-9E98-591D9B0EF7DC}">
      <text>
        <t>[Threaded comment]
Your version of Excel allows you to read this threaded comment; however, any edits to it will get removed if the file is opened in a newer version of Excel. Learn more: https://go.microsoft.com/fwlink/?linkid=870924
Comment:
    ER
Reply:
    Equation 5.1</t>
      </text>
    </comment>
    <comment ref="E7" authorId="1" shapeId="0" xr:uid="{D303CA0C-3FFA-43CA-8451-5E6C808657B4}">
      <text>
        <t>[Threaded comment]
Your version of Excel allows you to read this threaded comment; however, any edits to it will get removed if the file is opened in a newer version of Excel. Learn more: https://go.microsoft.com/fwlink/?linkid=870924
Comment:
    BE
Reply:
    Equation 5.3</t>
      </text>
    </comment>
    <comment ref="E8" authorId="2" shapeId="0" xr:uid="{202397A9-CC9B-4E30-AAE5-0E70200CCF3D}">
      <text>
        <t>[Threaded comment]
Your version of Excel allows you to read this threaded comment; however, any edits to it will get removed if the file is opened in a newer version of Excel. Learn more: https://go.microsoft.com/fwlink/?linkid=870924
Comment:
    CH4DestPR
Reply:
    Used in Eq 5.3
Reply:
    Calculated according to Eq 5.4</t>
      </text>
    </comment>
    <comment ref="G8" authorId="3" shapeId="0" xr:uid="{D32A94EE-DFA6-47C2-A252-68B90FED174F}">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1" authorId="4" shapeId="0" xr:uid="{70738937-E951-4A30-8DEC-E0AC83914CD8}">
      <text>
        <t>[Threaded comment]
Your version of Excel allows you to read this threaded comment; however, any edits to it will get removed if the file is opened in a newer version of Excel. Learn more: https://go.microsoft.com/fwlink/?linkid=870924
Comment:
    GWP</t>
      </text>
    </comment>
    <comment ref="E12" authorId="5" shapeId="0" xr:uid="{127B3760-8B50-4700-9BCE-8818675B6403}">
      <text>
        <t>[Threaded comment]
Your version of Excel allows you to read this threaded comment; however, any edits to it will get removed if the file is opened in a newer version of Excel. Learn more: https://go.microsoft.com/fwlink/?linkid=870924
Comment:
    OX
Reply:
    Used in Eq 5.3</t>
      </text>
    </comment>
    <comment ref="E13" authorId="6" shapeId="0" xr:uid="{BFFFC221-5B6F-4C32-9AA4-B23767EF020F}">
      <text>
        <t>[Threaded comment]
Your version of Excel allows you to read this threaded comment; however, any edits to it will get removed if the file is opened in a newer version of Excel. Learn more: https://go.microsoft.com/fwlink/?linkid=870924
Comment:
    DF
Reply:
    Used in Eq 5.3</t>
      </text>
    </comment>
    <comment ref="E14" authorId="7" shapeId="0" xr:uid="{DD952A11-FA4A-4DFB-82B0-A28917A00341}">
      <text>
        <t>[Threaded comment]
Your version of Excel allows you to read this threaded comment; however, any edits to it will get removed if the file is opened in a newer version of Excel. Learn more: https://go.microsoft.com/fwlink/?linkid=870924
Comment:
    Sum of CH4Desti. This field will sum all the values for CH4Desti. “i” representing each device</t>
      </text>
    </comment>
    <comment ref="G14" authorId="8" shapeId="0" xr:uid="{1B81416D-B444-42C1-9371-1CC69FDFAB3A}">
      <text>
        <t>[Threaded comment]
Your version of Excel allows you to read this threaded comment; however, any edits to it will get removed if the file is opened in a newer version of Excel. Learn more: https://go.microsoft.com/fwlink/?linkid=870924
Comment:
    Sum all the values for “The net quantity of methane destroyed by device i during the reporting period”. If user adds data for 3 devices then the value should be the sum of all 3 outputs for CH4Desti. 
Reply:
    Reference Equation 5.4 on page 33 of the U.S. Landfill Protocol</t>
      </text>
    </comment>
    <comment ref="E16" authorId="9" shapeId="0" xr:uid="{CEB31861-7FD0-46F3-9414-909073B2342B}">
      <text>
        <t>[Threaded comment]
Your version of Excel allows you to read this threaded comment; however, any edits to it will get removed if the file is opened in a newer version of Excel. Learn more: https://go.microsoft.com/fwlink/?linkid=870924
Comment:
    Device i</t>
      </text>
    </comment>
    <comment ref="E17" authorId="10" shapeId="0" xr:uid="{DED5CD4E-C948-4407-84F8-EF4ACEF06293}">
      <text>
        <t>[Threaded comment]
Your version of Excel allows you to read this threaded comment; however, any edits to it will get removed if the file is opened in a newer version of Excel. Learn more: https://go.microsoft.com/fwlink/?linkid=870924
Comment:
    CH4Desti
Reply:
    Used in Eq 5.4</t>
      </text>
    </comment>
    <comment ref="G17" authorId="11" shapeId="0" xr:uid="{E4654B17-F83C-41C1-98EC-9E26AD1AF362}">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8" authorId="12" shapeId="0" xr:uid="{B6D61301-D654-4C2E-9AB1-B777BA85014E}">
      <text>
        <t>[Threaded comment]
Your version of Excel allows you to read this threaded comment; however, any edits to it will get removed if the file is opened in a newer version of Excel. Learn more: https://go.microsoft.com/fwlink/?linkid=870924
Comment:
    Qi</t>
      </text>
    </comment>
    <comment ref="G18" authorId="13" shapeId="0" xr:uid="{F7E50A82-94BB-477F-A25B-D0F0509B8396}">
      <text>
        <t>[Threaded comment]
Your version of Excel allows you to read this threaded comment; however, any edits to it will get removed if the file is opened in a newer version of Excel. Learn more: https://go.microsoft.com/fwlink/?linkid=870924
Comment:
    This should be the sum of all the new entities added by the user for sub schema “Required data points to determine the total quantity of landfill methane sent to destruction device i during the reporting period”
Reply:
    Reference page 33 in U.S. Landfill Protocol</t>
      </text>
    </comment>
    <comment ref="E20" authorId="14" shapeId="0" xr:uid="{836A2CC3-46F4-4276-9F6F-2DC24B237F6E}">
      <text>
        <t>[Threaded comment]
Your version of Excel allows you to read this threaded comment; however, any edits to it will get removed if the file is opened in a newer version of Excel. Learn more: https://go.microsoft.com/fwlink/?linkid=870924
Comment:
    t</t>
      </text>
    </comment>
    <comment ref="E21" authorId="15" shapeId="0" xr:uid="{72E01B03-FED5-4A0D-8315-433CFB6F2BC5}">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23" authorId="16" shapeId="0" xr:uid="{023610E0-28C7-47E5-97BB-F3664392623F}">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4" authorId="17" shapeId="0" xr:uid="{003B3CD0-A9CE-4D50-B4FF-A4D50D3EE2AF}">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5" authorId="18" shapeId="0" xr:uid="{39749F21-678E-44A6-96AC-71E6E914DDCD}">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26" authorId="19" shapeId="0" xr:uid="{46FCD4DA-9C62-4521-84B7-45B814ACAF0C}">
      <text>
        <t>[Threaded comment]
Your version of Excel allows you to read this threaded comment; however, any edits to it will get removed if the file is opened in a newer version of Excel. Learn more: https://go.microsoft.com/fwlink/?linkid=870924
Comment:
    LFGunadjusted</t>
      </text>
    </comment>
    <comment ref="E27" authorId="20" shapeId="0" xr:uid="{B5DB0F7B-58A3-46A8-B548-037BE0425CB8}">
      <text>
        <t>[Threaded comment]
Your version of Excel allows you to read this threaded comment; however, any edits to it will get removed if the file is opened in a newer version of Excel. Learn more: https://go.microsoft.com/fwlink/?linkid=870924
Comment:
    T</t>
      </text>
    </comment>
    <comment ref="E28" authorId="21" shapeId="0" xr:uid="{D7E74963-F164-4D51-AB28-6D6355C54DDA}">
      <text>
        <t>[Threaded comment]
Your version of Excel allows you to read this threaded comment; however, any edits to it will get removed if the file is opened in a newer version of Excel. Learn more: https://go.microsoft.com/fwlink/?linkid=870924
Comment:
    P</t>
      </text>
    </comment>
    <comment ref="E29" authorId="22" shapeId="0" xr:uid="{6225B93A-2445-47F5-AA5D-61D038E303F8}">
      <text>
        <t>[Threaded comment]
Your version of Excel allows you to read this threaded comment; however, any edits to it will get removed if the file is opened in a newer version of Excel. Learn more: https://go.microsoft.com/fwlink/?linkid=870924
Comment:
    PRCH4,t</t>
      </text>
    </comment>
    <comment ref="E30" authorId="23" shapeId="0" xr:uid="{09BC10CB-1742-4DBD-B5AC-D9BE1C1A45C2}">
      <text>
        <t>[Threaded comment]
Your version of Excel allows you to read this threaded comment; however, any edits to it will get removed if the file is opened in a newer version of Excel. Learn more: https://go.microsoft.com/fwlink/?linkid=870924
Comment:
    DEi</t>
      </text>
    </comment>
    <comment ref="E39" authorId="24" shapeId="0" xr:uid="{06426E05-20E5-4BCF-A08E-91E84ECF783B}">
      <text>
        <t>[Threaded comment]
Your version of Excel allows you to read this threaded comment; however, any edits to it will get removed if the file is opened in a newer version of Excel. Learn more: https://go.microsoft.com/fwlink/?linkid=870924
Comment:
    Destbase
Reply:
    Used in Eq 5.3</t>
      </text>
    </comment>
    <comment ref="G39" authorId="25" shapeId="0" xr:uid="{E05D86ED-B208-4A58-8C47-2C0AC0DAF102}">
      <text>
        <t>[Threaded comment]
Your version of Excel allows you to read this threaded comment; however, any edits to it will get removed if the file is opened in a newer version of Excel. Learn more: https://go.microsoft.com/fwlink/?linkid=870924
Comment:
    Destbase can equal 0 based on questionnaire if not use values</t>
      </text>
    </comment>
    <comment ref="E44" authorId="26" shapeId="0" xr:uid="{4E5A93BE-6037-4567-A09A-3649901EE4CF}">
      <text>
        <t>[Threaded comment]
Your version of Excel allows you to read this threaded comment; however, any edits to it will get removed if the file is opened in a newer version of Excel. Learn more: https://go.microsoft.com/fwlink/?linkid=870924
Comment:
    Closeddisount
Reply:
    Used in Eq 5.5 but is calculated according to Eq 5.6 depending on questionnaire.</t>
      </text>
    </comment>
    <comment ref="G44" authorId="27" shapeId="0" xr:uid="{AEDEF023-5BBF-4F3B-98F8-464D1157D6A6}">
      <text>
        <t xml:space="preserve">[Threaded comment]
Your version of Excel allows you to read this threaded comment; however, any edits to it will get removed if the file is opened in a newer version of Excel. Learn more: https://go.microsoft.com/fwlink/?linkid=870924
Comment:
    Eq 5.6
Reply:
    Reference page in U.S. Landfill Protocol </t>
      </text>
    </comment>
    <comment ref="E106" authorId="28" shapeId="0" xr:uid="{5E89DE0A-5132-4408-B1E6-4CE9333E3B88}">
      <text>
        <t>[Threaded comment]
Your version of Excel allows you to read this threaded comment; however, any edits to it will get removed if the file is opened in a newer version of Excel. Learn more: https://go.microsoft.com/fwlink/?linkid=870924
Comment:
    NQdiscount
Reply:
    Equation 5.7 &amp; Appendix C
Reply:
    Reference page 34 and appendix C in U.S. Landfill Protocol</t>
      </text>
    </comment>
    <comment ref="E167" authorId="29" shapeId="0" xr:uid="{07C459BE-9A0C-4C7D-9BBF-09525655D66C}">
      <text>
        <t>[Threaded comment]
Your version of Excel allows you to read this threaded comment; however, any edits to it will get removed if the file is opened in a newer version of Excel. Learn more: https://go.microsoft.com/fwlink/?linkid=870924
Comment:
    Destmax
Reply:
    Used in Eq 5.5
Reply:
    Equation 5.8</t>
      </text>
    </comment>
    <comment ref="E185" authorId="30" shapeId="0" xr:uid="{4868E19B-C629-45E1-86CC-7786E582AF8E}">
      <text>
        <t>[Threaded comment]
Your version of Excel allows you to read this threaded comment; however, any edits to it will get removed if the file is opened in a newer version of Excel. Learn more: https://go.microsoft.com/fwlink/?linkid=870924
Comment:
    PE
Reply:
    Equation 5.9</t>
      </text>
    </comment>
    <comment ref="E186" authorId="31" shapeId="0" xr:uid="{B4A108AA-FCE9-4893-96BB-46F1767D0716}">
      <text>
        <t>[Threaded comment]
Your version of Excel allows you to read this threaded comment; however, any edits to it will get removed if the file is opened in a newer version of Excel. Learn more: https://go.microsoft.com/fwlink/?linkid=870924
Comment:
    FFCO2
Reply:
    Equation 5.10</t>
      </text>
    </comment>
    <comment ref="E188" authorId="32" shapeId="0" xr:uid="{7C1EABD0-349F-477E-9E83-43820E1FE738}">
      <text>
        <t>[Threaded comment]
Your version of Excel allows you to read this threaded comment; however, any edits to it will get removed if the file is opened in a newer version of Excel. Learn more: https://go.microsoft.com/fwlink/?linkid=870924
Comment:
    j</t>
      </text>
    </comment>
    <comment ref="E189" authorId="33" shapeId="0" xr:uid="{AD36D071-3D77-4DEA-BCC2-0241BC31ACD4}">
      <text>
        <t>[Threaded comment]
Your version of Excel allows you to read this threaded comment; however, any edits to it will get removed if the file is opened in a newer version of Excel. Learn more: https://go.microsoft.com/fwlink/?linkid=870924
Comment:
    FFPR,j</t>
      </text>
    </comment>
    <comment ref="E190" authorId="34" shapeId="0" xr:uid="{FE03C190-EAB5-4D5D-82AB-952DF4D5E579}">
      <text>
        <t>[Threaded comment]
Your version of Excel allows you to read this threaded comment; however, any edits to it will get removed if the file is opened in a newer version of Excel. Learn more: https://go.microsoft.com/fwlink/?linkid=870924
Comment:
    EFFF,j</t>
      </text>
    </comment>
    <comment ref="E192" authorId="35" shapeId="0" xr:uid="{49CBEC9F-FC16-4DD1-9A46-823E63DCF36F}">
      <text>
        <t>[Threaded comment]
Your version of Excel allows you to read this threaded comment; however, any edits to it will get removed if the file is opened in a newer version of Excel. Learn more: https://go.microsoft.com/fwlink/?linkid=870924
Comment:
    j</t>
      </text>
    </comment>
    <comment ref="E193" authorId="36" shapeId="0" xr:uid="{2E3258A9-B3C3-4F8D-A31F-D20AADDC46A2}">
      <text>
        <t>[Threaded comment]
Your version of Excel allows you to read this threaded comment; however, any edits to it will get removed if the file is opened in a newer version of Excel. Learn more: https://go.microsoft.com/fwlink/?linkid=870924
Comment:
    FFPR,j</t>
      </text>
    </comment>
    <comment ref="E194" authorId="37" shapeId="0" xr:uid="{609AA97B-A09E-4668-8565-6D42F7E7BEF9}">
      <text>
        <t>[Threaded comment]
Your version of Excel allows you to read this threaded comment; however, any edits to it will get removed if the file is opened in a newer version of Excel. Learn more: https://go.microsoft.com/fwlink/?linkid=870924
Comment:
    EFFF,j</t>
      </text>
    </comment>
    <comment ref="E195" authorId="38" shapeId="0" xr:uid="{67060C2F-D354-4BC3-9727-020AF503BF60}">
      <text>
        <t>[Threaded comment]
Your version of Excel allows you to read this threaded comment; however, any edits to it will get removed if the file is opened in a newer version of Excel. Learn more: https://go.microsoft.com/fwlink/?linkid=870924
Comment:
    ELCO2
Reply:
    Equation 5.11</t>
      </text>
    </comment>
    <comment ref="E196" authorId="39" shapeId="0" xr:uid="{1FF37C41-9508-49A8-91C9-84F64702BE08}">
      <text>
        <t>[Threaded comment]
Your version of Excel allows you to read this threaded comment; however, any edits to it will get removed if the file is opened in a newer version of Excel. Learn more: https://go.microsoft.com/fwlink/?linkid=870924
Comment:
    ELPR</t>
      </text>
    </comment>
    <comment ref="E197" authorId="40" shapeId="0" xr:uid="{CF0E2E92-8E74-4C7E-8B10-3172907A7564}">
      <text>
        <t>[Threaded comment]
Your version of Excel allows you to read this threaded comment; however, any edits to it will get removed if the file is opened in a newer version of Excel. Learn more: https://go.microsoft.com/fwlink/?linkid=870924
Comment:
    EFEL</t>
      </text>
    </comment>
    <comment ref="E198" authorId="41" shapeId="0" xr:uid="{635902E4-6FED-4BC2-9639-8F5D38447A09}">
      <text>
        <t>[Threaded comment]
Your version of Excel allows you to read this threaded comment; however, any edits to it will get removed if the file is opened in a newer version of Excel. Learn more: https://go.microsoft.com/fwlink/?linkid=870924
Comment:
    NGemissions
Reply:
    Equation 5.12
Reply:
    Reference page 38 in U.S. Landfill Protocol</t>
      </text>
    </comment>
    <comment ref="E200" authorId="42" shapeId="0" xr:uid="{BF24F3D0-6578-48A7-AB5C-D07D8E196995}">
      <text>
        <t>[Threaded comment]
Your version of Excel allows you to read this threaded comment; however, any edits to it will get removed if the file is opened in a newer version of Excel. Learn more: https://go.microsoft.com/fwlink/?linkid=870924
Comment:
    i</t>
      </text>
    </comment>
    <comment ref="E201" authorId="43" shapeId="0" xr:uid="{F3006ECC-6275-4A15-B9A7-FC2FB5A76286}">
      <text>
        <t>[Threaded comment]
Your version of Excel allows you to read this threaded comment; however, any edits to it will get removed if the file is opened in a newer version of Excel. Learn more: https://go.microsoft.com/fwlink/?linkid=870924
Comment:
    NGi</t>
      </text>
    </comment>
    <comment ref="E202" authorId="44" shapeId="0" xr:uid="{E35BAB18-FE83-40BB-8DFB-0A86A976280D}">
      <text>
        <t>[Threaded comment]
Your version of Excel allows you to read this threaded comment; however, any edits to it will get removed if the file is opened in a newer version of Excel. Learn more: https://go.microsoft.com/fwlink/?linkid=870924
Comment:
    DEi</t>
      </text>
    </comment>
    <comment ref="E204" authorId="45" shapeId="0" xr:uid="{0B0E7DC8-7CA5-44FE-A505-C113C565CEB3}">
      <text>
        <t>[Threaded comment]
Your version of Excel allows you to read this threaded comment; however, any edits to it will get removed if the file is opened in a newer version of Excel. Learn more: https://go.microsoft.com/fwlink/?linkid=870924
Comment:
    i</t>
      </text>
    </comment>
    <comment ref="E205" authorId="46" shapeId="0" xr:uid="{7A007356-3648-41F7-BA57-4892081772B5}">
      <text>
        <t>[Threaded comment]
Your version of Excel allows you to read this threaded comment; however, any edits to it will get removed if the file is opened in a newer version of Excel. Learn more: https://go.microsoft.com/fwlink/?linkid=870924
Comment:
    NGi</t>
      </text>
    </comment>
    <comment ref="E206" authorId="47" shapeId="0" xr:uid="{0517093D-680E-47E1-8A1F-081F4A82353B}">
      <text>
        <t>[Threaded comment]
Your version of Excel allows you to read this threaded comment; however, any edits to it will get removed if the file is opened in a newer version of Excel. Learn more: https://go.microsoft.com/fwlink/?linkid=870924
Comment:
    DEi</t>
      </text>
    </comment>
    <comment ref="E207" authorId="48" shapeId="0" xr:uid="{43FC3B3B-D7F4-4DD1-8910-71F20CDEEBEA}">
      <text>
        <t>[Threaded comment]
Your version of Excel allows you to read this threaded comment; however, any edits to it will get removed if the file is opened in a newer version of Excel. Learn more: https://go.microsoft.com/fwlink/?linkid=870924
Comment:
    NGCH4</t>
      </text>
    </comment>
    <comment ref="E208" authorId="49" shapeId="0" xr:uid="{E8032920-317B-4032-80D3-C051941BDCF1}">
      <text>
        <t>[Threaded comment]
Your version of Excel allows you to read this threaded comment; however, any edits to it will get removed if the file is opened in a newer version of Excel. Learn more: https://go.microsoft.com/fwlink/?linkid=870924
Comment:
    GWP CH4</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tc={C5923393-8106-4B22-8A8C-B11399261212}</author>
    <author>tc={8EA9A67E-4C3D-4C4B-B43C-C9ED571B5AC7}</author>
    <author>tc={E355487B-5C93-4F96-89CC-C6099519F1E9}</author>
  </authors>
  <commentList>
    <comment ref="E5" authorId="0" shapeId="0" xr:uid="{C5923393-8106-4B22-8A8C-B11399261212}">
      <text>
        <t>[Threaded comment]
Your version of Excel allows you to read this threaded comment; however, any edits to it will get removed if the file is opened in a newer version of Excel. Learn more: https://go.microsoft.com/fwlink/?linkid=870924
Comment:
    i</t>
      </text>
    </comment>
    <comment ref="E6" authorId="1" shapeId="0" xr:uid="{8EA9A67E-4C3D-4C4B-B43C-C9ED571B5AC7}">
      <text>
        <t>[Threaded comment]
Your version of Excel allows you to read this threaded comment; however, any edits to it will get removed if the file is opened in a newer version of Excel. Learn more: https://go.microsoft.com/fwlink/?linkid=870924
Comment:
    NGi</t>
      </text>
    </comment>
    <comment ref="E7" authorId="2" shapeId="0" xr:uid="{E355487B-5C93-4F96-89CC-C6099519F1E9}">
      <text>
        <t>[Threaded comment]
Your version of Excel allows you to read this threaded comment; however, any edits to it will get removed if the file is opened in a newer version of Excel. Learn more: https://go.microsoft.com/fwlink/?linkid=870924
Comment:
    DEi</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tc={3E9AAB25-4FFD-4604-A104-C39EB37CEAA5}</author>
  </authors>
  <commentList>
    <comment ref="E128" authorId="0" shapeId="0" xr:uid="{3E9AAB25-4FFD-4604-A104-C39EB37CEAA5}">
      <text>
        <t>[Threaded comment]
Your version of Excel allows you to read this threaded comment; however, any edits to it will get removed if the file is opened in a newer version of Excel. Learn more: https://go.microsoft.com/fwlink/?linkid=870924
Comment:
    Selective Disclosure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tc={44FE647B-AE9B-433F-B785-8044EE2E101E}</author>
    <author>tc={4B2CF399-7D99-47A2-B42A-65004F1E7BE2}</author>
    <author>tc={A005B922-952C-4CE0-AB4B-D5DC7F87662E}</author>
    <author>tc={D0706C7A-834A-479B-B83D-730A680F5D40}</author>
    <author>tc={73D284AD-3DF7-45FB-AB07-E52A4F2D9350}</author>
    <author>tc={163F6E8F-D3A7-495E-9E8D-31CA27A89914}</author>
    <author>tc={FC51DA9D-5399-42DC-A5FE-7C022D97A4C2}</author>
    <author>tc={D0AB0BE2-98DA-4D61-AF62-2B52D798403A}</author>
    <author>tc={A4F62AC0-5700-41B1-9130-08C6CB260A32}</author>
    <author>tc={9D73791C-6805-47CC-8106-EA05F1B88F61}</author>
    <author>tc={B5C5B9F7-99FC-4F8E-BE09-36529AF0A485}</author>
    <author>tc={670EA21A-B4F4-4304-BF15-1042018B1374}</author>
    <author>tc={2A1947C7-C282-4B44-A99C-33CFA3C268C8}</author>
    <author>tc={308122FC-E4EA-47E0-9FEC-F1BD03F1D2AB}</author>
    <author>tc={CCC36985-0EE1-473D-98DD-587C7ED90561}</author>
    <author>tc={06143BAE-F37C-493A-BE0E-24AB002AA5F8}</author>
    <author>tc={CB808DF3-4CEB-4F3F-A2A4-2E55C6A8D6FE}</author>
    <author>tc={E62C3C36-C116-4010-AB1F-8E3B5DE89397}</author>
    <author>tc={CEDB5022-F244-4608-B4A4-163FFFE745CD}</author>
    <author>tc={DB868F5B-0A4B-4E02-8805-7F6800AEA29C}</author>
    <author>tc={9F6CBD3F-96A9-4ABA-A2D7-B4D05808FF04}</author>
    <author>tc={91D57926-1F92-4937-AA88-895315AC9B95}</author>
    <author>tc={6BE8945C-A013-4ED1-90F4-1C6D5EC56C5E}</author>
    <author>tc={AE0A26DF-AE3C-422B-ABA8-AD09EBE33858}</author>
    <author>tc={EC8F1882-021D-4892-B5B3-680421E0AA21}</author>
    <author>tc={0D887CDB-9D05-4D52-9265-827407B3D7AD}</author>
    <author>tc={38867282-AB21-48C4-8402-1A794C292403}</author>
    <author>tc={0C41A1E9-7B23-46A1-9F0C-E3E25FC81A62}</author>
    <author>tc={97DD7E24-BD43-4C14-8AC4-31952D6987ED}</author>
    <author>tc={F5DA775C-98B6-419F-9602-76B427ED4D43}</author>
    <author>tc={54F3C958-63DA-483D-AB9E-54ACF461ADC0}</author>
    <author>tc={AD131C0E-6B10-4FA0-97B9-21A4F629CEB0}</author>
    <author>tc={24053BE3-EAF3-41C4-B57F-8D0FB0097367}</author>
    <author>tc={C3621C97-C3C6-4CD2-B098-16D5BDAE9D63}</author>
    <author>tc={7139E703-6F51-4103-B364-0BBC9F594262}</author>
    <author>tc={4EB39C6E-699C-4290-B438-59335FAEBAE0}</author>
    <author>tc={58299D5A-0EE5-4239-9100-BA73211D26D1}</author>
    <author>tc={BD90DB25-7122-4ED2-95C9-C295EFD13512}</author>
    <author>tc={EABE9F77-169C-47C3-B6AD-0C2E9424B73D}</author>
    <author>tc={BB24D159-76BF-4D9E-B5C8-191E73E33302}</author>
    <author>tc={8C516592-19B9-41EE-85AF-19443BA83AD7}</author>
    <author>tc={83FAF346-638C-4655-9835-0E442DC76466}</author>
    <author>tc={D10874BC-1C89-40A2-916A-48CED6502272}</author>
    <author>tc={3BDA4D34-5F5E-4F28-8156-B41DCDBD8310}</author>
  </authors>
  <commentList>
    <comment ref="E5" authorId="0" shapeId="0" xr:uid="{44FE647B-AE9B-433F-B785-8044EE2E101E}">
      <text>
        <t>[Threaded comment]
Your version of Excel allows you to read this threaded comment; however, any edits to it will get removed if the file is opened in a newer version of Excel. Learn more: https://go.microsoft.com/fwlink/?linkid=870924
Comment:
    ER
Reply:
    Equation 5.1</t>
      </text>
    </comment>
    <comment ref="E7" authorId="1" shapeId="0" xr:uid="{4B2CF399-7D99-47A2-B42A-65004F1E7BE2}">
      <text>
        <t>[Threaded comment]
Your version of Excel allows you to read this threaded comment; however, any edits to it will get removed if the file is opened in a newer version of Excel. Learn more: https://go.microsoft.com/fwlink/?linkid=870924
Comment:
    BE
Reply:
    Equation 5.3</t>
      </text>
    </comment>
    <comment ref="E8" authorId="2" shapeId="0" xr:uid="{A005B922-952C-4CE0-AB4B-D5DC7F87662E}">
      <text>
        <t>[Threaded comment]
Your version of Excel allows you to read this threaded comment; however, any edits to it will get removed if the file is opened in a newer version of Excel. Learn more: https://go.microsoft.com/fwlink/?linkid=870924
Comment:
    CH4DestPR
Reply:
    Used in Eq 5.3
Reply:
    Calculated according to Eq 5.4</t>
      </text>
    </comment>
    <comment ref="G8" authorId="3" shapeId="0" xr:uid="{D0706C7A-834A-479B-B83D-730A680F5D40}">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1" authorId="4" shapeId="0" xr:uid="{73D284AD-3DF7-45FB-AB07-E52A4F2D9350}">
      <text>
        <t>[Threaded comment]
Your version of Excel allows you to read this threaded comment; however, any edits to it will get removed if the file is opened in a newer version of Excel. Learn more: https://go.microsoft.com/fwlink/?linkid=870924
Comment:
    GWP</t>
      </text>
    </comment>
    <comment ref="E12" authorId="5" shapeId="0" xr:uid="{163F6E8F-D3A7-495E-9E8D-31CA27A89914}">
      <text>
        <t>[Threaded comment]
Your version of Excel allows you to read this threaded comment; however, any edits to it will get removed if the file is opened in a newer version of Excel. Learn more: https://go.microsoft.com/fwlink/?linkid=870924
Comment:
    OX
Reply:
    Used in Eq 5.3</t>
      </text>
    </comment>
    <comment ref="E13" authorId="6" shapeId="0" xr:uid="{FC51DA9D-5399-42DC-A5FE-7C022D97A4C2}">
      <text>
        <t>[Threaded comment]
Your version of Excel allows you to read this threaded comment; however, any edits to it will get removed if the file is opened in a newer version of Excel. Learn more: https://go.microsoft.com/fwlink/?linkid=870924
Comment:
    DF
Reply:
    Used in Eq 5.3</t>
      </text>
    </comment>
    <comment ref="E14" authorId="7" shapeId="0" xr:uid="{D0AB0BE2-98DA-4D61-AF62-2B52D798403A}">
      <text>
        <t>[Threaded comment]
Your version of Excel allows you to read this threaded comment; however, any edits to it will get removed if the file is opened in a newer version of Excel. Learn more: https://go.microsoft.com/fwlink/?linkid=870924
Comment:
    Sum of CH4Desti. This field will sum all the values for CH4Desti. “i” representing each device</t>
      </text>
    </comment>
    <comment ref="G14" authorId="8" shapeId="0" xr:uid="{A4F62AC0-5700-41B1-9130-08C6CB260A32}">
      <text>
        <t>[Threaded comment]
Your version of Excel allows you to read this threaded comment; however, any edits to it will get removed if the file is opened in a newer version of Excel. Learn more: https://go.microsoft.com/fwlink/?linkid=870924
Comment:
    Sum all the values for “The net quantity of methane destroyed by device i during the reporting period”. If user adds data for 3 devices then the value should be the sum of all 3 outputs for CH4Desti. 
Reply:
    Reference Equation 5.4 on page 33 of the U.S. Landfill Protocol</t>
      </text>
    </comment>
    <comment ref="E16" authorId="9" shapeId="0" xr:uid="{9D73791C-6805-47CC-8106-EA05F1B88F61}">
      <text>
        <t>[Threaded comment]
Your version of Excel allows you to read this threaded comment; however, any edits to it will get removed if the file is opened in a newer version of Excel. Learn more: https://go.microsoft.com/fwlink/?linkid=870924
Comment:
    Device i</t>
      </text>
    </comment>
    <comment ref="E17" authorId="10" shapeId="0" xr:uid="{B5C5B9F7-99FC-4F8E-BE09-36529AF0A485}">
      <text>
        <t>[Threaded comment]
Your version of Excel allows you to read this threaded comment; however, any edits to it will get removed if the file is opened in a newer version of Excel. Learn more: https://go.microsoft.com/fwlink/?linkid=870924
Comment:
    CH4Desti
Reply:
    Used in Eq 5.4</t>
      </text>
    </comment>
    <comment ref="G17" authorId="11" shapeId="0" xr:uid="{670EA21A-B4F4-4304-BF15-1042018B1374}">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8" authorId="12" shapeId="0" xr:uid="{2A1947C7-C282-4B44-A99C-33CFA3C268C8}">
      <text>
        <t>[Threaded comment]
Your version of Excel allows you to read this threaded comment; however, any edits to it will get removed if the file is opened in a newer version of Excel. Learn more: https://go.microsoft.com/fwlink/?linkid=870924
Comment:
    Qi</t>
      </text>
    </comment>
    <comment ref="G18" authorId="13" shapeId="0" xr:uid="{308122FC-E4EA-47E0-9FEC-F1BD03F1D2AB}">
      <text>
        <t>[Threaded comment]
Your version of Excel allows you to read this threaded comment; however, any edits to it will get removed if the file is opened in a newer version of Excel. Learn more: https://go.microsoft.com/fwlink/?linkid=870924
Comment:
    This should be the sum of all the new entities added by the user for sub schema “Required data points to determine the total quantity of landfill methane sent to destruction device i during the reporting period”
Reply:
    Reference page 33 in U.S. Landfill Protocol</t>
      </text>
    </comment>
    <comment ref="E20" authorId="14" shapeId="0" xr:uid="{CCC36985-0EE1-473D-98DD-587C7ED90561}">
      <text>
        <t>[Threaded comment]
Your version of Excel allows you to read this threaded comment; however, any edits to it will get removed if the file is opened in a newer version of Excel. Learn more: https://go.microsoft.com/fwlink/?linkid=870924
Comment:
    t</t>
      </text>
    </comment>
    <comment ref="E21" authorId="15" shapeId="0" xr:uid="{06143BAE-F37C-493A-BE0E-24AB002AA5F8}">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23" authorId="16" shapeId="0" xr:uid="{CB808DF3-4CEB-4F3F-A2A4-2E55C6A8D6FE}">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4" authorId="17" shapeId="0" xr:uid="{E62C3C36-C116-4010-AB1F-8E3B5DE89397}">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5" authorId="18" shapeId="0" xr:uid="{CEDB5022-F244-4608-B4A4-163FFFE745CD}">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26" authorId="19" shapeId="0" xr:uid="{DB868F5B-0A4B-4E02-8805-7F6800AEA29C}">
      <text>
        <t>[Threaded comment]
Your version of Excel allows you to read this threaded comment; however, any edits to it will get removed if the file is opened in a newer version of Excel. Learn more: https://go.microsoft.com/fwlink/?linkid=870924
Comment:
    LFGunadjusted</t>
      </text>
    </comment>
    <comment ref="E27" authorId="20" shapeId="0" xr:uid="{9F6CBD3F-96A9-4ABA-A2D7-B4D05808FF04}">
      <text>
        <t>[Threaded comment]
Your version of Excel allows you to read this threaded comment; however, any edits to it will get removed if the file is opened in a newer version of Excel. Learn more: https://go.microsoft.com/fwlink/?linkid=870924
Comment:
    T</t>
      </text>
    </comment>
    <comment ref="E28" authorId="21" shapeId="0" xr:uid="{91D57926-1F92-4937-AA88-895315AC9B95}">
      <text>
        <t>[Threaded comment]
Your version of Excel allows you to read this threaded comment; however, any edits to it will get removed if the file is opened in a newer version of Excel. Learn more: https://go.microsoft.com/fwlink/?linkid=870924
Comment:
    P</t>
      </text>
    </comment>
    <comment ref="E29" authorId="22" shapeId="0" xr:uid="{6BE8945C-A013-4ED1-90F4-1C6D5EC56C5E}">
      <text>
        <t>[Threaded comment]
Your version of Excel allows you to read this threaded comment; however, any edits to it will get removed if the file is opened in a newer version of Excel. Learn more: https://go.microsoft.com/fwlink/?linkid=870924
Comment:
    PRCH4,t</t>
      </text>
    </comment>
    <comment ref="E30" authorId="23" shapeId="0" xr:uid="{AE0A26DF-AE3C-422B-ABA8-AD09EBE33858}">
      <text>
        <t>[Threaded comment]
Your version of Excel allows you to read this threaded comment; however, any edits to it will get removed if the file is opened in a newer version of Excel. Learn more: https://go.microsoft.com/fwlink/?linkid=870924
Comment:
    DEi</t>
      </text>
    </comment>
    <comment ref="E39" authorId="24" shapeId="0" xr:uid="{EC8F1882-021D-4892-B5B3-680421E0AA21}">
      <text>
        <t>[Threaded comment]
Your version of Excel allows you to read this threaded comment; however, any edits to it will get removed if the file is opened in a newer version of Excel. Learn more: https://go.microsoft.com/fwlink/?linkid=870924
Comment:
    Destbase
Reply:
    Used in Eq 5.3</t>
      </text>
    </comment>
    <comment ref="G39" authorId="25" shapeId="0" xr:uid="{0D887CDB-9D05-4D52-9265-827407B3D7AD}">
      <text>
        <t>[Threaded comment]
Your version of Excel allows you to read this threaded comment; however, any edits to it will get removed if the file is opened in a newer version of Excel. Learn more: https://go.microsoft.com/fwlink/?linkid=870924
Comment:
    Destbase can equal 0 based on questionnaire if not use values</t>
      </text>
    </comment>
    <comment ref="E44" authorId="26" shapeId="0" xr:uid="{38867282-AB21-48C4-8402-1A794C292403}">
      <text>
        <t>[Threaded comment]
Your version of Excel allows you to read this threaded comment; however, any edits to it will get removed if the file is opened in a newer version of Excel. Learn more: https://go.microsoft.com/fwlink/?linkid=870924
Comment:
    Closeddisount
Reply:
    Used in Eq 5.5 but is calculated according to Eq 5.6 depending on questionnaire.</t>
      </text>
    </comment>
    <comment ref="G44" authorId="27" shapeId="0" xr:uid="{0C41A1E9-7B23-46A1-9F0C-E3E25FC81A62}">
      <text>
        <t xml:space="preserve">[Threaded comment]
Your version of Excel allows you to read this threaded comment; however, any edits to it will get removed if the file is opened in a newer version of Excel. Learn more: https://go.microsoft.com/fwlink/?linkid=870924
Comment:
    Eq 5.6
Reply:
    Reference page in U.S. Landfill Protocol </t>
      </text>
    </comment>
    <comment ref="E92" authorId="28" shapeId="0" xr:uid="{97DD7E24-BD43-4C14-8AC4-31952D6987ED}">
      <text>
        <t>[Threaded comment]
Your version of Excel allows you to read this threaded comment; however, any edits to it will get removed if the file is opened in a newer version of Excel. Learn more: https://go.microsoft.com/fwlink/?linkid=870924
Comment:
    NQdiscount
Reply:
    Equation 5.7 &amp; Appendix C
Reply:
    Reference page 34 and appendix C in U.S. Landfill Protocol</t>
      </text>
    </comment>
    <comment ref="E139" authorId="29" shapeId="0" xr:uid="{F5DA775C-98B6-419F-9602-76B427ED4D43}">
      <text>
        <t>[Threaded comment]
Your version of Excel allows you to read this threaded comment; however, any edits to it will get removed if the file is opened in a newer version of Excel. Learn more: https://go.microsoft.com/fwlink/?linkid=870924
Comment:
    Destmax
Reply:
    Used in Eq 5.5
Reply:
    Equation 5.8</t>
      </text>
    </comment>
    <comment ref="E149" authorId="30" shapeId="0" xr:uid="{54F3C958-63DA-483D-AB9E-54ACF461ADC0}">
      <text>
        <t>[Threaded comment]
Your version of Excel allows you to read this threaded comment; however, any edits to it will get removed if the file is opened in a newer version of Excel. Learn more: https://go.microsoft.com/fwlink/?linkid=870924
Comment:
    PE
Reply:
    Equation 5.9</t>
      </text>
    </comment>
    <comment ref="E150" authorId="31" shapeId="0" xr:uid="{AD131C0E-6B10-4FA0-97B9-21A4F629CEB0}">
      <text>
        <t>[Threaded comment]
Your version of Excel allows you to read this threaded comment; however, any edits to it will get removed if the file is opened in a newer version of Excel. Learn more: https://go.microsoft.com/fwlink/?linkid=870924
Comment:
    FFCO2
Reply:
    Equation 5.10</t>
      </text>
    </comment>
    <comment ref="E152" authorId="32" shapeId="0" xr:uid="{24053BE3-EAF3-41C4-B57F-8D0FB0097367}">
      <text>
        <t>[Threaded comment]
Your version of Excel allows you to read this threaded comment; however, any edits to it will get removed if the file is opened in a newer version of Excel. Learn more: https://go.microsoft.com/fwlink/?linkid=870924
Comment:
    j</t>
      </text>
    </comment>
    <comment ref="E153" authorId="33" shapeId="0" xr:uid="{C3621C97-C3C6-4CD2-B098-16D5BDAE9D63}">
      <text>
        <t>[Threaded comment]
Your version of Excel allows you to read this threaded comment; however, any edits to it will get removed if the file is opened in a newer version of Excel. Learn more: https://go.microsoft.com/fwlink/?linkid=870924
Comment:
    FFPR,j</t>
      </text>
    </comment>
    <comment ref="E154" authorId="34" shapeId="0" xr:uid="{7139E703-6F51-4103-B364-0BBC9F594262}">
      <text>
        <t>[Threaded comment]
Your version of Excel allows you to read this threaded comment; however, any edits to it will get removed if the file is opened in a newer version of Excel. Learn more: https://go.microsoft.com/fwlink/?linkid=870924
Comment:
    EFFF,j</t>
      </text>
    </comment>
    <comment ref="E155" authorId="35" shapeId="0" xr:uid="{4EB39C6E-699C-4290-B438-59335FAEBAE0}">
      <text>
        <t>[Threaded comment]
Your version of Excel allows you to read this threaded comment; however, any edits to it will get removed if the file is opened in a newer version of Excel. Learn more: https://go.microsoft.com/fwlink/?linkid=870924
Comment:
    ELCO2
Reply:
    Equation 5.11</t>
      </text>
    </comment>
    <comment ref="E156" authorId="36" shapeId="0" xr:uid="{58299D5A-0EE5-4239-9100-BA73211D26D1}">
      <text>
        <t>[Threaded comment]
Your version of Excel allows you to read this threaded comment; however, any edits to it will get removed if the file is opened in a newer version of Excel. Learn more: https://go.microsoft.com/fwlink/?linkid=870924
Comment:
    ELPR</t>
      </text>
    </comment>
    <comment ref="E157" authorId="37" shapeId="0" xr:uid="{BD90DB25-7122-4ED2-95C9-C295EFD13512}">
      <text>
        <t>[Threaded comment]
Your version of Excel allows you to read this threaded comment; however, any edits to it will get removed if the file is opened in a newer version of Excel. Learn more: https://go.microsoft.com/fwlink/?linkid=870924
Comment:
    EFEL</t>
      </text>
    </comment>
    <comment ref="E158" authorId="38" shapeId="0" xr:uid="{EABE9F77-169C-47C3-B6AD-0C2E9424B73D}">
      <text>
        <t>[Threaded comment]
Your version of Excel allows you to read this threaded comment; however, any edits to it will get removed if the file is opened in a newer version of Excel. Learn more: https://go.microsoft.com/fwlink/?linkid=870924
Comment:
    NGemissions
Reply:
    Equation 5.12
Reply:
    Reference page 38 in U.S. Landfill Protocol</t>
      </text>
    </comment>
    <comment ref="E160" authorId="39" shapeId="0" xr:uid="{BB24D159-76BF-4D9E-B5C8-191E73E33302}">
      <text>
        <t>[Threaded comment]
Your version of Excel allows you to read this threaded comment; however, any edits to it will get removed if the file is opened in a newer version of Excel. Learn more: https://go.microsoft.com/fwlink/?linkid=870924
Comment:
    i</t>
      </text>
    </comment>
    <comment ref="E161" authorId="40" shapeId="0" xr:uid="{8C516592-19B9-41EE-85AF-19443BA83AD7}">
      <text>
        <t>[Threaded comment]
Your version of Excel allows you to read this threaded comment; however, any edits to it will get removed if the file is opened in a newer version of Excel. Learn more: https://go.microsoft.com/fwlink/?linkid=870924
Comment:
    NGi</t>
      </text>
    </comment>
    <comment ref="E162" authorId="41" shapeId="0" xr:uid="{83FAF346-638C-4655-9835-0E442DC76466}">
      <text>
        <t>[Threaded comment]
Your version of Excel allows you to read this threaded comment; however, any edits to it will get removed if the file is opened in a newer version of Excel. Learn more: https://go.microsoft.com/fwlink/?linkid=870924
Comment:
    DEi</t>
      </text>
    </comment>
    <comment ref="E163" authorId="42" shapeId="0" xr:uid="{D10874BC-1C89-40A2-916A-48CED6502272}">
      <text>
        <t>[Threaded comment]
Your version of Excel allows you to read this threaded comment; however, any edits to it will get removed if the file is opened in a newer version of Excel. Learn more: https://go.microsoft.com/fwlink/?linkid=870924
Comment:
    NGCH4</t>
      </text>
    </comment>
    <comment ref="E164" authorId="43" shapeId="0" xr:uid="{3BDA4D34-5F5E-4F28-8156-B41DCDBD8310}">
      <text>
        <t>[Threaded comment]
Your version of Excel allows you to read this threaded comment; however, any edits to it will get removed if the file is opened in a newer version of Excel. Learn more: https://go.microsoft.com/fwlink/?linkid=870924
Comment:
    GWP CH4</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tc={20C1C57D-ECA8-4A1B-8AA3-A7EC0115A724}</author>
    <author>tc={31451AEF-52E7-4D7E-A9EA-F1442B29317B}</author>
    <author>tc={05407402-8275-4113-81F0-42F43D109C4E}</author>
    <author>tc={7C5CCB38-40C4-4968-9903-62D14D554B04}</author>
    <author>tc={D2AA70A3-6E02-4D3A-BB5E-717D240B962A}</author>
    <author>tc={43E345B8-467E-4FEB-B5C3-84B09205F75E}</author>
    <author>tc={EB9A5BB2-C083-4A36-B973-F2EADFEBAF80}</author>
    <author>tc={BC14FE26-67D8-4DF5-950F-C03D3AF4436F}</author>
    <author>tc={586A254A-3790-450E-A4D5-8045F9B51452}</author>
    <author>tc={E8CEC05D-91B5-4821-9625-20E7AE4AB3D8}</author>
    <author>tc={4D165C81-68D5-49A9-A9AF-F6C8508AB46F}</author>
    <author>tc={306218F0-32F2-4545-A967-BCFC0A59DDEF}</author>
    <author>tc={935D0E84-F56A-4A09-B473-47C82717CC8B}</author>
    <author>tc={1075AC20-1DA2-4669-997D-74D7CD7306CC}</author>
    <author>tc={71B756B2-A8EA-477D-904F-8B3A0288941F}</author>
    <author>tc={2B172C4A-9193-48A9-AD42-E785B7F40A5F}</author>
    <author>tc={97E9F4C2-54A5-421E-8B38-4444418980B7}</author>
    <author>tc={E6AB05B2-7365-4005-8B87-765CD166FD3E}</author>
    <author>tc={7162CBCC-BAE7-4F06-85FF-43698B30BB52}</author>
    <author>tc={125C2ECE-88B4-4DE4-9488-7D9BF06BA578}</author>
    <author>tc={3914A9E9-557C-4E5C-B9C7-B74EDEE232E4}</author>
    <author>tc={6C226481-8277-416F-A841-4269111D1ED4}</author>
    <author>tc={9D684CF0-C1A9-43B7-96B4-D10A03773BF4}</author>
    <author>tc={336CA5E3-FEB9-49F9-8DB4-DB586CBC5BC2}</author>
    <author>tc={24A590BE-7FAC-4679-83A7-F04CF17B9576}</author>
    <author>tc={F5CDE647-BA36-4EE8-897B-4EC136835559}</author>
    <author>tc={2D04AB09-C9E7-4A5D-880B-56B6045A1188}</author>
    <author>tc={5AAA59F2-A204-461B-8C8A-6DAA73C7F7FF}</author>
    <author>tc={A2C1424D-C8D5-4FF6-A2D0-FBDA2CD073C1}</author>
  </authors>
  <commentList>
    <comment ref="E5" authorId="0" shapeId="0" xr:uid="{20C1C57D-ECA8-4A1B-8AA3-A7EC0115A724}">
      <text>
        <t>[Threaded comment]
Your version of Excel allows you to read this threaded comment; however, any edits to it will get removed if the file is opened in a newer version of Excel. Learn more: https://go.microsoft.com/fwlink/?linkid=870924
Comment:
    BE
Reply:
    Equation 5.3</t>
      </text>
    </comment>
    <comment ref="E6" authorId="1" shapeId="0" xr:uid="{31451AEF-52E7-4D7E-A9EA-F1442B29317B}">
      <text>
        <t>[Threaded comment]
Your version of Excel allows you to read this threaded comment; however, any edits to it will get removed if the file is opened in a newer version of Excel. Learn more: https://go.microsoft.com/fwlink/?linkid=870924
Comment:
    CH4DestPR
Reply:
    Used in Eq 5.3
Reply:
    Calculated according to Eq 5.4</t>
      </text>
    </comment>
    <comment ref="G6" authorId="2" shapeId="0" xr:uid="{05407402-8275-4113-81F0-42F43D109C4E}">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9" authorId="3" shapeId="0" xr:uid="{7C5CCB38-40C4-4968-9903-62D14D554B04}">
      <text>
        <t>[Threaded comment]
Your version of Excel allows you to read this threaded comment; however, any edits to it will get removed if the file is opened in a newer version of Excel. Learn more: https://go.microsoft.com/fwlink/?linkid=870924
Comment:
    GWP</t>
      </text>
    </comment>
    <comment ref="E10" authorId="4" shapeId="0" xr:uid="{D2AA70A3-6E02-4D3A-BB5E-717D240B962A}">
      <text>
        <t>[Threaded comment]
Your version of Excel allows you to read this threaded comment; however, any edits to it will get removed if the file is opened in a newer version of Excel. Learn more: https://go.microsoft.com/fwlink/?linkid=870924
Comment:
    OX
Reply:
    Used in Eq 5.3</t>
      </text>
    </comment>
    <comment ref="E11" authorId="5" shapeId="0" xr:uid="{43E345B8-467E-4FEB-B5C3-84B09205F75E}">
      <text>
        <t>[Threaded comment]
Your version of Excel allows you to read this threaded comment; however, any edits to it will get removed if the file is opened in a newer version of Excel. Learn more: https://go.microsoft.com/fwlink/?linkid=870924
Comment:
    DF
Reply:
    Used in Eq 5.3</t>
      </text>
    </comment>
    <comment ref="E12" authorId="6" shapeId="0" xr:uid="{EB9A5BB2-C083-4A36-B973-F2EADFEBAF80}">
      <text>
        <t>[Threaded comment]
Your version of Excel allows you to read this threaded comment; however, any edits to it will get removed if the file is opened in a newer version of Excel. Learn more: https://go.microsoft.com/fwlink/?linkid=870924
Comment:
    Sum of CH4Desti. This field will sum all the values for CH4Desti. “i” representing each device</t>
      </text>
    </comment>
    <comment ref="G12" authorId="7" shapeId="0" xr:uid="{BC14FE26-67D8-4DF5-950F-C03D3AF4436F}">
      <text>
        <t>[Threaded comment]
Your version of Excel allows you to read this threaded comment; however, any edits to it will get removed if the file is opened in a newer version of Excel. Learn more: https://go.microsoft.com/fwlink/?linkid=870924
Comment:
    Sum all the values for “The net quantity of methane destroyed by device i during the reporting period”. If user adds data for 3 devices then the value should be the sum of all 3 outputs for CH4Desti. 
Reply:
    Reference Equation 5.4 on page 33 of the U.S. Landfill Protocol</t>
      </text>
    </comment>
    <comment ref="E14" authorId="8" shapeId="0" xr:uid="{586A254A-3790-450E-A4D5-8045F9B51452}">
      <text>
        <t>[Threaded comment]
Your version of Excel allows you to read this threaded comment; however, any edits to it will get removed if the file is opened in a newer version of Excel. Learn more: https://go.microsoft.com/fwlink/?linkid=870924
Comment:
    Device i</t>
      </text>
    </comment>
    <comment ref="E15" authorId="9" shapeId="0" xr:uid="{E8CEC05D-91B5-4821-9625-20E7AE4AB3D8}">
      <text>
        <t>[Threaded comment]
Your version of Excel allows you to read this threaded comment; however, any edits to it will get removed if the file is opened in a newer version of Excel. Learn more: https://go.microsoft.com/fwlink/?linkid=870924
Comment:
    CH4Desti
Reply:
    Used in Eq 5.4</t>
      </text>
    </comment>
    <comment ref="G15" authorId="10" shapeId="0" xr:uid="{4D165C81-68D5-49A9-A9AF-F6C8508AB46F}">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6" authorId="11" shapeId="0" xr:uid="{306218F0-32F2-4545-A967-BCFC0A59DDEF}">
      <text>
        <t>[Threaded comment]
Your version of Excel allows you to read this threaded comment; however, any edits to it will get removed if the file is opened in a newer version of Excel. Learn more: https://go.microsoft.com/fwlink/?linkid=870924
Comment:
    Qi</t>
      </text>
    </comment>
    <comment ref="G16" authorId="12" shapeId="0" xr:uid="{935D0E84-F56A-4A09-B473-47C82717CC8B}">
      <text>
        <t>[Threaded comment]
Your version of Excel allows you to read this threaded comment; however, any edits to it will get removed if the file is opened in a newer version of Excel. Learn more: https://go.microsoft.com/fwlink/?linkid=870924
Comment:
    This should be the sum of all the new entities added by the user for sub schema “Required data points to determine the total quantity of landfill methane sent to destruction device i during the reporting period”
Reply:
    Reference page 33 in U.S. Landfill Protocol</t>
      </text>
    </comment>
    <comment ref="E18" authorId="13" shapeId="0" xr:uid="{1075AC20-1DA2-4669-997D-74D7CD7306CC}">
      <text>
        <t>[Threaded comment]
Your version of Excel allows you to read this threaded comment; however, any edits to it will get removed if the file is opened in a newer version of Excel. Learn more: https://go.microsoft.com/fwlink/?linkid=870924
Comment:
    t</t>
      </text>
    </comment>
    <comment ref="E19" authorId="14" shapeId="0" xr:uid="{71B756B2-A8EA-477D-904F-8B3A0288941F}">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21" authorId="15" shapeId="0" xr:uid="{2B172C4A-9193-48A9-AD42-E785B7F40A5F}">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2" authorId="16" shapeId="0" xr:uid="{97E9F4C2-54A5-421E-8B38-4444418980B7}">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3" authorId="17" shapeId="0" xr:uid="{E6AB05B2-7365-4005-8B87-765CD166FD3E}">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24" authorId="18" shapeId="0" xr:uid="{7162CBCC-BAE7-4F06-85FF-43698B30BB52}">
      <text>
        <t>[Threaded comment]
Your version of Excel allows you to read this threaded comment; however, any edits to it will get removed if the file is opened in a newer version of Excel. Learn more: https://go.microsoft.com/fwlink/?linkid=870924
Comment:
    LFGunadjusted</t>
      </text>
    </comment>
    <comment ref="E25" authorId="19" shapeId="0" xr:uid="{125C2ECE-88B4-4DE4-9488-7D9BF06BA578}">
      <text>
        <t>[Threaded comment]
Your version of Excel allows you to read this threaded comment; however, any edits to it will get removed if the file is opened in a newer version of Excel. Learn more: https://go.microsoft.com/fwlink/?linkid=870924
Comment:
    T</t>
      </text>
    </comment>
    <comment ref="E26" authorId="20" shapeId="0" xr:uid="{3914A9E9-557C-4E5C-B9C7-B74EDEE232E4}">
      <text>
        <t>[Threaded comment]
Your version of Excel allows you to read this threaded comment; however, any edits to it will get removed if the file is opened in a newer version of Excel. Learn more: https://go.microsoft.com/fwlink/?linkid=870924
Comment:
    P</t>
      </text>
    </comment>
    <comment ref="E27" authorId="21" shapeId="0" xr:uid="{6C226481-8277-416F-A841-4269111D1ED4}">
      <text>
        <t>[Threaded comment]
Your version of Excel allows you to read this threaded comment; however, any edits to it will get removed if the file is opened in a newer version of Excel. Learn more: https://go.microsoft.com/fwlink/?linkid=870924
Comment:
    PRCH4,t</t>
      </text>
    </comment>
    <comment ref="E28" authorId="22" shapeId="0" xr:uid="{9D684CF0-C1A9-43B7-96B4-D10A03773BF4}">
      <text>
        <t>[Threaded comment]
Your version of Excel allows you to read this threaded comment; however, any edits to it will get removed if the file is opened in a newer version of Excel. Learn more: https://go.microsoft.com/fwlink/?linkid=870924
Comment:
    DEi</t>
      </text>
    </comment>
    <comment ref="E37" authorId="23" shapeId="0" xr:uid="{336CA5E3-FEB9-49F9-8DB4-DB586CBC5BC2}">
      <text>
        <t>[Threaded comment]
Your version of Excel allows you to read this threaded comment; however, any edits to it will get removed if the file is opened in a newer version of Excel. Learn more: https://go.microsoft.com/fwlink/?linkid=870924
Comment:
    Destbase
Reply:
    Used in Eq 5.3</t>
      </text>
    </comment>
    <comment ref="G37" authorId="24" shapeId="0" xr:uid="{24A590BE-7FAC-4679-83A7-F04CF17B9576}">
      <text>
        <t>[Threaded comment]
Your version of Excel allows you to read this threaded comment; however, any edits to it will get removed if the file is opened in a newer version of Excel. Learn more: https://go.microsoft.com/fwlink/?linkid=870924
Comment:
    Destbase can equal 0 based on questionnaire if not use values</t>
      </text>
    </comment>
    <comment ref="E42" authorId="25" shapeId="0" xr:uid="{F5CDE647-BA36-4EE8-897B-4EC136835559}">
      <text>
        <t>[Threaded comment]
Your version of Excel allows you to read this threaded comment; however, any edits to it will get removed if the file is opened in a newer version of Excel. Learn more: https://go.microsoft.com/fwlink/?linkid=870924
Comment:
    Closeddisount
Reply:
    Used in Eq 5.5 but is calculated according to Eq 5.6 depending on questionnaire.</t>
      </text>
    </comment>
    <comment ref="G42" authorId="26" shapeId="0" xr:uid="{2D04AB09-C9E7-4A5D-880B-56B6045A1188}">
      <text>
        <t xml:space="preserve">[Threaded comment]
Your version of Excel allows you to read this threaded comment; however, any edits to it will get removed if the file is opened in a newer version of Excel. Learn more: https://go.microsoft.com/fwlink/?linkid=870924
Comment:
    Eq 5.6
Reply:
    Reference page in U.S. Landfill Protocol </t>
      </text>
    </comment>
    <comment ref="E104" authorId="27" shapeId="0" xr:uid="{5AAA59F2-A204-461B-8C8A-6DAA73C7F7FF}">
      <text>
        <t>[Threaded comment]
Your version of Excel allows you to read this threaded comment; however, any edits to it will get removed if the file is opened in a newer version of Excel. Learn more: https://go.microsoft.com/fwlink/?linkid=870924
Comment:
    NQdiscount
Reply:
    Equation 5.7 &amp; Appendix C
Reply:
    Reference page 34 and appendix C in U.S. Landfill Protocol</t>
      </text>
    </comment>
    <comment ref="E165" authorId="28" shapeId="0" xr:uid="{A2C1424D-C8D5-4FF6-A2D0-FBDA2CD073C1}">
      <text>
        <t>[Threaded comment]
Your version of Excel allows you to read this threaded comment; however, any edits to it will get removed if the file is opened in a newer version of Excel. Learn more: https://go.microsoft.com/fwlink/?linkid=870924
Comment:
    Destmax
Reply:
    Used in Eq 5.5
Reply:
    Equation 5.8</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tc={9B788B25-C375-40A1-AC08-0001B9AB7DB7}</author>
    <author>tc={812D11F5-24FA-4F80-9DC2-C4B1274D96AB}</author>
    <author>tc={61F3294A-A3FC-45E1-A374-444ADB488E38}</author>
    <author>tc={1E705C01-F81D-4687-AE5C-9E87057439A4}</author>
    <author>tc={DB99399B-990D-46F4-AE9B-2EC7BF5C62AE}</author>
    <author>tc={F3F43761-4EC5-4D35-9F4B-F88114A930A5}</author>
    <author>tc={59293C55-9ED7-4E88-A70D-B0F4BEC6E4AD}</author>
    <author>tc={F749BE83-5563-46B5-92F9-2A6C52C9860E}</author>
    <author>tc={B4EC4D4A-225E-4638-97A5-707BBBC70DF9}</author>
    <author>tc={D9CB48AC-EF71-4614-A2B6-A51BC133BDAB}</author>
    <author>tc={079C3710-5629-4487-8EAA-825F573A3C33}</author>
    <author>tc={CF1BE687-DF3B-4140-98CD-E814032881F8}</author>
    <author>tc={1173F46D-0497-411B-B586-9FA6B57B823C}</author>
    <author>tc={903AFE1A-2627-43C6-B026-E37C2328CF68}</author>
    <author>tc={F3640851-A0C5-45B7-9426-414D49C09A75}</author>
    <author>tc={DA409E97-4AB8-4C7B-8390-2EF6AD24E2E6}</author>
    <author>tc={856991D7-2799-4218-A76B-BC485412B1AE}</author>
    <author>tc={164975AB-2C8F-4CAA-8A1B-69A35EE97D62}</author>
    <author>tc={41A30898-0646-42E6-A526-8A02D28A40FD}</author>
    <author>tc={1B87EFA5-89A8-4E21-909D-672BD6498060}</author>
    <author>tc={F700809F-E129-41FB-BC16-2F055AD64C0B}</author>
    <author>tc={9B0121CD-8A0B-486E-9B79-3C5FF84449FB}</author>
    <author>tc={CE11A7C8-EF6B-4D73-AAA4-3779A0D792CE}</author>
    <author>tc={CC27B855-26AB-4126-8CE5-EE9731533775}</author>
    <author>tc={9DE301FF-8D86-4CF1-84A7-256831A23E6C}</author>
    <author>tc={74135E98-B8A4-4689-8AE5-E6B5BD844B8B}</author>
    <author>tc={B73F44BA-1E2C-465F-A7D8-B65ABC5DF915}</author>
    <author>tc={592B5076-3894-4D80-AE97-20C547982086}</author>
    <author>tc={67B1D779-6017-4EB1-962B-8D2FC1FF4518}</author>
  </authors>
  <commentList>
    <comment ref="E5" authorId="0" shapeId="0" xr:uid="{9B788B25-C375-40A1-AC08-0001B9AB7DB7}">
      <text>
        <t>[Threaded comment]
Your version of Excel allows you to read this threaded comment; however, any edits to it will get removed if the file is opened in a newer version of Excel. Learn more: https://go.microsoft.com/fwlink/?linkid=870924
Comment:
    BE
Reply:
    Equation 5.3</t>
      </text>
    </comment>
    <comment ref="E6" authorId="1" shapeId="0" xr:uid="{812D11F5-24FA-4F80-9DC2-C4B1274D96AB}">
      <text>
        <t>[Threaded comment]
Your version of Excel allows you to read this threaded comment; however, any edits to it will get removed if the file is opened in a newer version of Excel. Learn more: https://go.microsoft.com/fwlink/?linkid=870924
Comment:
    CH4DestPR
Reply:
    Used in Eq 5.3
Reply:
    Calculated according to Eq 5.4</t>
      </text>
    </comment>
    <comment ref="G6" authorId="2" shapeId="0" xr:uid="{61F3294A-A3FC-45E1-A374-444ADB488E38}">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9" authorId="3" shapeId="0" xr:uid="{1E705C01-F81D-4687-AE5C-9E87057439A4}">
      <text>
        <t>[Threaded comment]
Your version of Excel allows you to read this threaded comment; however, any edits to it will get removed if the file is opened in a newer version of Excel. Learn more: https://go.microsoft.com/fwlink/?linkid=870924
Comment:
    GWP</t>
      </text>
    </comment>
    <comment ref="E10" authorId="4" shapeId="0" xr:uid="{DB99399B-990D-46F4-AE9B-2EC7BF5C62AE}">
      <text>
        <t>[Threaded comment]
Your version of Excel allows you to read this threaded comment; however, any edits to it will get removed if the file is opened in a newer version of Excel. Learn more: https://go.microsoft.com/fwlink/?linkid=870924
Comment:
    OX
Reply:
    Used in Eq 5.3</t>
      </text>
    </comment>
    <comment ref="E11" authorId="5" shapeId="0" xr:uid="{F3F43761-4EC5-4D35-9F4B-F88114A930A5}">
      <text>
        <t>[Threaded comment]
Your version of Excel allows you to read this threaded comment; however, any edits to it will get removed if the file is opened in a newer version of Excel. Learn more: https://go.microsoft.com/fwlink/?linkid=870924
Comment:
    DF
Reply:
    Used in Eq 5.3</t>
      </text>
    </comment>
    <comment ref="E12" authorId="6" shapeId="0" xr:uid="{59293C55-9ED7-4E88-A70D-B0F4BEC6E4AD}">
      <text>
        <t>[Threaded comment]
Your version of Excel allows you to read this threaded comment; however, any edits to it will get removed if the file is opened in a newer version of Excel. Learn more: https://go.microsoft.com/fwlink/?linkid=870924
Comment:
    Sum of CH4Desti. This field will sum all the values for CH4Desti. “i” representing each device</t>
      </text>
    </comment>
    <comment ref="G12" authorId="7" shapeId="0" xr:uid="{F749BE83-5563-46B5-92F9-2A6C52C9860E}">
      <text>
        <t>[Threaded comment]
Your version of Excel allows you to read this threaded comment; however, any edits to it will get removed if the file is opened in a newer version of Excel. Learn more: https://go.microsoft.com/fwlink/?linkid=870924
Comment:
    Sum all the values for “The net quantity of methane destroyed by device i during the reporting period”. If user adds data for 3 devices then the value should be the sum of all 3 outputs for CH4Desti. 
Reply:
    Reference Equation 5.4 on page 33 of the U.S. Landfill Protocol</t>
      </text>
    </comment>
    <comment ref="E14" authorId="8" shapeId="0" xr:uid="{B4EC4D4A-225E-4638-97A5-707BBBC70DF9}">
      <text>
        <t>[Threaded comment]
Your version of Excel allows you to read this threaded comment; however, any edits to it will get removed if the file is opened in a newer version of Excel. Learn more: https://go.microsoft.com/fwlink/?linkid=870924
Comment:
    Device i</t>
      </text>
    </comment>
    <comment ref="E15" authorId="9" shapeId="0" xr:uid="{D9CB48AC-EF71-4614-A2B6-A51BC133BDAB}">
      <text>
        <t>[Threaded comment]
Your version of Excel allows you to read this threaded comment; however, any edits to it will get removed if the file is opened in a newer version of Excel. Learn more: https://go.microsoft.com/fwlink/?linkid=870924
Comment:
    CH4Desti
Reply:
    Used in Eq 5.4</t>
      </text>
    </comment>
    <comment ref="G15" authorId="10" shapeId="0" xr:uid="{079C3710-5629-4487-8EAA-825F573A3C33}">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16" authorId="11" shapeId="0" xr:uid="{CF1BE687-DF3B-4140-98CD-E814032881F8}">
      <text>
        <t>[Threaded comment]
Your version of Excel allows you to read this threaded comment; however, any edits to it will get removed if the file is opened in a newer version of Excel. Learn more: https://go.microsoft.com/fwlink/?linkid=870924
Comment:
    Qi</t>
      </text>
    </comment>
    <comment ref="G16" authorId="12" shapeId="0" xr:uid="{1173F46D-0497-411B-B586-9FA6B57B823C}">
      <text>
        <t>[Threaded comment]
Your version of Excel allows you to read this threaded comment; however, any edits to it will get removed if the file is opened in a newer version of Excel. Learn more: https://go.microsoft.com/fwlink/?linkid=870924
Comment:
    This should be the sum of all the new entities added by the user for sub schema “Required data points to determine the total quantity of landfill methane sent to destruction device i during the reporting period”
Reply:
    Reference page 33 in U.S. Landfill Protocol</t>
      </text>
    </comment>
    <comment ref="E18" authorId="13" shapeId="0" xr:uid="{903AFE1A-2627-43C6-B026-E37C2328CF68}">
      <text>
        <t>[Threaded comment]
Your version of Excel allows you to read this threaded comment; however, any edits to it will get removed if the file is opened in a newer version of Excel. Learn more: https://go.microsoft.com/fwlink/?linkid=870924
Comment:
    t</t>
      </text>
    </comment>
    <comment ref="E19" authorId="14" shapeId="0" xr:uid="{F3640851-A0C5-45B7-9426-414D49C09A75}">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21" authorId="15" shapeId="0" xr:uid="{DA409E97-4AB8-4C7B-8390-2EF6AD24E2E6}">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2" authorId="16" shapeId="0" xr:uid="{856991D7-2799-4218-A76B-BC485412B1AE}">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23" authorId="17" shapeId="0" xr:uid="{164975AB-2C8F-4CAA-8A1B-69A35EE97D62}">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24" authorId="18" shapeId="0" xr:uid="{41A30898-0646-42E6-A526-8A02D28A40FD}">
      <text>
        <t>[Threaded comment]
Your version of Excel allows you to read this threaded comment; however, any edits to it will get removed if the file is opened in a newer version of Excel. Learn more: https://go.microsoft.com/fwlink/?linkid=870924
Comment:
    LFGunadjusted</t>
      </text>
    </comment>
    <comment ref="E25" authorId="19" shapeId="0" xr:uid="{1B87EFA5-89A8-4E21-909D-672BD6498060}">
      <text>
        <t>[Threaded comment]
Your version of Excel allows you to read this threaded comment; however, any edits to it will get removed if the file is opened in a newer version of Excel. Learn more: https://go.microsoft.com/fwlink/?linkid=870924
Comment:
    T</t>
      </text>
    </comment>
    <comment ref="E26" authorId="20" shapeId="0" xr:uid="{F700809F-E129-41FB-BC16-2F055AD64C0B}">
      <text>
        <t>[Threaded comment]
Your version of Excel allows you to read this threaded comment; however, any edits to it will get removed if the file is opened in a newer version of Excel. Learn more: https://go.microsoft.com/fwlink/?linkid=870924
Comment:
    P</t>
      </text>
    </comment>
    <comment ref="E27" authorId="21" shapeId="0" xr:uid="{9B0121CD-8A0B-486E-9B79-3C5FF84449FB}">
      <text>
        <t>[Threaded comment]
Your version of Excel allows you to read this threaded comment; however, any edits to it will get removed if the file is opened in a newer version of Excel. Learn more: https://go.microsoft.com/fwlink/?linkid=870924
Comment:
    PRCH4,t</t>
      </text>
    </comment>
    <comment ref="E28" authorId="22" shapeId="0" xr:uid="{CE11A7C8-EF6B-4D73-AAA4-3779A0D792CE}">
      <text>
        <t>[Threaded comment]
Your version of Excel allows you to read this threaded comment; however, any edits to it will get removed if the file is opened in a newer version of Excel. Learn more: https://go.microsoft.com/fwlink/?linkid=870924
Comment:
    DEi</t>
      </text>
    </comment>
    <comment ref="E37" authorId="23" shapeId="0" xr:uid="{CC27B855-26AB-4126-8CE5-EE9731533775}">
      <text>
        <t>[Threaded comment]
Your version of Excel allows you to read this threaded comment; however, any edits to it will get removed if the file is opened in a newer version of Excel. Learn more: https://go.microsoft.com/fwlink/?linkid=870924
Comment:
    Destbase
Reply:
    Used in Eq 5.3</t>
      </text>
    </comment>
    <comment ref="G37" authorId="24" shapeId="0" xr:uid="{9DE301FF-8D86-4CF1-84A7-256831A23E6C}">
      <text>
        <t>[Threaded comment]
Your version of Excel allows you to read this threaded comment; however, any edits to it will get removed if the file is opened in a newer version of Excel. Learn more: https://go.microsoft.com/fwlink/?linkid=870924
Comment:
    Destbase can equal 0 based on questionnaire if not use values</t>
      </text>
    </comment>
    <comment ref="E42" authorId="25" shapeId="0" xr:uid="{74135E98-B8A4-4689-8AE5-E6B5BD844B8B}">
      <text>
        <t>[Threaded comment]
Your version of Excel allows you to read this threaded comment; however, any edits to it will get removed if the file is opened in a newer version of Excel. Learn more: https://go.microsoft.com/fwlink/?linkid=870924
Comment:
    Closeddisount
Reply:
    Used in Eq 5.5 but is calculated according to Eq 5.6 depending on questionnaire.</t>
      </text>
    </comment>
    <comment ref="G42" authorId="26" shapeId="0" xr:uid="{B73F44BA-1E2C-465F-A7D8-B65ABC5DF915}">
      <text>
        <t xml:space="preserve">[Threaded comment]
Your version of Excel allows you to read this threaded comment; however, any edits to it will get removed if the file is opened in a newer version of Excel. Learn more: https://go.microsoft.com/fwlink/?linkid=870924
Comment:
    Eq 5.6
Reply:
    Reference page in U.S. Landfill Protocol </t>
      </text>
    </comment>
    <comment ref="E90" authorId="27" shapeId="0" xr:uid="{592B5076-3894-4D80-AE97-20C547982086}">
      <text>
        <t>[Threaded comment]
Your version of Excel allows you to read this threaded comment; however, any edits to it will get removed if the file is opened in a newer version of Excel. Learn more: https://go.microsoft.com/fwlink/?linkid=870924
Comment:
    NQdiscount
Reply:
    Equation 5.7 &amp; Appendix C
Reply:
    Reference page 34 and appendix C in U.S. Landfill Protocol</t>
      </text>
    </comment>
    <comment ref="E137" authorId="28" shapeId="0" xr:uid="{67B1D779-6017-4EB1-962B-8D2FC1FF4518}">
      <text>
        <t>[Threaded comment]
Your version of Excel allows you to read this threaded comment; however, any edits to it will get removed if the file is opened in a newer version of Excel. Learn more: https://go.microsoft.com/fwlink/?linkid=870924
Comment:
    Destmax
Reply:
    Used in Eq 5.5
Reply:
    Equation 5.8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tc={D4FCA3A5-121B-4D09-AF61-32E076996FA2}</author>
    <author>tc={E2377807-DCC1-437F-993A-0596B64B1BC1}</author>
    <author>tc={9868B80F-311D-414F-B6C6-6260BE53B733}</author>
    <author>tc={F6658D46-199A-47AE-B4BC-9150E6225A80}</author>
    <author>tc={8697DD13-F2D8-452E-8C06-A72A74BF5FCC}</author>
    <author>tc={EE9E5FA8-4FA0-44DD-88AE-EACA05F79163}</author>
    <author>tc={65F192D0-65E9-4506-A6D0-171C7CAE802B}</author>
    <author>tc={B6F2AC47-FF72-419F-8AC0-24AB71D0C2A9}</author>
    <author>tc={1BFF3B89-0199-469C-A309-7451C644CDD4}</author>
    <author>tc={AF25F17F-742C-4A4A-ABCB-AE0414B32D37}</author>
    <author>tc={F0639470-919B-41D6-A14D-A8967C4DC095}</author>
    <author>tc={54CFEAFC-5CB7-4158-9D31-27DDBA0FB690}</author>
    <author>tc={613DC0A2-9832-4178-B5B4-3201AB8E4966}</author>
    <author>tc={34EBB625-306B-4026-AEBC-601F734FFDE7}</author>
    <author>tc={37BD0347-F78C-420C-AA51-1F1C946E262B}</author>
  </authors>
  <commentList>
    <comment ref="E5" authorId="0" shapeId="0" xr:uid="{D4FCA3A5-121B-4D09-AF61-32E076996FA2}">
      <text>
        <t>[Threaded comment]
Your version of Excel allows you to read this threaded comment; however, any edits to it will get removed if the file is opened in a newer version of Excel. Learn more: https://go.microsoft.com/fwlink/?linkid=870924
Comment:
    Device i</t>
      </text>
    </comment>
    <comment ref="E6" authorId="1" shapeId="0" xr:uid="{E2377807-DCC1-437F-993A-0596B64B1BC1}">
      <text>
        <t>[Threaded comment]
Your version of Excel allows you to read this threaded comment; however, any edits to it will get removed if the file is opened in a newer version of Excel. Learn more: https://go.microsoft.com/fwlink/?linkid=870924
Comment:
    CH4Desti
Reply:
    Used in Eq 5.4</t>
      </text>
    </comment>
    <comment ref="G6" authorId="2" shapeId="0" xr:uid="{9868B80F-311D-414F-B6C6-6260BE53B733}">
      <text>
        <t>[Threaded comment]
Your version of Excel allows you to read this threaded comment; however, any edits to it will get removed if the file is opened in a newer version of Excel. Learn more: https://go.microsoft.com/fwlink/?linkid=870924
Comment:
    Reference page 33 in U.S. Landfill Protocol</t>
      </text>
    </comment>
    <comment ref="E7" authorId="3" shapeId="0" xr:uid="{F6658D46-199A-47AE-B4BC-9150E6225A80}">
      <text>
        <t>[Threaded comment]
Your version of Excel allows you to read this threaded comment; however, any edits to it will get removed if the file is opened in a newer version of Excel. Learn more: https://go.microsoft.com/fwlink/?linkid=870924
Comment:
    Qi</t>
      </text>
    </comment>
    <comment ref="G7" authorId="4" shapeId="0" xr:uid="{8697DD13-F2D8-452E-8C06-A72A74BF5FCC}">
      <text>
        <t>[Threaded comment]
Your version of Excel allows you to read this threaded comment; however, any edits to it will get removed if the file is opened in a newer version of Excel. Learn more: https://go.microsoft.com/fwlink/?linkid=870924
Comment:
    This should be the sum of all the new entities added by the user for sub schema “Required data points to determine the total quantity of landfill methane sent to destruction device i during the reporting period”
Reply:
    Reference page 33 in U.S. Landfill Protocol</t>
      </text>
    </comment>
    <comment ref="E9" authorId="5" shapeId="0" xr:uid="{EE9E5FA8-4FA0-44DD-88AE-EACA05F79163}">
      <text>
        <t>[Threaded comment]
Your version of Excel allows you to read this threaded comment; however, any edits to it will get removed if the file is opened in a newer version of Excel. Learn more: https://go.microsoft.com/fwlink/?linkid=870924
Comment:
    t</t>
      </text>
    </comment>
    <comment ref="E10" authorId="6" shapeId="0" xr:uid="{65F192D0-65E9-4506-A6D0-171C7CAE802B}">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12" authorId="7" shapeId="0" xr:uid="{B6F2AC47-FF72-419F-8AC0-24AB71D0C2A9}">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13" authorId="8" shapeId="0" xr:uid="{1BFF3B89-0199-469C-A309-7451C644CDD4}">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14" authorId="9" shapeId="0" xr:uid="{AF25F17F-742C-4A4A-ABCB-AE0414B32D37}">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15" authorId="10" shapeId="0" xr:uid="{F0639470-919B-41D6-A14D-A8967C4DC095}">
      <text>
        <t>[Threaded comment]
Your version of Excel allows you to read this threaded comment; however, any edits to it will get removed if the file is opened in a newer version of Excel. Learn more: https://go.microsoft.com/fwlink/?linkid=870924
Comment:
    LFGunadjusted</t>
      </text>
    </comment>
    <comment ref="E16" authorId="11" shapeId="0" xr:uid="{54CFEAFC-5CB7-4158-9D31-27DDBA0FB690}">
      <text>
        <t>[Threaded comment]
Your version of Excel allows you to read this threaded comment; however, any edits to it will get removed if the file is opened in a newer version of Excel. Learn more: https://go.microsoft.com/fwlink/?linkid=870924
Comment:
    T</t>
      </text>
    </comment>
    <comment ref="E17" authorId="12" shapeId="0" xr:uid="{613DC0A2-9832-4178-B5B4-3201AB8E4966}">
      <text>
        <t>[Threaded comment]
Your version of Excel allows you to read this threaded comment; however, any edits to it will get removed if the file is opened in a newer version of Excel. Learn more: https://go.microsoft.com/fwlink/?linkid=870924
Comment:
    P</t>
      </text>
    </comment>
    <comment ref="E18" authorId="13" shapeId="0" xr:uid="{34EBB625-306B-4026-AEBC-601F734FFDE7}">
      <text>
        <t>[Threaded comment]
Your version of Excel allows you to read this threaded comment; however, any edits to it will get removed if the file is opened in a newer version of Excel. Learn more: https://go.microsoft.com/fwlink/?linkid=870924
Comment:
    PRCH4,t</t>
      </text>
    </comment>
    <comment ref="E19" authorId="14" shapeId="0" xr:uid="{37BD0347-F78C-420C-AA51-1F1C946E262B}">
      <text>
        <t>[Threaded comment]
Your version of Excel allows you to read this threaded comment; however, any edits to it will get removed if the file is opened in a newer version of Excel. Learn more: https://go.microsoft.com/fwlink/?linkid=870924
Comment:
    DEi</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tc={B582C34A-83BE-4062-9B90-855801376544}</author>
    <author>tc={BF9BCDB5-4CD3-4FAE-874F-BA0F7E33E827}</author>
    <author>tc={08D8908F-E227-4291-B9AB-BF9367667623}</author>
    <author>tc={0928A9DE-A5AA-4000-9E2F-0503BE776C14}</author>
    <author>tc={29CAED27-4996-43FF-A247-E33E7C741E7B}</author>
    <author>tc={CE01DB99-08C3-4C14-9E70-F8AE41F548A9}</author>
    <author>tc={A64C64A8-2803-4C52-AB95-91B58AFA7DE9}</author>
    <author>tc={806ADA14-E0A8-4691-B6A6-EDE1B17518A0}</author>
    <author>tc={A68E93F7-F025-40D7-9B41-90A781566AC8}</author>
  </authors>
  <commentList>
    <comment ref="E5" authorId="0" shapeId="0" xr:uid="{B582C34A-83BE-4062-9B90-855801376544}">
      <text>
        <t>[Threaded comment]
Your version of Excel allows you to read this threaded comment; however, any edits to it will get removed if the file is opened in a newer version of Excel. Learn more: https://go.microsoft.com/fwlink/?linkid=870924
Comment:
    t</t>
      </text>
    </comment>
    <comment ref="E6" authorId="1" shapeId="0" xr:uid="{BF9BCDB5-4CD3-4FAE-874F-BA0F7E33E827}">
      <text>
        <t>[Threaded comment]
Your version of Excel allows you to read this threaded comment; however, any edits to it will get removed if the file is opened in a newer version of Excel. Learn more: https://go.microsoft.com/fwlink/?linkid=870924
Comment:
    Equation 5.2 determination</t>
      </text>
    </comment>
    <comment ref="E8" authorId="2" shapeId="0" xr:uid="{08D8908F-E227-4291-B9AB-BF9367667623}">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9" authorId="3" shapeId="0" xr:uid="{0928A9DE-A5AA-4000-9E2F-0503BE776C14}">
      <text>
        <t>[Threaded comment]
Your version of Excel allows you to read this threaded comment; however, any edits to it will get removed if the file is opened in a newer version of Excel. Learn more: https://go.microsoft.com/fwlink/?linkid=870924
Comment:
    LFGi,t
Reply:
    User input, flow meter internally corrects temperature and pressure</t>
      </text>
    </comment>
    <comment ref="E10" authorId="4" shapeId="0" xr:uid="{29CAED27-4996-43FF-A247-E33E7C741E7B}">
      <text>
        <t>[Threaded comment]
Your version of Excel allows you to read this threaded comment; however, any edits to it will get removed if the file is opened in a newer version of Excel. Learn more: https://go.microsoft.com/fwlink/?linkid=870924
Comment:
    LFGi,t
Reply:
    Adjusted value,, flow meter does not internally corrects temperature and pressure
Reply:
    Equation 5.2</t>
      </text>
    </comment>
    <comment ref="E11" authorId="5" shapeId="0" xr:uid="{CE01DB99-08C3-4C14-9E70-F8AE41F548A9}">
      <text>
        <t>[Threaded comment]
Your version of Excel allows you to read this threaded comment; however, any edits to it will get removed if the file is opened in a newer version of Excel. Learn more: https://go.microsoft.com/fwlink/?linkid=870924
Comment:
    LFGunadjusted</t>
      </text>
    </comment>
    <comment ref="E12" authorId="6" shapeId="0" xr:uid="{A64C64A8-2803-4C52-AB95-91B58AFA7DE9}">
      <text>
        <t>[Threaded comment]
Your version of Excel allows you to read this threaded comment; however, any edits to it will get removed if the file is opened in a newer version of Excel. Learn more: https://go.microsoft.com/fwlink/?linkid=870924
Comment:
    T</t>
      </text>
    </comment>
    <comment ref="E13" authorId="7" shapeId="0" xr:uid="{806ADA14-E0A8-4691-B6A6-EDE1B17518A0}">
      <text>
        <t>[Threaded comment]
Your version of Excel allows you to read this threaded comment; however, any edits to it will get removed if the file is opened in a newer version of Excel. Learn more: https://go.microsoft.com/fwlink/?linkid=870924
Comment:
    P</t>
      </text>
    </comment>
    <comment ref="E14" authorId="8" shapeId="0" xr:uid="{A68E93F7-F025-40D7-9B41-90A781566AC8}">
      <text>
        <t>[Threaded comment]
Your version of Excel allows you to read this threaded comment; however, any edits to it will get removed if the file is opened in a newer version of Excel. Learn more: https://go.microsoft.com/fwlink/?linkid=870924
Comment:
    PRCH4,t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tc={8C5465B3-C686-4EFB-A7F4-FAC802BAAA1B}</author>
    <author>tc={240DD3F5-165A-42A8-AEC7-8AC419525DBB}</author>
    <author>tc={A54281E9-D1E3-4B9A-9351-8E65298B494A}</author>
    <author>tc={40236140-C245-41FC-B164-FF17E4CEC28D}</author>
    <author>tc={8AD085BE-A373-4A45-9B91-A980BCA067C5}</author>
    <author>tc={76C7D774-FB63-445A-9C11-901087AE9169}</author>
    <author>tc={2951125E-E7E7-4494-8186-D4FEBD95AC52}</author>
    <author>tc={61512580-B7BA-43A7-ADD9-22CDD01A803F}</author>
    <author>tc={17A2C49F-9866-48D1-957E-7632941C3117}</author>
    <author>tc={12620F47-A62B-482E-9330-43366D01DED9}</author>
    <author>tc={551B249C-32A0-4409-9339-92FA41FC56CF}</author>
    <author>tc={4A00589D-6CC4-4C3D-BA86-4F1ABC78FF49}</author>
    <author>tc={74C03273-D8EB-40E2-ABB8-F5ACA1740BE4}</author>
    <author>tc={F315528F-CCD2-419C-A488-71F78E7E247C}</author>
    <author>tc={1A146D8C-4CA3-46A4-94D8-2185B77502A4}</author>
    <author>tc={7084A14A-7EAD-4C4C-9B48-E99943364B7C}</author>
    <author>tc={6E9F4A1A-10C5-4C1D-9EF9-39CFEF1BF25B}</author>
    <author>tc={44055E70-4AE2-43B3-B885-ED181DD0EEB7}</author>
    <author>tc={756F3D65-CE48-4976-8882-1894A2BB3936}</author>
    <author>tc={E2EF9F76-73B1-4655-A877-4DC0886BB057}</author>
  </authors>
  <commentList>
    <comment ref="E5" authorId="0" shapeId="0" xr:uid="{8C5465B3-C686-4EFB-A7F4-FAC802BAAA1B}">
      <text>
        <t>[Threaded comment]
Your version of Excel allows you to read this threaded comment; however, any edits to it will get removed if the file is opened in a newer version of Excel. Learn more: https://go.microsoft.com/fwlink/?linkid=870924
Comment:
    PE
Reply:
    Equation 5.9</t>
      </text>
    </comment>
    <comment ref="E6" authorId="1" shapeId="0" xr:uid="{240DD3F5-165A-42A8-AEC7-8AC419525DBB}">
      <text>
        <t>[Threaded comment]
Your version of Excel allows you to read this threaded comment; however, any edits to it will get removed if the file is opened in a newer version of Excel. Learn more: https://go.microsoft.com/fwlink/?linkid=870924
Comment:
    FFCO2
Reply:
    Equation 5.10</t>
      </text>
    </comment>
    <comment ref="E8" authorId="2" shapeId="0" xr:uid="{A54281E9-D1E3-4B9A-9351-8E65298B494A}">
      <text>
        <t>[Threaded comment]
Your version of Excel allows you to read this threaded comment; however, any edits to it will get removed if the file is opened in a newer version of Excel. Learn more: https://go.microsoft.com/fwlink/?linkid=870924
Comment:
    j</t>
      </text>
    </comment>
    <comment ref="E9" authorId="3" shapeId="0" xr:uid="{40236140-C245-41FC-B164-FF17E4CEC28D}">
      <text>
        <t>[Threaded comment]
Your version of Excel allows you to read this threaded comment; however, any edits to it will get removed if the file is opened in a newer version of Excel. Learn more: https://go.microsoft.com/fwlink/?linkid=870924
Comment:
    FFPR,j</t>
      </text>
    </comment>
    <comment ref="E10" authorId="4" shapeId="0" xr:uid="{8AD085BE-A373-4A45-9B91-A980BCA067C5}">
      <text>
        <t>[Threaded comment]
Your version of Excel allows you to read this threaded comment; however, any edits to it will get removed if the file is opened in a newer version of Excel. Learn more: https://go.microsoft.com/fwlink/?linkid=870924
Comment:
    EFFF,j</t>
      </text>
    </comment>
    <comment ref="E12" authorId="5" shapeId="0" xr:uid="{76C7D774-FB63-445A-9C11-901087AE9169}">
      <text>
        <t>[Threaded comment]
Your version of Excel allows you to read this threaded comment; however, any edits to it will get removed if the file is opened in a newer version of Excel. Learn more: https://go.microsoft.com/fwlink/?linkid=870924
Comment:
    j</t>
      </text>
    </comment>
    <comment ref="E13" authorId="6" shapeId="0" xr:uid="{2951125E-E7E7-4494-8186-D4FEBD95AC52}">
      <text>
        <t>[Threaded comment]
Your version of Excel allows you to read this threaded comment; however, any edits to it will get removed if the file is opened in a newer version of Excel. Learn more: https://go.microsoft.com/fwlink/?linkid=870924
Comment:
    FFPR,j</t>
      </text>
    </comment>
    <comment ref="E14" authorId="7" shapeId="0" xr:uid="{61512580-B7BA-43A7-ADD9-22CDD01A803F}">
      <text>
        <t>[Threaded comment]
Your version of Excel allows you to read this threaded comment; however, any edits to it will get removed if the file is opened in a newer version of Excel. Learn more: https://go.microsoft.com/fwlink/?linkid=870924
Comment:
    EFFF,j</t>
      </text>
    </comment>
    <comment ref="E15" authorId="8" shapeId="0" xr:uid="{17A2C49F-9866-48D1-957E-7632941C3117}">
      <text>
        <t>[Threaded comment]
Your version of Excel allows you to read this threaded comment; however, any edits to it will get removed if the file is opened in a newer version of Excel. Learn more: https://go.microsoft.com/fwlink/?linkid=870924
Comment:
    ELCO2
Reply:
    Equation 5.11</t>
      </text>
    </comment>
    <comment ref="E16" authorId="9" shapeId="0" xr:uid="{12620F47-A62B-482E-9330-43366D01DED9}">
      <text>
        <t>[Threaded comment]
Your version of Excel allows you to read this threaded comment; however, any edits to it will get removed if the file is opened in a newer version of Excel. Learn more: https://go.microsoft.com/fwlink/?linkid=870924
Comment:
    ELPR</t>
      </text>
    </comment>
    <comment ref="E17" authorId="10" shapeId="0" xr:uid="{551B249C-32A0-4409-9339-92FA41FC56CF}">
      <text>
        <t>[Threaded comment]
Your version of Excel allows you to read this threaded comment; however, any edits to it will get removed if the file is opened in a newer version of Excel. Learn more: https://go.microsoft.com/fwlink/?linkid=870924
Comment:
    EFEL</t>
      </text>
    </comment>
    <comment ref="E18" authorId="11" shapeId="0" xr:uid="{4A00589D-6CC4-4C3D-BA86-4F1ABC78FF49}">
      <text>
        <t>[Threaded comment]
Your version of Excel allows you to read this threaded comment; however, any edits to it will get removed if the file is opened in a newer version of Excel. Learn more: https://go.microsoft.com/fwlink/?linkid=870924
Comment:
    NGemissions
Reply:
    Equation 5.12
Reply:
    Reference page 38 in U.S. Landfill Protocol</t>
      </text>
    </comment>
    <comment ref="E20" authorId="12" shapeId="0" xr:uid="{74C03273-D8EB-40E2-ABB8-F5ACA1740BE4}">
      <text>
        <t>[Threaded comment]
Your version of Excel allows you to read this threaded comment; however, any edits to it will get removed if the file is opened in a newer version of Excel. Learn more: https://go.microsoft.com/fwlink/?linkid=870924
Comment:
    i</t>
      </text>
    </comment>
    <comment ref="E21" authorId="13" shapeId="0" xr:uid="{F315528F-CCD2-419C-A488-71F78E7E247C}">
      <text>
        <t>[Threaded comment]
Your version of Excel allows you to read this threaded comment; however, any edits to it will get removed if the file is opened in a newer version of Excel. Learn more: https://go.microsoft.com/fwlink/?linkid=870924
Comment:
    NGi</t>
      </text>
    </comment>
    <comment ref="E22" authorId="14" shapeId="0" xr:uid="{1A146D8C-4CA3-46A4-94D8-2185B77502A4}">
      <text>
        <t>[Threaded comment]
Your version of Excel allows you to read this threaded comment; however, any edits to it will get removed if the file is opened in a newer version of Excel. Learn more: https://go.microsoft.com/fwlink/?linkid=870924
Comment:
    DEi</t>
      </text>
    </comment>
    <comment ref="E24" authorId="15" shapeId="0" xr:uid="{7084A14A-7EAD-4C4C-9B48-E99943364B7C}">
      <text>
        <t>[Threaded comment]
Your version of Excel allows you to read this threaded comment; however, any edits to it will get removed if the file is opened in a newer version of Excel. Learn more: https://go.microsoft.com/fwlink/?linkid=870924
Comment:
    i</t>
      </text>
    </comment>
    <comment ref="E25" authorId="16" shapeId="0" xr:uid="{6E9F4A1A-10C5-4C1D-9EF9-39CFEF1BF25B}">
      <text>
        <t>[Threaded comment]
Your version of Excel allows you to read this threaded comment; however, any edits to it will get removed if the file is opened in a newer version of Excel. Learn more: https://go.microsoft.com/fwlink/?linkid=870924
Comment:
    NGi</t>
      </text>
    </comment>
    <comment ref="E26" authorId="17" shapeId="0" xr:uid="{44055E70-4AE2-43B3-B885-ED181DD0EEB7}">
      <text>
        <t>[Threaded comment]
Your version of Excel allows you to read this threaded comment; however, any edits to it will get removed if the file is opened in a newer version of Excel. Learn more: https://go.microsoft.com/fwlink/?linkid=870924
Comment:
    DEi</t>
      </text>
    </comment>
    <comment ref="E27" authorId="18" shapeId="0" xr:uid="{756F3D65-CE48-4976-8882-1894A2BB3936}">
      <text>
        <t>[Threaded comment]
Your version of Excel allows you to read this threaded comment; however, any edits to it will get removed if the file is opened in a newer version of Excel. Learn more: https://go.microsoft.com/fwlink/?linkid=870924
Comment:
    NGCH4</t>
      </text>
    </comment>
    <comment ref="E28" authorId="19" shapeId="0" xr:uid="{E2EF9F76-73B1-4655-A877-4DC0886BB057}">
      <text>
        <t>[Threaded comment]
Your version of Excel allows you to read this threaded comment; however, any edits to it will get removed if the file is opened in a newer version of Excel. Learn more: https://go.microsoft.com/fwlink/?linkid=870924
Comment:
    GWP CH4</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tc={8A1AF311-40C4-4EAC-A4CC-9F339D8306D8}</author>
    <author>tc={34EAF90C-B81D-4B34-91DB-A8F350AE896B}</author>
    <author>tc={B4AD5BF8-3ED9-4E3C-92FF-163C4AC0C7E8}</author>
    <author>tc={DA3A73FD-97A8-4990-8A49-0C1BF64B56EB}</author>
    <author>tc={0E6A4C71-CCEC-443C-9F49-A17AE92F6FA3}</author>
    <author>tc={361A9026-5F63-4C8F-B96F-AE6A122B870B}</author>
    <author>tc={E54FE0D1-B384-41AA-8286-2C600922F066}</author>
    <author>tc={4285FC3F-B11D-40B8-90CC-3BEC8F006881}</author>
    <author>tc={425F806A-5F0E-4699-94FA-FC5248D1FEB6}</author>
    <author>tc={49AB3FCB-7B23-4DFF-84CB-7C85C8B96D5E}</author>
    <author>tc={1E6A26F3-ABD8-4E10-800D-547090A1490A}</author>
    <author>tc={E1CBB3FC-EF9A-49D5-91E3-DE408394C3AE}</author>
    <author>tc={5E76EEA4-E91C-4C04-B951-0682AF65D24F}</author>
    <author>tc={1AB7ABA7-9097-4EFD-87AB-C5F4E42A0204}</author>
  </authors>
  <commentList>
    <comment ref="E5" authorId="0" shapeId="0" xr:uid="{8A1AF311-40C4-4EAC-A4CC-9F339D8306D8}">
      <text>
        <t>[Threaded comment]
Your version of Excel allows you to read this threaded comment; however, any edits to it will get removed if the file is opened in a newer version of Excel. Learn more: https://go.microsoft.com/fwlink/?linkid=870924
Comment:
    PE
Reply:
    Equation 5.9</t>
      </text>
    </comment>
    <comment ref="E6" authorId="1" shapeId="0" xr:uid="{34EAF90C-B81D-4B34-91DB-A8F350AE896B}">
      <text>
        <t>[Threaded comment]
Your version of Excel allows you to read this threaded comment; however, any edits to it will get removed if the file is opened in a newer version of Excel. Learn more: https://go.microsoft.com/fwlink/?linkid=870924
Comment:
    FFCO2
Reply:
    Equation 5.10</t>
      </text>
    </comment>
    <comment ref="E8" authorId="2" shapeId="0" xr:uid="{B4AD5BF8-3ED9-4E3C-92FF-163C4AC0C7E8}">
      <text>
        <t>[Threaded comment]
Your version of Excel allows you to read this threaded comment; however, any edits to it will get removed if the file is opened in a newer version of Excel. Learn more: https://go.microsoft.com/fwlink/?linkid=870924
Comment:
    j</t>
      </text>
    </comment>
    <comment ref="E9" authorId="3" shapeId="0" xr:uid="{DA3A73FD-97A8-4990-8A49-0C1BF64B56EB}">
      <text>
        <t>[Threaded comment]
Your version of Excel allows you to read this threaded comment; however, any edits to it will get removed if the file is opened in a newer version of Excel. Learn more: https://go.microsoft.com/fwlink/?linkid=870924
Comment:
    FFPR,j</t>
      </text>
    </comment>
    <comment ref="E10" authorId="4" shapeId="0" xr:uid="{0E6A4C71-CCEC-443C-9F49-A17AE92F6FA3}">
      <text>
        <t>[Threaded comment]
Your version of Excel allows you to read this threaded comment; however, any edits to it will get removed if the file is opened in a newer version of Excel. Learn more: https://go.microsoft.com/fwlink/?linkid=870924
Comment:
    EFFF,j</t>
      </text>
    </comment>
    <comment ref="E11" authorId="5" shapeId="0" xr:uid="{361A9026-5F63-4C8F-B96F-AE6A122B870B}">
      <text>
        <t>[Threaded comment]
Your version of Excel allows you to read this threaded comment; however, any edits to it will get removed if the file is opened in a newer version of Excel. Learn more: https://go.microsoft.com/fwlink/?linkid=870924
Comment:
    ELCO2
Reply:
    Equation 5.11</t>
      </text>
    </comment>
    <comment ref="E12" authorId="6" shapeId="0" xr:uid="{E54FE0D1-B384-41AA-8286-2C600922F066}">
      <text>
        <t>[Threaded comment]
Your version of Excel allows you to read this threaded comment; however, any edits to it will get removed if the file is opened in a newer version of Excel. Learn more: https://go.microsoft.com/fwlink/?linkid=870924
Comment:
    ELPR</t>
      </text>
    </comment>
    <comment ref="E13" authorId="7" shapeId="0" xr:uid="{4285FC3F-B11D-40B8-90CC-3BEC8F006881}">
      <text>
        <t>[Threaded comment]
Your version of Excel allows you to read this threaded comment; however, any edits to it will get removed if the file is opened in a newer version of Excel. Learn more: https://go.microsoft.com/fwlink/?linkid=870924
Comment:
    EFEL</t>
      </text>
    </comment>
    <comment ref="E14" authorId="8" shapeId="0" xr:uid="{425F806A-5F0E-4699-94FA-FC5248D1FEB6}">
      <text>
        <t>[Threaded comment]
Your version of Excel allows you to read this threaded comment; however, any edits to it will get removed if the file is opened in a newer version of Excel. Learn more: https://go.microsoft.com/fwlink/?linkid=870924
Comment:
    NGemissions
Reply:
    Equation 5.12
Reply:
    Reference page 38 in U.S. Landfill Protocol</t>
      </text>
    </comment>
    <comment ref="E16" authorId="9" shapeId="0" xr:uid="{49AB3FCB-7B23-4DFF-84CB-7C85C8B96D5E}">
      <text>
        <t>[Threaded comment]
Your version of Excel allows you to read this threaded comment; however, any edits to it will get removed if the file is opened in a newer version of Excel. Learn more: https://go.microsoft.com/fwlink/?linkid=870924
Comment:
    i</t>
      </text>
    </comment>
    <comment ref="E17" authorId="10" shapeId="0" xr:uid="{1E6A26F3-ABD8-4E10-800D-547090A1490A}">
      <text>
        <t>[Threaded comment]
Your version of Excel allows you to read this threaded comment; however, any edits to it will get removed if the file is opened in a newer version of Excel. Learn more: https://go.microsoft.com/fwlink/?linkid=870924
Comment:
    NGi</t>
      </text>
    </comment>
    <comment ref="E18" authorId="11" shapeId="0" xr:uid="{E1CBB3FC-EF9A-49D5-91E3-DE408394C3AE}">
      <text>
        <t>[Threaded comment]
Your version of Excel allows you to read this threaded comment; however, any edits to it will get removed if the file is opened in a newer version of Excel. Learn more: https://go.microsoft.com/fwlink/?linkid=870924
Comment:
    DEi</t>
      </text>
    </comment>
    <comment ref="E19" authorId="12" shapeId="0" xr:uid="{5E76EEA4-E91C-4C04-B951-0682AF65D24F}">
      <text>
        <t>[Threaded comment]
Your version of Excel allows you to read this threaded comment; however, any edits to it will get removed if the file is opened in a newer version of Excel. Learn more: https://go.microsoft.com/fwlink/?linkid=870924
Comment:
    NGCH4</t>
      </text>
    </comment>
    <comment ref="E20" authorId="13" shapeId="0" xr:uid="{1AB7ABA7-9097-4EFD-87AB-C5F4E42A0204}">
      <text>
        <t>[Threaded comment]
Your version of Excel allows you to read this threaded comment; however, any edits to it will get removed if the file is opened in a newer version of Excel. Learn more: https://go.microsoft.com/fwlink/?linkid=870924
Comment:
    GWP CH4</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tc={BC953905-2392-49A9-9533-45E7AEBA399A}</author>
    <author>tc={E46D1599-FD9A-4B53-91FB-58F60180A03B}</author>
    <author>tc={16990AEF-DCC3-4944-A5DB-68A86FB8C976}</author>
  </authors>
  <commentList>
    <comment ref="E5" authorId="0" shapeId="0" xr:uid="{BC953905-2392-49A9-9533-45E7AEBA399A}">
      <text>
        <t>[Threaded comment]
Your version of Excel allows you to read this threaded comment; however, any edits to it will get removed if the file is opened in a newer version of Excel. Learn more: https://go.microsoft.com/fwlink/?linkid=870924
Comment:
    j</t>
      </text>
    </comment>
    <comment ref="E6" authorId="1" shapeId="0" xr:uid="{E46D1599-FD9A-4B53-91FB-58F60180A03B}">
      <text>
        <t>[Threaded comment]
Your version of Excel allows you to read this threaded comment; however, any edits to it will get removed if the file is opened in a newer version of Excel. Learn more: https://go.microsoft.com/fwlink/?linkid=870924
Comment:
    FFPR,j</t>
      </text>
    </comment>
    <comment ref="E7" authorId="2" shapeId="0" xr:uid="{16990AEF-DCC3-4944-A5DB-68A86FB8C976}">
      <text>
        <t>[Threaded comment]
Your version of Excel allows you to read this threaded comment; however, any edits to it will get removed if the file is opened in a newer version of Excel. Learn more: https://go.microsoft.com/fwlink/?linkid=870924
Comment:
    EFFF,j</t>
      </text>
    </comment>
  </commentList>
</comments>
</file>

<file path=xl/sharedStrings.xml><?xml version="1.0" encoding="utf-8"?>
<sst xmlns="http://schemas.openxmlformats.org/spreadsheetml/2006/main" count="8451" uniqueCount="726">
  <si>
    <t>U.S. Landfill Emission Reductions of the Project Activity During the Reporting Period</t>
  </si>
  <si>
    <t>Description</t>
  </si>
  <si>
    <t>Schema Type</t>
  </si>
  <si>
    <t>Verifiable Credentials</t>
  </si>
  <si>
    <t>Required Field</t>
  </si>
  <si>
    <t>Field Type</t>
  </si>
  <si>
    <t>Parameter</t>
  </si>
  <si>
    <t>Visibility</t>
  </si>
  <si>
    <t>Question</t>
  </si>
  <si>
    <t>Allow Multiple Answers</t>
  </si>
  <si>
    <t>Answer</t>
  </si>
  <si>
    <t>No</t>
  </si>
  <si>
    <t>Number</t>
  </si>
  <si>
    <t>Hidden</t>
  </si>
  <si>
    <t>GHG emission reductions of the project activity during the reporting period (tCO2e)</t>
  </si>
  <si>
    <t>Yes</t>
  </si>
  <si>
    <t>U.S. Landfill BE Sample</t>
  </si>
  <si>
    <t>U.S. Landfill Baseline Emissions During the Reporting Period</t>
  </si>
  <si>
    <t>Baseline emissions during the reporting period (tCO2e)</t>
  </si>
  <si>
    <t/>
  </si>
  <si>
    <t>Total methane destroyed by the project landfill gas collection and destruction system during the reporting period (see Equation 5.4) (tCH4 )</t>
  </si>
  <si>
    <t>Density of methane (lb CH4/scf CH4)</t>
  </si>
  <si>
    <t>Conversion factor from pounds to metric tonnes (tCH4/lb CH4)</t>
  </si>
  <si>
    <t>Global warming potential factor of methane to carbon dioxide equivalent (tCO2e/tCH4)</t>
  </si>
  <si>
    <t xml:space="preserve">Factor for the oxidation of methane by soil bacteria. Equal to 0.10 for all landfills except those that incorporate a synthetic liner throughout the entire area of the final cover system, where OX = 0 </t>
  </si>
  <si>
    <t>Discount factor to account for uncertainties associated with the monitoring equipment. Equal to zero if using continuous methane monitoring.</t>
  </si>
  <si>
    <t>Summed value for the net quantity of methane destroyed by destruction all devices during the reporting period (scf CH4)</t>
  </si>
  <si>
    <t>Device i</t>
  </si>
  <si>
    <t xml:space="preserve">Required data points to determine the net quantity of methane destroyed by device i during the reporting period </t>
  </si>
  <si>
    <t>String</t>
  </si>
  <si>
    <t>Device Name or Identifier</t>
  </si>
  <si>
    <t xml:space="preserve">The net quantity of methane destroyed by device i during the reporting period (scf) </t>
  </si>
  <si>
    <t>Total quantity of landfill methane sent to destruction device i during the reporting period (scf)</t>
  </si>
  <si>
    <t>Time interval t</t>
  </si>
  <si>
    <t xml:space="preserve">Required data points to determine the total quantity of landfill methane sent to destruction device i during the reporting period </t>
  </si>
  <si>
    <t>Time interval for which LFG flow and concentration measurements are aggregated</t>
  </si>
  <si>
    <t>monthly</t>
  </si>
  <si>
    <t>Enum</t>
  </si>
  <si>
    <t>If any of the landfi (enum)</t>
  </si>
  <si>
    <t>If any landfill gas flow metering equipment does not internally correct for temperature and pressure, you must use separate pressure and temperature measurements to adjust the flow measurement. The corrected values should be applied in all relevant sections. Data will be collected for Equation 5.2 only if the landfill gas flow metering equipment fails to internally correct for temperature and pressure.
Does this apply to your project?</t>
  </si>
  <si>
    <t>Help Text</t>
  </si>
  <si>
    <t>By selecting "Yes" to the question regarding the use of separate measurements, Equation 5.2 will be applied, and all related parameter responses will be collected for documentation purposes.</t>
  </si>
  <si>
    <t>Adjusted volume of landfill gas fed to the destruction device i, in time interval t (scf)</t>
  </si>
  <si>
    <t>Unadjusted volume of landfill gas collected for the given time interval (acf)</t>
  </si>
  <si>
    <t>Measured temperature of the landfill gas for the given time period (°R = °F + 459.67)</t>
  </si>
  <si>
    <t>Measured pressure of the landfill gas in for the given time interval</t>
  </si>
  <si>
    <t>The average methane fraction of the landfill gas in time interval t (scf CH4/ scf LFG)</t>
  </si>
  <si>
    <t>Methane destruction efficiency for device i</t>
  </si>
  <si>
    <t>This questionnaire is designed to help you determine whether Equation 5.5 must be applied in your project. Equation 5.5 is used to account for methane emissions that would have been destroyed in the baseline scenario, prior to the implementation of your project activity.
You will be asked a series of questions about methane collection and destruction at your project site prior to the start of the current project activity. Your answers will help establish whether your project requires the use of Equation 5.5 to properly calculate baseline methane destruction.
Please read each question carefully and answer to the best of your knowledge.</t>
  </si>
  <si>
    <t>Was methane ever collect (enum)</t>
  </si>
  <si>
    <t>1. Was methane ever collected and destroyed at the project site prior to the start of the current project activity, even if the system was later removed or dormant for an extended period?</t>
  </si>
  <si>
    <t>Yes, methane was collected and destroyed at some point prior to the project.</t>
  </si>
  <si>
    <t>If you answered "Yes" to Question 1, Equation 5.5 will be applied to account for methane that would have been destroyed in the absence of the project activity.</t>
  </si>
  <si>
    <t>If methane was collected (enum)</t>
  </si>
  <si>
    <t>2. If methane was collected and destroyed, was the system for collection or destruction removed or dormant at any point before the start of the current project?</t>
  </si>
  <si>
    <t>Yes, the system was removed or dormant.</t>
  </si>
  <si>
    <t>Even if you answered "No" to this question, Equation 5.5 will still apply if you answered "Yes" to Question 1.</t>
  </si>
  <si>
    <t>Has the baseline methane (enum)</t>
  </si>
  <si>
    <t>3. Has the baseline methane destruction system been inactive for a significant period prior to the project start date?</t>
  </si>
  <si>
    <t>No, the system has been consistently active.</t>
  </si>
  <si>
    <t>Are you prepared to aggr (enum)</t>
  </si>
  <si>
    <t>4. Are you prepared to aggregate the baseline destruction value (Destbase) on a weekly or more frequent basis throughout the reporting period?</t>
  </si>
  <si>
    <t>Yes, I will aggregate Destbase weekly or more frequently.</t>
  </si>
  <si>
    <t>Is the aggregation perio (enum)</t>
  </si>
  <si>
    <t>5. Is the aggregation period for Destbase consistent throughout the entire reporting period?</t>
  </si>
  <si>
    <t>Yes, the aggregation period is consistent.</t>
  </si>
  <si>
    <t>Adjustment to account for baseline LFG destruction device (see Equation 5.5). Equal to zero if no baseline LFG destruction system is in place prior to project implementation (tCO2e)</t>
  </si>
  <si>
    <t>This questionnaire is designed to help you determine whether Equation 5.6 must be applied to your project. Equation 5.6 accounts for the methane that would have been combusted in the baseline flare system at a closed landfill.
The key factor in determining the need for Equation 5.6 is whether your project involves a flare system at a closed landfill. If the project is not a flare project at a closed landfill, Equation 5.6 does not apply, and its value will be set to zero.
Please answer the following question to confirm whether Equation 5.6 is necessary for your project.</t>
  </si>
  <si>
    <t>Is the project a flare p (enum)</t>
  </si>
  <si>
    <t>Is the project a flare project at a closed landfill?</t>
  </si>
  <si>
    <t>Yes, the project is a flare project at a closed landfill.</t>
  </si>
  <si>
    <t>If you answered "Yes," Equation 5.6 and Appendix C will be applied to account for the methane that would have been combusted in the baseline flare.</t>
  </si>
  <si>
    <t>If you answered "No," you do not need to apply Equation 5.6 and a value of zero will be used.</t>
  </si>
  <si>
    <t>Adjustment to account for the methane that would have been combusted in the baseline flare from baseline wells at a closed landfill. Equal to zero if the project is not a flare project at a closed landfill. (scf CH4)</t>
  </si>
  <si>
    <t>Closeddiscount</t>
  </si>
  <si>
    <t>Required Data Points to Determine Closed Discount</t>
  </si>
  <si>
    <t>Methane Concentration CH4 (%). Please enter the methane concentration as a decimal value representing the percentage. For example, if the concentration is 75%, input 0.75.</t>
  </si>
  <si>
    <t>Flow Rate (scfm)</t>
  </si>
  <si>
    <t>CH4 Flow (scfm)</t>
  </si>
  <si>
    <r>
      <t>Closed</t>
    </r>
    <r>
      <rPr>
        <vertAlign val="subscript"/>
        <sz val="11"/>
        <rFont val="Calibri"/>
        <family val="2"/>
      </rPr>
      <t>discount</t>
    </r>
    <r>
      <rPr>
        <sz val="11"/>
        <rFont val="Calibri"/>
        <family val="2"/>
      </rPr>
      <t xml:space="preserve"> - Adjustment to account for the methane that would have been combusted in the baseline flare from baseline wells at a closed landfill CH4/year (scf/yr)</t>
    </r>
  </si>
  <si>
    <r>
      <t>Closed</t>
    </r>
    <r>
      <rPr>
        <vertAlign val="subscript"/>
        <sz val="11"/>
        <rFont val="Calibri"/>
        <family val="2"/>
      </rPr>
      <t>discount</t>
    </r>
    <r>
      <rPr>
        <sz val="11"/>
        <rFont val="Calibri"/>
        <family val="2"/>
      </rPr>
      <t xml:space="preserve"> Unit Conversion- Adjustment to account for the methane that would have been combusted in the baseline flare from baseline wells at a closed landfill CH4/year (t/yr)</t>
    </r>
  </si>
  <si>
    <r>
      <t>Closed</t>
    </r>
    <r>
      <rPr>
        <vertAlign val="subscript"/>
        <sz val="11"/>
        <rFont val="Calibri"/>
        <family val="2"/>
      </rPr>
      <t>discount</t>
    </r>
    <r>
      <rPr>
        <sz val="11"/>
        <rFont val="Calibri"/>
        <family val="2"/>
      </rPr>
      <t xml:space="preserve"> Unit Conversion - Adjustment to account for the methane that would have been combusted in the baseline flare from baseline wells at a closed landfill tCO2e/year</t>
    </r>
  </si>
  <si>
    <t>Sample mean of Methane Concentration CH4 (%)</t>
  </si>
  <si>
    <t>Standard deviation of the sample of Methane Concentration CH4 (%)</t>
  </si>
  <si>
    <t>Sample size of Methane Concentration CH4 (%)</t>
  </si>
  <si>
    <t>Degrees of freedom ( = n-1) of Methane Concentration CH4 (%)</t>
  </si>
  <si>
    <t>90% t-value coefficient for data set with degrees of freedom df of Methane Concentration CH4 (%)</t>
  </si>
  <si>
    <t>UCL at 90% of Methane Concentration CH4 (%)</t>
  </si>
  <si>
    <t>Sample mean of Flow Rate (scfm)</t>
  </si>
  <si>
    <t>Standard deviation of the sample of Flow Rate (scfm)</t>
  </si>
  <si>
    <t>Sample size of Flow Rate (scfm)</t>
  </si>
  <si>
    <t>Degrees of freedom ( = n-1) of Flow Rate (scfm)</t>
  </si>
  <si>
    <t>90% t-value coefficient for data set with degrees of freedom df of Flow Rate (scfm)</t>
  </si>
  <si>
    <t>UCL at 90% of Flow Rate (scfm)</t>
  </si>
  <si>
    <t>Sample mean of CH4 Flow (scfm)</t>
  </si>
  <si>
    <t>Standard deviation of the sample of CH4 Flow (scfm)</t>
  </si>
  <si>
    <t>Sample size of CH4 Flow (scfm)</t>
  </si>
  <si>
    <t>Degrees of freedom ( = n-1) of CH4 Flow (scfm)</t>
  </si>
  <si>
    <t>90% t-value coefficient for data set with degrees of freedom df of CH4 Flow (scfm)</t>
  </si>
  <si>
    <t>UCL at 90% of CH4 Flow (scfm)</t>
  </si>
  <si>
    <t>Sample mean of Closeddiscount CH4/year (scf/yr)</t>
  </si>
  <si>
    <t>Standard deviation of the sample of Closeddiscount CH4/year (scf/yr)</t>
  </si>
  <si>
    <t>Sample size of Closeddiscount CH4/year (scf/yr)</t>
  </si>
  <si>
    <t>Degrees of freedom ( = n-1) of Closeddiscount CH4/year (scf/yr)</t>
  </si>
  <si>
    <t>90% t-value coefficient for data set with degrees of freedom df of Closeddiscount CH4/year (scf/yr)</t>
  </si>
  <si>
    <t>UCL at 90% of Closeddiscount CH4/year (scf/yr)</t>
  </si>
  <si>
    <t>Sample mean of Closeddiscount CH4/year (t/yr)</t>
  </si>
  <si>
    <t>Standard deviation of the sample of Closeddiscount CH4/year (t/yr)</t>
  </si>
  <si>
    <t>Sample size of Closeddiscount CH4/year (t/yr)</t>
  </si>
  <si>
    <t>Degrees of freedom ( = n-1) of Closeddiscount CH4/year (t/yr)</t>
  </si>
  <si>
    <t>90% t-value coefficient for data set with degrees of freedom df of Closeddiscount CH4/year (t/yr)</t>
  </si>
  <si>
    <t>UCL at 90% of Closeddiscount CH4/year (t/yr)</t>
  </si>
  <si>
    <t>Sample mean of Closeddiscount tCO2e/year</t>
  </si>
  <si>
    <t>Standard deviation of the sample of Closeddiscount tCO2e/year</t>
  </si>
  <si>
    <t>Sample size of Closeddiscount tCO2e/year</t>
  </si>
  <si>
    <t>Degrees of freedom ( = n-1) of Closeddiscount tCO2e/year</t>
  </si>
  <si>
    <t>90% t-value coefficient for data set with degrees of freedom df of Closeddiscount tCO2e/year</t>
  </si>
  <si>
    <t>UCL at 90% of Closeddiscount tCO2e/year</t>
  </si>
  <si>
    <t>This questionnaire is designed to help you determine whether Equation 5.7 and Appendix C must be applied in your project. Equation 5.7 accounts for adjustments related to methane that would have been combusted in a baseline, non-qualifying combustion device.
The key factor in this assessment is whether a non-qualifying combustion device is present in the baseline scenario. If such a device exists, adjustments must be made to accurately reflect the methane emissions that would have occurred. If there is no non-qualifying combustion device, Equation 5.7 does not apply, and its value will be set to zero.
Please answer the following question to confirm whether Equation 5.7 and Appendix C are necessary for your project.</t>
  </si>
  <si>
    <t>Is there a non-qualifyin (enum)</t>
  </si>
  <si>
    <t>Is there a non-qualifying combustion device present in the baseline scenario?</t>
  </si>
  <si>
    <t>Yes, there is a non-qualifying combustion device.</t>
  </si>
  <si>
    <t>If you answered "Yes," Equation 5.7 and Appendix C will be applied for adjustments related to the methane that would have been combusted in the baseline, non-qualifying combustion device.</t>
  </si>
  <si>
    <t>If you answered "No," you do not need to apply Equation 5.7, and a value of zero will be used.</t>
  </si>
  <si>
    <t>Adjustment to account for the methane that would have been combusted in the baseline, non-qualifying combustion device. Equal to zero if there is no non-qualifying combustion device. (scf CH4)</t>
  </si>
  <si>
    <t>NQdiscount</t>
  </si>
  <si>
    <t>Required Data Points to Determine NQdiscount</t>
  </si>
  <si>
    <t>Adjustment to account for the methane that would have been combusted in the baseline, non-qualifying combustion device CH4/year (scf/yr)</t>
  </si>
  <si>
    <r>
      <t>NQ</t>
    </r>
    <r>
      <rPr>
        <vertAlign val="subscript"/>
        <sz val="11"/>
        <rFont val="Calibri"/>
        <family val="2"/>
      </rPr>
      <t>discount</t>
    </r>
    <r>
      <rPr>
        <sz val="11"/>
        <rFont val="Calibri"/>
        <family val="2"/>
      </rPr>
      <t xml:space="preserve"> Unit Conversion - Adjustment to account for the methane that would have been combusted in the baseline, non-qualifying combustion device CH4/year (t/yr)</t>
    </r>
  </si>
  <si>
    <r>
      <t>NQ</t>
    </r>
    <r>
      <rPr>
        <vertAlign val="subscript"/>
        <sz val="11"/>
        <rFont val="Calibri"/>
        <family val="2"/>
      </rPr>
      <t>discount</t>
    </r>
    <r>
      <rPr>
        <sz val="11"/>
        <rFont val="Calibri"/>
        <family val="2"/>
      </rPr>
      <t xml:space="preserve"> Unit Conversion - Adjustment to account for the methane that would have been combusted in the baseline, non-qualifying combustion device tCO2e/year</t>
    </r>
  </si>
  <si>
    <t>This questionnaire is designed to help you determine whether Equation 5.8 must be applied to your project. Equation 5.8 involves a deduction for the un-utilized capacity of the baseline destruction device.
This deduction is only necessary if a new destruction device is being used during the project activity. The purpose of this adjustment is to account for any capacity of the baseline device that was not fully utilized and to ensure that only the actual improvement from the new device is credited.
Please answer the following question to determine if Equation 5.8 applies to your project.</t>
  </si>
  <si>
    <t>Is a new destruction dev (enum)</t>
  </si>
  <si>
    <t>Is a new destruction device being used during the project activity?</t>
  </si>
  <si>
    <t>Yes, a new destruction device is being used.</t>
  </si>
  <si>
    <t>If you answered "Yes," Equation 5.8 will be applied to deduct the un-utilized capacity of the baseline destruction device.</t>
  </si>
  <si>
    <t>Deduction of the un-utilized capacity of the baseline destruction device. This deduction is to be applied only when a new destruction device is used during project activity.</t>
  </si>
  <si>
    <t>Destmax</t>
  </si>
  <si>
    <t>Required Data Points to Determine Destmax</t>
  </si>
  <si>
    <t xml:space="preserve">Year </t>
  </si>
  <si>
    <t>Time interval</t>
  </si>
  <si>
    <t>hourly</t>
  </si>
  <si>
    <t xml:space="preserve">Generator Destruction (scf) </t>
  </si>
  <si>
    <t xml:space="preserve">Flare Capacity (scf) </t>
  </si>
  <si>
    <t xml:space="preserve">Flare Destruction (scf) </t>
  </si>
  <si>
    <t>The average methane fraction of the landfill gas (scf CH4/ scf LFG)</t>
  </si>
  <si>
    <t xml:space="preserve">Deduction (scf CH4) </t>
  </si>
  <si>
    <t>U.S. Landfill PE Sample</t>
  </si>
  <si>
    <t>U.S. Landfill Project Emissions During the Reporting Period</t>
  </si>
  <si>
    <t>Project emissions during the reporting period (tCO2e)</t>
  </si>
  <si>
    <t>Total carbon dioxide emissions from the destruction of fossil fuel during the reporting period (tCO2)</t>
  </si>
  <si>
    <t>PE Fuel Type j</t>
  </si>
  <si>
    <t xml:space="preserve">Data required to determine the total carbon dioxide emissions from the destruction of fossil fuel during the reporting period </t>
  </si>
  <si>
    <t>Fuel type</t>
  </si>
  <si>
    <t>Total fossil fuel consumed by the project landfill gas collection and destruction system during the reporting period, by fuel type j (volume fossil fuel)</t>
  </si>
  <si>
    <t>Fuel specific emission factor (kg CO2/volume fossil fuel)</t>
  </si>
  <si>
    <t>Total carbon dioxide emissions from the consumption of electricity from the grid during the reporting period (tCO2)</t>
  </si>
  <si>
    <t>Total electricity consumed by the project landfill gas collection and destruction system during the reporting period (MWh)</t>
  </si>
  <si>
    <t>CO2 emission factor for electricity used (lb CO2/ MWh)</t>
  </si>
  <si>
    <t>Total quantity of emissions from supplemental natural gas, including both uncombusted methane and carbon dioxide emissions during the reporting period (tCO2e)</t>
  </si>
  <si>
    <t>PE Device Type i</t>
  </si>
  <si>
    <t>Data required to determine the total emissions from supplemental natural gas during the reporting period</t>
  </si>
  <si>
    <t xml:space="preserve">Total quantity of supplemental natural gas delivered to the destruction device i during the reporting period </t>
  </si>
  <si>
    <t>Methane destruction efficiency of destruction device i</t>
  </si>
  <si>
    <t>Average methane fraction of the supplemental natural gas as provided for by fuel vendor (scf CH4/scf NG)</t>
  </si>
  <si>
    <t>U.S. Landfill BE</t>
  </si>
  <si>
    <t>U.S. Landfill PE</t>
  </si>
  <si>
    <t>Table C.1</t>
  </si>
  <si>
    <t>This sheet is not for importing purposes it demonstates an example for calculations used in the baseline equations. Internal use only.</t>
  </si>
  <si>
    <t>Sub-Schema</t>
  </si>
  <si>
    <t>BCH4,NQ,t</t>
  </si>
  <si>
    <t>LFGscfm</t>
  </si>
  <si>
    <t>CH4 Concentration</t>
  </si>
  <si>
    <t>Flow Rate</t>
  </si>
  <si>
    <t>CH4 Flow = concentration * flow rate</t>
  </si>
  <si>
    <t>CH4 (%)</t>
  </si>
  <si>
    <t>Flow (scfm)</t>
  </si>
  <si>
    <t>Flow CH4 (scfm)</t>
  </si>
  <si>
    <t>CH4/Year (scf/yr)</t>
  </si>
  <si>
    <t>CH4/year (t/yr)</t>
  </si>
  <si>
    <t>tCO2e/year</t>
  </si>
  <si>
    <t>Mean</t>
  </si>
  <si>
    <t>SD</t>
  </si>
  <si>
    <t>n</t>
  </si>
  <si>
    <t>df</t>
  </si>
  <si>
    <t>90% t-value</t>
  </si>
  <si>
    <t>UCL at 90%</t>
  </si>
  <si>
    <t>90%UCL(BCH4,NQ,t)</t>
  </si>
  <si>
    <t>90%UCL(LFGscfm)</t>
  </si>
  <si>
    <t>UCL at 90% CH4min</t>
  </si>
  <si>
    <t>UCL at 90% Closeddiscount &amp; NQdiscount</t>
  </si>
  <si>
    <t>UCL at 90% Closeddiscount with unit conversion to (t/yr)</t>
  </si>
  <si>
    <t>UCL at 90% Closeddiscount with unit conversion to (tCO2e/yr)</t>
  </si>
  <si>
    <t>Table C.1 Simplified &amp; Box 5.1</t>
  </si>
  <si>
    <t>Table C.1 Simplified</t>
  </si>
  <si>
    <t>Box 5.1</t>
  </si>
  <si>
    <t>Year</t>
  </si>
  <si>
    <t>Generator Destruction (cfm)</t>
  </si>
  <si>
    <t>Flare Capacity (cfm)</t>
  </si>
  <si>
    <t>Flare Destruction (cfm)</t>
  </si>
  <si>
    <t>Deduction (cfm)</t>
  </si>
  <si>
    <t>Project Reductions (cfm)</t>
  </si>
  <si>
    <t>This sheet can be used to reference all baseline calculation examples.</t>
  </si>
  <si>
    <t>Reference for fields used can be found in the U.S. Landfill Protocol, Table C.1</t>
  </si>
  <si>
    <t>Reference for fields used can be found in the U.S. Landfill Protocol, Box 5.1</t>
  </si>
  <si>
    <t>This sheet can be used to reference examples for project emissions calculations.</t>
  </si>
  <si>
    <t xml:space="preserve">Project emissions during the reporting period </t>
  </si>
  <si>
    <t>Used in U.S. Landfill Project Emissions During the Reporting Period schema</t>
  </si>
  <si>
    <t>Attestation of Regulatory Compliance</t>
  </si>
  <si>
    <t>This form attests to the project’s compliance status throughout the verification period. The form identifies specific dates during the verification period over which the project was in material compliance with all laws. In addition, the form confirms that the project developer has disclosed to their verification body in writing any and all instances of non-compliance of the project with any law.</t>
  </si>
  <si>
    <t>Attestation of Compliance
The undersigned on behalf of [Project Developer/Owner/Operator] (the "Attestor") in connection with [Project Name] [Project ID #] (the "Project") hereby attests, represents, and warrants as of the date set forth below as follows:
For the period beginning on [Verification Period Start Date] and ending on [Verification Period End Date] (the "Verification Period"), the Project was in material compliance with all applicable laws and regulations. For purposes hereof, "Laws" refers to any and all laws, statutes, rules, regulations, ordinances, court orders, government actions, or other legally binding mandates issued by any relevant federal, state, local, or foreign authority having jurisdiction over the Project.
The Attestor has disclosed to the assigned verifiers in writing any and all instances of non-compliance of the Project with any law during the Verification Period. "Assigned Verifiers" means any approved third-party verifiers assigned to review the Project.
The undersigned is a duly authorized officer of the Attestor holding the title indicated on the signature page and is expressly authorized to execute and deliver this Attestation on behalf of the Attestor, thereby rendering this Attestation binding.
The Attestor recognizes and acknowledges that this Attestation may be relied upon by all relevant stakeholders and parties associated with the Project, including those involved in the issuance and transfer of any related credits, certifications, or approvals.</t>
  </si>
  <si>
    <t>Date</t>
  </si>
  <si>
    <t xml:space="preserve">IN WITNESS WHEREOF, the undersigned has executed this Attestation on behalf of the Attestor as of this date: </t>
  </si>
  <si>
    <t>Attestor Information</t>
  </si>
  <si>
    <t>Name:</t>
  </si>
  <si>
    <t>Title:</t>
  </si>
  <si>
    <t>Organization:</t>
  </si>
  <si>
    <t>Project Name:</t>
  </si>
  <si>
    <t>Project ID:</t>
  </si>
  <si>
    <t>Dates of Material Compliance:</t>
  </si>
  <si>
    <t>Verification Period Start Date:</t>
  </si>
  <si>
    <t>Verification Period End Date:</t>
  </si>
  <si>
    <t>Attestation of Title</t>
  </si>
  <si>
    <t>A statement that the project developer has title to the project reductions.</t>
  </si>
  <si>
    <t xml:space="preserve">Attestation of Title
The undersigned on behalf of [Project Developer/Owner/Operator] (the "Attestor") in connection with [Project Name] [Project ID #] (the "Project") hereby attests, represents, warrants, and covenants as of the date set forth below as follows:
The Attestor holds free of any lien, charge, security interest, or other encumbrance, legal title to, and all beneficial ownership rights in the following (the "Project Reductions"):
1. Any removal, limitation, reduction, avoidance, sequestration, or mitigation of any greenhouse gas associated with the Project and arising during the period beginning on [Verification Period Start Date] and ending on [Verification Period End Date] (the "Verification Period").
2. Any right, interest, credit, entitlement, benefit, or allowance to emit (present or future) arising from or associated with any of the above.
The Attestor has not effected, nor will it attempt or effect, any sale or other transfer of the Project Reductions except through a permitted transfer as approved by relevant authorities.
The Attestor further confirms that:
Neither the Project Reductions nor any associated credits have been or will be registered with, reported in, or held via any emissions registry or inventory other than the one authorized for this Project.
The Attestor has not and will not provide any knowingly false, fraudulent, or misleading statements or information to any third party verifier.
The undersigned is a duly qualified and authorized officer of the Attestor, holding the title indicated on the signature page, and is expressly authorized to execute and deliver this Attestation on behalf of the Attestor, thereby rendering this Attestation binding.
</t>
  </si>
  <si>
    <t>Image</t>
  </si>
  <si>
    <t>Signature:</t>
  </si>
  <si>
    <t>Address:</t>
  </si>
  <si>
    <t>Attestation of Voluntary Implementation</t>
  </si>
  <si>
    <t>This form confirms that the project was implemented and established voluntarily and continues to operate as such. The project developer further attests that at no time was the project required to be enacted by any law, statute, rule, regulation or other legally binding mandate by any federal, state, local or foreign governmental or regulatory agency having jurisdiction over the project.</t>
  </si>
  <si>
    <t>Attestation of Voluntary Implementation
The undersigned on behalf of [Project Developer/Owner/Operator] (the "Attestor") in connection with [Project Name] [Project ID #] (the "Project") located at [Project Address] (the "Property") hereby attests, represents, and warrants as of the date set forth below as follows:
1. The Project was implemented and established voluntarily, and at all times during the period beginning on [Verification Period Start Date] and ending on [Verification Period End Date] (the "Verification Period"), it was operated and conducted voluntarily.
2. The Project's implementation, establishment, operation, or conduct during the Verification Period was not required by any law, rule, regulation, court order, government action, or permit, including but not limited to any Title V or Prevention of Significant Deterioration (PSD) permits.
3. The Project was not established or implemented, and was not operated during the Verification Period, in anticipation of or to avoid any law or future regulatory requirements that would have required the Attestor to use the Property as outlined in the Project.
The undersigned is a duly qualified and authorized officer of the Attestor, holding the title indicated on the signature page, and is expressly authorized to execute and deliver this Attestation on behalf of the Attestor, thereby rendering this Attestation binding.</t>
  </si>
  <si>
    <t>IN WITNESS WHEREOF, the undersigned has executed this Attestation of Voluntary Implementation on behalf of the Attestor as of this date:</t>
  </si>
  <si>
    <t>U.S. Landfill Project Submittal Form</t>
  </si>
  <si>
    <t>A proposal to undertake a landfill gas capture and destruction project within the U.S</t>
  </si>
  <si>
    <t>Please complete all fields as thoroughly as possible. If the project in question is still in the planning or development phase all fields must be completed using best available data and estimates based on the proposed project design.</t>
  </si>
  <si>
    <t>Account Holder:</t>
  </si>
  <si>
    <t>Project ID #:</t>
  </si>
  <si>
    <t>Protocol Version:</t>
  </si>
  <si>
    <t>U.S. Landfill Protocol V6.0</t>
  </si>
  <si>
    <t>Project Crediting Period (enum)</t>
  </si>
  <si>
    <t>Project Crediting Period (select one):</t>
  </si>
  <si>
    <t>First crediting period</t>
  </si>
  <si>
    <t>Technical Consultant(s):</t>
  </si>
  <si>
    <t>Other Parties with a Material Interest:</t>
  </si>
  <si>
    <t>Form Completed By (name of organization):</t>
  </si>
  <si>
    <t>Contact Information (phone and email):</t>
  </si>
  <si>
    <t>Original Date of Submittal:</t>
  </si>
  <si>
    <t>Date of Resubmittal:</t>
  </si>
  <si>
    <t>Project Start Date (MM/DD/YYYY):</t>
  </si>
  <si>
    <t>Date Range</t>
  </si>
  <si>
    <t>First Reporting Period of the Current / Renewed Crediting Period (MM/DD/YYYY):</t>
  </si>
  <si>
    <t>from</t>
  </si>
  <si>
    <t>to</t>
  </si>
  <si>
    <t>Current / Renewed Crediting Period:</t>
  </si>
  <si>
    <t>Landfill name:</t>
  </si>
  <si>
    <t>Project site address (including county and country):</t>
  </si>
  <si>
    <t>Project description (please provide one to two paragraphs):</t>
  </si>
  <si>
    <t>Owner of landfill (name and organization):</t>
  </si>
  <si>
    <t>Owner of gas collection and control system:</t>
  </si>
  <si>
    <t>Type of waste accepted (MSW, demolition debris, organic, etc.):</t>
  </si>
  <si>
    <t>Designed landfill capacity (cubic meters or tonnes):</t>
  </si>
  <si>
    <t>Date of last modification, construction, or reconstruction (if applicable):</t>
  </si>
  <si>
    <t>Year landfill opened:</t>
  </si>
  <si>
    <t>Year landfill closed or estimated date of closure (if known):</t>
  </si>
  <si>
    <t>Baseline Destruction Informatio</t>
  </si>
  <si>
    <t>Baseline Destruction Information</t>
  </si>
  <si>
    <t>Baseline Destruction 1 (enum)</t>
  </si>
  <si>
    <t>Did the landfill ever collect and destroy landfill gas using a non-qualifying destruction device (e.g., passive flares)?</t>
  </si>
  <si>
    <t>If yes, please describe:   </t>
  </si>
  <si>
    <t>Baseline Destruction 2 (enum)</t>
  </si>
  <si>
    <t>Did the landfill ever collect and destroy landfill gas using a qualifying destruction device (i.e., candlestick flare, engine, etc.)?</t>
  </si>
  <si>
    <t>Project Eligibility and Monitor</t>
  </si>
  <si>
    <t>Project Eligibility and Monitoring</t>
  </si>
  <si>
    <t>Project Eligibility 1 (enum)</t>
  </si>
  <si>
    <t>Have any GHG reductions from the project and/or landfill ever been registered with or claimed by another registry or program prior to registering with the Reserve?</t>
  </si>
  <si>
    <t>If yes, provide the registry and/or program:</t>
  </si>
  <si>
    <t>Project Eligibility 2 (enum)</t>
  </si>
  <si>
    <t>Have any GHG reductions from the project ever been sold directly to a third party (i.e., sold without being registered with or claimed by another registry or program)?</t>
  </si>
  <si>
    <t>Project Eligibility 3 (enum)</t>
  </si>
  <si>
    <t>Is the landfill subject to NSPS Regulation (greater than 2.5 million tonnes capacity)?</t>
  </si>
  <si>
    <t>If applicable, date of the most recent Tier I or Tier II NMOC test:</t>
  </si>
  <si>
    <t>NMOC emissions per year (Mg/year):</t>
  </si>
  <si>
    <t>Date at which landfill did or is expected to exceed 34 Mg NMOC per year:</t>
  </si>
  <si>
    <t>Project Eligibility 4 (enum)</t>
  </si>
  <si>
    <t>Is this project being implemented and maintained as the result of any law, statute, regulation, court order, or other pre-existing legally binding mandate?</t>
  </si>
  <si>
    <t>If yes, please explain:  </t>
  </si>
  <si>
    <t>Project Eligibility 5 (enum)</t>
  </si>
  <si>
    <t>Has a detailed monitoring plan been developed for this project?     </t>
  </si>
  <si>
    <t>If no, date a monitoring plan will be in place:    </t>
  </si>
  <si>
    <t>Project Eligibility 6 (enum)</t>
  </si>
  <si>
    <t>Is the Account Holder authorized to sign the Attestation of Title?</t>
  </si>
  <si>
    <t>Additional information (if any):</t>
  </si>
  <si>
    <t>Pre-Existing Landfill System Diagram</t>
  </si>
  <si>
    <t>A pre-existing landfill system diagram is only required if there is a pre-existing, active landfill gas collection and destruction system at the project site.</t>
  </si>
  <si>
    <t>U.S. Landfill Project Data Report</t>
  </si>
  <si>
    <t>The purpose of this document is to assist project developers in identifying high areas of risk, highlight important aspects of the protocol, and facilitate verification.</t>
  </si>
  <si>
    <t>The Project Data Report (PDR) Template must be completed for each verification period.</t>
  </si>
  <si>
    <t>Account Holder</t>
  </si>
  <si>
    <t>Project ID and Name</t>
  </si>
  <si>
    <t>Cooperative/Aggregate ID (if applicable)</t>
  </si>
  <si>
    <t>Current Reporting Period Dates</t>
  </si>
  <si>
    <t>Protocol Version</t>
  </si>
  <si>
    <t>Claimed CRTs by Vintage</t>
  </si>
  <si>
    <t>Introduction
Provide a general description of the project, including location, baseline scenario, project activity, etc. </t>
  </si>
  <si>
    <t>Project Definition
Provide information on whether the project is an expansion of an existing landfill project or is being submitted as a new project. Include the type of destruction device (e.g., utility flares, enclosed flares, engines, turbines, microturbines, boilers, etc.), default or site-specific destruction efficiency values, and whether landfill gas is destroyed onsite or transported for offsite use</t>
  </si>
  <si>
    <t>Project Developer
List the entities which have any amount of legal control over the project boundary and identify the mechanism through which the Account Holder has legal authority to implement the project.</t>
  </si>
  <si>
    <t>Project Eligibility</t>
  </si>
  <si>
    <t>Project Location
Provide the project location.</t>
  </si>
  <si>
    <t xml:space="preserve">Project Start Date
Briefly describe the documentation used to demonstrate the date at which the GCCS system became operational, i.e., the date the landfill gas was first destroyed in a project destruction device. Provide a description of the start-up testing period (destruction device, timeline, etc.), if applicable. Include what documentation will be provided to the verification body to demonstrate the commencement of methane destruction. </t>
  </si>
  <si>
    <t>Project Crediting Period
State the project's crediting period as defined in Section 3.1 of the Protocol.</t>
  </si>
  <si>
    <t>Additionality</t>
  </si>
  <si>
    <t>Additionality (enum)</t>
  </si>
  <si>
    <t>Performance Standard Test
Select the option and provide a brief description of how the landfill gas destruction project meets the performance standard test as outlined in Section 3.4.1 of the protocol.</t>
  </si>
  <si>
    <t>Performance Standard Test Description:</t>
  </si>
  <si>
    <t>Limits on Credit Stacking
Disclose if the project participants in carbon or other types of mitigation project types outside of the Reserve. If so, include a brief description of the project activity, the Registry in which the project is listed, and how the two projects do not result in double counting. Confirm that the Reserve and the other registry are aware of and provide approval for credit stacking. If no project stacking / credit stacking is occurring, state, "Not applicable."</t>
  </si>
  <si>
    <t xml:space="preserve">Legal Requirements Test
Attest that the project activities are not legally required. Identify any federal, provincial, or local regulations or legally binding mandates that are relevant to the project. State whether the project is subject to NSPS regulations and provide information regarding recent NMOC emissions rate testing. Confirm that the landfill has not exceeded the NMOC threshold or provide the date at which the landfill is legally required to implement the GCCS. </t>
  </si>
  <si>
    <t xml:space="preserve">Social Safeguards
Confirm below that the project is in material compliance with all labor and safety laws for the verification period. </t>
  </si>
  <si>
    <t xml:space="preserve">Environmental Safeguards
Confirm below that the project was in material compliance with all environmental regulations during the reporting period, and how the project is designed and implemented in such a way to mitigate potential releases of pollutants that may cause degradation of the quality of soil, air, and surface and groundwater, Provide a brief description of any environmental benefits or harms that have resulted from the project. </t>
  </si>
  <si>
    <t xml:space="preserve">Regulatory Compliance
Provide the national, provincial, and/or local regulatory agencies with jurisdiction over the project boundary, Disclose any instances of non-compliance during the reporting period. Describe how the project will monitor for compliance during future reporting periods. </t>
  </si>
  <si>
    <t>Quantifying GHG Emission Reduct</t>
  </si>
  <si>
    <t>Quantifying GHG Emission Reductions</t>
  </si>
  <si>
    <t>Quantifying Baseline Emissions</t>
  </si>
  <si>
    <t>Summary of Baseline Quant</t>
  </si>
  <si>
    <t>Summary of Baseline Emissions</t>
  </si>
  <si>
    <t xml:space="preserve">Provide the total methane destroyed by the GCCS, factor for the oxidation of methane by soil bacteria, discount factor to account for modeling uncertainties, and adjustments factor to account for baseline LFG destruction device in the verification period, as calculated in the protocol. </t>
  </si>
  <si>
    <t>Vintage:</t>
  </si>
  <si>
    <t>Total methane destroyed:</t>
  </si>
  <si>
    <t>Oxidation factor by soil bacteria:</t>
  </si>
  <si>
    <t>Adjustment factor for baseline LFG destruction device:</t>
  </si>
  <si>
    <t xml:space="preserve">Baseline Emissions: </t>
  </si>
  <si>
    <t>Quantifying Project Emissions</t>
  </si>
  <si>
    <t>Site Specific Destruction Efficiency
Provide the name of the state or local agency accredited service provider utilized to conduct the site-specific destruction efficiency testing, as well as the date the test was c.onsucted and the destruction efficiency used for quantification.</t>
  </si>
  <si>
    <t>Summary of Project Emissions</t>
  </si>
  <si>
    <t>Provide the total carbon dioxide emissions from the destruction of fossil fuel, total carbon dioxide emissions from the consumption of electricity from the grid, and the total quantify of emissions from supplemental natural gas in the verification period, as calculated in the protocol.</t>
  </si>
  <si>
    <t>Emissions from fossil fuel use:</t>
  </si>
  <si>
    <t>Emissions from electricity use:</t>
  </si>
  <si>
    <t>Emissions from supplemental natural gas:</t>
  </si>
  <si>
    <t xml:space="preserve">Project Emissions: </t>
  </si>
  <si>
    <t>Final CRT Summary</t>
  </si>
  <si>
    <t>Summarize the final result for determining the net GHG Reductions by vintage.</t>
  </si>
  <si>
    <t>Baseline Emissions:</t>
  </si>
  <si>
    <t>Total GHG Emission Reductions/Removals:</t>
  </si>
  <si>
    <t>Project Monitoring</t>
  </si>
  <si>
    <t>Have all monitoring and QA/QC requirements been mets?</t>
  </si>
  <si>
    <t>Have field checks and calibrations been performed by a third-party?</t>
  </si>
  <si>
    <t>Date Variance, if applicable:</t>
  </si>
  <si>
    <t>Variance Request</t>
  </si>
  <si>
    <t>Date of Variance Request:</t>
  </si>
  <si>
    <t>Protocol Section and Rule/Requirement:</t>
  </si>
  <si>
    <t>Description of how the project did not meet protocol requirement above:</t>
  </si>
  <si>
    <t>Date Reserve Issued Determination:</t>
  </si>
  <si>
    <t>Variance Conditions:</t>
  </si>
  <si>
    <t>Project System Diagram</t>
  </si>
  <si>
    <t xml:space="preserve">A project diagram is required for non-sequestration projects. </t>
  </si>
  <si>
    <t>A project diagram is required for non-sequestration projects. See the example landfill diagram for recommended format and content:  https://www.climateactionreserve.org/wp-content/uploads/2009/09/Project-Diagrams_General-Examples_021312.pdf</t>
  </si>
  <si>
    <t>U.S. Landfill Project Data Monitoring Report for a Zero-Credit Reporting Period</t>
  </si>
  <si>
    <t xml:space="preserve">This report is required for projects that have elected to take a zero-credit reporting period under the U.S. Landfill Protocol. </t>
  </si>
  <si>
    <t>This report is required for projects that have elected to take a zero-credit reporting period under the Landfill Project Protocol.</t>
  </si>
  <si>
    <t>Project ID</t>
  </si>
  <si>
    <t>Project Name</t>
  </si>
  <si>
    <t>Name of Individual Completing Report</t>
  </si>
  <si>
    <t>Requested Duration of Zero-Credit Reporting Period</t>
  </si>
  <si>
    <t>Estimated Emissions</t>
  </si>
  <si>
    <t>List estimates in units of tCO2e. If the reporting period spans multiple vintages, please list the calculated reductions per vintage.</t>
  </si>
  <si>
    <t>Project Emissions:</t>
  </si>
  <si>
    <t>Project Information</t>
  </si>
  <si>
    <t>Reason for Zero-Credit Reporting Period
Briefly describe the reason(s) that GHG emission reductions are not being claimed for this period.</t>
  </si>
  <si>
    <t xml:space="preserve">Record Keeping
Briefly describe how project data was recorded and maintained during the requested zero-credit reporting period. </t>
  </si>
  <si>
    <t xml:space="preserve">Operational/Personnel Changes
Describe any changes to project equipment, management systems, or personnel that occurred during the requested zero-credit reporting period. </t>
  </si>
  <si>
    <t>Operational Disruptions - Zero</t>
  </si>
  <si>
    <t xml:space="preserve">Operational Disruptions During Zero-Credit Reporting Period </t>
  </si>
  <si>
    <t>List all operational disruptions during the requested zero-credit reporting period.</t>
  </si>
  <si>
    <t>Time Period</t>
  </si>
  <si>
    <t>Event</t>
  </si>
  <si>
    <t>Actions Taken</t>
  </si>
  <si>
    <t>Regulatory Compliance - Zero</t>
  </si>
  <si>
    <t xml:space="preserve">Regulatory Compliance During Zero-Credit Reporting Period </t>
  </si>
  <si>
    <t xml:space="preserve">List all instances of legal violations caused by the project or project activities that occurred during the requested zero-credit reporting period. Note that while the project is not required to meet regulatory compliance requirements as laid out in the protocol during a xero-credit reporting period, disclosure of violations is required. </t>
  </si>
  <si>
    <t>Duration of Violation</t>
  </si>
  <si>
    <t>Monitoring Requirements</t>
  </si>
  <si>
    <t>Did the project meet the monitoring requirements, as laid out in the protocol, during the requested zero-credit reporting period? If not, why and what monitoring was conducted in its place?</t>
  </si>
  <si>
    <t>Instrument QA QC Summary - Zero</t>
  </si>
  <si>
    <t>Instrument QA/QC Summary During Zero-Credit Reporting Period</t>
  </si>
  <si>
    <t xml:space="preserve">While the project is not required to conform to the protocol's QA/QC procedures during a zero-credit reporting period, disclosure of the QA/QC that did not occur is required. </t>
  </si>
  <si>
    <t>Equipment (Type, S/N)</t>
  </si>
  <si>
    <t>QA/QC Activity</t>
  </si>
  <si>
    <t>Results (As Found/As Left)</t>
  </si>
  <si>
    <t>Responsible Personnel</t>
  </si>
  <si>
    <t>U.S. Landfill Project Interim Monitoring Report</t>
  </si>
  <si>
    <t>This report is required for projects that have elected to conduct verification for two reporting periods under the U.S. Landfill Protocol. Monitoring Reports that cover the first reporting period of a two-year verification period must be submitted no later than six months following the end of the relevant reporting period.</t>
  </si>
  <si>
    <t>Interim Reporting Period Dates</t>
  </si>
  <si>
    <t xml:space="preserve">Record Keeping
Briefly describe how project data was recorded and maintained during the interim reporting period. </t>
  </si>
  <si>
    <t xml:space="preserve">Operational/Personnel Changes
Describe any changes to project equipment, management systems, or personnel that occurred during the interim reporting period. </t>
  </si>
  <si>
    <t>Operational Disruptions - Inter</t>
  </si>
  <si>
    <t xml:space="preserve">Operational Disruptions During Interim Reporting Period </t>
  </si>
  <si>
    <t>List all operational disruptions during the interim reporting period.</t>
  </si>
  <si>
    <t>Regulatory Compliance - Inter</t>
  </si>
  <si>
    <t xml:space="preserve">Regulatory Compliance During Interim Reporting Period </t>
  </si>
  <si>
    <t>List all instances of legal violations caused by the project or project activities that occurred during the interim reporting period.</t>
  </si>
  <si>
    <t>Did the project meet the monitoring requirements, as laid out in the protocol, during the interim reporting period? If not, why and what monitoring was conducted in its place?</t>
  </si>
  <si>
    <t>Instrument QA QC Summary - Inte</t>
  </si>
  <si>
    <t>Instrument QA/QC Summary During Interim Reporting Period</t>
  </si>
  <si>
    <t>While the project is not required to conform to the protocol's QA/QC procedures during this reporting period.</t>
  </si>
  <si>
    <t>Other
Please provide any additional details regarding any potential nonconformances, data errors, metering issues, or material changes to the project that occurred during the interim reporting period, if applicable.</t>
  </si>
  <si>
    <t>Environmental and Social Safeguards Assessment Form</t>
  </si>
  <si>
    <t>This form is required for project developers to report the environmental and social impacts of their project.</t>
  </si>
  <si>
    <t xml:space="preserve">This form is to be completed by the Project Owner for wach reporting period in order to qualitatively evaluate the project's compliance with social and environmental safeguards, to prolvide transparency regarding project impacts, and to ensure measures are implemented where necessary to mitigate social and environmental impacts. When conducting the assessment, the Project Owner should consider the impacts as limited to the project;s scope and boundary. </t>
  </si>
  <si>
    <t>Project Owner</t>
  </si>
  <si>
    <t>Project Location</t>
  </si>
  <si>
    <t>Protocol</t>
  </si>
  <si>
    <t>Project Type</t>
  </si>
  <si>
    <t>Form Completed By (name/organization)</t>
  </si>
  <si>
    <t>Current Verification Period</t>
  </si>
  <si>
    <t>Number of Credits</t>
  </si>
  <si>
    <t>Assesment Change (enum)</t>
  </si>
  <si>
    <t>Has this assessment changed since the previous reporting period?</t>
  </si>
  <si>
    <t>Assesment Change if yes (enum)</t>
  </si>
  <si>
    <t>If yes, indicate sections changed:</t>
  </si>
  <si>
    <t>Labor &amp; Working Conditions</t>
  </si>
  <si>
    <t>Stakeholders</t>
  </si>
  <si>
    <t>Provide a description of all stakeholders that may be impacted by the project:</t>
  </si>
  <si>
    <t>Impact on safe and healthy working conditions:
Justification:
If negative, describe how impacts will be addressed and mitigated:
If negative, describe how the mitigation measures will be monitored:
Does the project have requirements in place for safe working conditions?
If yes, describe:</t>
  </si>
  <si>
    <t>Impact on fair treatment, avoiding discrimination, and ensuring equal opportunities:
Justification:
If negative, describe how impacts will be addressed and mitigated:
If negative, describe how the mitigation measures will be monitored:
Does the project have requirements in place for fair treatment?
If yes, describe:</t>
  </si>
  <si>
    <t>Impact on forced labor, child labor, or trafficked persons:
Justification:
If negative, describe how impacts will be addressed and mitigated:
If negative, describe how the mitigation measures will be monitored:
Does the project have requirements in place to prohibit forced labor?
If yes, describe:</t>
  </si>
  <si>
    <t>Gender Equality</t>
  </si>
  <si>
    <t>Impact on equal opportunities in the context of gender:
Justification:
If negative, describe how impacts will be addressed and mitigated:
If negative, describe how the mitigation measures will be monitored:
Does the project have requirements for equal opportunities in gender context?
If yes, describe:</t>
  </si>
  <si>
    <t>Impact on protection against violence against women and girls:
Justification:
If negative, describe how impacts will be addressed and mitigated:
If negative, describe how the mitigation measures will be monitored:
Does the project have requirements for protection against violence?
If yes, describe:</t>
  </si>
  <si>
    <t>Resource Efficiency and Pollution Prevention</t>
  </si>
  <si>
    <t>Did the project result in non-GHG pollutant emissions to air?
Describe and explain outcome:</t>
  </si>
  <si>
    <t>Biodiversity Conservation and Sustainable Management of Natural Resources</t>
  </si>
  <si>
    <t>Impact on terrestrial and marine biodiversity and ecosystems:
Justification:
If negative, describe how impacts will be addressed and mitigated:
If negative, describe how the mitigation measures will be monitored:</t>
  </si>
  <si>
    <t>Human Rights and Stakeholder Engagement</t>
  </si>
  <si>
    <t>Impact on human rights:
Justification:
If negative, describe how impacts will be addressed and mitigated:
If negative, describe how the mitigation measures will be monitored:
Does the project have requirements to respect human rights?
If yes, describe:</t>
  </si>
  <si>
    <t>Indigenous Peoples, Local Communities, and Cultural Heritage</t>
  </si>
  <si>
    <t>Does your project involve Indigenous Peoples or Local Communities?
If yes, describe the project's approach in line with international law:
Confirm the project’s consultation process includes a public meeting:</t>
  </si>
  <si>
    <t>Land Acquisition and Involuntary Resettlement</t>
  </si>
  <si>
    <t>Does the project result in forced physical or economic displacement?
If yes, describe how impacts will be addressed:</t>
  </si>
  <si>
    <t>Robust Benefit-Sharing</t>
  </si>
  <si>
    <t>Confirm the project meets the protocol requirements for benefit-sharing:</t>
  </si>
  <si>
    <t>Notification of Verification Activity &amp; Conflict of Interest (NOVA/COI) Form</t>
  </si>
  <si>
    <t>A form detailing the scope and plan for verification activities and the relationship between a verification body and project developer, in order for the Reserve to determine conflict of interest.</t>
  </si>
  <si>
    <t>To obtain an approval for verification activities to proceed the verification body must submit this Notification of Verification Activities and Conflict of Interest (NOVA/COI) form for every project it proposes to verify. This form details the specifics of their situation and the scope and plan for verification activities. This form must be submitted for every project and verification period.
Please respond fully and in detail to all of the following questions. It is required that you answer every question. If you have no prior relationship with your potential client, you may answer “No” or if the information does not apply, you may answer “N/A.” If you are a Lead Verifier using subcontractors to complete the proposed verification, you must also provide information for all subcontractors. Note: Only subcontractors already trained for the specific project type will be allowed to act as a Lead Verifier or a Senior Internal Reviewer.</t>
  </si>
  <si>
    <t>Project Verification Summary</t>
  </si>
  <si>
    <t>Lead Verifier</t>
  </si>
  <si>
    <t>Telephone</t>
  </si>
  <si>
    <t>Email</t>
  </si>
  <si>
    <t>Project ID Number &amp; Name</t>
  </si>
  <si>
    <t>Aggregate or Cooperative ID Number (if applicable)</t>
  </si>
  <si>
    <t>Project Reporting Period Dates</t>
  </si>
  <si>
    <t>Project Protocol Used</t>
  </si>
  <si>
    <t>Verification Accreditation Summary</t>
  </si>
  <si>
    <t>Are both the lead verifi (enum)</t>
  </si>
  <si>
    <t>Are both the lead verifier and senior internal reviewer trained and certified for both general verification training and relevant sector-specific training?</t>
  </si>
  <si>
    <t>Will the lead verifier an(enum)</t>
  </si>
  <si>
    <t>Will the lead verifier and senior internal reviewer remain certified for both the Reserve general verification training and relevant sector-specific training for at least three months following the expected date of completing verification activities?</t>
  </si>
  <si>
    <t>Parties Involved with the Project</t>
  </si>
  <si>
    <t>Project Developer Contact</t>
  </si>
  <si>
    <t>Project Developer Contact:</t>
  </si>
  <si>
    <t>Telephone:</t>
  </si>
  <si>
    <t>Email:</t>
  </si>
  <si>
    <t xml:space="preserve">Mailing address: </t>
  </si>
  <si>
    <t>Project Owner or Operator Conta</t>
  </si>
  <si>
    <t>Project Owner or Operator Contact</t>
  </si>
  <si>
    <t xml:space="preserve">Project Owner or Operator Contact: </t>
  </si>
  <si>
    <t>Facility Owner or Landowner</t>
  </si>
  <si>
    <t>Facility Owner or Landowner:</t>
  </si>
  <si>
    <t>Aggregator or Cooperative Devel</t>
  </si>
  <si>
    <t>Aggregator or Cooperative Developer</t>
  </si>
  <si>
    <t>Aggregator or Cooperative Developer:</t>
  </si>
  <si>
    <t>Technical Consultant to the Pro</t>
  </si>
  <si>
    <t>Technical Consultant to the Project Developer</t>
  </si>
  <si>
    <t xml:space="preserve">Technical Consultant to the Project Developer: </t>
  </si>
  <si>
    <t>Other Parties with a Material I</t>
  </si>
  <si>
    <t>Other Parties with a Material Interest to the Project</t>
  </si>
  <si>
    <t>Other Parties with a Material Interest to the Project (e.g. major purchasers of the project’s CRTs if known to the VB, or the entity paying for the verification activities if not one of the entities listed above):</t>
  </si>
  <si>
    <r>
      <t xml:space="preserve">Schedule and Planning of Verification Activities
Provide specific dates for each planned verification activity:
</t>
    </r>
    <r>
      <rPr>
        <i/>
        <sz val="11"/>
        <rFont val="Calibri"/>
        <family val="2"/>
      </rPr>
      <t>The NOVA/COI form MUST be submitted 10 business days prior to the kick-off call.</t>
    </r>
  </si>
  <si>
    <t xml:space="preserve">First planned verification meeting/kick-off call: </t>
  </si>
  <si>
    <t>Site visit date(s):  </t>
  </si>
  <si>
    <t>Expected date of completing verification activities:  </t>
  </si>
  <si>
    <t>The proposed verificatio (enum)</t>
  </si>
  <si>
    <t>The proposed verification for this project is:</t>
  </si>
  <si>
    <t xml:space="preserve">First verification done by your organization for this specific </t>
  </si>
  <si>
    <t>Please list all locations to be visited. Projects without mailing addresses (such as forest projects) should provide an approximate location for the address.</t>
  </si>
  <si>
    <t>Locations to be visited for ver</t>
  </si>
  <si>
    <t>Locations to be visited for verification</t>
  </si>
  <si>
    <t>Name of Facility or Site</t>
  </si>
  <si>
    <t>Full Address</t>
  </si>
  <si>
    <t>Will other project sites (enum)</t>
  </si>
  <si>
    <t>Will other project sites owned/managed by the same project developer be visited on this trip?</t>
  </si>
  <si>
    <t xml:space="preserve">If so, please list other project names/IDs: </t>
  </si>
  <si>
    <t>Will the accrediting ent (enum)</t>
  </si>
  <si>
    <t>Will the accrediting entity be performing a witness assessment/verification body audit in conjunction with the verification activities?</t>
  </si>
  <si>
    <t>Provide a brief description of planned verification activities specific to this project. Your response should provide a general overview of the scope and breadth of verification activities. This may include, but should not be limited to, plans to interview which staff, types of records, emissions reductions that will be reviewed, etc.:</t>
  </si>
  <si>
    <t>For Forest projects in an aggregate undergoing initial verification, please provide a list of the projects to be verified:</t>
  </si>
  <si>
    <t>For Forest projects in an aggregate not undergoing initial verification, please describe the number of projects selected to be verified (desk and/or complete) and how that number was determined.</t>
  </si>
  <si>
    <t>Please provide the list of the selected projects in the aggregate undergoing a desk and/or complete (non-initial) verification:</t>
  </si>
  <si>
    <t>Please provide a complete list of the projects in the aggregate in the random order of selection for verification (the list should include all projects in the aggregate not undergoing an initial verification in case a selected project does not pass). Please provide relevant proof of random selection below, or included as an attachment below:</t>
  </si>
  <si>
    <t>Relevant proof of random selection:</t>
  </si>
  <si>
    <t>Evaluation of Potential for Conflict of Interest</t>
  </si>
  <si>
    <t>Has the verification bod (enum)</t>
  </si>
  <si>
    <t>Has the verification body or any staff member to be assigned to the proposed verification (including while employed with another organization) ever provided any GHG verification services for this project developer outside of the Climate Action Reserve program (i.e., for another GHG program)? 
If yes, please complete the table below.</t>
  </si>
  <si>
    <t>Evaluation of Potential for Con</t>
  </si>
  <si>
    <t xml:space="preserve">Reporting Period(s) of Emissions Reductions Verified </t>
  </si>
  <si>
    <t>Dates of Service</t>
  </si>
  <si>
    <t>Description of Services 
(project name, project type, registry/program, staff)</t>
  </si>
  <si>
    <t>E.2. Please answer each of the following questions:</t>
  </si>
  <si>
    <t>Have you, or any staff working at your organization at any time consulted on or prepared any part of this project for the project developer?</t>
  </si>
  <si>
    <t>Has your verification body – either in the past or currently– provided any services or engaged in any relationship with the proposed client that are included on the list of potential COI services as identified in the Verification Program Manual section 3.6.3 (other than consulting services)?</t>
  </si>
  <si>
    <t>Do you and the project developer share any formal affiliation or management?</t>
  </si>
  <si>
    <t>Are you and the project developer currently engaged in any joint ventures or partnerships?</t>
  </si>
  <si>
    <t>Has the verification body or any staff member to be assigned to the proposed verification ever purchased, sold, traded or retired emissions reductions from this project or project developer?</t>
  </si>
  <si>
    <t>Are there any other services provided by or associated with your GHG Business Unit – either in the past or currently – that are not captured above?</t>
  </si>
  <si>
    <t>Are there any other relationships between the verification body and project developer(s) that are not captured above?</t>
  </si>
  <si>
    <t>If you answered “yes” to any of the questions above in Part E.2, please describe the reason for your answer using the table below. When describing the activity or relationship, please clearly define how it relates to your company’s GHG Business Unit that performs verification services.</t>
  </si>
  <si>
    <t>Part E.2 Clarification Table</t>
  </si>
  <si>
    <t>Nature of Service / Relationship</t>
  </si>
  <si>
    <t>Relevant Dates (mm/yy - mm/yy)</t>
  </si>
  <si>
    <t>Department or Relevant Individual -  Name</t>
  </si>
  <si>
    <t>Department or Relevant Individual - Location</t>
  </si>
  <si>
    <t>Project Developer Department or Relevant Individual - Name</t>
  </si>
  <si>
    <t>Project Developer Department or Relevant Individual - Location</t>
  </si>
  <si>
    <t>List staff members to be assigned to the proposed verification, identifying any previous work these individuals have conducted for the project developer and/or technical consultant including while in the employment of other organizations. Please fill out this information for the Lead Verifier and Senior Internal Reviewer below.</t>
  </si>
  <si>
    <t>Name</t>
  </si>
  <si>
    <t>Telephone Number</t>
  </si>
  <si>
    <t>Email Address</t>
  </si>
  <si>
    <t>Business Location (city, state, country)</t>
  </si>
  <si>
    <t>Previous work/services provided for Project Developer and/or Technical Consultant</t>
  </si>
  <si>
    <t>Date of Services (mm/yy – mm/yy)</t>
  </si>
  <si>
    <t>Employer at time of service</t>
  </si>
  <si>
    <t>Senior Internal Reviewer</t>
  </si>
  <si>
    <t>Additional Staff</t>
  </si>
  <si>
    <t xml:space="preserve">Please answer the following questions about the financial magnitude of services provided to the project developer. Please convert all fees to USD values. </t>
  </si>
  <si>
    <t>What is the value of the proposed verification under consideration? 
Please provide a specific dollar value; this information will be treated confidentially.</t>
  </si>
  <si>
    <t>What is the total value of previous services provided by your GHG Business Unit for this project developer, including those outside the Reserve program?</t>
  </si>
  <si>
    <t>What is the total value of all previous Climate Action Reserve verification services provided by your GHG Business Unit for this project developer?</t>
  </si>
  <si>
    <t>Excluding any Climate Action Reserve project verification services, what is the gross and net value of all services you have performed for the project developer in the last five years? The five years should be determined based on the date of submittal of the COI form (i.e. if the COI form is submitted on 2/1/23, the five year lookback period should be 1/31/18 – 2/1/23).</t>
  </si>
  <si>
    <t>What percentage of your GHG Business Unit’s total gross and net revenue has come from this project developer, in total, over the past five years (including verification and all other services)? The five years should be determined based on the date of submittal of the COI form (i.e. if the COI form is submitted on 2/1/23, the five year lookback period should be 1/31/18 – 2/1/23). If this verification represents the first year of service with this project developer, please estimate the value of the proposed verification as a percentage of your GHG Business Unit’s total expected revenue at the time of payment.</t>
  </si>
  <si>
    <t xml:space="preserve">Excluding any Climate Action Reserve project verification services, what types of services have been proposed or bid on for the project developer in the next three years? </t>
  </si>
  <si>
    <t>Please complete each of the tables below. Enter “N/A” if not applicable.</t>
  </si>
  <si>
    <t>Prior Reserve Project Verificat</t>
  </si>
  <si>
    <t>Prior Reserve Project Verification Services for Project Developer in North America</t>
  </si>
  <si>
    <t>Prior Reserve Project Verification Services for Project Developer in North America (include project ID)</t>
  </si>
  <si>
    <t xml:space="preserve">Reporting Period(s) </t>
  </si>
  <si>
    <t>Dates of Service (mm/yy - mm/yy)</t>
  </si>
  <si>
    <t>Value of Verification Services for Project Developer (specific dollar value)</t>
  </si>
  <si>
    <t>% of Your Total GHG Business Unit’s Revenue for Year Performed</t>
  </si>
  <si>
    <t>Description of Services
(project type, project name, staff, etc.)</t>
  </si>
  <si>
    <t>Other Services for Project Deve</t>
  </si>
  <si>
    <t>Other Services for Project Developer Outside the Reserve Program</t>
  </si>
  <si>
    <t>Other Services for Project Developer Outside the Reserve Program (by project)</t>
  </si>
  <si>
    <t>Anticipated Services for Projec</t>
  </si>
  <si>
    <t>Anticipated Services for Project Developer</t>
  </si>
  <si>
    <t>Anticipated Services for Project Developer (excluding potential Reserve projects)</t>
  </si>
  <si>
    <t>Year(s) Expected</t>
  </si>
  <si>
    <t>Written Attestation Regarding Conflict of Interest</t>
  </si>
  <si>
    <t>Based on the information (enum)</t>
  </si>
  <si>
    <t>Based on the information provided, and our organization’s internal conflict of interest review process, we believe that our risk of COI is:</t>
  </si>
  <si>
    <t>Low</t>
  </si>
  <si>
    <t>If a medium or high risk of COI is found, provide a mitigation plan.
For each situation in which there may be a COI, the plan should include at least the following:
• Demonstration that any conflicted individuals (verifier or subcontractor staff) have been removed and insulated from the project.
• Explanation of any changes to organizational structure or verification team.
• Demonstration that any conflicted unit has been divested or moved into an independent entity or any conflicted subcontractor has been removed.   	
• Other circumstances that specifically address other sources for potential COI.</t>
  </si>
  <si>
    <t xml:space="preserve">Please provide information on the business relationship(s) between the verification body and any technical consultants or parties with a material interest, if applicable. This should include services provided by the verification body for the consultant, as well as any services provided by the consultant for the verification body over the last five years. </t>
  </si>
  <si>
    <t>Technical Consultants</t>
  </si>
  <si>
    <t>Technical Consultant(s) to the Project Developer (name of organization)</t>
  </si>
  <si>
    <t>Description of Services
(registry/program, project type, project name, staff, nature/reason of service, etc.)</t>
  </si>
  <si>
    <t>Parties with a Material Interes</t>
  </si>
  <si>
    <t>Parties with a Material Interest</t>
  </si>
  <si>
    <t>Parties with a Material Interest in the Project (name of organization / individual)</t>
  </si>
  <si>
    <t>Value of Services (specific dollar value)</t>
  </si>
  <si>
    <t xml:space="preserve">Conflict of Interest Mitigation Plan </t>
  </si>
  <si>
    <t xml:space="preserve">If you have determined on the Notification of Verification Activities and Conflict of Interest (NOVA/COI) Assessment Form that the risk of conflict of interest is medium or high, you must complete this form. </t>
  </si>
  <si>
    <t>Date:</t>
  </si>
  <si>
    <t xml:space="preserve">Verification Body: </t>
  </si>
  <si>
    <t xml:space="preserve">Lead Verifier: </t>
  </si>
  <si>
    <t xml:space="preserve">Title: </t>
  </si>
  <si>
    <t xml:space="preserve">Email: </t>
  </si>
  <si>
    <t xml:space="preserve">Project Developer Company: </t>
  </si>
  <si>
    <t xml:space="preserve">Project Name: </t>
  </si>
  <si>
    <t xml:space="preserve">Project Site Location: </t>
  </si>
  <si>
    <t>Project Start Date:</t>
  </si>
  <si>
    <t xml:space="preserve">Project Protocol Used: </t>
  </si>
  <si>
    <t xml:space="preserve">Project Developer Contact: </t>
  </si>
  <si>
    <t xml:space="preserve">Telephone: </t>
  </si>
  <si>
    <t xml:space="preserve">Mitigation Plan for each situation in which there may be a conflict of interest, please provide a mitigation plan.  This plan should include at least the following: 
• Demonstration that any conflicted individuals (verifier or subcontractor staff) have been removed and insulated from the project. 
• Explanation of any changes to organizational structure or verification team.  Demonstration that any conflicted unit has been divested or moved into an independent entity or any conflicted subcontractor has been removed.    
 • Other circumstances that specifically address other sources for potential COI. </t>
  </si>
  <si>
    <t>Verification Opinion</t>
  </si>
  <si>
    <t>The Verification Opinion presents the official results of the verification process. It details the amount of CRTs issued, their vintage(s), and the verification standard.</t>
  </si>
  <si>
    <t>Name of Verification Body</t>
  </si>
  <si>
    <t>Date of Verification Report Issued</t>
  </si>
  <si>
    <t>Date of Verification Opinion</t>
  </si>
  <si>
    <t>Emission Reductions Removals Ge</t>
  </si>
  <si>
    <t>Emission Reductions/Removals Generated by Project by Reporting Period</t>
  </si>
  <si>
    <t>Reporting Period</t>
  </si>
  <si>
    <t>Reductions (mtCO2e)</t>
  </si>
  <si>
    <t>Removals (mtCO2e)</t>
  </si>
  <si>
    <t>Crediting Period (enum)</t>
  </si>
  <si>
    <t>Crediting Period</t>
  </si>
  <si>
    <t>Initial</t>
  </si>
  <si>
    <t>Credits Issued to the Project b</t>
  </si>
  <si>
    <t>Credits Issued to the Project by Vintage Year</t>
  </si>
  <si>
    <t>Vintage</t>
  </si>
  <si>
    <t>Verification Opinion - Two Crediting Periods</t>
  </si>
  <si>
    <t>Verification Report</t>
  </si>
  <si>
    <t>Prepared by</t>
  </si>
  <si>
    <t>Introduction</t>
  </si>
  <si>
    <t>Objectives</t>
  </si>
  <si>
    <t>Verfication Scope</t>
  </si>
  <si>
    <t>Geographic Boundaries</t>
  </si>
  <si>
    <t>Emission Reduction Sources, Project Emissions, and Greenhouse Gases</t>
  </si>
  <si>
    <t xml:space="preserve">Reporting Periods </t>
  </si>
  <si>
    <t>Data Sources</t>
  </si>
  <si>
    <t>Standards Used to Verify Emissions (Criteria)</t>
  </si>
  <si>
    <t>Standard of Verification</t>
  </si>
  <si>
    <t>Verification Process</t>
  </si>
  <si>
    <t>Level of Assurance</t>
  </si>
  <si>
    <t>Materiality</t>
  </si>
  <si>
    <t xml:space="preserve">Overview of the Verification Process </t>
  </si>
  <si>
    <t>Overview of the Verification Process</t>
  </si>
  <si>
    <t>Conflict of Interest Review</t>
  </si>
  <si>
    <t>Audit Team Selection</t>
  </si>
  <si>
    <t>Strategic Analysis and Verification Preparations</t>
  </si>
  <si>
    <t>Audit Kick-off</t>
  </si>
  <si>
    <t>Development of the Verification and Evidence-Gathering Plan</t>
  </si>
  <si>
    <t>Execution of Evidence Gathering Activities</t>
  </si>
  <si>
    <t>Site Visit</t>
  </si>
  <si>
    <t>Emissions Reduction Data and Calculation Assessment</t>
  </si>
  <si>
    <t>Corrective Actions and Supplemental Information</t>
  </si>
  <si>
    <t>Independent Review</t>
  </si>
  <si>
    <t>Verification Reporting and Opinion Issuance</t>
  </si>
  <si>
    <t>Conformance with Verification Criteria</t>
  </si>
  <si>
    <t>Project Description</t>
  </si>
  <si>
    <t>Eligibility</t>
  </si>
  <si>
    <t>Ownership and Title</t>
  </si>
  <si>
    <t>Project Start Date</t>
  </si>
  <si>
    <t>Performance Standard Test</t>
  </si>
  <si>
    <t>Limits on Credit Stacking</t>
  </si>
  <si>
    <t>Legal Requirements Test</t>
  </si>
  <si>
    <t>Regulatory Compliance</t>
  </si>
  <si>
    <t>Project Performance Against CAR Protocol and Projects Management System</t>
  </si>
  <si>
    <t>Monitoring Equipment</t>
  </si>
  <si>
    <t>Monitoring Equpment</t>
  </si>
  <si>
    <t>Location</t>
  </si>
  <si>
    <t>STP Settings</t>
  </si>
  <si>
    <t>Frequency of Measurement</t>
  </si>
  <si>
    <t>Frequency of Recording</t>
  </si>
  <si>
    <t>Recording Device</t>
  </si>
  <si>
    <t>Instrument Quality Assurance/Quality Control</t>
  </si>
  <si>
    <t>Instrument QA QC</t>
  </si>
  <si>
    <t>Instrument QA/QC</t>
  </si>
  <si>
    <t>Dates of Use</t>
  </si>
  <si>
    <t>Inspected/Cleaned</t>
  </si>
  <si>
    <t>Calibration Accuracy Check</t>
  </si>
  <si>
    <t>Calibration</t>
  </si>
  <si>
    <t>Project Emissions</t>
  </si>
  <si>
    <t>Project Emissions Source</t>
  </si>
  <si>
    <t>Monitoring</t>
  </si>
  <si>
    <t>Emissions Reduction Calculation Assessment</t>
  </si>
  <si>
    <t>Input Parameters</t>
  </si>
  <si>
    <t>Input Parameter</t>
  </si>
  <si>
    <t>Description/Value</t>
  </si>
  <si>
    <t>Approved Variance or Deviations</t>
  </si>
  <si>
    <t>Verification Results</t>
  </si>
  <si>
    <t>Verified Results</t>
  </si>
  <si>
    <t>Period</t>
  </si>
  <si>
    <t>Baseline Emissions (tCO2e)</t>
  </si>
  <si>
    <t>Project Emissions (tCO2e)</t>
  </si>
  <si>
    <t>Emissions Reductions (tCO2e)</t>
  </si>
  <si>
    <t>Quantifying GHG Emission Reductions (U.S. Landfill PDR - section 5)</t>
  </si>
  <si>
    <t>Summary of Baseline Quantification</t>
  </si>
  <si>
    <t>Summary of Baseline Quantification (U.S. Landfill PDR - section 5a)</t>
  </si>
  <si>
    <t>Summary of Project Emissions (U.S. Landfill PDR - section 5b)</t>
  </si>
  <si>
    <t>Summary of Project Emissions (U.S. Landfill PDR - section 5c)</t>
  </si>
  <si>
    <t>Estimated Emissions (Landfill Project Monitoring Report - ZCRP)</t>
  </si>
  <si>
    <t>Operational Disruptions During Zero-Credit Reporting Period (Landfill Project Monitoring Report - ZCRP)</t>
  </si>
  <si>
    <t>Operational Disruptions During Interim Reporting Period (Landfill Project Monitoring Report - Interim)</t>
  </si>
  <si>
    <t>Regulatory Compliance During Zero-Credit Reporting Period (Landfill Project Monitoring Report - ZCRP)</t>
  </si>
  <si>
    <t>Regulatory Compliance During Interim Reporting Period (Landfill Project Monitoring Report - Interim)</t>
  </si>
  <si>
    <t xml:space="preserve">Instrument QA/QC Summary During Zero-Credit Reporting Period </t>
  </si>
  <si>
    <t>Instrument QA/QC Summary During Zero-Credit Reporting Period (Landfill Project Monitoring Report - ZCRP)</t>
  </si>
  <si>
    <t xml:space="preserve">Instrument QA/QC Summary During Interim Reporting Period </t>
  </si>
  <si>
    <t>Instrument QA/QC Summary During Interim Reporting Period (Landfill Project Monitoring Report - Interim)</t>
  </si>
  <si>
    <t>Project Developer Contact (used in NOVA/COI form)</t>
  </si>
  <si>
    <t>Project Owner or Operator Contact (used in NOVA/COI form)</t>
  </si>
  <si>
    <t>Facility Owner or Landowner (used in NOVA/COI form)</t>
  </si>
  <si>
    <t>Aggregator or Cooperative Developer (used in NOVA/COI form)</t>
  </si>
  <si>
    <t>Technical Consultant to the Project Developer (used in NOVA/COI form)</t>
  </si>
  <si>
    <t>Other Parties with a Material Interest to the Project (used in NOVA/COI form)</t>
  </si>
  <si>
    <t>Locations to be visited for verification (used in NOVA/COI form)</t>
  </si>
  <si>
    <t>Evaluation of Potential for Conflict of Interest Table (used in NOVA/COI form)</t>
  </si>
  <si>
    <t>Part E.2 Clarification Table (used in NOVA/COI form)</t>
  </si>
  <si>
    <t>Lead Verifier (used in NOVA/COI form)</t>
  </si>
  <si>
    <t>Senior Internal Reviewer (used in NOVA/COI form)</t>
  </si>
  <si>
    <t>Additional Staff (used in NOVA/COI form)</t>
  </si>
  <si>
    <t>Prior Reserve Project Verification Services for Project Developer in North America Table (used in NOVA/COI form)</t>
  </si>
  <si>
    <t>Other Services for Project Developer Outside the Reserve Program Table (used in NOVA/COI form)</t>
  </si>
  <si>
    <t>Anticipated Services for Project Developer Table (used in NOVA/COI form)</t>
  </si>
  <si>
    <t>Technical Consultants Table (used in NOVA/COI form)</t>
  </si>
  <si>
    <t>Value of Services Provided to Consultant or Vice-Versa (specific dollar value)</t>
  </si>
  <si>
    <t>Parties with a Material Interest Table (used in NOVA/COI form)</t>
  </si>
  <si>
    <t>Emission Reductions/Removals Generated by Project by Reporting Period (used in Verification Opinion form)</t>
  </si>
  <si>
    <t>Credits Issued to the Project by Vintage Year (used in Verification Opinion form)</t>
  </si>
  <si>
    <t>Monitoring Equipment Table (used in Verification Report form)</t>
  </si>
  <si>
    <t>Instrument QA/QC Table (used in Verification Report form)</t>
  </si>
  <si>
    <t>Project Emissions Table (used in Verification Report form)</t>
  </si>
  <si>
    <t>Input Parameters Table (used in Verification Report form)</t>
  </si>
  <si>
    <t>Verified Results Table (used in Verification Report form)</t>
  </si>
  <si>
    <t>Schema name</t>
  </si>
  <si>
    <t>Field name</t>
  </si>
  <si>
    <t>Second crediting period</t>
  </si>
  <si>
    <t>Third crediting period</t>
  </si>
  <si>
    <t>Has a detailed monitoring plan been developed for this project?  </t>
  </si>
  <si>
    <t>Installation of a landfill gas collection and a new qualifying destruction device at an eligible landfill where landfill gas has never been collected and destroyed prior to the start date.</t>
  </si>
  <si>
    <t>Installation of a new qualifying destruction device at an eligible landfill where landfill gas is currently collected and vented, but has never been destroyed in any manner prior to the start date.</t>
  </si>
  <si>
    <t>Installation of a new qualifying destruction device at an eligible landfill where landfill gas was collected and destroyed at any time prior to the project start date using:
A non-qualifying destruction device (e.g., passive flare)</t>
  </si>
  <si>
    <t>Installation of a new qualifying destruction device at an eligible landfill where landfill gas was collected and destroyed at any time prior to the project start date using:
A destruction device that is not otherwise eligible under the protocol</t>
  </si>
  <si>
    <t>Installation of a new gas collection system on a physically-distinct cell (or cells) where neither gas collection nor destruction has previously occurred.</t>
  </si>
  <si>
    <t>Biodiversity Conservation and Sustainable Management of Living Natural Resources</t>
  </si>
  <si>
    <t>Other Additional Impacts</t>
  </si>
  <si>
    <t>A renewal (i.e. subsequent) verification for this project</t>
  </si>
  <si>
    <t>High</t>
  </si>
  <si>
    <t>Medium</t>
  </si>
  <si>
    <t>Renewed-Second</t>
  </si>
  <si>
    <t>Renewed-Third</t>
  </si>
  <si>
    <t>No, methane was not collected and destroyed prior to the project.</t>
  </si>
  <si>
    <t>No, the system was active at all times.</t>
  </si>
  <si>
    <t>Yes, the system has been inactive for a significant period.</t>
  </si>
  <si>
    <t>No, I cannot meet the weekly aggregation requirement.</t>
  </si>
  <si>
    <t>No, the project is not a flare project at a closed landfill.</t>
  </si>
  <si>
    <t>No, there is no non-qualifying combustion device.</t>
  </si>
  <si>
    <t>No, a new destruction device is not being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</si>
</sst>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00"/>
    <numFmt numFmtId="165" formatCode="#,##0.00&quot;kg&quot;"/>
    <numFmt numFmtId="166" formatCode="0.0%"/>
    <numFmt numFmtId="167" formatCode="0.000"/>
    <numFmt numFmtId="168" formatCode="0.0"/>
  </numFmts>
  <fonts count="25" x14ac:knownFonts="1">
    <font>
      <sz val="11"/>
      <color theme="1"/>
      <name val="Calibri"/>
      <family val="2"/>
      <scheme val="minor"/>
    </font>
    <font>
      <b/>
      <sz val="14"/>
      <name val="Calibri"/>
    </font>
    <font>
      <sz val="11"/>
      <name val="Calibri"/>
    </font>
    <font>
      <u/>
      <sz val="11"/>
      <color rgb="FF0000FF"/>
      <name val="Calibri"/>
    </font>
    <font>
      <sz val="11"/>
      <name val="Calibri"/>
      <family val="2"/>
      <charset val="204"/>
    </font>
    <font>
      <u/>
      <sz val="11"/>
      <color theme="10"/>
      <name val="Calibri"/>
      <family val="2"/>
      <scheme val="minor"/>
    </font>
    <font>
      <sz val="11"/>
      <name val="Calibri"/>
      <family val="2"/>
    </font>
    <font>
      <b/>
      <sz val="14"/>
      <name val="Calibri"/>
      <family val="2"/>
    </font>
    <font>
      <i/>
      <sz val="11"/>
      <name val="Calibri"/>
      <family val="2"/>
    </font>
    <font>
      <sz val="11"/>
      <color theme="1"/>
      <name val="Calibri"/>
      <family val="2"/>
      <scheme val="minor"/>
    </font>
    <font>
      <sz val="11"/>
      <color rgb="FFFF0000"/>
      <name val="Calibri"/>
      <family val="2"/>
      <scheme val="minor"/>
    </font>
    <font>
      <sz val="11"/>
      <color rgb="FF00B050"/>
      <name val="Calibri"/>
      <family val="2"/>
      <scheme val="minor"/>
    </font>
    <font>
      <sz val="11"/>
      <color rgb="FF0070C0"/>
      <name val="Calibri"/>
      <family val="2"/>
      <scheme val="minor"/>
    </font>
    <font>
      <sz val="11"/>
      <color theme="8" tint="0.39997558519241921"/>
      <name val="Calibri"/>
      <family val="2"/>
      <scheme val="minor"/>
    </font>
    <font>
      <b/>
      <sz val="11"/>
      <color theme="8" tint="0.39997558519241921"/>
      <name val="Calibri"/>
      <family val="2"/>
      <scheme val="minor"/>
    </font>
    <font>
      <sz val="11"/>
      <color theme="5" tint="0.39997558519241921"/>
      <name val="Calibri"/>
      <family val="2"/>
      <scheme val="minor"/>
    </font>
    <font>
      <b/>
      <sz val="11"/>
      <color theme="5" tint="0.39997558519241921"/>
      <name val="Calibri"/>
      <family val="2"/>
      <scheme val="minor"/>
    </font>
    <font>
      <sz val="11"/>
      <color theme="7" tint="0.39997558519241921"/>
      <name val="Calibri"/>
      <family val="2"/>
      <scheme val="minor"/>
    </font>
    <font>
      <sz val="11"/>
      <color rgb="FF7030A0"/>
      <name val="Calibri"/>
      <family val="2"/>
      <scheme val="minor"/>
    </font>
    <font>
      <b/>
      <sz val="11"/>
      <color theme="7" tint="0.39997558519241921"/>
      <name val="Calibri"/>
      <family val="2"/>
      <scheme val="minor"/>
    </font>
    <font>
      <b/>
      <sz val="11"/>
      <color rgb="FF7030A0"/>
      <name val="Calibri"/>
      <family val="2"/>
      <scheme val="minor"/>
    </font>
    <font>
      <b/>
      <sz val="11"/>
      <color rgb="FF0070C0"/>
      <name val="Calibri"/>
      <family val="2"/>
      <scheme val="minor"/>
    </font>
    <font>
      <b/>
      <sz val="11"/>
      <color rgb="FFFF0000"/>
      <name val="Calibri"/>
      <family val="2"/>
      <scheme val="minor"/>
    </font>
    <font>
      <vertAlign val="subscript"/>
      <sz val="11"/>
      <name val="Calibri"/>
      <family val="2"/>
    </font>
    <font>
      <sz val="11"/>
      <name val="Calibri"/>
      <family val="2"/>
      <scheme val="minor"/>
    </font>
  </fonts>
  <fills count="10">
    <fill>
      <patternFill patternType="none"/>
    </fill>
    <fill>
      <patternFill patternType="gray125"/>
    </fill>
    <fill>
      <patternFill patternType="solid">
        <fgColor rgb="FFD8E4BC"/>
      </patternFill>
    </fill>
    <fill>
      <patternFill patternType="solid">
        <fgColor rgb="FFFFFFFF"/>
      </patternFill>
    </fill>
    <fill>
      <patternFill patternType="solid">
        <fgColor rgb="FFFABF8F"/>
      </patternFill>
    </fill>
    <fill>
      <patternFill patternType="solid">
        <fgColor rgb="FFFDE9D9"/>
      </patternFill>
    </fill>
    <fill>
      <patternFill patternType="solid">
        <fgColor rgb="FFF2F2F2"/>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DE9D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BBBBBB"/>
      </bottom>
      <diagonal/>
    </border>
    <border>
      <left style="dashed">
        <color rgb="FF888888"/>
      </left>
      <right style="dashed">
        <color rgb="FF888888"/>
      </right>
      <top/>
      <bottom style="thin">
        <color rgb="FFBBBBBB"/>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9" fillId="0" borderId="0" applyFont="0" applyFill="0" applyBorder="0" applyAlignment="0" applyProtection="0"/>
  </cellStyleXfs>
  <cellXfs count="77">
    <xf numFmtId="0" fontId="0" fillId="0" borderId="0" xfId="0"/>
    <xf numFmtId="0" fontId="1" fillId="2" borderId="1" xfId="0" applyFont="1" applyFill="1" applyBorder="1"/>
    <xf numFmtId="0" fontId="1" fillId="4" borderId="1" xfId="0" applyFont="1" applyFill="1" applyBorder="1"/>
    <xf numFmtId="0" fontId="2" fillId="5" borderId="2" xfId="0" applyFont="1" applyFill="1" applyBorder="1" applyAlignment="1">
      <alignment wrapText="1"/>
    </xf>
    <xf numFmtId="0" fontId="2" fillId="6" borderId="3" xfId="0" applyFont="1" applyFill="1" applyBorder="1" applyAlignment="1">
      <alignment wrapText="1"/>
    </xf>
    <xf numFmtId="0" fontId="3" fillId="6" borderId="3" xfId="0" applyFont="1" applyFill="1" applyBorder="1" applyAlignment="1">
      <alignment wrapText="1"/>
    </xf>
    <xf numFmtId="0" fontId="1" fillId="0" borderId="1" xfId="0" applyFont="1" applyBorder="1"/>
    <xf numFmtId="0" fontId="2" fillId="0" borderId="4" xfId="0" applyFont="1" applyBorder="1" applyAlignment="1">
      <alignment wrapText="1"/>
    </xf>
    <xf numFmtId="0" fontId="4" fillId="5" borderId="2" xfId="0" applyFont="1" applyFill="1" applyBorder="1" applyAlignment="1">
      <alignment wrapText="1"/>
    </xf>
    <xf numFmtId="164" fontId="2" fillId="5" borderId="2" xfId="0" applyNumberFormat="1" applyFont="1" applyFill="1" applyBorder="1" applyAlignment="1">
      <alignment wrapText="1"/>
    </xf>
    <xf numFmtId="165" fontId="2" fillId="5" borderId="2" xfId="0" applyNumberFormat="1" applyFont="1" applyFill="1" applyBorder="1" applyAlignment="1">
      <alignment wrapText="1"/>
    </xf>
    <xf numFmtId="0" fontId="4" fillId="6" borderId="3" xfId="0" applyFont="1" applyFill="1" applyBorder="1" applyAlignment="1">
      <alignment wrapText="1"/>
    </xf>
    <xf numFmtId="0" fontId="5" fillId="5" borderId="2" xfId="1" applyFill="1" applyBorder="1" applyAlignment="1">
      <alignment wrapText="1"/>
    </xf>
    <xf numFmtId="0" fontId="2" fillId="0" borderId="5" xfId="0" applyFont="1" applyBorder="1" applyAlignment="1">
      <alignment wrapText="1"/>
    </xf>
    <xf numFmtId="0" fontId="5" fillId="5" borderId="2" xfId="1" quotePrefix="1" applyFill="1" applyBorder="1" applyAlignment="1">
      <alignment wrapText="1"/>
    </xf>
    <xf numFmtId="0" fontId="6" fillId="5" borderId="2" xfId="0" applyFont="1" applyFill="1" applyBorder="1" applyAlignment="1">
      <alignment wrapText="1"/>
    </xf>
    <xf numFmtId="0" fontId="6" fillId="6" borderId="3" xfId="0" applyFont="1" applyFill="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3" fontId="2" fillId="5" borderId="2" xfId="0" applyNumberFormat="1" applyFont="1" applyFill="1" applyBorder="1" applyAlignment="1">
      <alignment wrapText="1"/>
    </xf>
    <xf numFmtId="0" fontId="0" fillId="0" borderId="10" xfId="0" applyBorder="1"/>
    <xf numFmtId="0" fontId="0" fillId="0" borderId="14" xfId="0" applyBorder="1"/>
    <xf numFmtId="0" fontId="0" fillId="0" borderId="15" xfId="0" applyBorder="1"/>
    <xf numFmtId="0" fontId="0" fillId="0" borderId="17" xfId="0" applyBorder="1"/>
    <xf numFmtId="14" fontId="0" fillId="7" borderId="7" xfId="0" applyNumberFormat="1" applyFill="1" applyBorder="1"/>
    <xf numFmtId="14" fontId="0" fillId="7" borderId="8" xfId="0" applyNumberFormat="1" applyFill="1" applyBorder="1"/>
    <xf numFmtId="14" fontId="0" fillId="7" borderId="9" xfId="0" applyNumberFormat="1" applyFill="1" applyBorder="1"/>
    <xf numFmtId="0" fontId="0" fillId="7" borderId="7" xfId="0" applyFill="1" applyBorder="1"/>
    <xf numFmtId="0" fontId="0" fillId="7" borderId="8" xfId="0" applyFill="1" applyBorder="1"/>
    <xf numFmtId="0" fontId="0" fillId="7" borderId="9" xfId="0" applyFill="1" applyBorder="1"/>
    <xf numFmtId="0" fontId="0" fillId="7" borderId="12" xfId="0" applyFill="1" applyBorder="1"/>
    <xf numFmtId="0" fontId="0" fillId="7" borderId="13" xfId="0" applyFill="1" applyBorder="1"/>
    <xf numFmtId="166" fontId="0" fillId="0" borderId="16" xfId="2" applyNumberFormat="1" applyFont="1" applyBorder="1"/>
    <xf numFmtId="166" fontId="0" fillId="0" borderId="17" xfId="2" applyNumberFormat="1" applyFont="1" applyBorder="1"/>
    <xf numFmtId="166" fontId="0" fillId="0" borderId="18" xfId="2" applyNumberFormat="1" applyFont="1" applyBorder="1"/>
    <xf numFmtId="1" fontId="0" fillId="0" borderId="14" xfId="0" applyNumberFormat="1" applyBorder="1"/>
    <xf numFmtId="1" fontId="0" fillId="7" borderId="12" xfId="0" applyNumberFormat="1" applyFill="1" applyBorder="1"/>
    <xf numFmtId="166" fontId="0" fillId="7" borderId="19" xfId="0" applyNumberFormat="1" applyFill="1" applyBorder="1"/>
    <xf numFmtId="2" fontId="0" fillId="7" borderId="12" xfId="0" applyNumberFormat="1" applyFill="1" applyBorder="1"/>
    <xf numFmtId="2" fontId="0" fillId="0" borderId="16" xfId="0" applyNumberFormat="1" applyBorder="1"/>
    <xf numFmtId="2" fontId="0" fillId="0" borderId="18" xfId="0" applyNumberFormat="1" applyBorder="1"/>
    <xf numFmtId="1" fontId="0" fillId="7" borderId="19" xfId="0" applyNumberFormat="1" applyFill="1" applyBorder="1"/>
    <xf numFmtId="0" fontId="0" fillId="0" borderId="0" xfId="0" applyAlignment="1">
      <alignment wrapText="1"/>
    </xf>
    <xf numFmtId="0" fontId="10" fillId="0" borderId="0" xfId="0" applyFont="1" applyAlignment="1">
      <alignment wrapText="1"/>
    </xf>
    <xf numFmtId="0" fontId="10" fillId="0" borderId="0" xfId="0" applyFont="1"/>
    <xf numFmtId="0" fontId="11" fillId="0" borderId="0" xfId="0" applyFont="1"/>
    <xf numFmtId="0" fontId="13" fillId="0" borderId="0" xfId="0" applyFont="1"/>
    <xf numFmtId="0" fontId="14" fillId="7" borderId="12" xfId="0" applyFont="1" applyFill="1" applyBorder="1"/>
    <xf numFmtId="0" fontId="12" fillId="0" borderId="0" xfId="0" applyFont="1"/>
    <xf numFmtId="0" fontId="15" fillId="0" borderId="0" xfId="0" applyFont="1"/>
    <xf numFmtId="0" fontId="16" fillId="7" borderId="11" xfId="0" applyFont="1" applyFill="1" applyBorder="1"/>
    <xf numFmtId="0" fontId="17" fillId="0" borderId="0" xfId="0" applyFont="1"/>
    <xf numFmtId="0" fontId="18" fillId="0" borderId="0" xfId="0" applyFont="1"/>
    <xf numFmtId="0" fontId="19" fillId="7" borderId="12" xfId="0" applyFont="1" applyFill="1" applyBorder="1"/>
    <xf numFmtId="168" fontId="20" fillId="7" borderId="19" xfId="0" applyNumberFormat="1" applyFont="1" applyFill="1" applyBorder="1"/>
    <xf numFmtId="2" fontId="21" fillId="7" borderId="19" xfId="0" applyNumberFormat="1" applyFont="1" applyFill="1" applyBorder="1"/>
    <xf numFmtId="166" fontId="22" fillId="7" borderId="19" xfId="0" applyNumberFormat="1" applyFont="1" applyFill="1" applyBorder="1"/>
    <xf numFmtId="0" fontId="2" fillId="8" borderId="2" xfId="0" applyFont="1" applyFill="1" applyBorder="1" applyAlignment="1">
      <alignment wrapText="1"/>
    </xf>
    <xf numFmtId="0" fontId="6" fillId="8" borderId="2" xfId="0" applyFont="1" applyFill="1" applyBorder="1" applyAlignment="1">
      <alignment wrapText="1"/>
    </xf>
    <xf numFmtId="0" fontId="24" fillId="0" borderId="0" xfId="0" applyFont="1" applyAlignment="1">
      <alignment wrapText="1"/>
    </xf>
    <xf numFmtId="1" fontId="11" fillId="7" borderId="19" xfId="0" applyNumberFormat="1" applyFont="1" applyFill="1" applyBorder="1"/>
    <xf numFmtId="2" fontId="2" fillId="5" borderId="2" xfId="0" applyNumberFormat="1" applyFont="1" applyFill="1" applyBorder="1" applyAlignment="1">
      <alignment wrapText="1"/>
    </xf>
    <xf numFmtId="1" fontId="2" fillId="5" borderId="2" xfId="0" applyNumberFormat="1" applyFont="1" applyFill="1" applyBorder="1" applyAlignment="1">
      <alignment wrapText="1"/>
    </xf>
    <xf numFmtId="167" fontId="2" fillId="5" borderId="2" xfId="0" applyNumberFormat="1" applyFont="1" applyFill="1" applyBorder="1" applyAlignment="1">
      <alignment wrapText="1"/>
    </xf>
    <xf numFmtId="1" fontId="20" fillId="7" borderId="19" xfId="0" applyNumberFormat="1" applyFont="1" applyFill="1" applyBorder="1"/>
    <xf numFmtId="0" fontId="0" fillId="7" borderId="20" xfId="0" applyFill="1" applyBorder="1"/>
    <xf numFmtId="0" fontId="0" fillId="7" borderId="20" xfId="0" applyFill="1" applyBorder="1" applyAlignment="1">
      <alignment wrapText="1"/>
    </xf>
    <xf numFmtId="0" fontId="0" fillId="7" borderId="21" xfId="0" applyFill="1" applyBorder="1"/>
    <xf numFmtId="0" fontId="2" fillId="9" borderId="2" xfId="0" applyFont="1" applyFill="1" applyBorder="1" applyAlignment="1">
      <alignment wrapText="1"/>
    </xf>
    <xf numFmtId="0" fontId="7" fillId="2" borderId="1" xfId="0" applyFont="1" applyFill="1" applyBorder="1" applyAlignment="1">
      <alignment horizontal="center"/>
    </xf>
    <xf numFmtId="0" fontId="1" fillId="2" borderId="1" xfId="0" applyFont="1" applyFill="1" applyBorder="1" applyAlignment="1">
      <alignment horizontal="center"/>
    </xf>
    <xf numFmtId="0" fontId="6" fillId="3" borderId="1" xfId="0" applyFont="1" applyFill="1" applyBorder="1" applyAlignment="1">
      <alignment wrapText="1"/>
    </xf>
    <xf numFmtId="0" fontId="2" fillId="3" borderId="1" xfId="0" applyFont="1" applyFill="1" applyBorder="1" applyAlignment="1">
      <alignment wrapText="1"/>
    </xf>
    <xf numFmtId="0" fontId="2" fillId="0" borderId="5" xfId="0" applyFont="1" applyBorder="1" applyAlignment="1">
      <alignment wrapText="1"/>
    </xf>
    <xf numFmtId="0" fontId="6" fillId="0" borderId="5" xfId="0" applyFont="1" applyBorder="1" applyAlignment="1">
      <alignment wrapText="1"/>
    </xf>
    <xf numFmtId="0" fontId="0" fillId="0" borderId="6" xfId="0" applyBorder="1" applyAlignment="1">
      <alignment horizontal="left"/>
    </xf>
    <xf numFmtId="0" fontId="0" fillId="0" borderId="0" xfId="0" applyAlignment="1">
      <alignment horizontal="left"/>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microsoft.com/office/2017/10/relationships/person" Target="persons/perso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customXml" Target="../customXml/item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theme" Target="theme/theme1.xml"/><Relationship Id="rId10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customXml" Target="../customXml/item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tyles" Target="styles.xml"/><Relationship Id="rId105"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persons/person.xml><?xml version="1.0" encoding="utf-8"?>
<personList xmlns="http://schemas.microsoft.com/office/spreadsheetml/2018/threadedcomments" xmlns:x="http://schemas.openxmlformats.org/spreadsheetml/2006/main">
  <person displayName="Jailine Molina" id="{67B2EFAC-5069-4F99-8BDD-6F7B0367F562}"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5" dT="2024-10-14T19:55:30.75" personId="{67B2EFAC-5069-4F99-8BDD-6F7B0367F562}" id="{B11C1C38-9A6D-4EDE-9E98-591D9B0EF7DC}">
    <text>ER</text>
  </threadedComment>
  <threadedComment ref="E5" dT="2024-10-16T18:22:54.94" personId="{67B2EFAC-5069-4F99-8BDD-6F7B0367F562}" id="{9763DD64-D3FC-4D2F-B865-25F7FE1D1E2D}" parentId="{B11C1C38-9A6D-4EDE-9E98-591D9B0EF7DC}">
    <text>Equation 5.1</text>
  </threadedComment>
  <threadedComment ref="E7" dT="2024-10-14T19:55:46.67" personId="{67B2EFAC-5069-4F99-8BDD-6F7B0367F562}" id="{D303CA0C-3FFA-43CA-8451-5E6C808657B4}">
    <text>BE</text>
  </threadedComment>
  <threadedComment ref="E7" dT="2024-10-15T15:47:02.83" personId="{67B2EFAC-5069-4F99-8BDD-6F7B0367F562}" id="{1A6EE15D-2052-421F-9855-92D4CFD1F268}" parentId="{D303CA0C-3FFA-43CA-8451-5E6C808657B4}">
    <text>Equation 5.3</text>
  </threadedComment>
  <threadedComment ref="E8" dT="2024-10-15T15:47:45.25" personId="{67B2EFAC-5069-4F99-8BDD-6F7B0367F562}" id="{202397A9-CC9B-4E30-AAE5-0E70200CCF3D}">
    <text>CH4DestPR</text>
  </threadedComment>
  <threadedComment ref="E8" dT="2024-10-15T15:47:56.33" personId="{67B2EFAC-5069-4F99-8BDD-6F7B0367F562}" id="{532123F8-EA11-4614-8DA3-F4D00DEA11A3}" parentId="{202397A9-CC9B-4E30-AAE5-0E70200CCF3D}">
    <text>Used in Eq 5.3</text>
  </threadedComment>
  <threadedComment ref="E8" dT="2024-10-15T15:50:30.89" personId="{67B2EFAC-5069-4F99-8BDD-6F7B0367F562}" id="{B302BABA-37B2-4F00-98A2-E4F6472A6B7F}" parentId="{202397A9-CC9B-4E30-AAE5-0E70200CCF3D}">
    <text>Calculated according to Eq 5.4</text>
  </threadedComment>
  <threadedComment ref="G8" dT="2024-10-15T16:15:13.51" personId="{67B2EFAC-5069-4F99-8BDD-6F7B0367F562}" id="{D32A94EE-DFA6-47C2-A252-68B90FED174F}">
    <text>Reference page 33 in U.S. Landfill Protocol</text>
  </threadedComment>
  <threadedComment ref="E11" dT="2024-10-15T15:48:54.93" personId="{67B2EFAC-5069-4F99-8BDD-6F7B0367F562}" id="{70738937-E951-4A30-8DEC-E0AC83914CD8}">
    <text>GWP</text>
  </threadedComment>
  <threadedComment ref="E12" dT="2024-10-15T15:49:12.86" personId="{67B2EFAC-5069-4F99-8BDD-6F7B0367F562}" id="{127B3760-8B50-4700-9BCE-8818675B6403}">
    <text>OX</text>
  </threadedComment>
  <threadedComment ref="E12" dT="2024-10-15T15:49:18.61" personId="{67B2EFAC-5069-4F99-8BDD-6F7B0367F562}" id="{0BDC2354-5D07-4B43-96F2-B8EE15288B35}" parentId="{127B3760-8B50-4700-9BCE-8818675B6403}">
    <text>Used in Eq 5.3</text>
  </threadedComment>
  <threadedComment ref="E13" dT="2024-10-15T15:49:32.30" personId="{67B2EFAC-5069-4F99-8BDD-6F7B0367F562}" id="{BFFFC221-5B6F-4C32-9AA4-B23767EF020F}">
    <text>DF</text>
  </threadedComment>
  <threadedComment ref="E13" dT="2024-10-15T15:49:38.05" personId="{67B2EFAC-5069-4F99-8BDD-6F7B0367F562}" id="{C3473330-FC4B-4464-9101-26B8B10B3EC1}" parentId="{BFFFC221-5B6F-4C32-9AA4-B23767EF020F}">
    <text>Used in Eq 5.3</text>
  </threadedComment>
  <threadedComment ref="E14" dT="2024-10-15T16:10:36.07" personId="{67B2EFAC-5069-4F99-8BDD-6F7B0367F562}" id="{DD952A11-FA4A-4DFB-82B0-A28917A00341}">
    <text>Sum of CH4Desti. This field will sum all the values for CH4Desti. “i” representing each device</text>
  </threadedComment>
  <threadedComment ref="G14" dT="2024-10-15T16:12:55.69" personId="{67B2EFAC-5069-4F99-8BDD-6F7B0367F562}" id="{1B81416D-B444-42C1-9371-1CC69FDFAB3A}">
    <text xml:space="preserve">Sum all the values for “The net quantity of methane destroyed by device i during the reporting period”. If user adds data for 3 devices then the value should be the sum of all 3 outputs for CH4Desti. </text>
  </threadedComment>
  <threadedComment ref="G14" dT="2024-10-15T16:13:19.88" personId="{67B2EFAC-5069-4F99-8BDD-6F7B0367F562}" id="{AC4AB409-C189-4D45-AA48-FA56F4FF27F1}" parentId="{1B81416D-B444-42C1-9371-1CC69FDFAB3A}">
    <text>Reference Equation 5.4 on page 33 of the U.S. Landfill Protocol</text>
  </threadedComment>
  <threadedComment ref="E16" dT="2024-10-15T16:07:50.48" personId="{67B2EFAC-5069-4F99-8BDD-6F7B0367F562}" id="{CEB31861-7FD0-46F3-9414-909073B2342B}">
    <text>Device i</text>
  </threadedComment>
  <threadedComment ref="E17" dT="2024-10-15T15:52:26.65" personId="{67B2EFAC-5069-4F99-8BDD-6F7B0367F562}" id="{DED5CD4E-C948-4407-84F8-EF4ACEF06293}">
    <text>CH4Desti</text>
  </threadedComment>
  <threadedComment ref="E17" dT="2024-10-15T15:52:36.58" personId="{67B2EFAC-5069-4F99-8BDD-6F7B0367F562}" id="{6150A2FC-6F5B-4459-AEA6-FADBA4703E50}" parentId="{DED5CD4E-C948-4407-84F8-EF4ACEF06293}">
    <text>Used in Eq 5.4</text>
  </threadedComment>
  <threadedComment ref="G17" dT="2024-10-15T16:06:02.50" personId="{67B2EFAC-5069-4F99-8BDD-6F7B0367F562}" id="{E4654B17-F83C-41C1-98EC-9E26AD1AF362}">
    <text>Reference page 33 in U.S. Landfill Protocol</text>
  </threadedComment>
  <threadedComment ref="E18" dT="2024-10-15T15:53:26.62" personId="{67B2EFAC-5069-4F99-8BDD-6F7B0367F562}" id="{B6D61301-D654-4C2E-9AB1-B777BA85014E}">
    <text>Qi</text>
  </threadedComment>
  <threadedComment ref="G18" dT="2024-10-15T16:04:19.62" personId="{67B2EFAC-5069-4F99-8BDD-6F7B0367F562}" id="{F7E50A82-94BB-477F-A25B-D0F0509B8396}">
    <text>This should be the sum of all the new entities added by the user for sub schema “Required data points to determine the total quantity of landfill methane sent to destruction device i during the reporting period”</text>
  </threadedComment>
  <threadedComment ref="G18" dT="2024-10-15T16:04:53.61" personId="{67B2EFAC-5069-4F99-8BDD-6F7B0367F562}" id="{507F93D9-F925-4757-A46B-DEEB7E230F48}" parentId="{F7E50A82-94BB-477F-A25B-D0F0509B8396}">
    <text>Reference page 33 in U.S. Landfill Protocol</text>
  </threadedComment>
  <threadedComment ref="E20" dT="2024-10-15T15:55:32.17" personId="{67B2EFAC-5069-4F99-8BDD-6F7B0367F562}" id="{836A2CC3-46F4-4276-9F6F-2DC24B237F6E}">
    <text>t</text>
  </threadedComment>
  <threadedComment ref="E21" dT="2024-10-14T20:02:31.82" personId="{67B2EFAC-5069-4F99-8BDD-6F7B0367F562}" id="{72E01B03-FED5-4A0D-8315-433CFB6F2BC5}">
    <text>Equation 5.2 determination</text>
  </threadedComment>
  <threadedComment ref="E23" dT="2024-10-15T15:55:14.59" personId="{67B2EFAC-5069-4F99-8BDD-6F7B0367F562}" id="{023610E0-28C7-47E5-97BB-F3664392623F}">
    <text>LFGi,t</text>
  </threadedComment>
  <threadedComment ref="E23" dT="2024-10-16T17:56:06.63" personId="{67B2EFAC-5069-4F99-8BDD-6F7B0367F562}" id="{4151CC0B-5C0E-469A-86FF-A28D084396CD}" parentId="{023610E0-28C7-47E5-97BB-F3664392623F}">
    <text>User input, flow meter internally corrects temperature and pressure</text>
  </threadedComment>
  <threadedComment ref="E24" dT="2024-10-15T15:55:14.59" personId="{67B2EFAC-5069-4F99-8BDD-6F7B0367F562}" id="{003B3CD0-A9CE-4D50-B4FF-A4D50D3EE2AF}">
    <text>LFGi,t</text>
  </threadedComment>
  <threadedComment ref="E24" dT="2024-10-16T17:56:06.63" personId="{67B2EFAC-5069-4F99-8BDD-6F7B0367F562}" id="{8E60C4F2-B71A-4729-BC5D-99FA1827DF95}" parentId="{003B3CD0-A9CE-4D50-B4FF-A4D50D3EE2AF}">
    <text>User input, flow meter internally corrects temperature and pressure</text>
  </threadedComment>
  <threadedComment ref="E25" dT="2024-10-15T15:55:14.59" personId="{67B2EFAC-5069-4F99-8BDD-6F7B0367F562}" id="{39749F21-678E-44A6-96AC-71E6E914DDCD}">
    <text>LFGi,t</text>
  </threadedComment>
  <threadedComment ref="E25" dT="2024-10-16T17:56:20.82" personId="{67B2EFAC-5069-4F99-8BDD-6F7B0367F562}" id="{B1E099E7-1B5A-4CE5-8A1A-77D12708071B}" parentId="{39749F21-678E-44A6-96AC-71E6E914DDCD}">
    <text>Adjusted value,, flow meter does not internally corrects temperature and pressure</text>
  </threadedComment>
  <threadedComment ref="E25" dT="2024-10-16T17:56:31.47" personId="{67B2EFAC-5069-4F99-8BDD-6F7B0367F562}" id="{56D50BFA-0658-4E13-A7EE-65CC8C541611}" parentId="{39749F21-678E-44A6-96AC-71E6E914DDCD}">
    <text>Equation 5.2</text>
  </threadedComment>
  <threadedComment ref="E26" dT="2024-10-16T17:58:21.01" personId="{67B2EFAC-5069-4F99-8BDD-6F7B0367F562}" id="{46FCD4DA-9C62-4521-84B7-45B814ACAF0C}">
    <text>LFGunadjusted</text>
  </threadedComment>
  <threadedComment ref="E27" dT="2024-10-16T17:58:26.59" personId="{67B2EFAC-5069-4F99-8BDD-6F7B0367F562}" id="{B5DB0F7B-58A3-46A8-B548-037BE0425CB8}">
    <text>T</text>
  </threadedComment>
  <threadedComment ref="E28" dT="2024-10-16T17:58:31.08" personId="{67B2EFAC-5069-4F99-8BDD-6F7B0367F562}" id="{D7E74963-F164-4D51-AB28-6D6355C54DDA}">
    <text>P</text>
  </threadedComment>
  <threadedComment ref="E29" dT="2024-10-15T15:55:25.39" personId="{67B2EFAC-5069-4F99-8BDD-6F7B0367F562}" id="{6225B93A-2445-47F5-AA5D-61D038E303F8}">
    <text>PRCH4,t</text>
  </threadedComment>
  <threadedComment ref="E30" dT="2024-10-15T15:53:32.52" personId="{67B2EFAC-5069-4F99-8BDD-6F7B0367F562}" id="{09BC10CB-1742-4DBD-B5AC-D9BE1C1A45C2}">
    <text>DEi</text>
  </threadedComment>
  <threadedComment ref="E39" dT="2024-10-15T15:49:51.55" personId="{67B2EFAC-5069-4F99-8BDD-6F7B0367F562}" id="{06426E05-20E5-4BCF-A08E-91E84ECF783B}">
    <text>Destbase</text>
  </threadedComment>
  <threadedComment ref="E39" dT="2024-10-15T15:49:58.55" personId="{67B2EFAC-5069-4F99-8BDD-6F7B0367F562}" id="{D50C4567-A4DD-4DBE-8C34-43797892CC99}" parentId="{06426E05-20E5-4BCF-A08E-91E84ECF783B}">
    <text>Used in Eq 5.3</text>
  </threadedComment>
  <threadedComment ref="G39" dT="2024-10-15T20:32:41.54" personId="{67B2EFAC-5069-4F99-8BDD-6F7B0367F562}" id="{E05D86ED-B208-4A58-8C47-2C0AC0DAF102}">
    <text>Destbase can equal 0 based on questionnaire if not use values</text>
  </threadedComment>
  <threadedComment ref="E44" dT="2024-10-15T17:08:05.54" personId="{67B2EFAC-5069-4F99-8BDD-6F7B0367F562}" id="{4E5A93BE-6037-4567-A09A-3649901EE4CF}">
    <text>Closeddisount</text>
  </threadedComment>
  <threadedComment ref="E44" dT="2024-10-15T17:08:46.91" personId="{67B2EFAC-5069-4F99-8BDD-6F7B0367F562}" id="{0DD8708D-A926-41E4-9DB9-AA08981EDD96}" parentId="{4E5A93BE-6037-4567-A09A-3649901EE4CF}">
    <text>Used in Eq 5.5 but is calculated according to Eq 5.6 depending on questionnaire.</text>
  </threadedComment>
  <threadedComment ref="G44" dT="2024-10-15T17:18:56.52" personId="{67B2EFAC-5069-4F99-8BDD-6F7B0367F562}" id="{AEDEF023-5BBF-4F3B-98F8-464D1157D6A6}">
    <text>Eq 5.6</text>
  </threadedComment>
  <threadedComment ref="G44" dT="2024-10-15T17:19:17.20" personId="{67B2EFAC-5069-4F99-8BDD-6F7B0367F562}" id="{66A26A7C-E1DD-4F6E-9C08-866C03E52ED2}" parentId="{AEDEF023-5BBF-4F3B-98F8-464D1157D6A6}">
    <text xml:space="preserve">Reference page in U.S. Landfill Protocol </text>
  </threadedComment>
  <threadedComment ref="E106" dT="2024-10-16T15:26:33.93" personId="{67B2EFAC-5069-4F99-8BDD-6F7B0367F562}" id="{5E89DE0A-5132-4408-B1E6-4CE9333E3B88}">
    <text>NQdiscount</text>
  </threadedComment>
  <threadedComment ref="E106" dT="2024-10-16T15:26:56.56" personId="{67B2EFAC-5069-4F99-8BDD-6F7B0367F562}" id="{F75C12D2-4CD4-4BC1-BFD4-14FD6CB8B088}" parentId="{5E89DE0A-5132-4408-B1E6-4CE9333E3B88}">
    <text>Equation 5.7 &amp; Appendix C</text>
  </threadedComment>
  <threadedComment ref="E106" dT="2024-10-16T15:27:34.47" personId="{67B2EFAC-5069-4F99-8BDD-6F7B0367F562}" id="{7D420897-F048-42DB-AE43-82C44614D9F4}" parentId="{5E89DE0A-5132-4408-B1E6-4CE9333E3B88}">
    <text>Reference page 34 and appendix C in U.S. Landfill Protocol</text>
  </threadedComment>
  <threadedComment ref="E167" dT="2024-10-15T17:08:19.05" personId="{67B2EFAC-5069-4F99-8BDD-6F7B0367F562}" id="{07C459BE-9A0C-4C7D-9BBF-09525655D66C}">
    <text>Destmax</text>
  </threadedComment>
  <threadedComment ref="E167" dT="2024-10-15T17:08:43.93" personId="{67B2EFAC-5069-4F99-8BDD-6F7B0367F562}" id="{6CE216DA-3356-466F-BF05-5F4362B44231}" parentId="{07C459BE-9A0C-4C7D-9BBF-09525655D66C}">
    <text>Used in Eq 5.5</text>
  </threadedComment>
  <threadedComment ref="E167" dT="2024-10-16T15:49:15.58" personId="{67B2EFAC-5069-4F99-8BDD-6F7B0367F562}" id="{5185A45A-F680-41EF-8E83-2FCC7EA0E3C9}" parentId="{07C459BE-9A0C-4C7D-9BBF-09525655D66C}">
    <text>Equation 5.8</text>
  </threadedComment>
  <threadedComment ref="E185" dT="2024-10-14T19:55:30.75" personId="{67B2EFAC-5069-4F99-8BDD-6F7B0367F562}" id="{4868E19B-C629-45E1-86CC-7786E582AF8E}">
    <text>PE</text>
  </threadedComment>
  <threadedComment ref="E185" dT="2024-10-16T16:57:48.96" personId="{67B2EFAC-5069-4F99-8BDD-6F7B0367F562}" id="{37BFBF75-6FE2-4784-BCD5-A38BBE40163E}" parentId="{4868E19B-C629-45E1-86CC-7786E582AF8E}">
    <text>Equation 5.9</text>
  </threadedComment>
  <threadedComment ref="E186" dT="2024-10-16T16:59:11.10" personId="{67B2EFAC-5069-4F99-8BDD-6F7B0367F562}" id="{B4A108AA-FCE9-4893-96BB-46F1767D0716}">
    <text>FFCO2</text>
  </threadedComment>
  <threadedComment ref="E186" dT="2024-10-16T16:59:34.04" personId="{67B2EFAC-5069-4F99-8BDD-6F7B0367F562}" id="{C5FB3B8A-D4F2-4EC8-988C-4B290AE10845}" parentId="{B4A108AA-FCE9-4893-96BB-46F1767D0716}">
    <text>Equation 5.10</text>
  </threadedComment>
  <threadedComment ref="E188" dT="2024-10-16T17:09:50.48" personId="{67B2EFAC-5069-4F99-8BDD-6F7B0367F562}" id="{7C1EABD0-349F-477E-9E83-43820E1FE738}">
    <text>j</text>
  </threadedComment>
  <threadedComment ref="E189" dT="2024-10-16T17:09:08.07" personId="{67B2EFAC-5069-4F99-8BDD-6F7B0367F562}" id="{AD36D071-3D77-4DEA-BCC2-0241BC31ACD4}">
    <text>FFPR,j</text>
  </threadedComment>
  <threadedComment ref="E190" dT="2024-10-16T17:09:15.77" personId="{67B2EFAC-5069-4F99-8BDD-6F7B0367F562}" id="{FE03C190-EAB5-4D5D-82AB-952DF4D5E579}">
    <text>EFFF,j</text>
  </threadedComment>
  <threadedComment ref="E192" dT="2024-10-16T17:09:46.24" personId="{67B2EFAC-5069-4F99-8BDD-6F7B0367F562}" id="{49CBEC9F-FC16-4DD1-9A46-823E63DCF36F}">
    <text>j</text>
  </threadedComment>
  <threadedComment ref="E193" dT="2024-10-16T17:09:28.76" personId="{67B2EFAC-5069-4F99-8BDD-6F7B0367F562}" id="{2E3258A9-B3C3-4F8D-A31F-D20AADDC46A2}">
    <text>FFPR,j</text>
  </threadedComment>
  <threadedComment ref="E194" dT="2024-10-16T17:09:37.11" personId="{67B2EFAC-5069-4F99-8BDD-6F7B0367F562}" id="{609AA97B-A09E-4668-8565-6D42F7E7BEF9}">
    <text>EFFF,j</text>
  </threadedComment>
  <threadedComment ref="E195" dT="2024-10-16T16:59:17.33" personId="{67B2EFAC-5069-4F99-8BDD-6F7B0367F562}" id="{67060C2F-D354-4BC3-9727-020AF503BF60}">
    <text>ELCO2</text>
  </threadedComment>
  <threadedComment ref="E195" dT="2024-10-16T16:59:40.84" personId="{67B2EFAC-5069-4F99-8BDD-6F7B0367F562}" id="{28ECD019-9370-41D2-9970-44CB630E9D56}" parentId="{67060C2F-D354-4BC3-9727-020AF503BF60}">
    <text>Equation 5.11</text>
  </threadedComment>
  <threadedComment ref="E196" dT="2024-10-16T17:08:39.43" personId="{67B2EFAC-5069-4F99-8BDD-6F7B0367F562}" id="{1FF37C41-9508-49A8-91C9-84F64702BE08}">
    <text>ELPR</text>
  </threadedComment>
  <threadedComment ref="E197" dT="2024-10-16T17:08:46.47" personId="{67B2EFAC-5069-4F99-8BDD-6F7B0367F562}" id="{CF0E2E92-8E74-4C7E-8B10-3172907A7564}">
    <text>EFEL</text>
  </threadedComment>
  <threadedComment ref="E198" dT="2024-10-16T16:59:24.31" personId="{67B2EFAC-5069-4F99-8BDD-6F7B0367F562}" id="{635902E4-6FED-4BC2-9639-8F5D38447A09}">
    <text>NGemissions</text>
  </threadedComment>
  <threadedComment ref="E198" dT="2024-10-16T16:59:49.88" personId="{67B2EFAC-5069-4F99-8BDD-6F7B0367F562}" id="{2DCEC53A-90B1-40A2-B125-085D4B1A11E9}" parentId="{635902E4-6FED-4BC2-9639-8F5D38447A09}">
    <text>Equation 5.12</text>
  </threadedComment>
  <threadedComment ref="E198" dT="2024-10-16T17:24:41.60" personId="{67B2EFAC-5069-4F99-8BDD-6F7B0367F562}" id="{98EB17B4-3C83-452B-A979-904CE2795FCE}" parentId="{635902E4-6FED-4BC2-9639-8F5D38447A09}">
    <text>Reference page 38 in U.S. Landfill Protocol</text>
  </threadedComment>
  <threadedComment ref="E200" dT="2024-10-16T17:10:10.96" personId="{67B2EFAC-5069-4F99-8BDD-6F7B0367F562}" id="{BF24F3D0-6578-48A7-AB5C-D07D8E196995}">
    <text>i</text>
  </threadedComment>
  <threadedComment ref="E201" dT="2024-10-16T17:13:25.56" personId="{67B2EFAC-5069-4F99-8BDD-6F7B0367F562}" id="{F3006ECC-6275-4A15-B9A7-FC2FB5A76286}">
    <text>NGi</text>
  </threadedComment>
  <threadedComment ref="E202" dT="2024-10-16T17:10:00.03" personId="{67B2EFAC-5069-4F99-8BDD-6F7B0367F562}" id="{E35BAB18-FE83-40BB-8DFB-0A86A976280D}">
    <text>DEi</text>
  </threadedComment>
  <threadedComment ref="E204" dT="2024-10-16T17:10:10.96" personId="{67B2EFAC-5069-4F99-8BDD-6F7B0367F562}" id="{0B0E7DC8-7CA5-44FE-A505-C113C565CEB3}">
    <text>i</text>
  </threadedComment>
  <threadedComment ref="E205" dT="2024-10-16T17:13:25.56" personId="{67B2EFAC-5069-4F99-8BDD-6F7B0367F562}" id="{7A007356-3648-41F7-BA57-4892081772B5}">
    <text>NGi</text>
  </threadedComment>
  <threadedComment ref="E206" dT="2024-10-16T17:10:00.03" personId="{67B2EFAC-5069-4F99-8BDD-6F7B0367F562}" id="{0517093D-680E-47E1-8A1F-081F4A82353B}">
    <text>DEi</text>
  </threadedComment>
  <threadedComment ref="E207" dT="2024-10-16T17:18:56.32" personId="{67B2EFAC-5069-4F99-8BDD-6F7B0367F562}" id="{43FC3B3B-D7F4-4DD1-8910-71F20CDEEBEA}">
    <text>NGCH4</text>
  </threadedComment>
  <threadedComment ref="E208" dT="2024-10-16T17:19:58.24" personId="{67B2EFAC-5069-4F99-8BDD-6F7B0367F562}" id="{E8032920-317B-4032-80D3-C051941BDCF1}">
    <text>GWP CH4</text>
  </threadedComment>
</ThreadedComments>
</file>

<file path=xl/threadedComments/threadedComment10.xml><?xml version="1.0" encoding="utf-8"?>
<ThreadedComments xmlns="http://schemas.microsoft.com/office/spreadsheetml/2018/threadedcomments" xmlns:x="http://schemas.openxmlformats.org/spreadsheetml/2006/main">
  <threadedComment ref="E5" dT="2024-10-16T17:10:10.96" personId="{67B2EFAC-5069-4F99-8BDD-6F7B0367F562}" id="{C5923393-8106-4B22-8A8C-B11399261212}">
    <text>i</text>
  </threadedComment>
  <threadedComment ref="E6" dT="2024-10-16T17:13:25.56" personId="{67B2EFAC-5069-4F99-8BDD-6F7B0367F562}" id="{8EA9A67E-4C3D-4C4B-B43C-C9ED571B5AC7}">
    <text>NGi</text>
  </threadedComment>
  <threadedComment ref="E7" dT="2024-10-16T17:10:00.03" personId="{67B2EFAC-5069-4F99-8BDD-6F7B0367F562}" id="{E355487B-5C93-4F96-89CC-C6099519F1E9}">
    <text>DEi</text>
  </threadedComment>
</ThreadedComments>
</file>

<file path=xl/threadedComments/threadedComment11.xml><?xml version="1.0" encoding="utf-8"?>
<ThreadedComments xmlns="http://schemas.microsoft.com/office/spreadsheetml/2018/threadedcomments" xmlns:x="http://schemas.openxmlformats.org/spreadsheetml/2006/main">
  <threadedComment ref="E128" dT="2024-10-14T17:35:16.84" personId="{67B2EFAC-5069-4F99-8BDD-6F7B0367F562}" id="{3E9AAB25-4FFD-4604-A104-C39EB37CEAA5}">
    <text>Selective Disclosure</text>
  </threadedComment>
</ThreadedComments>
</file>

<file path=xl/threadedComments/threadedComment2.xml><?xml version="1.0" encoding="utf-8"?>
<ThreadedComments xmlns="http://schemas.microsoft.com/office/spreadsheetml/2018/threadedcomments" xmlns:x="http://schemas.openxmlformats.org/spreadsheetml/2006/main">
  <threadedComment ref="E5" dT="2024-10-14T19:55:30.75" personId="{67B2EFAC-5069-4F99-8BDD-6F7B0367F562}" id="{44FE647B-AE9B-433F-B785-8044EE2E101E}">
    <text>ER</text>
  </threadedComment>
  <threadedComment ref="E5" dT="2024-10-16T18:22:54.94" personId="{67B2EFAC-5069-4F99-8BDD-6F7B0367F562}" id="{5A36229E-98BB-4AAD-B8AA-B98460EC0E45}" parentId="{44FE647B-AE9B-433F-B785-8044EE2E101E}">
    <text>Equation 5.1</text>
  </threadedComment>
  <threadedComment ref="E7" dT="2024-10-14T19:55:46.67" personId="{67B2EFAC-5069-4F99-8BDD-6F7B0367F562}" id="{4B2CF399-7D99-47A2-B42A-65004F1E7BE2}">
    <text>BE</text>
  </threadedComment>
  <threadedComment ref="E7" dT="2024-10-15T15:47:02.83" personId="{67B2EFAC-5069-4F99-8BDD-6F7B0367F562}" id="{A6BAFD3A-B530-461A-A894-7C2ECA54C015}" parentId="{4B2CF399-7D99-47A2-B42A-65004F1E7BE2}">
    <text>Equation 5.3</text>
  </threadedComment>
  <threadedComment ref="E8" dT="2024-10-15T15:47:45.25" personId="{67B2EFAC-5069-4F99-8BDD-6F7B0367F562}" id="{A005B922-952C-4CE0-AB4B-D5DC7F87662E}">
    <text>CH4DestPR</text>
  </threadedComment>
  <threadedComment ref="E8" dT="2024-10-15T15:47:56.33" personId="{67B2EFAC-5069-4F99-8BDD-6F7B0367F562}" id="{8E1D64A6-3577-4167-85A6-6C0E81FF07EA}" parentId="{A005B922-952C-4CE0-AB4B-D5DC7F87662E}">
    <text>Used in Eq 5.3</text>
  </threadedComment>
  <threadedComment ref="E8" dT="2024-10-15T15:50:30.89" personId="{67B2EFAC-5069-4F99-8BDD-6F7B0367F562}" id="{BA52D6CF-9818-4E4C-BD2E-BFFF9E45CD3C}" parentId="{A005B922-952C-4CE0-AB4B-D5DC7F87662E}">
    <text>Calculated according to Eq 5.4</text>
  </threadedComment>
  <threadedComment ref="G8" dT="2024-10-15T16:15:13.51" personId="{67B2EFAC-5069-4F99-8BDD-6F7B0367F562}" id="{D0706C7A-834A-479B-B83D-730A680F5D40}">
    <text>Reference page 33 in U.S. Landfill Protocol</text>
  </threadedComment>
  <threadedComment ref="E11" dT="2024-10-15T15:48:54.93" personId="{67B2EFAC-5069-4F99-8BDD-6F7B0367F562}" id="{73D284AD-3DF7-45FB-AB07-E52A4F2D9350}">
    <text>GWP</text>
  </threadedComment>
  <threadedComment ref="E12" dT="2024-10-15T15:49:12.86" personId="{67B2EFAC-5069-4F99-8BDD-6F7B0367F562}" id="{163F6E8F-D3A7-495E-9E8D-31CA27A89914}">
    <text>OX</text>
  </threadedComment>
  <threadedComment ref="E12" dT="2024-10-15T15:49:18.61" personId="{67B2EFAC-5069-4F99-8BDD-6F7B0367F562}" id="{AFD60CE0-34DA-435A-991F-249CF49E2DF7}" parentId="{163F6E8F-D3A7-495E-9E8D-31CA27A89914}">
    <text>Used in Eq 5.3</text>
  </threadedComment>
  <threadedComment ref="E13" dT="2024-10-15T15:49:32.30" personId="{67B2EFAC-5069-4F99-8BDD-6F7B0367F562}" id="{FC51DA9D-5399-42DC-A5FE-7C022D97A4C2}">
    <text>DF</text>
  </threadedComment>
  <threadedComment ref="E13" dT="2024-10-15T15:49:38.05" personId="{67B2EFAC-5069-4F99-8BDD-6F7B0367F562}" id="{82ED29B4-11F1-4E4C-9298-F5191323C486}" parentId="{FC51DA9D-5399-42DC-A5FE-7C022D97A4C2}">
    <text>Used in Eq 5.3</text>
  </threadedComment>
  <threadedComment ref="E14" dT="2024-10-15T16:10:36.07" personId="{67B2EFAC-5069-4F99-8BDD-6F7B0367F562}" id="{D0AB0BE2-98DA-4D61-AF62-2B52D798403A}">
    <text>Sum of CH4Desti. This field will sum all the values for CH4Desti. “i” representing each device</text>
  </threadedComment>
  <threadedComment ref="G14" dT="2024-10-15T16:12:55.69" personId="{67B2EFAC-5069-4F99-8BDD-6F7B0367F562}" id="{A4F62AC0-5700-41B1-9130-08C6CB260A32}">
    <text xml:space="preserve">Sum all the values for “The net quantity of methane destroyed by device i during the reporting period”. If user adds data for 3 devices then the value should be the sum of all 3 outputs for CH4Desti. </text>
  </threadedComment>
  <threadedComment ref="G14" dT="2024-10-15T16:13:19.88" personId="{67B2EFAC-5069-4F99-8BDD-6F7B0367F562}" id="{DCCE7360-9F5B-4CF7-8182-3BE44F0532FE}" parentId="{A4F62AC0-5700-41B1-9130-08C6CB260A32}">
    <text>Reference Equation 5.4 on page 33 of the U.S. Landfill Protocol</text>
  </threadedComment>
  <threadedComment ref="E16" dT="2024-10-15T16:07:50.48" personId="{67B2EFAC-5069-4F99-8BDD-6F7B0367F562}" id="{9D73791C-6805-47CC-8106-EA05F1B88F61}">
    <text>Device i</text>
  </threadedComment>
  <threadedComment ref="E17" dT="2024-10-15T15:52:26.65" personId="{67B2EFAC-5069-4F99-8BDD-6F7B0367F562}" id="{B5C5B9F7-99FC-4F8E-BE09-36529AF0A485}">
    <text>CH4Desti</text>
  </threadedComment>
  <threadedComment ref="E17" dT="2024-10-15T15:52:36.58" personId="{67B2EFAC-5069-4F99-8BDD-6F7B0367F562}" id="{1F1B5D6A-F086-4A5B-ACEA-513FA46297C7}" parentId="{B5C5B9F7-99FC-4F8E-BE09-36529AF0A485}">
    <text>Used in Eq 5.4</text>
  </threadedComment>
  <threadedComment ref="G17" dT="2024-10-15T16:06:02.50" personId="{67B2EFAC-5069-4F99-8BDD-6F7B0367F562}" id="{670EA21A-B4F4-4304-BF15-1042018B1374}">
    <text>Reference page 33 in U.S. Landfill Protocol</text>
  </threadedComment>
  <threadedComment ref="E18" dT="2024-10-15T15:53:26.62" personId="{67B2EFAC-5069-4F99-8BDD-6F7B0367F562}" id="{2A1947C7-C282-4B44-A99C-33CFA3C268C8}">
    <text>Qi</text>
  </threadedComment>
  <threadedComment ref="G18" dT="2024-10-15T16:04:19.62" personId="{67B2EFAC-5069-4F99-8BDD-6F7B0367F562}" id="{308122FC-E4EA-47E0-9FEC-F1BD03F1D2AB}">
    <text>This should be the sum of all the new entities added by the user for sub schema “Required data points to determine the total quantity of landfill methane sent to destruction device i during the reporting period”</text>
  </threadedComment>
  <threadedComment ref="G18" dT="2024-10-15T16:04:53.61" personId="{67B2EFAC-5069-4F99-8BDD-6F7B0367F562}" id="{5B7AC386-E685-4152-9076-B7597CB6F52C}" parentId="{308122FC-E4EA-47E0-9FEC-F1BD03F1D2AB}">
    <text>Reference page 33 in U.S. Landfill Protocol</text>
  </threadedComment>
  <threadedComment ref="E20" dT="2024-10-15T15:55:32.17" personId="{67B2EFAC-5069-4F99-8BDD-6F7B0367F562}" id="{CCC36985-0EE1-473D-98DD-587C7ED90561}">
    <text>t</text>
  </threadedComment>
  <threadedComment ref="E21" dT="2024-10-14T20:02:31.82" personId="{67B2EFAC-5069-4F99-8BDD-6F7B0367F562}" id="{06143BAE-F37C-493A-BE0E-24AB002AA5F8}">
    <text>Equation 5.2 determination</text>
  </threadedComment>
  <threadedComment ref="E23" dT="2024-10-15T15:55:14.59" personId="{67B2EFAC-5069-4F99-8BDD-6F7B0367F562}" id="{CB808DF3-4CEB-4F3F-A2A4-2E55C6A8D6FE}">
    <text>LFGi,t</text>
  </threadedComment>
  <threadedComment ref="E23" dT="2024-10-16T17:56:06.63" personId="{67B2EFAC-5069-4F99-8BDD-6F7B0367F562}" id="{E2F24706-527A-4C0E-8159-F48D2B3A2D30}" parentId="{CB808DF3-4CEB-4F3F-A2A4-2E55C6A8D6FE}">
    <text>User input, flow meter internally corrects temperature and pressure</text>
  </threadedComment>
  <threadedComment ref="E24" dT="2024-10-15T15:55:14.59" personId="{67B2EFAC-5069-4F99-8BDD-6F7B0367F562}" id="{E62C3C36-C116-4010-AB1F-8E3B5DE89397}">
    <text>LFGi,t</text>
  </threadedComment>
  <threadedComment ref="E24" dT="2024-10-16T17:56:06.63" personId="{67B2EFAC-5069-4F99-8BDD-6F7B0367F562}" id="{50EC3C15-7DC0-4E26-8359-554BA5A6C869}" parentId="{E62C3C36-C116-4010-AB1F-8E3B5DE89397}">
    <text>User input, flow meter internally corrects temperature and pressure</text>
  </threadedComment>
  <threadedComment ref="E25" dT="2024-10-15T15:55:14.59" personId="{67B2EFAC-5069-4F99-8BDD-6F7B0367F562}" id="{CEDB5022-F244-4608-B4A4-163FFFE745CD}">
    <text>LFGi,t</text>
  </threadedComment>
  <threadedComment ref="E25" dT="2024-10-16T17:56:20.82" personId="{67B2EFAC-5069-4F99-8BDD-6F7B0367F562}" id="{E2F0F2B7-71FC-442C-9CA0-03317428909C}" parentId="{CEDB5022-F244-4608-B4A4-163FFFE745CD}">
    <text>Adjusted value,, flow meter does not internally corrects temperature and pressure</text>
  </threadedComment>
  <threadedComment ref="E25" dT="2024-10-16T17:56:31.47" personId="{67B2EFAC-5069-4F99-8BDD-6F7B0367F562}" id="{FD7AEE02-FFCB-422F-AFC6-7882BEF7E0C6}" parentId="{CEDB5022-F244-4608-B4A4-163FFFE745CD}">
    <text>Equation 5.2</text>
  </threadedComment>
  <threadedComment ref="E26" dT="2024-10-16T17:58:21.01" personId="{67B2EFAC-5069-4F99-8BDD-6F7B0367F562}" id="{DB868F5B-0A4B-4E02-8805-7F6800AEA29C}">
    <text>LFGunadjusted</text>
  </threadedComment>
  <threadedComment ref="E27" dT="2024-10-16T17:58:26.59" personId="{67B2EFAC-5069-4F99-8BDD-6F7B0367F562}" id="{9F6CBD3F-96A9-4ABA-A2D7-B4D05808FF04}">
    <text>T</text>
  </threadedComment>
  <threadedComment ref="E28" dT="2024-10-16T17:58:31.08" personId="{67B2EFAC-5069-4F99-8BDD-6F7B0367F562}" id="{91D57926-1F92-4937-AA88-895315AC9B95}">
    <text>P</text>
  </threadedComment>
  <threadedComment ref="E29" dT="2024-10-15T15:55:25.39" personId="{67B2EFAC-5069-4F99-8BDD-6F7B0367F562}" id="{6BE8945C-A013-4ED1-90F4-1C6D5EC56C5E}">
    <text>PRCH4,t</text>
  </threadedComment>
  <threadedComment ref="E30" dT="2024-10-15T15:53:32.52" personId="{67B2EFAC-5069-4F99-8BDD-6F7B0367F562}" id="{AE0A26DF-AE3C-422B-ABA8-AD09EBE33858}">
    <text>DEi</text>
  </threadedComment>
  <threadedComment ref="E39" dT="2024-10-15T15:49:51.55" personId="{67B2EFAC-5069-4F99-8BDD-6F7B0367F562}" id="{EC8F1882-021D-4892-B5B3-680421E0AA21}">
    <text>Destbase</text>
  </threadedComment>
  <threadedComment ref="E39" dT="2024-10-15T15:49:58.55" personId="{67B2EFAC-5069-4F99-8BDD-6F7B0367F562}" id="{08114F1F-B4EC-416B-94D7-E5D5A9C82EA3}" parentId="{EC8F1882-021D-4892-B5B3-680421E0AA21}">
    <text>Used in Eq 5.3</text>
  </threadedComment>
  <threadedComment ref="G39" dT="2024-10-15T20:32:41.54" personId="{67B2EFAC-5069-4F99-8BDD-6F7B0367F562}" id="{0D887CDB-9D05-4D52-9265-827407B3D7AD}">
    <text>Destbase can equal 0 based on questionnaire if not use values</text>
  </threadedComment>
  <threadedComment ref="E44" dT="2024-10-15T17:08:05.54" personId="{67B2EFAC-5069-4F99-8BDD-6F7B0367F562}" id="{38867282-AB21-48C4-8402-1A794C292403}">
    <text>Closeddisount</text>
  </threadedComment>
  <threadedComment ref="E44" dT="2024-10-15T17:08:46.91" personId="{67B2EFAC-5069-4F99-8BDD-6F7B0367F562}" id="{AF055DA4-0EDF-4280-A2EF-95A6447B565F}" parentId="{38867282-AB21-48C4-8402-1A794C292403}">
    <text>Used in Eq 5.5 but is calculated according to Eq 5.6 depending on questionnaire.</text>
  </threadedComment>
  <threadedComment ref="G44" dT="2024-10-15T17:18:56.52" personId="{67B2EFAC-5069-4F99-8BDD-6F7B0367F562}" id="{0C41A1E9-7B23-46A1-9F0C-E3E25FC81A62}">
    <text>Eq 5.6</text>
  </threadedComment>
  <threadedComment ref="G44" dT="2024-10-15T17:19:17.20" personId="{67B2EFAC-5069-4F99-8BDD-6F7B0367F562}" id="{4BB1787C-B23C-4C69-AF93-131C87D85526}" parentId="{0C41A1E9-7B23-46A1-9F0C-E3E25FC81A62}">
    <text xml:space="preserve">Reference page in U.S. Landfill Protocol </text>
  </threadedComment>
  <threadedComment ref="E92" dT="2024-10-16T15:26:33.93" personId="{67B2EFAC-5069-4F99-8BDD-6F7B0367F562}" id="{97DD7E24-BD43-4C14-8AC4-31952D6987ED}">
    <text>NQdiscount</text>
  </threadedComment>
  <threadedComment ref="E92" dT="2024-10-16T15:26:56.56" personId="{67B2EFAC-5069-4F99-8BDD-6F7B0367F562}" id="{610DCFF6-89B8-4443-B692-B1D44F4A2416}" parentId="{97DD7E24-BD43-4C14-8AC4-31952D6987ED}">
    <text>Equation 5.7 &amp; Appendix C</text>
  </threadedComment>
  <threadedComment ref="E92" dT="2024-10-16T15:27:34.47" personId="{67B2EFAC-5069-4F99-8BDD-6F7B0367F562}" id="{7CED8EFA-3D36-4C12-88A6-4AA1222FC61C}" parentId="{97DD7E24-BD43-4C14-8AC4-31952D6987ED}">
    <text>Reference page 34 and appendix C in U.S. Landfill Protocol</text>
  </threadedComment>
  <threadedComment ref="E139" dT="2024-10-15T17:08:19.05" personId="{67B2EFAC-5069-4F99-8BDD-6F7B0367F562}" id="{F5DA775C-98B6-419F-9602-76B427ED4D43}">
    <text>Destmax</text>
  </threadedComment>
  <threadedComment ref="E139" dT="2024-10-15T17:08:43.93" personId="{67B2EFAC-5069-4F99-8BDD-6F7B0367F562}" id="{D766D33E-AC76-4792-BFA0-3FED663C63E4}" parentId="{F5DA775C-98B6-419F-9602-76B427ED4D43}">
    <text>Used in Eq 5.5</text>
  </threadedComment>
  <threadedComment ref="E139" dT="2024-10-16T15:49:15.58" personId="{67B2EFAC-5069-4F99-8BDD-6F7B0367F562}" id="{162D4A50-9C95-42EF-8A6D-8987497EEC3F}" parentId="{F5DA775C-98B6-419F-9602-76B427ED4D43}">
    <text>Equation 5.8</text>
  </threadedComment>
  <threadedComment ref="E149" dT="2024-10-14T19:55:30.75" personId="{67B2EFAC-5069-4F99-8BDD-6F7B0367F562}" id="{54F3C958-63DA-483D-AB9E-54ACF461ADC0}">
    <text>PE</text>
  </threadedComment>
  <threadedComment ref="E149" dT="2024-10-16T16:57:48.96" personId="{67B2EFAC-5069-4F99-8BDD-6F7B0367F562}" id="{4D9EFE3A-4A80-453F-9373-07BE620A6898}" parentId="{54F3C958-63DA-483D-AB9E-54ACF461ADC0}">
    <text>Equation 5.9</text>
  </threadedComment>
  <threadedComment ref="E150" dT="2024-10-16T16:59:11.10" personId="{67B2EFAC-5069-4F99-8BDD-6F7B0367F562}" id="{AD131C0E-6B10-4FA0-97B9-21A4F629CEB0}">
    <text>FFCO2</text>
  </threadedComment>
  <threadedComment ref="E150" dT="2024-10-16T16:59:34.04" personId="{67B2EFAC-5069-4F99-8BDD-6F7B0367F562}" id="{CBB211CF-3438-4017-93B3-C9E05D151B4F}" parentId="{AD131C0E-6B10-4FA0-97B9-21A4F629CEB0}">
    <text>Equation 5.10</text>
  </threadedComment>
  <threadedComment ref="E152" dT="2024-10-16T17:09:50.48" personId="{67B2EFAC-5069-4F99-8BDD-6F7B0367F562}" id="{24053BE3-EAF3-41C4-B57F-8D0FB0097367}">
    <text>j</text>
  </threadedComment>
  <threadedComment ref="E153" dT="2024-10-16T17:09:08.07" personId="{67B2EFAC-5069-4F99-8BDD-6F7B0367F562}" id="{C3621C97-C3C6-4CD2-B098-16D5BDAE9D63}">
    <text>FFPR,j</text>
  </threadedComment>
  <threadedComment ref="E154" dT="2024-10-16T17:09:15.77" personId="{67B2EFAC-5069-4F99-8BDD-6F7B0367F562}" id="{7139E703-6F51-4103-B364-0BBC9F594262}">
    <text>EFFF,j</text>
  </threadedComment>
  <threadedComment ref="E155" dT="2024-10-16T16:59:17.33" personId="{67B2EFAC-5069-4F99-8BDD-6F7B0367F562}" id="{4EB39C6E-699C-4290-B438-59335FAEBAE0}">
    <text>ELCO2</text>
  </threadedComment>
  <threadedComment ref="E155" dT="2024-10-16T16:59:40.84" personId="{67B2EFAC-5069-4F99-8BDD-6F7B0367F562}" id="{6B8DAB81-439A-4640-9509-75BBF4DE88D3}" parentId="{4EB39C6E-699C-4290-B438-59335FAEBAE0}">
    <text>Equation 5.11</text>
  </threadedComment>
  <threadedComment ref="E156" dT="2024-10-16T17:08:39.43" personId="{67B2EFAC-5069-4F99-8BDD-6F7B0367F562}" id="{58299D5A-0EE5-4239-9100-BA73211D26D1}">
    <text>ELPR</text>
  </threadedComment>
  <threadedComment ref="E157" dT="2024-10-16T17:08:46.47" personId="{67B2EFAC-5069-4F99-8BDD-6F7B0367F562}" id="{BD90DB25-7122-4ED2-95C9-C295EFD13512}">
    <text>EFEL</text>
  </threadedComment>
  <threadedComment ref="E158" dT="2024-10-16T16:59:24.31" personId="{67B2EFAC-5069-4F99-8BDD-6F7B0367F562}" id="{EABE9F77-169C-47C3-B6AD-0C2E9424B73D}">
    <text>NGemissions</text>
  </threadedComment>
  <threadedComment ref="E158" dT="2024-10-16T16:59:49.88" personId="{67B2EFAC-5069-4F99-8BDD-6F7B0367F562}" id="{1A38DB2D-BCC6-42B4-B4A8-A02677371E4E}" parentId="{EABE9F77-169C-47C3-B6AD-0C2E9424B73D}">
    <text>Equation 5.12</text>
  </threadedComment>
  <threadedComment ref="E158" dT="2024-10-16T17:24:41.60" personId="{67B2EFAC-5069-4F99-8BDD-6F7B0367F562}" id="{0B12A469-D167-4694-BCA4-3B2EC0E82C64}" parentId="{EABE9F77-169C-47C3-B6AD-0C2E9424B73D}">
    <text>Reference page 38 in U.S. Landfill Protocol</text>
  </threadedComment>
  <threadedComment ref="E160" dT="2024-10-16T17:10:10.96" personId="{67B2EFAC-5069-4F99-8BDD-6F7B0367F562}" id="{BB24D159-76BF-4D9E-B5C8-191E73E33302}">
    <text>i</text>
  </threadedComment>
  <threadedComment ref="E161" dT="2024-10-16T17:13:25.56" personId="{67B2EFAC-5069-4F99-8BDD-6F7B0367F562}" id="{8C516592-19B9-41EE-85AF-19443BA83AD7}">
    <text>NGi</text>
  </threadedComment>
  <threadedComment ref="E162" dT="2024-10-16T17:10:00.03" personId="{67B2EFAC-5069-4F99-8BDD-6F7B0367F562}" id="{83FAF346-638C-4655-9835-0E442DC76466}">
    <text>DEi</text>
  </threadedComment>
  <threadedComment ref="E163" dT="2024-10-16T17:18:56.32" personId="{67B2EFAC-5069-4F99-8BDD-6F7B0367F562}" id="{D10874BC-1C89-40A2-916A-48CED6502272}">
    <text>NGCH4</text>
  </threadedComment>
  <threadedComment ref="E164" dT="2024-10-16T17:19:58.24" personId="{67B2EFAC-5069-4F99-8BDD-6F7B0367F562}" id="{3BDA4D34-5F5E-4F28-8156-B41DCDBD8310}">
    <text>GWP CH4</text>
  </threadedComment>
</ThreadedComments>
</file>

<file path=xl/threadedComments/threadedComment3.xml><?xml version="1.0" encoding="utf-8"?>
<ThreadedComments xmlns="http://schemas.microsoft.com/office/spreadsheetml/2018/threadedcomments" xmlns:x="http://schemas.openxmlformats.org/spreadsheetml/2006/main">
  <threadedComment ref="E5" dT="2024-10-14T19:55:46.67" personId="{67B2EFAC-5069-4F99-8BDD-6F7B0367F562}" id="{20C1C57D-ECA8-4A1B-8AA3-A7EC0115A724}">
    <text>BE</text>
  </threadedComment>
  <threadedComment ref="E5" dT="2024-10-15T15:47:02.83" personId="{67B2EFAC-5069-4F99-8BDD-6F7B0367F562}" id="{C9015E08-8FD4-4D33-A7DF-D371C03DA6E1}" parentId="{20C1C57D-ECA8-4A1B-8AA3-A7EC0115A724}">
    <text>Equation 5.3</text>
  </threadedComment>
  <threadedComment ref="E6" dT="2024-10-15T15:47:45.25" personId="{67B2EFAC-5069-4F99-8BDD-6F7B0367F562}" id="{31451AEF-52E7-4D7E-A9EA-F1442B29317B}">
    <text>CH4DestPR</text>
  </threadedComment>
  <threadedComment ref="E6" dT="2024-10-15T15:47:56.33" personId="{67B2EFAC-5069-4F99-8BDD-6F7B0367F562}" id="{381BD14A-DE87-4E13-98BE-8314A126530C}" parentId="{31451AEF-52E7-4D7E-A9EA-F1442B29317B}">
    <text>Used in Eq 5.3</text>
  </threadedComment>
  <threadedComment ref="E6" dT="2024-10-15T15:50:30.89" personId="{67B2EFAC-5069-4F99-8BDD-6F7B0367F562}" id="{9EF429D5-E56B-44DD-A063-E384C8EA6E61}" parentId="{31451AEF-52E7-4D7E-A9EA-F1442B29317B}">
    <text>Calculated according to Eq 5.4</text>
  </threadedComment>
  <threadedComment ref="G6" dT="2024-10-15T16:15:13.51" personId="{67B2EFAC-5069-4F99-8BDD-6F7B0367F562}" id="{05407402-8275-4113-81F0-42F43D109C4E}">
    <text>Reference page 33 in U.S. Landfill Protocol</text>
  </threadedComment>
  <threadedComment ref="E9" dT="2024-10-15T15:48:54.93" personId="{67B2EFAC-5069-4F99-8BDD-6F7B0367F562}" id="{7C5CCB38-40C4-4968-9903-62D14D554B04}">
    <text>GWP</text>
  </threadedComment>
  <threadedComment ref="E10" dT="2024-10-15T15:49:12.86" personId="{67B2EFAC-5069-4F99-8BDD-6F7B0367F562}" id="{D2AA70A3-6E02-4D3A-BB5E-717D240B962A}">
    <text>OX</text>
  </threadedComment>
  <threadedComment ref="E10" dT="2024-10-15T15:49:18.61" personId="{67B2EFAC-5069-4F99-8BDD-6F7B0367F562}" id="{0836ED7D-E959-45E2-8153-C8488282FD5F}" parentId="{D2AA70A3-6E02-4D3A-BB5E-717D240B962A}">
    <text>Used in Eq 5.3</text>
  </threadedComment>
  <threadedComment ref="E11" dT="2024-10-15T15:49:32.30" personId="{67B2EFAC-5069-4F99-8BDD-6F7B0367F562}" id="{43E345B8-467E-4FEB-B5C3-84B09205F75E}">
    <text>DF</text>
  </threadedComment>
  <threadedComment ref="E11" dT="2024-10-15T15:49:38.05" personId="{67B2EFAC-5069-4F99-8BDD-6F7B0367F562}" id="{AC1976E0-31CC-41B6-BD80-7F9E26064F0D}" parentId="{43E345B8-467E-4FEB-B5C3-84B09205F75E}">
    <text>Used in Eq 5.3</text>
  </threadedComment>
  <threadedComment ref="E12" dT="2024-10-15T16:10:36.07" personId="{67B2EFAC-5069-4F99-8BDD-6F7B0367F562}" id="{EB9A5BB2-C083-4A36-B973-F2EADFEBAF80}">
    <text>Sum of CH4Desti. This field will sum all the values for CH4Desti. “i” representing each device</text>
  </threadedComment>
  <threadedComment ref="G12" dT="2024-10-15T16:12:55.69" personId="{67B2EFAC-5069-4F99-8BDD-6F7B0367F562}" id="{BC14FE26-67D8-4DF5-950F-C03D3AF4436F}">
    <text xml:space="preserve">Sum all the values for “The net quantity of methane destroyed by device i during the reporting period”. If user adds data for 3 devices then the value should be the sum of all 3 outputs for CH4Desti. </text>
  </threadedComment>
  <threadedComment ref="G12" dT="2024-10-15T16:13:19.88" personId="{67B2EFAC-5069-4F99-8BDD-6F7B0367F562}" id="{B42822A0-114B-4256-83F2-56DDFB91329D}" parentId="{BC14FE26-67D8-4DF5-950F-C03D3AF4436F}">
    <text>Reference Equation 5.4 on page 33 of the U.S. Landfill Protocol</text>
  </threadedComment>
  <threadedComment ref="E14" dT="2024-10-15T16:07:50.48" personId="{67B2EFAC-5069-4F99-8BDD-6F7B0367F562}" id="{586A254A-3790-450E-A4D5-8045F9B51452}">
    <text>Device i</text>
  </threadedComment>
  <threadedComment ref="E15" dT="2024-10-15T15:52:26.65" personId="{67B2EFAC-5069-4F99-8BDD-6F7B0367F562}" id="{E8CEC05D-91B5-4821-9625-20E7AE4AB3D8}">
    <text>CH4Desti</text>
  </threadedComment>
  <threadedComment ref="E15" dT="2024-10-15T15:52:36.58" personId="{67B2EFAC-5069-4F99-8BDD-6F7B0367F562}" id="{74B1CE17-EF53-4478-83B2-C399E39DCD41}" parentId="{E8CEC05D-91B5-4821-9625-20E7AE4AB3D8}">
    <text>Used in Eq 5.4</text>
  </threadedComment>
  <threadedComment ref="G15" dT="2024-10-15T16:06:02.50" personId="{67B2EFAC-5069-4F99-8BDD-6F7B0367F562}" id="{4D165C81-68D5-49A9-A9AF-F6C8508AB46F}">
    <text>Reference page 33 in U.S. Landfill Protocol</text>
  </threadedComment>
  <threadedComment ref="E16" dT="2024-10-15T15:53:26.62" personId="{67B2EFAC-5069-4F99-8BDD-6F7B0367F562}" id="{306218F0-32F2-4545-A967-BCFC0A59DDEF}">
    <text>Qi</text>
  </threadedComment>
  <threadedComment ref="G16" dT="2024-10-15T16:04:19.62" personId="{67B2EFAC-5069-4F99-8BDD-6F7B0367F562}" id="{935D0E84-F56A-4A09-B473-47C82717CC8B}">
    <text>This should be the sum of all the new entities added by the user for sub schema “Required data points to determine the total quantity of landfill methane sent to destruction device i during the reporting period”</text>
  </threadedComment>
  <threadedComment ref="G16" dT="2024-10-15T16:04:53.61" personId="{67B2EFAC-5069-4F99-8BDD-6F7B0367F562}" id="{6AF5DB3B-E45D-4105-A4E6-5D86F4D7E9E7}" parentId="{935D0E84-F56A-4A09-B473-47C82717CC8B}">
    <text>Reference page 33 in U.S. Landfill Protocol</text>
  </threadedComment>
  <threadedComment ref="E18" dT="2024-10-15T15:55:32.17" personId="{67B2EFAC-5069-4F99-8BDD-6F7B0367F562}" id="{1075AC20-1DA2-4669-997D-74D7CD7306CC}">
    <text>t</text>
  </threadedComment>
  <threadedComment ref="E19" dT="2024-10-14T20:02:31.82" personId="{67B2EFAC-5069-4F99-8BDD-6F7B0367F562}" id="{71B756B2-A8EA-477D-904F-8B3A0288941F}">
    <text>Equation 5.2 determination</text>
  </threadedComment>
  <threadedComment ref="E21" dT="2024-10-15T15:55:14.59" personId="{67B2EFAC-5069-4F99-8BDD-6F7B0367F562}" id="{2B172C4A-9193-48A9-AD42-E785B7F40A5F}">
    <text>LFGi,t</text>
  </threadedComment>
  <threadedComment ref="E21" dT="2024-10-16T17:56:06.63" personId="{67B2EFAC-5069-4F99-8BDD-6F7B0367F562}" id="{8491554A-3188-462E-A586-E67CFBE17813}" parentId="{2B172C4A-9193-48A9-AD42-E785B7F40A5F}">
    <text>User input, flow meter internally corrects temperature and pressure</text>
  </threadedComment>
  <threadedComment ref="E22" dT="2024-10-15T15:55:14.59" personId="{67B2EFAC-5069-4F99-8BDD-6F7B0367F562}" id="{97E9F4C2-54A5-421E-8B38-4444418980B7}">
    <text>LFGi,t</text>
  </threadedComment>
  <threadedComment ref="E22" dT="2024-10-16T17:56:06.63" personId="{67B2EFAC-5069-4F99-8BDD-6F7B0367F562}" id="{733A2428-30EB-447D-AC43-6DF39DDBDE55}" parentId="{97E9F4C2-54A5-421E-8B38-4444418980B7}">
    <text>User input, flow meter internally corrects temperature and pressure</text>
  </threadedComment>
  <threadedComment ref="E23" dT="2024-10-15T15:55:14.59" personId="{67B2EFAC-5069-4F99-8BDD-6F7B0367F562}" id="{E6AB05B2-7365-4005-8B87-765CD166FD3E}">
    <text>LFGi,t</text>
  </threadedComment>
  <threadedComment ref="E23" dT="2024-10-16T17:56:20.82" personId="{67B2EFAC-5069-4F99-8BDD-6F7B0367F562}" id="{315F3F40-471E-42E7-823D-2A0BF8E6FBF0}" parentId="{E6AB05B2-7365-4005-8B87-765CD166FD3E}">
    <text>Adjusted value,, flow meter does not internally corrects temperature and pressure</text>
  </threadedComment>
  <threadedComment ref="E23" dT="2024-10-16T17:56:31.47" personId="{67B2EFAC-5069-4F99-8BDD-6F7B0367F562}" id="{2F053979-CB35-4AFC-AD5A-EBB6226A926B}" parentId="{E6AB05B2-7365-4005-8B87-765CD166FD3E}">
    <text>Equation 5.2</text>
  </threadedComment>
  <threadedComment ref="E24" dT="2024-10-16T17:58:21.01" personId="{67B2EFAC-5069-4F99-8BDD-6F7B0367F562}" id="{7162CBCC-BAE7-4F06-85FF-43698B30BB52}">
    <text>LFGunadjusted</text>
  </threadedComment>
  <threadedComment ref="E25" dT="2024-10-16T17:58:26.59" personId="{67B2EFAC-5069-4F99-8BDD-6F7B0367F562}" id="{125C2ECE-88B4-4DE4-9488-7D9BF06BA578}">
    <text>T</text>
  </threadedComment>
  <threadedComment ref="E26" dT="2024-10-16T17:58:31.08" personId="{67B2EFAC-5069-4F99-8BDD-6F7B0367F562}" id="{3914A9E9-557C-4E5C-B9C7-B74EDEE232E4}">
    <text>P</text>
  </threadedComment>
  <threadedComment ref="E27" dT="2024-10-15T15:55:25.39" personId="{67B2EFAC-5069-4F99-8BDD-6F7B0367F562}" id="{6C226481-8277-416F-A841-4269111D1ED4}">
    <text>PRCH4,t</text>
  </threadedComment>
  <threadedComment ref="E28" dT="2024-10-15T15:53:32.52" personId="{67B2EFAC-5069-4F99-8BDD-6F7B0367F562}" id="{9D684CF0-C1A9-43B7-96B4-D10A03773BF4}">
    <text>DEi</text>
  </threadedComment>
  <threadedComment ref="E37" dT="2024-10-15T15:49:51.55" personId="{67B2EFAC-5069-4F99-8BDD-6F7B0367F562}" id="{336CA5E3-FEB9-49F9-8DB4-DB586CBC5BC2}">
    <text>Destbase</text>
  </threadedComment>
  <threadedComment ref="E37" dT="2024-10-15T15:49:58.55" personId="{67B2EFAC-5069-4F99-8BDD-6F7B0367F562}" id="{30EF6CEE-F7D8-4A01-9FDC-946BB637FB79}" parentId="{336CA5E3-FEB9-49F9-8DB4-DB586CBC5BC2}">
    <text>Used in Eq 5.3</text>
  </threadedComment>
  <threadedComment ref="G37" dT="2024-10-15T20:32:41.54" personId="{67B2EFAC-5069-4F99-8BDD-6F7B0367F562}" id="{24A590BE-7FAC-4679-83A7-F04CF17B9576}">
    <text>Destbase can equal 0 based on questionnaire if not use values</text>
  </threadedComment>
  <threadedComment ref="E42" dT="2024-10-15T17:08:05.54" personId="{67B2EFAC-5069-4F99-8BDD-6F7B0367F562}" id="{F5CDE647-BA36-4EE8-897B-4EC136835559}">
    <text>Closeddisount</text>
  </threadedComment>
  <threadedComment ref="E42" dT="2024-10-15T17:08:46.91" personId="{67B2EFAC-5069-4F99-8BDD-6F7B0367F562}" id="{A7507362-C0E2-40FA-A51E-D620210A9E6D}" parentId="{F5CDE647-BA36-4EE8-897B-4EC136835559}">
    <text>Used in Eq 5.5 but is calculated according to Eq 5.6 depending on questionnaire.</text>
  </threadedComment>
  <threadedComment ref="G42" dT="2024-10-15T17:18:56.52" personId="{67B2EFAC-5069-4F99-8BDD-6F7B0367F562}" id="{2D04AB09-C9E7-4A5D-880B-56B6045A1188}">
    <text>Eq 5.6</text>
  </threadedComment>
  <threadedComment ref="G42" dT="2024-10-15T17:19:17.20" personId="{67B2EFAC-5069-4F99-8BDD-6F7B0367F562}" id="{87AF891B-C50E-43D3-9AB9-67638CB02D9B}" parentId="{2D04AB09-C9E7-4A5D-880B-56B6045A1188}">
    <text xml:space="preserve">Reference page in U.S. Landfill Protocol </text>
  </threadedComment>
  <threadedComment ref="E104" dT="2024-10-16T15:26:33.93" personId="{67B2EFAC-5069-4F99-8BDD-6F7B0367F562}" id="{5AAA59F2-A204-461B-8C8A-6DAA73C7F7FF}">
    <text>NQdiscount</text>
  </threadedComment>
  <threadedComment ref="E104" dT="2024-10-16T15:26:56.56" personId="{67B2EFAC-5069-4F99-8BDD-6F7B0367F562}" id="{533C57D8-4376-477B-BC5B-BAC3253568B3}" parentId="{5AAA59F2-A204-461B-8C8A-6DAA73C7F7FF}">
    <text>Equation 5.7 &amp; Appendix C</text>
  </threadedComment>
  <threadedComment ref="E104" dT="2024-10-16T15:27:34.47" personId="{67B2EFAC-5069-4F99-8BDD-6F7B0367F562}" id="{27B7D6D3-5816-48B7-A497-935EA79E5C2F}" parentId="{5AAA59F2-A204-461B-8C8A-6DAA73C7F7FF}">
    <text>Reference page 34 and appendix C in U.S. Landfill Protocol</text>
  </threadedComment>
  <threadedComment ref="E165" dT="2024-10-15T17:08:19.05" personId="{67B2EFAC-5069-4F99-8BDD-6F7B0367F562}" id="{A2C1424D-C8D5-4FF6-A2D0-FBDA2CD073C1}">
    <text>Destmax</text>
  </threadedComment>
  <threadedComment ref="E165" dT="2024-10-15T17:08:43.93" personId="{67B2EFAC-5069-4F99-8BDD-6F7B0367F562}" id="{2A26DFD1-2E37-43D1-BD52-270F8C03969D}" parentId="{A2C1424D-C8D5-4FF6-A2D0-FBDA2CD073C1}">
    <text>Used in Eq 5.5</text>
  </threadedComment>
  <threadedComment ref="E165" dT="2024-10-16T15:49:15.58" personId="{67B2EFAC-5069-4F99-8BDD-6F7B0367F562}" id="{992F890D-A075-4177-8F52-9132964A2B0C}" parentId="{A2C1424D-C8D5-4FF6-A2D0-FBDA2CD073C1}">
    <text>Equation 5.8</text>
  </threadedComment>
</ThreadedComments>
</file>

<file path=xl/threadedComments/threadedComment4.xml><?xml version="1.0" encoding="utf-8"?>
<ThreadedComments xmlns="http://schemas.microsoft.com/office/spreadsheetml/2018/threadedcomments" xmlns:x="http://schemas.openxmlformats.org/spreadsheetml/2006/main">
  <threadedComment ref="E5" dT="2024-10-14T19:55:46.67" personId="{67B2EFAC-5069-4F99-8BDD-6F7B0367F562}" id="{9B788B25-C375-40A1-AC08-0001B9AB7DB7}">
    <text>BE</text>
  </threadedComment>
  <threadedComment ref="E5" dT="2024-10-15T15:47:02.83" personId="{67B2EFAC-5069-4F99-8BDD-6F7B0367F562}" id="{0F7DB61F-0168-4F9A-A94D-743D5B4A2BD5}" parentId="{9B788B25-C375-40A1-AC08-0001B9AB7DB7}">
    <text>Equation 5.3</text>
  </threadedComment>
  <threadedComment ref="E6" dT="2024-10-15T15:47:45.25" personId="{67B2EFAC-5069-4F99-8BDD-6F7B0367F562}" id="{812D11F5-24FA-4F80-9DC2-C4B1274D96AB}">
    <text>CH4DestPR</text>
  </threadedComment>
  <threadedComment ref="E6" dT="2024-10-15T15:47:56.33" personId="{67B2EFAC-5069-4F99-8BDD-6F7B0367F562}" id="{241C5741-840F-45E0-B179-597E0C9F9909}" parentId="{812D11F5-24FA-4F80-9DC2-C4B1274D96AB}">
    <text>Used in Eq 5.3</text>
  </threadedComment>
  <threadedComment ref="E6" dT="2024-10-15T15:50:30.89" personId="{67B2EFAC-5069-4F99-8BDD-6F7B0367F562}" id="{ABBF1603-98E6-48DF-B8FC-536254B4176A}" parentId="{812D11F5-24FA-4F80-9DC2-C4B1274D96AB}">
    <text>Calculated according to Eq 5.4</text>
  </threadedComment>
  <threadedComment ref="G6" dT="2024-10-15T16:15:13.51" personId="{67B2EFAC-5069-4F99-8BDD-6F7B0367F562}" id="{61F3294A-A3FC-45E1-A374-444ADB488E38}">
    <text>Reference page 33 in U.S. Landfill Protocol</text>
  </threadedComment>
  <threadedComment ref="E9" dT="2024-10-15T15:48:54.93" personId="{67B2EFAC-5069-4F99-8BDD-6F7B0367F562}" id="{1E705C01-F81D-4687-AE5C-9E87057439A4}">
    <text>GWP</text>
  </threadedComment>
  <threadedComment ref="E10" dT="2024-10-15T15:49:12.86" personId="{67B2EFAC-5069-4F99-8BDD-6F7B0367F562}" id="{DB99399B-990D-46F4-AE9B-2EC7BF5C62AE}">
    <text>OX</text>
  </threadedComment>
  <threadedComment ref="E10" dT="2024-10-15T15:49:18.61" personId="{67B2EFAC-5069-4F99-8BDD-6F7B0367F562}" id="{6719C6DD-054B-4753-8ADF-58C589B7DA94}" parentId="{DB99399B-990D-46F4-AE9B-2EC7BF5C62AE}">
    <text>Used in Eq 5.3</text>
  </threadedComment>
  <threadedComment ref="E11" dT="2024-10-15T15:49:32.30" personId="{67B2EFAC-5069-4F99-8BDD-6F7B0367F562}" id="{F3F43761-4EC5-4D35-9F4B-F88114A930A5}">
    <text>DF</text>
  </threadedComment>
  <threadedComment ref="E11" dT="2024-10-15T15:49:38.05" personId="{67B2EFAC-5069-4F99-8BDD-6F7B0367F562}" id="{D1DFA398-E1E7-4E37-B124-5014B9284973}" parentId="{F3F43761-4EC5-4D35-9F4B-F88114A930A5}">
    <text>Used in Eq 5.3</text>
  </threadedComment>
  <threadedComment ref="E12" dT="2024-10-15T16:10:36.07" personId="{67B2EFAC-5069-4F99-8BDD-6F7B0367F562}" id="{59293C55-9ED7-4E88-A70D-B0F4BEC6E4AD}">
    <text>Sum of CH4Desti. This field will sum all the values for CH4Desti. “i” representing each device</text>
  </threadedComment>
  <threadedComment ref="G12" dT="2024-10-15T16:12:55.69" personId="{67B2EFAC-5069-4F99-8BDD-6F7B0367F562}" id="{F749BE83-5563-46B5-92F9-2A6C52C9860E}">
    <text xml:space="preserve">Sum all the values for “The net quantity of methane destroyed by device i during the reporting period”. If user adds data for 3 devices then the value should be the sum of all 3 outputs for CH4Desti. </text>
  </threadedComment>
  <threadedComment ref="G12" dT="2024-10-15T16:13:19.88" personId="{67B2EFAC-5069-4F99-8BDD-6F7B0367F562}" id="{B2841A98-4377-4EBD-816A-58941EEAFD0A}" parentId="{F749BE83-5563-46B5-92F9-2A6C52C9860E}">
    <text>Reference Equation 5.4 on page 33 of the U.S. Landfill Protocol</text>
  </threadedComment>
  <threadedComment ref="E14" dT="2024-10-15T16:07:50.48" personId="{67B2EFAC-5069-4F99-8BDD-6F7B0367F562}" id="{B4EC4D4A-225E-4638-97A5-707BBBC70DF9}">
    <text>Device i</text>
  </threadedComment>
  <threadedComment ref="E15" dT="2024-10-15T15:52:26.65" personId="{67B2EFAC-5069-4F99-8BDD-6F7B0367F562}" id="{D9CB48AC-EF71-4614-A2B6-A51BC133BDAB}">
    <text>CH4Desti</text>
  </threadedComment>
  <threadedComment ref="E15" dT="2024-10-15T15:52:36.58" personId="{67B2EFAC-5069-4F99-8BDD-6F7B0367F562}" id="{A8E326E7-F963-4103-BCC7-6EBF130026E3}" parentId="{D9CB48AC-EF71-4614-A2B6-A51BC133BDAB}">
    <text>Used in Eq 5.4</text>
  </threadedComment>
  <threadedComment ref="G15" dT="2024-10-15T16:06:02.50" personId="{67B2EFAC-5069-4F99-8BDD-6F7B0367F562}" id="{079C3710-5629-4487-8EAA-825F573A3C33}">
    <text>Reference page 33 in U.S. Landfill Protocol</text>
  </threadedComment>
  <threadedComment ref="E16" dT="2024-10-15T15:53:26.62" personId="{67B2EFAC-5069-4F99-8BDD-6F7B0367F562}" id="{CF1BE687-DF3B-4140-98CD-E814032881F8}">
    <text>Qi</text>
  </threadedComment>
  <threadedComment ref="G16" dT="2024-10-15T16:04:19.62" personId="{67B2EFAC-5069-4F99-8BDD-6F7B0367F562}" id="{1173F46D-0497-411B-B586-9FA6B57B823C}">
    <text>This should be the sum of all the new entities added by the user for sub schema “Required data points to determine the total quantity of landfill methane sent to destruction device i during the reporting period”</text>
  </threadedComment>
  <threadedComment ref="G16" dT="2024-10-15T16:04:53.61" personId="{67B2EFAC-5069-4F99-8BDD-6F7B0367F562}" id="{0F9000A9-E044-4AD0-917F-3617AB30BD19}" parentId="{1173F46D-0497-411B-B586-9FA6B57B823C}">
    <text>Reference page 33 in U.S. Landfill Protocol</text>
  </threadedComment>
  <threadedComment ref="E18" dT="2024-10-15T15:55:32.17" personId="{67B2EFAC-5069-4F99-8BDD-6F7B0367F562}" id="{903AFE1A-2627-43C6-B026-E37C2328CF68}">
    <text>t</text>
  </threadedComment>
  <threadedComment ref="E19" dT="2024-10-14T20:02:31.82" personId="{67B2EFAC-5069-4F99-8BDD-6F7B0367F562}" id="{F3640851-A0C5-45B7-9426-414D49C09A75}">
    <text>Equation 5.2 determination</text>
  </threadedComment>
  <threadedComment ref="E21" dT="2024-10-15T15:55:14.59" personId="{67B2EFAC-5069-4F99-8BDD-6F7B0367F562}" id="{DA409E97-4AB8-4C7B-8390-2EF6AD24E2E6}">
    <text>LFGi,t</text>
  </threadedComment>
  <threadedComment ref="E21" dT="2024-10-16T17:56:06.63" personId="{67B2EFAC-5069-4F99-8BDD-6F7B0367F562}" id="{57EE6F13-3C5E-460E-8818-18C2D7E57DC1}" parentId="{DA409E97-4AB8-4C7B-8390-2EF6AD24E2E6}">
    <text>User input, flow meter internally corrects temperature and pressure</text>
  </threadedComment>
  <threadedComment ref="E22" dT="2024-10-15T15:55:14.59" personId="{67B2EFAC-5069-4F99-8BDD-6F7B0367F562}" id="{856991D7-2799-4218-A76B-BC485412B1AE}">
    <text>LFGi,t</text>
  </threadedComment>
  <threadedComment ref="E22" dT="2024-10-16T17:56:06.63" personId="{67B2EFAC-5069-4F99-8BDD-6F7B0367F562}" id="{CAF5333A-1B44-44E4-960B-B74366B977F7}" parentId="{856991D7-2799-4218-A76B-BC485412B1AE}">
    <text>User input, flow meter internally corrects temperature and pressure</text>
  </threadedComment>
  <threadedComment ref="E23" dT="2024-10-15T15:55:14.59" personId="{67B2EFAC-5069-4F99-8BDD-6F7B0367F562}" id="{164975AB-2C8F-4CAA-8A1B-69A35EE97D62}">
    <text>LFGi,t</text>
  </threadedComment>
  <threadedComment ref="E23" dT="2024-10-16T17:56:20.82" personId="{67B2EFAC-5069-4F99-8BDD-6F7B0367F562}" id="{80971D7E-3F50-4F32-A6D8-55D375F5133F}" parentId="{164975AB-2C8F-4CAA-8A1B-69A35EE97D62}">
    <text>Adjusted value,, flow meter does not internally corrects temperature and pressure</text>
  </threadedComment>
  <threadedComment ref="E23" dT="2024-10-16T17:56:31.47" personId="{67B2EFAC-5069-4F99-8BDD-6F7B0367F562}" id="{A015DEBE-2E58-44B1-A752-856D913137D1}" parentId="{164975AB-2C8F-4CAA-8A1B-69A35EE97D62}">
    <text>Equation 5.2</text>
  </threadedComment>
  <threadedComment ref="E24" dT="2024-10-16T17:58:21.01" personId="{67B2EFAC-5069-4F99-8BDD-6F7B0367F562}" id="{41A30898-0646-42E6-A526-8A02D28A40FD}">
    <text>LFGunadjusted</text>
  </threadedComment>
  <threadedComment ref="E25" dT="2024-10-16T17:58:26.59" personId="{67B2EFAC-5069-4F99-8BDD-6F7B0367F562}" id="{1B87EFA5-89A8-4E21-909D-672BD6498060}">
    <text>T</text>
  </threadedComment>
  <threadedComment ref="E26" dT="2024-10-16T17:58:31.08" personId="{67B2EFAC-5069-4F99-8BDD-6F7B0367F562}" id="{F700809F-E129-41FB-BC16-2F055AD64C0B}">
    <text>P</text>
  </threadedComment>
  <threadedComment ref="E27" dT="2024-10-15T15:55:25.39" personId="{67B2EFAC-5069-4F99-8BDD-6F7B0367F562}" id="{9B0121CD-8A0B-486E-9B79-3C5FF84449FB}">
    <text>PRCH4,t</text>
  </threadedComment>
  <threadedComment ref="E28" dT="2024-10-15T15:53:32.52" personId="{67B2EFAC-5069-4F99-8BDD-6F7B0367F562}" id="{CE11A7C8-EF6B-4D73-AAA4-3779A0D792CE}">
    <text>DEi</text>
  </threadedComment>
  <threadedComment ref="E37" dT="2024-10-15T15:49:51.55" personId="{67B2EFAC-5069-4F99-8BDD-6F7B0367F562}" id="{CC27B855-26AB-4126-8CE5-EE9731533775}">
    <text>Destbase</text>
  </threadedComment>
  <threadedComment ref="E37" dT="2024-10-15T15:49:58.55" personId="{67B2EFAC-5069-4F99-8BDD-6F7B0367F562}" id="{44C73BDE-5E87-4B8D-8969-BCDC7CF1B836}" parentId="{CC27B855-26AB-4126-8CE5-EE9731533775}">
    <text>Used in Eq 5.3</text>
  </threadedComment>
  <threadedComment ref="G37" dT="2024-10-15T20:32:41.54" personId="{67B2EFAC-5069-4F99-8BDD-6F7B0367F562}" id="{9DE301FF-8D86-4CF1-84A7-256831A23E6C}">
    <text>Destbase can equal 0 based on questionnaire if not use values</text>
  </threadedComment>
  <threadedComment ref="E42" dT="2024-10-15T17:08:05.54" personId="{67B2EFAC-5069-4F99-8BDD-6F7B0367F562}" id="{74135E98-B8A4-4689-8AE5-E6B5BD844B8B}">
    <text>Closeddisount</text>
  </threadedComment>
  <threadedComment ref="E42" dT="2024-10-15T17:08:46.91" personId="{67B2EFAC-5069-4F99-8BDD-6F7B0367F562}" id="{62AA4420-B913-4BAF-8ECE-EB2D28AE7793}" parentId="{74135E98-B8A4-4689-8AE5-E6B5BD844B8B}">
    <text>Used in Eq 5.5 but is calculated according to Eq 5.6 depending on questionnaire.</text>
  </threadedComment>
  <threadedComment ref="G42" dT="2024-10-15T17:18:56.52" personId="{67B2EFAC-5069-4F99-8BDD-6F7B0367F562}" id="{B73F44BA-1E2C-465F-A7D8-B65ABC5DF915}">
    <text>Eq 5.6</text>
  </threadedComment>
  <threadedComment ref="G42" dT="2024-10-15T17:19:17.20" personId="{67B2EFAC-5069-4F99-8BDD-6F7B0367F562}" id="{98E437B2-B8FB-4F70-B4CE-0EEFD136DB61}" parentId="{B73F44BA-1E2C-465F-A7D8-B65ABC5DF915}">
    <text xml:space="preserve">Reference page in U.S. Landfill Protocol </text>
  </threadedComment>
  <threadedComment ref="E90" dT="2024-10-16T15:26:33.93" personId="{67B2EFAC-5069-4F99-8BDD-6F7B0367F562}" id="{592B5076-3894-4D80-AE97-20C547982086}">
    <text>NQdiscount</text>
  </threadedComment>
  <threadedComment ref="E90" dT="2024-10-16T15:26:56.56" personId="{67B2EFAC-5069-4F99-8BDD-6F7B0367F562}" id="{0CA435BE-383C-4EE5-9A6C-D7EF3ED6D5D8}" parentId="{592B5076-3894-4D80-AE97-20C547982086}">
    <text>Equation 5.7 &amp; Appendix C</text>
  </threadedComment>
  <threadedComment ref="E90" dT="2024-10-16T15:27:34.47" personId="{67B2EFAC-5069-4F99-8BDD-6F7B0367F562}" id="{0F11A710-A84E-42A1-AB3C-515835BCC760}" parentId="{592B5076-3894-4D80-AE97-20C547982086}">
    <text>Reference page 34 and appendix C in U.S. Landfill Protocol</text>
  </threadedComment>
  <threadedComment ref="E137" dT="2024-10-15T17:08:19.05" personId="{67B2EFAC-5069-4F99-8BDD-6F7B0367F562}" id="{67B1D779-6017-4EB1-962B-8D2FC1FF4518}">
    <text>Destmax</text>
  </threadedComment>
  <threadedComment ref="E137" dT="2024-10-15T17:08:43.93" personId="{67B2EFAC-5069-4F99-8BDD-6F7B0367F562}" id="{86B304EF-FFDF-495F-867A-D051B1C6585F}" parentId="{67B1D779-6017-4EB1-962B-8D2FC1FF4518}">
    <text>Used in Eq 5.5</text>
  </threadedComment>
  <threadedComment ref="E137" dT="2024-10-16T15:49:15.58" personId="{67B2EFAC-5069-4F99-8BDD-6F7B0367F562}" id="{E5068BE7-56C3-44A8-9EF0-47BA81FA4015}" parentId="{67B1D779-6017-4EB1-962B-8D2FC1FF4518}">
    <text>Equation 5.8</text>
  </threadedComment>
</ThreadedComments>
</file>

<file path=xl/threadedComments/threadedComment5.xml><?xml version="1.0" encoding="utf-8"?>
<ThreadedComments xmlns="http://schemas.microsoft.com/office/spreadsheetml/2018/threadedcomments" xmlns:x="http://schemas.openxmlformats.org/spreadsheetml/2006/main">
  <threadedComment ref="E5" dT="2024-10-15T16:07:50.48" personId="{67B2EFAC-5069-4F99-8BDD-6F7B0367F562}" id="{D4FCA3A5-121B-4D09-AF61-32E076996FA2}">
    <text>Device i</text>
  </threadedComment>
  <threadedComment ref="E6" dT="2024-10-15T15:52:26.65" personId="{67B2EFAC-5069-4F99-8BDD-6F7B0367F562}" id="{E2377807-DCC1-437F-993A-0596B64B1BC1}">
    <text>CH4Desti</text>
  </threadedComment>
  <threadedComment ref="E6" dT="2024-10-15T15:52:36.58" personId="{67B2EFAC-5069-4F99-8BDD-6F7B0367F562}" id="{932B41FA-DF7C-4F22-A581-F3AE323C5C89}" parentId="{E2377807-DCC1-437F-993A-0596B64B1BC1}">
    <text>Used in Eq 5.4</text>
  </threadedComment>
  <threadedComment ref="G6" dT="2024-10-15T16:06:02.50" personId="{67B2EFAC-5069-4F99-8BDD-6F7B0367F562}" id="{9868B80F-311D-414F-B6C6-6260BE53B733}">
    <text>Reference page 33 in U.S. Landfill Protocol</text>
  </threadedComment>
  <threadedComment ref="E7" dT="2024-10-15T15:53:26.62" personId="{67B2EFAC-5069-4F99-8BDD-6F7B0367F562}" id="{F6658D46-199A-47AE-B4BC-9150E6225A80}">
    <text>Qi</text>
  </threadedComment>
  <threadedComment ref="G7" dT="2024-10-15T16:04:19.62" personId="{67B2EFAC-5069-4F99-8BDD-6F7B0367F562}" id="{8697DD13-F2D8-452E-8C06-A72A74BF5FCC}">
    <text>This should be the sum of all the new entities added by the user for sub schema “Required data points to determine the total quantity of landfill methane sent to destruction device i during the reporting period”</text>
  </threadedComment>
  <threadedComment ref="G7" dT="2024-10-15T16:04:53.61" personId="{67B2EFAC-5069-4F99-8BDD-6F7B0367F562}" id="{C45D7D06-0C2A-41D2-BFCD-82740426DE5C}" parentId="{8697DD13-F2D8-452E-8C06-A72A74BF5FCC}">
    <text>Reference page 33 in U.S. Landfill Protocol</text>
  </threadedComment>
  <threadedComment ref="E9" dT="2024-10-15T15:55:32.17" personId="{67B2EFAC-5069-4F99-8BDD-6F7B0367F562}" id="{EE9E5FA8-4FA0-44DD-88AE-EACA05F79163}">
    <text>t</text>
  </threadedComment>
  <threadedComment ref="E10" dT="2024-10-14T20:02:31.82" personId="{67B2EFAC-5069-4F99-8BDD-6F7B0367F562}" id="{65F192D0-65E9-4506-A6D0-171C7CAE802B}">
    <text>Equation 5.2 determination</text>
  </threadedComment>
  <threadedComment ref="E12" dT="2024-10-15T15:55:14.59" personId="{67B2EFAC-5069-4F99-8BDD-6F7B0367F562}" id="{B6F2AC47-FF72-419F-8AC0-24AB71D0C2A9}">
    <text>LFGi,t</text>
  </threadedComment>
  <threadedComment ref="E12" dT="2024-10-16T17:56:06.63" personId="{67B2EFAC-5069-4F99-8BDD-6F7B0367F562}" id="{736DC41A-5494-43E4-B1C7-C6E7E8B23F68}" parentId="{B6F2AC47-FF72-419F-8AC0-24AB71D0C2A9}">
    <text>User input, flow meter internally corrects temperature and pressure</text>
  </threadedComment>
  <threadedComment ref="E13" dT="2024-10-15T15:55:14.59" personId="{67B2EFAC-5069-4F99-8BDD-6F7B0367F562}" id="{1BFF3B89-0199-469C-A309-7451C644CDD4}">
    <text>LFGi,t</text>
  </threadedComment>
  <threadedComment ref="E13" dT="2024-10-16T17:56:06.63" personId="{67B2EFAC-5069-4F99-8BDD-6F7B0367F562}" id="{4B965A23-4ECA-42C9-A8E6-5E6FA3BE25AA}" parentId="{1BFF3B89-0199-469C-A309-7451C644CDD4}">
    <text>User input, flow meter internally corrects temperature and pressure</text>
  </threadedComment>
  <threadedComment ref="E14" dT="2024-10-15T15:55:14.59" personId="{67B2EFAC-5069-4F99-8BDD-6F7B0367F562}" id="{AF25F17F-742C-4A4A-ABCB-AE0414B32D37}">
    <text>LFGi,t</text>
  </threadedComment>
  <threadedComment ref="E14" dT="2024-10-16T17:56:20.82" personId="{67B2EFAC-5069-4F99-8BDD-6F7B0367F562}" id="{A950F7C2-BA02-4C2E-8CEE-5458E381A57B}" parentId="{AF25F17F-742C-4A4A-ABCB-AE0414B32D37}">
    <text>Adjusted value,, flow meter does not internally corrects temperature and pressure</text>
  </threadedComment>
  <threadedComment ref="E14" dT="2024-10-16T17:56:31.47" personId="{67B2EFAC-5069-4F99-8BDD-6F7B0367F562}" id="{6B6134CB-A2C1-432A-BBFA-E2614D8E33B3}" parentId="{AF25F17F-742C-4A4A-ABCB-AE0414B32D37}">
    <text>Equation 5.2</text>
  </threadedComment>
  <threadedComment ref="E15" dT="2024-10-16T17:58:21.01" personId="{67B2EFAC-5069-4F99-8BDD-6F7B0367F562}" id="{F0639470-919B-41D6-A14D-A8967C4DC095}">
    <text>LFGunadjusted</text>
  </threadedComment>
  <threadedComment ref="E16" dT="2024-10-16T17:58:26.59" personId="{67B2EFAC-5069-4F99-8BDD-6F7B0367F562}" id="{54CFEAFC-5CB7-4158-9D31-27DDBA0FB690}">
    <text>T</text>
  </threadedComment>
  <threadedComment ref="E17" dT="2024-10-16T17:58:31.08" personId="{67B2EFAC-5069-4F99-8BDD-6F7B0367F562}" id="{613DC0A2-9832-4178-B5B4-3201AB8E4966}">
    <text>P</text>
  </threadedComment>
  <threadedComment ref="E18" dT="2024-10-15T15:55:25.39" personId="{67B2EFAC-5069-4F99-8BDD-6F7B0367F562}" id="{34EBB625-306B-4026-AEBC-601F734FFDE7}">
    <text>PRCH4,t</text>
  </threadedComment>
  <threadedComment ref="E19" dT="2024-10-15T15:53:32.52" personId="{67B2EFAC-5069-4F99-8BDD-6F7B0367F562}" id="{37BD0347-F78C-420C-AA51-1F1C946E262B}">
    <text>DEi</text>
  </threadedComment>
</ThreadedComments>
</file>

<file path=xl/threadedComments/threadedComment6.xml><?xml version="1.0" encoding="utf-8"?>
<ThreadedComments xmlns="http://schemas.microsoft.com/office/spreadsheetml/2018/threadedcomments" xmlns:x="http://schemas.openxmlformats.org/spreadsheetml/2006/main">
  <threadedComment ref="E5" dT="2024-10-15T15:55:32.17" personId="{67B2EFAC-5069-4F99-8BDD-6F7B0367F562}" id="{B582C34A-83BE-4062-9B90-855801376544}">
    <text>t</text>
  </threadedComment>
  <threadedComment ref="E6" dT="2024-10-14T20:02:31.82" personId="{67B2EFAC-5069-4F99-8BDD-6F7B0367F562}" id="{BF9BCDB5-4CD3-4FAE-874F-BA0F7E33E827}">
    <text>Equation 5.2 determination</text>
  </threadedComment>
  <threadedComment ref="E8" dT="2024-10-15T15:55:14.59" personId="{67B2EFAC-5069-4F99-8BDD-6F7B0367F562}" id="{08D8908F-E227-4291-B9AB-BF9367667623}">
    <text>LFGi,t</text>
  </threadedComment>
  <threadedComment ref="E8" dT="2024-10-16T17:56:06.63" personId="{67B2EFAC-5069-4F99-8BDD-6F7B0367F562}" id="{0AE68D39-CE3C-45D9-8094-166B1774E864}" parentId="{08D8908F-E227-4291-B9AB-BF9367667623}">
    <text>User input, flow meter internally corrects temperature and pressure</text>
  </threadedComment>
  <threadedComment ref="E9" dT="2024-10-15T15:55:14.59" personId="{67B2EFAC-5069-4F99-8BDD-6F7B0367F562}" id="{0928A9DE-A5AA-4000-9E2F-0503BE776C14}">
    <text>LFGi,t</text>
  </threadedComment>
  <threadedComment ref="E9" dT="2024-10-16T17:56:06.63" personId="{67B2EFAC-5069-4F99-8BDD-6F7B0367F562}" id="{6D9B596C-8744-475A-92FB-CCBD8B1AF5BA}" parentId="{0928A9DE-A5AA-4000-9E2F-0503BE776C14}">
    <text>User input, flow meter internally corrects temperature and pressure</text>
  </threadedComment>
  <threadedComment ref="E10" dT="2024-10-15T15:55:14.59" personId="{67B2EFAC-5069-4F99-8BDD-6F7B0367F562}" id="{29CAED27-4996-43FF-A247-E33E7C741E7B}">
    <text>LFGi,t</text>
  </threadedComment>
  <threadedComment ref="E10" dT="2024-10-16T17:56:20.82" personId="{67B2EFAC-5069-4F99-8BDD-6F7B0367F562}" id="{9F7A352A-7E83-4B36-9D9D-F3344CA51DBD}" parentId="{29CAED27-4996-43FF-A247-E33E7C741E7B}">
    <text>Adjusted value,, flow meter does not internally corrects temperature and pressure</text>
  </threadedComment>
  <threadedComment ref="E10" dT="2024-10-16T17:56:31.47" personId="{67B2EFAC-5069-4F99-8BDD-6F7B0367F562}" id="{D017D496-615E-45E5-8EAD-F97681391034}" parentId="{29CAED27-4996-43FF-A247-E33E7C741E7B}">
    <text>Equation 5.2</text>
  </threadedComment>
  <threadedComment ref="E11" dT="2024-10-16T17:58:21.01" personId="{67B2EFAC-5069-4F99-8BDD-6F7B0367F562}" id="{CE01DB99-08C3-4C14-9E70-F8AE41F548A9}">
    <text>LFGunadjusted</text>
  </threadedComment>
  <threadedComment ref="E12" dT="2024-10-16T17:58:26.59" personId="{67B2EFAC-5069-4F99-8BDD-6F7B0367F562}" id="{A64C64A8-2803-4C52-AB95-91B58AFA7DE9}">
    <text>T</text>
  </threadedComment>
  <threadedComment ref="E13" dT="2024-10-16T17:58:31.08" personId="{67B2EFAC-5069-4F99-8BDD-6F7B0367F562}" id="{806ADA14-E0A8-4691-B6A6-EDE1B17518A0}">
    <text>P</text>
  </threadedComment>
  <threadedComment ref="E14" dT="2024-10-15T15:55:25.39" personId="{67B2EFAC-5069-4F99-8BDD-6F7B0367F562}" id="{A68E93F7-F025-40D7-9B41-90A781566AC8}">
    <text>PRCH4,t</text>
  </threadedComment>
</ThreadedComments>
</file>

<file path=xl/threadedComments/threadedComment7.xml><?xml version="1.0" encoding="utf-8"?>
<ThreadedComments xmlns="http://schemas.microsoft.com/office/spreadsheetml/2018/threadedcomments" xmlns:x="http://schemas.openxmlformats.org/spreadsheetml/2006/main">
  <threadedComment ref="E5" dT="2024-10-14T19:55:30.75" personId="{67B2EFAC-5069-4F99-8BDD-6F7B0367F562}" id="{8C5465B3-C686-4EFB-A7F4-FAC802BAAA1B}">
    <text>PE</text>
  </threadedComment>
  <threadedComment ref="E5" dT="2024-10-16T16:57:48.96" personId="{67B2EFAC-5069-4F99-8BDD-6F7B0367F562}" id="{6DD3B597-469B-4549-9E22-723A0263F427}" parentId="{8C5465B3-C686-4EFB-A7F4-FAC802BAAA1B}">
    <text>Equation 5.9</text>
  </threadedComment>
  <threadedComment ref="E6" dT="2024-10-16T16:59:11.10" personId="{67B2EFAC-5069-4F99-8BDD-6F7B0367F562}" id="{240DD3F5-165A-42A8-AEC7-8AC419525DBB}">
    <text>FFCO2</text>
  </threadedComment>
  <threadedComment ref="E6" dT="2024-10-16T16:59:34.04" personId="{67B2EFAC-5069-4F99-8BDD-6F7B0367F562}" id="{9317C6AD-AC28-41B2-963A-ABFE36771E56}" parentId="{240DD3F5-165A-42A8-AEC7-8AC419525DBB}">
    <text>Equation 5.10</text>
  </threadedComment>
  <threadedComment ref="E8" dT="2024-10-16T17:09:50.48" personId="{67B2EFAC-5069-4F99-8BDD-6F7B0367F562}" id="{A54281E9-D1E3-4B9A-9351-8E65298B494A}">
    <text>j</text>
  </threadedComment>
  <threadedComment ref="E9" dT="2024-10-16T17:09:08.07" personId="{67B2EFAC-5069-4F99-8BDD-6F7B0367F562}" id="{40236140-C245-41FC-B164-FF17E4CEC28D}">
    <text>FFPR,j</text>
  </threadedComment>
  <threadedComment ref="E10" dT="2024-10-16T17:09:15.77" personId="{67B2EFAC-5069-4F99-8BDD-6F7B0367F562}" id="{8AD085BE-A373-4A45-9B91-A980BCA067C5}">
    <text>EFFF,j</text>
  </threadedComment>
  <threadedComment ref="E12" dT="2024-10-16T17:09:46.24" personId="{67B2EFAC-5069-4F99-8BDD-6F7B0367F562}" id="{76C7D774-FB63-445A-9C11-901087AE9169}">
    <text>j</text>
  </threadedComment>
  <threadedComment ref="E13" dT="2024-10-16T17:09:28.76" personId="{67B2EFAC-5069-4F99-8BDD-6F7B0367F562}" id="{2951125E-E7E7-4494-8186-D4FEBD95AC52}">
    <text>FFPR,j</text>
  </threadedComment>
  <threadedComment ref="E14" dT="2024-10-16T17:09:37.11" personId="{67B2EFAC-5069-4F99-8BDD-6F7B0367F562}" id="{61512580-B7BA-43A7-ADD9-22CDD01A803F}">
    <text>EFFF,j</text>
  </threadedComment>
  <threadedComment ref="E15" dT="2024-10-16T16:59:17.33" personId="{67B2EFAC-5069-4F99-8BDD-6F7B0367F562}" id="{17A2C49F-9866-48D1-957E-7632941C3117}">
    <text>ELCO2</text>
  </threadedComment>
  <threadedComment ref="E15" dT="2024-10-16T16:59:40.84" personId="{67B2EFAC-5069-4F99-8BDD-6F7B0367F562}" id="{4A3A2C6A-BBFB-47CA-8B7C-8772E3290972}" parentId="{17A2C49F-9866-48D1-957E-7632941C3117}">
    <text>Equation 5.11</text>
  </threadedComment>
  <threadedComment ref="E16" dT="2024-10-16T17:08:39.43" personId="{67B2EFAC-5069-4F99-8BDD-6F7B0367F562}" id="{12620F47-A62B-482E-9330-43366D01DED9}">
    <text>ELPR</text>
  </threadedComment>
  <threadedComment ref="E17" dT="2024-10-16T17:08:46.47" personId="{67B2EFAC-5069-4F99-8BDD-6F7B0367F562}" id="{551B249C-32A0-4409-9339-92FA41FC56CF}">
    <text>EFEL</text>
  </threadedComment>
  <threadedComment ref="E18" dT="2024-10-16T16:59:24.31" personId="{67B2EFAC-5069-4F99-8BDD-6F7B0367F562}" id="{4A00589D-6CC4-4C3D-BA86-4F1ABC78FF49}">
    <text>NGemissions</text>
  </threadedComment>
  <threadedComment ref="E18" dT="2024-10-16T16:59:49.88" personId="{67B2EFAC-5069-4F99-8BDD-6F7B0367F562}" id="{4A8C3F2C-3BA2-47C2-8C23-8F94EE58FF96}" parentId="{4A00589D-6CC4-4C3D-BA86-4F1ABC78FF49}">
    <text>Equation 5.12</text>
  </threadedComment>
  <threadedComment ref="E18" dT="2024-10-16T17:24:41.60" personId="{67B2EFAC-5069-4F99-8BDD-6F7B0367F562}" id="{8DFF33D3-51E7-4CD3-A164-A44D0CB97121}" parentId="{4A00589D-6CC4-4C3D-BA86-4F1ABC78FF49}">
    <text>Reference page 38 in U.S. Landfill Protocol</text>
  </threadedComment>
  <threadedComment ref="E20" dT="2024-10-16T17:10:10.96" personId="{67B2EFAC-5069-4F99-8BDD-6F7B0367F562}" id="{74C03273-D8EB-40E2-ABB8-F5ACA1740BE4}">
    <text>i</text>
  </threadedComment>
  <threadedComment ref="E21" dT="2024-10-16T17:13:25.56" personId="{67B2EFAC-5069-4F99-8BDD-6F7B0367F562}" id="{F315528F-CCD2-419C-A488-71F78E7E247C}">
    <text>NGi</text>
  </threadedComment>
  <threadedComment ref="E22" dT="2024-10-16T17:10:00.03" personId="{67B2EFAC-5069-4F99-8BDD-6F7B0367F562}" id="{1A146D8C-4CA3-46A4-94D8-2185B77502A4}">
    <text>DEi</text>
  </threadedComment>
  <threadedComment ref="E24" dT="2024-10-16T17:10:10.96" personId="{67B2EFAC-5069-4F99-8BDD-6F7B0367F562}" id="{7084A14A-7EAD-4C4C-9B48-E99943364B7C}">
    <text>i</text>
  </threadedComment>
  <threadedComment ref="E25" dT="2024-10-16T17:13:25.56" personId="{67B2EFAC-5069-4F99-8BDD-6F7B0367F562}" id="{6E9F4A1A-10C5-4C1D-9EF9-39CFEF1BF25B}">
    <text>NGi</text>
  </threadedComment>
  <threadedComment ref="E26" dT="2024-10-16T17:10:00.03" personId="{67B2EFAC-5069-4F99-8BDD-6F7B0367F562}" id="{44055E70-4AE2-43B3-B885-ED181DD0EEB7}">
    <text>DEi</text>
  </threadedComment>
  <threadedComment ref="E27" dT="2024-10-16T17:18:56.32" personId="{67B2EFAC-5069-4F99-8BDD-6F7B0367F562}" id="{756F3D65-CE48-4976-8882-1894A2BB3936}">
    <text>NGCH4</text>
  </threadedComment>
  <threadedComment ref="E28" dT="2024-10-16T17:19:58.24" personId="{67B2EFAC-5069-4F99-8BDD-6F7B0367F562}" id="{E2EF9F76-73B1-4655-A877-4DC0886BB057}">
    <text>GWP CH4</text>
  </threadedComment>
</ThreadedComments>
</file>

<file path=xl/threadedComments/threadedComment8.xml><?xml version="1.0" encoding="utf-8"?>
<ThreadedComments xmlns="http://schemas.microsoft.com/office/spreadsheetml/2018/threadedcomments" xmlns:x="http://schemas.openxmlformats.org/spreadsheetml/2006/main">
  <threadedComment ref="E5" dT="2024-10-14T19:55:30.75" personId="{67B2EFAC-5069-4F99-8BDD-6F7B0367F562}" id="{8A1AF311-40C4-4EAC-A4CC-9F339D8306D8}">
    <text>PE</text>
  </threadedComment>
  <threadedComment ref="E5" dT="2024-10-16T16:57:48.96" personId="{67B2EFAC-5069-4F99-8BDD-6F7B0367F562}" id="{BCE02C2E-F688-4E0F-8CCA-A4106E20BAE7}" parentId="{8A1AF311-40C4-4EAC-A4CC-9F339D8306D8}">
    <text>Equation 5.9</text>
  </threadedComment>
  <threadedComment ref="E6" dT="2024-10-16T16:59:11.10" personId="{67B2EFAC-5069-4F99-8BDD-6F7B0367F562}" id="{34EAF90C-B81D-4B34-91DB-A8F350AE896B}">
    <text>FFCO2</text>
  </threadedComment>
  <threadedComment ref="E6" dT="2024-10-16T16:59:34.04" personId="{67B2EFAC-5069-4F99-8BDD-6F7B0367F562}" id="{4C43838B-0292-4F92-9714-7E38E36789D3}" parentId="{34EAF90C-B81D-4B34-91DB-A8F350AE896B}">
    <text>Equation 5.10</text>
  </threadedComment>
  <threadedComment ref="E8" dT="2024-10-16T17:09:50.48" personId="{67B2EFAC-5069-4F99-8BDD-6F7B0367F562}" id="{B4AD5BF8-3ED9-4E3C-92FF-163C4AC0C7E8}">
    <text>j</text>
  </threadedComment>
  <threadedComment ref="E9" dT="2024-10-16T17:09:08.07" personId="{67B2EFAC-5069-4F99-8BDD-6F7B0367F562}" id="{DA3A73FD-97A8-4990-8A49-0C1BF64B56EB}">
    <text>FFPR,j</text>
  </threadedComment>
  <threadedComment ref="E10" dT="2024-10-16T17:09:15.77" personId="{67B2EFAC-5069-4F99-8BDD-6F7B0367F562}" id="{0E6A4C71-CCEC-443C-9F49-A17AE92F6FA3}">
    <text>EFFF,j</text>
  </threadedComment>
  <threadedComment ref="E11" dT="2024-10-16T16:59:17.33" personId="{67B2EFAC-5069-4F99-8BDD-6F7B0367F562}" id="{361A9026-5F63-4C8F-B96F-AE6A122B870B}">
    <text>ELCO2</text>
  </threadedComment>
  <threadedComment ref="E11" dT="2024-10-16T16:59:40.84" personId="{67B2EFAC-5069-4F99-8BDD-6F7B0367F562}" id="{1963E5BA-BFD1-4722-B599-E12149C7C345}" parentId="{361A9026-5F63-4C8F-B96F-AE6A122B870B}">
    <text>Equation 5.11</text>
  </threadedComment>
  <threadedComment ref="E12" dT="2024-10-16T17:08:39.43" personId="{67B2EFAC-5069-4F99-8BDD-6F7B0367F562}" id="{E54FE0D1-B384-41AA-8286-2C600922F066}">
    <text>ELPR</text>
  </threadedComment>
  <threadedComment ref="E13" dT="2024-10-16T17:08:46.47" personId="{67B2EFAC-5069-4F99-8BDD-6F7B0367F562}" id="{4285FC3F-B11D-40B8-90CC-3BEC8F006881}">
    <text>EFEL</text>
  </threadedComment>
  <threadedComment ref="E14" dT="2024-10-16T16:59:24.31" personId="{67B2EFAC-5069-4F99-8BDD-6F7B0367F562}" id="{425F806A-5F0E-4699-94FA-FC5248D1FEB6}">
    <text>NGemissions</text>
  </threadedComment>
  <threadedComment ref="E14" dT="2024-10-16T16:59:49.88" personId="{67B2EFAC-5069-4F99-8BDD-6F7B0367F562}" id="{1B0E2F2D-83F4-4C53-913D-4A90C00A040A}" parentId="{425F806A-5F0E-4699-94FA-FC5248D1FEB6}">
    <text>Equation 5.12</text>
  </threadedComment>
  <threadedComment ref="E14" dT="2024-10-16T17:24:41.60" personId="{67B2EFAC-5069-4F99-8BDD-6F7B0367F562}" id="{6FB2F9F7-0E0B-4C7A-B35C-CAE6A775694E}" parentId="{425F806A-5F0E-4699-94FA-FC5248D1FEB6}">
    <text>Reference page 38 in U.S. Landfill Protocol</text>
  </threadedComment>
  <threadedComment ref="E16" dT="2024-10-16T17:10:10.96" personId="{67B2EFAC-5069-4F99-8BDD-6F7B0367F562}" id="{49AB3FCB-7B23-4DFF-84CB-7C85C8B96D5E}">
    <text>i</text>
  </threadedComment>
  <threadedComment ref="E17" dT="2024-10-16T17:13:25.56" personId="{67B2EFAC-5069-4F99-8BDD-6F7B0367F562}" id="{1E6A26F3-ABD8-4E10-800D-547090A1490A}">
    <text>NGi</text>
  </threadedComment>
  <threadedComment ref="E18" dT="2024-10-16T17:10:00.03" personId="{67B2EFAC-5069-4F99-8BDD-6F7B0367F562}" id="{E1CBB3FC-EF9A-49D5-91E3-DE408394C3AE}">
    <text>DEi</text>
  </threadedComment>
  <threadedComment ref="E19" dT="2024-10-16T17:18:56.32" personId="{67B2EFAC-5069-4F99-8BDD-6F7B0367F562}" id="{5E76EEA4-E91C-4C04-B951-0682AF65D24F}">
    <text>NGCH4</text>
  </threadedComment>
  <threadedComment ref="E20" dT="2024-10-16T17:19:58.24" personId="{67B2EFAC-5069-4F99-8BDD-6F7B0367F562}" id="{1AB7ABA7-9097-4EFD-87AB-C5F4E42A0204}">
    <text>GWP CH4</text>
  </threadedComment>
</ThreadedComments>
</file>

<file path=xl/threadedComments/threadedComment9.xml><?xml version="1.0" encoding="utf-8"?>
<ThreadedComments xmlns="http://schemas.microsoft.com/office/spreadsheetml/2018/threadedcomments" xmlns:x="http://schemas.openxmlformats.org/spreadsheetml/2006/main">
  <threadedComment ref="E5" dT="2024-10-16T17:10:10.96" personId="{67B2EFAC-5069-4F99-8BDD-6F7B0367F562}" id="{BC953905-2392-49A9-9533-45E7AEBA399A}">
    <text>j</text>
  </threadedComment>
  <threadedComment ref="E6" dT="2024-10-16T17:10:00.03" personId="{67B2EFAC-5069-4F99-8BDD-6F7B0367F562}" id="{E46D1599-FD9A-4B53-91FB-58F60180A03B}">
    <text>FFPR,j</text>
  </threadedComment>
  <threadedComment ref="E7" dT="2024-10-16T17:10:06.93" personId="{67B2EFAC-5069-4F99-8BDD-6F7B0367F562}" id="{16990AEF-DCC3-4944-A5DB-68A86FB8C976}">
    <text>EFFF,j</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4" Type="http://schemas.microsoft.com/office/2017/10/relationships/threadedComment" Target="../threadedComments/threadedComment10.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6.bin"/><Relationship Id="rId4" Type="http://schemas.microsoft.com/office/2017/10/relationships/threadedComment" Target="../threadedComments/threadedComment11.xm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265E7-A4F8-4EC8-B00F-FF86F91B38F2}">
  <sheetPr>
    <outlinePr summaryBelow="0" summaryRight="0"/>
  </sheetPr>
  <dimension ref="A1:G208"/>
  <sheetViews>
    <sheetView workbookViewId="0">
      <selection activeCell="D218" sqref="D218"/>
    </sheetView>
  </sheetViews>
  <sheetFormatPr defaultRowHeight="15" outlineLevelRow="3"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0</v>
      </c>
      <c r="B1" s="70"/>
      <c r="C1" s="70"/>
      <c r="D1" s="70"/>
      <c r="E1" s="70"/>
      <c r="F1" s="70"/>
      <c r="G1" s="70"/>
    </row>
    <row r="2" spans="1:7" ht="18.75" x14ac:dyDescent="0.3">
      <c r="A2" s="1" t="s">
        <v>1</v>
      </c>
      <c r="B2" s="71"/>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30" x14ac:dyDescent="0.25">
      <c r="A5" s="15" t="s">
        <v>11</v>
      </c>
      <c r="B5" s="15" t="s">
        <v>12</v>
      </c>
      <c r="C5" s="12"/>
      <c r="D5" s="3" t="s">
        <v>13</v>
      </c>
      <c r="E5" s="15" t="s">
        <v>14</v>
      </c>
      <c r="F5" s="15" t="s">
        <v>11</v>
      </c>
      <c r="G5" s="3">
        <f>G7-G185</f>
        <v>393947.06355623878</v>
      </c>
    </row>
    <row r="6" spans="1:7" collapsed="1" x14ac:dyDescent="0.25">
      <c r="A6" s="15" t="s">
        <v>15</v>
      </c>
      <c r="B6" s="14" t="s">
        <v>16</v>
      </c>
      <c r="C6" s="12"/>
      <c r="D6" s="3"/>
      <c r="E6" s="15" t="s">
        <v>17</v>
      </c>
      <c r="F6" s="15" t="s">
        <v>11</v>
      </c>
      <c r="G6" s="3"/>
    </row>
    <row r="7" spans="1:7" hidden="1" outlineLevel="1" x14ac:dyDescent="0.25">
      <c r="A7" s="3" t="s">
        <v>11</v>
      </c>
      <c r="B7" s="15" t="s">
        <v>12</v>
      </c>
      <c r="C7" s="12"/>
      <c r="D7" s="3" t="s">
        <v>13</v>
      </c>
      <c r="E7" s="15" t="s">
        <v>18</v>
      </c>
      <c r="F7" s="3" t="s">
        <v>11</v>
      </c>
      <c r="G7" s="3">
        <f>G8*G11*(1-G12)*(1-G13)-G39*(1-G12)</f>
        <v>393947.06355623878</v>
      </c>
    </row>
    <row r="8" spans="1:7" ht="30" hidden="1" outlineLevel="1" collapsed="1" x14ac:dyDescent="0.25">
      <c r="A8" s="3" t="s">
        <v>11</v>
      </c>
      <c r="B8" s="15" t="s">
        <v>12</v>
      </c>
      <c r="C8" s="3" t="s">
        <v>19</v>
      </c>
      <c r="D8" s="3" t="s">
        <v>13</v>
      </c>
      <c r="E8" s="3" t="s">
        <v>20</v>
      </c>
      <c r="F8" s="3" t="s">
        <v>11</v>
      </c>
      <c r="G8" s="3">
        <f>G14*(G9*G10)</f>
        <v>16675.390943999999</v>
      </c>
    </row>
    <row r="9" spans="1:7" hidden="1" outlineLevel="1" x14ac:dyDescent="0.25">
      <c r="A9" s="3" t="s">
        <v>11</v>
      </c>
      <c r="B9" s="15" t="s">
        <v>12</v>
      </c>
      <c r="C9" s="3"/>
      <c r="D9" s="3" t="s">
        <v>13</v>
      </c>
      <c r="E9" s="3" t="s">
        <v>21</v>
      </c>
      <c r="F9" s="3" t="s">
        <v>11</v>
      </c>
      <c r="G9" s="3">
        <f>0.0423</f>
        <v>4.2299999999999997E-2</v>
      </c>
    </row>
    <row r="10" spans="1:7" hidden="1" outlineLevel="1" x14ac:dyDescent="0.25">
      <c r="A10" s="3" t="s">
        <v>11</v>
      </c>
      <c r="B10" s="15" t="s">
        <v>12</v>
      </c>
      <c r="C10" s="3"/>
      <c r="D10" s="3" t="s">
        <v>13</v>
      </c>
      <c r="E10" s="3" t="s">
        <v>22</v>
      </c>
      <c r="F10" s="3" t="s">
        <v>11</v>
      </c>
      <c r="G10" s="3">
        <f>0.000454</f>
        <v>4.5399999999999998E-4</v>
      </c>
    </row>
    <row r="11" spans="1:7" ht="30" hidden="1" outlineLevel="1" x14ac:dyDescent="0.25">
      <c r="A11" s="3" t="s">
        <v>15</v>
      </c>
      <c r="B11" s="15" t="s">
        <v>12</v>
      </c>
      <c r="C11" s="3" t="s">
        <v>19</v>
      </c>
      <c r="D11" s="3"/>
      <c r="E11" s="3" t="s">
        <v>23</v>
      </c>
      <c r="F11" s="3" t="s">
        <v>11</v>
      </c>
      <c r="G11" s="3">
        <v>28</v>
      </c>
    </row>
    <row r="12" spans="1:7" ht="45" hidden="1" outlineLevel="1" x14ac:dyDescent="0.25">
      <c r="A12" s="3" t="s">
        <v>15</v>
      </c>
      <c r="B12" s="15" t="s">
        <v>12</v>
      </c>
      <c r="C12" s="3" t="s">
        <v>19</v>
      </c>
      <c r="D12" s="3"/>
      <c r="E12" s="3" t="s">
        <v>24</v>
      </c>
      <c r="F12" s="3" t="s">
        <v>11</v>
      </c>
      <c r="G12" s="3">
        <v>0.1</v>
      </c>
    </row>
    <row r="13" spans="1:7" ht="30" hidden="1" outlineLevel="1" x14ac:dyDescent="0.25">
      <c r="A13" s="3" t="s">
        <v>15</v>
      </c>
      <c r="B13" s="15" t="s">
        <v>12</v>
      </c>
      <c r="C13" s="3" t="s">
        <v>19</v>
      </c>
      <c r="D13" s="3"/>
      <c r="E13" s="3" t="s">
        <v>25</v>
      </c>
      <c r="F13" s="3" t="s">
        <v>11</v>
      </c>
      <c r="G13" s="3">
        <v>0</v>
      </c>
    </row>
    <row r="14" spans="1:7" ht="30" hidden="1" outlineLevel="1" x14ac:dyDescent="0.25">
      <c r="A14" s="3" t="s">
        <v>11</v>
      </c>
      <c r="B14" s="15" t="s">
        <v>12</v>
      </c>
      <c r="C14" s="3" t="s">
        <v>19</v>
      </c>
      <c r="D14" s="3" t="s">
        <v>13</v>
      </c>
      <c r="E14" s="3" t="s">
        <v>26</v>
      </c>
      <c r="F14" s="3" t="s">
        <v>11</v>
      </c>
      <c r="G14" s="3">
        <f>SUM(G17)</f>
        <v>868320000</v>
      </c>
    </row>
    <row r="15" spans="1:7" ht="30" hidden="1" outlineLevel="1" x14ac:dyDescent="0.25">
      <c r="A15" s="3" t="s">
        <v>15</v>
      </c>
      <c r="B15" s="14" t="s">
        <v>27</v>
      </c>
      <c r="C15" s="3" t="s">
        <v>19</v>
      </c>
      <c r="D15" s="3"/>
      <c r="E15" s="3" t="s">
        <v>28</v>
      </c>
      <c r="F15" s="3" t="s">
        <v>15</v>
      </c>
      <c r="G15" s="3"/>
    </row>
    <row r="16" spans="1:7" hidden="1" outlineLevel="2" x14ac:dyDescent="0.25">
      <c r="A16" s="3" t="s">
        <v>15</v>
      </c>
      <c r="B16" s="15" t="s">
        <v>29</v>
      </c>
      <c r="C16" s="3"/>
      <c r="D16" s="3"/>
      <c r="E16" s="3" t="s">
        <v>30</v>
      </c>
      <c r="F16" s="3" t="s">
        <v>11</v>
      </c>
      <c r="G16" s="3"/>
    </row>
    <row r="17" spans="1:7" ht="30" hidden="1" outlineLevel="2" x14ac:dyDescent="0.25">
      <c r="A17" s="3" t="s">
        <v>11</v>
      </c>
      <c r="B17" s="15" t="s">
        <v>12</v>
      </c>
      <c r="C17" s="3" t="s">
        <v>19</v>
      </c>
      <c r="D17" s="3" t="s">
        <v>13</v>
      </c>
      <c r="E17" s="3" t="s">
        <v>31</v>
      </c>
      <c r="F17" s="3" t="s">
        <v>11</v>
      </c>
      <c r="G17" s="3">
        <f>G18*G30</f>
        <v>868320000</v>
      </c>
    </row>
    <row r="18" spans="1:7" ht="30" hidden="1" outlineLevel="2" x14ac:dyDescent="0.25">
      <c r="A18" s="3" t="s">
        <v>11</v>
      </c>
      <c r="B18" s="15" t="s">
        <v>12</v>
      </c>
      <c r="C18" s="3" t="s">
        <v>19</v>
      </c>
      <c r="D18" s="3" t="s">
        <v>13</v>
      </c>
      <c r="E18" s="3" t="s">
        <v>32</v>
      </c>
      <c r="F18" s="3" t="s">
        <v>11</v>
      </c>
      <c r="G18" s="3">
        <f>SUM(G23*G29)</f>
        <v>1085400000</v>
      </c>
    </row>
    <row r="19" spans="1:7" ht="30" hidden="1" outlineLevel="2" x14ac:dyDescent="0.25">
      <c r="A19" s="3" t="s">
        <v>15</v>
      </c>
      <c r="B19" s="14" t="s">
        <v>33</v>
      </c>
      <c r="C19" s="3"/>
      <c r="D19" s="3"/>
      <c r="E19" s="3" t="s">
        <v>34</v>
      </c>
      <c r="F19" s="3" t="s">
        <v>15</v>
      </c>
      <c r="G19" s="3"/>
    </row>
    <row r="20" spans="1:7" ht="30" hidden="1" outlineLevel="3" x14ac:dyDescent="0.25">
      <c r="A20" s="3" t="s">
        <v>15</v>
      </c>
      <c r="B20" s="15" t="s">
        <v>29</v>
      </c>
      <c r="C20" s="3" t="s">
        <v>19</v>
      </c>
      <c r="D20" s="3"/>
      <c r="E20" s="3" t="s">
        <v>35</v>
      </c>
      <c r="F20" s="3" t="s">
        <v>11</v>
      </c>
      <c r="G20" s="3" t="s">
        <v>36</v>
      </c>
    </row>
    <row r="21" spans="1:7" ht="120" hidden="1" outlineLevel="3" collapsed="1" x14ac:dyDescent="0.25">
      <c r="A21" s="3" t="s">
        <v>15</v>
      </c>
      <c r="B21" s="15" t="s">
        <v>37</v>
      </c>
      <c r="C21" s="14" t="s">
        <v>38</v>
      </c>
      <c r="D21" s="3"/>
      <c r="E21" s="15" t="s">
        <v>39</v>
      </c>
      <c r="F21" s="3" t="s">
        <v>11</v>
      </c>
      <c r="G21" s="3" t="s">
        <v>11</v>
      </c>
    </row>
    <row r="22" spans="1:7" ht="45" hidden="1" outlineLevel="3" collapsed="1" x14ac:dyDescent="0.25">
      <c r="A22" s="3" t="s">
        <v>11</v>
      </c>
      <c r="B22" s="15" t="s">
        <v>40</v>
      </c>
      <c r="C22" s="3" t="s">
        <v>19</v>
      </c>
      <c r="D22" s="3" t="b">
        <f>EXACT(G21,"Yes")</f>
        <v>0</v>
      </c>
      <c r="E22" s="3" t="s">
        <v>41</v>
      </c>
      <c r="F22" s="3" t="s">
        <v>11</v>
      </c>
      <c r="G22" s="3"/>
    </row>
    <row r="23" spans="1:7" ht="30" hidden="1" outlineLevel="3" x14ac:dyDescent="0.25">
      <c r="A23" s="3" t="s">
        <v>11</v>
      </c>
      <c r="B23" s="15" t="s">
        <v>12</v>
      </c>
      <c r="C23" s="3"/>
      <c r="D23" s="3" t="s">
        <v>13</v>
      </c>
      <c r="E23" s="3" t="s">
        <v>42</v>
      </c>
      <c r="F23" s="3" t="s">
        <v>11</v>
      </c>
      <c r="G23" s="3">
        <f>IF(AND(G21="Yes"),G25,IF(AND(G21="No"),G24))</f>
        <v>2170800000</v>
      </c>
    </row>
    <row r="24" spans="1:7" ht="30" hidden="1" outlineLevel="3" x14ac:dyDescent="0.25">
      <c r="A24" s="3" t="s">
        <v>11</v>
      </c>
      <c r="B24" s="15" t="s">
        <v>12</v>
      </c>
      <c r="C24" s="3" t="s">
        <v>19</v>
      </c>
      <c r="D24" s="3" t="b">
        <f>EXACT(G21,"No")</f>
        <v>1</v>
      </c>
      <c r="E24" s="3" t="s">
        <v>42</v>
      </c>
      <c r="F24" s="3" t="s">
        <v>11</v>
      </c>
      <c r="G24" s="19">
        <v>2170800000</v>
      </c>
    </row>
    <row r="25" spans="1:7" ht="30" hidden="1" outlineLevel="3" x14ac:dyDescent="0.25">
      <c r="A25" s="3" t="s">
        <v>11</v>
      </c>
      <c r="B25" s="15" t="s">
        <v>12</v>
      </c>
      <c r="C25" s="3" t="s">
        <v>19</v>
      </c>
      <c r="D25" s="3" t="b">
        <f>EXACT(G21,"Yes")</f>
        <v>0</v>
      </c>
      <c r="E25" s="3" t="s">
        <v>42</v>
      </c>
      <c r="F25" s="3" t="s">
        <v>11</v>
      </c>
      <c r="G25" s="3">
        <f>G26*(520/G27)*(G28/1)</f>
        <v>0</v>
      </c>
    </row>
    <row r="26" spans="1:7" hidden="1" outlineLevel="3" x14ac:dyDescent="0.25">
      <c r="A26" s="3" t="s">
        <v>11</v>
      </c>
      <c r="B26" s="15" t="s">
        <v>12</v>
      </c>
      <c r="C26" s="3"/>
      <c r="D26" s="3" t="b">
        <f>EXACT(G21,"Yes")</f>
        <v>0</v>
      </c>
      <c r="E26" s="3" t="s">
        <v>43</v>
      </c>
      <c r="F26" s="3" t="s">
        <v>11</v>
      </c>
      <c r="G26" s="3"/>
    </row>
    <row r="27" spans="1:7" ht="30" hidden="1" outlineLevel="3" x14ac:dyDescent="0.25">
      <c r="A27" s="3" t="s">
        <v>11</v>
      </c>
      <c r="B27" s="15" t="s">
        <v>12</v>
      </c>
      <c r="C27" s="3"/>
      <c r="D27" s="3" t="b">
        <f>EXACT(G21,"Yes")</f>
        <v>0</v>
      </c>
      <c r="E27" s="3" t="s">
        <v>44</v>
      </c>
      <c r="F27" s="3" t="s">
        <v>11</v>
      </c>
      <c r="G27" s="3">
        <v>60</v>
      </c>
    </row>
    <row r="28" spans="1:7" hidden="1" outlineLevel="3" x14ac:dyDescent="0.25">
      <c r="A28" s="3" t="s">
        <v>11</v>
      </c>
      <c r="B28" s="15" t="s">
        <v>12</v>
      </c>
      <c r="C28" s="3"/>
      <c r="D28" s="3" t="b">
        <f>EXACT(G21,"Yes")</f>
        <v>0</v>
      </c>
      <c r="E28" s="3" t="s">
        <v>45</v>
      </c>
      <c r="F28" s="3" t="s">
        <v>11</v>
      </c>
      <c r="G28" s="3"/>
    </row>
    <row r="29" spans="1:7" ht="30" hidden="1" outlineLevel="3" x14ac:dyDescent="0.25">
      <c r="A29" s="3" t="s">
        <v>15</v>
      </c>
      <c r="B29" s="15" t="s">
        <v>12</v>
      </c>
      <c r="C29" s="3" t="s">
        <v>19</v>
      </c>
      <c r="D29" s="3"/>
      <c r="E29" s="3" t="s">
        <v>46</v>
      </c>
      <c r="F29" s="3" t="s">
        <v>11</v>
      </c>
      <c r="G29" s="3">
        <v>0.5</v>
      </c>
    </row>
    <row r="30" spans="1:7" hidden="1" outlineLevel="2" x14ac:dyDescent="0.25">
      <c r="A30" s="3" t="s">
        <v>15</v>
      </c>
      <c r="B30" s="15" t="s">
        <v>12</v>
      </c>
      <c r="C30" s="3" t="s">
        <v>19</v>
      </c>
      <c r="D30" s="3"/>
      <c r="E30" s="3" t="s">
        <v>47</v>
      </c>
      <c r="F30" s="3" t="s">
        <v>11</v>
      </c>
      <c r="G30" s="3">
        <v>0.8</v>
      </c>
    </row>
    <row r="31" spans="1:7" ht="180" hidden="1" outlineLevel="1" x14ac:dyDescent="0.25">
      <c r="A31" s="3" t="s">
        <v>11</v>
      </c>
      <c r="B31" s="15" t="s">
        <v>40</v>
      </c>
      <c r="C31" s="3"/>
      <c r="D31" s="3"/>
      <c r="E31" s="3" t="s">
        <v>48</v>
      </c>
      <c r="F31" s="3" t="s">
        <v>11</v>
      </c>
      <c r="G31" s="3"/>
    </row>
    <row r="32" spans="1:7" ht="45" hidden="1" outlineLevel="1" x14ac:dyDescent="0.25">
      <c r="A32" s="3" t="s">
        <v>15</v>
      </c>
      <c r="B32" s="15" t="s">
        <v>37</v>
      </c>
      <c r="C32" s="14" t="s">
        <v>49</v>
      </c>
      <c r="D32" s="3"/>
      <c r="E32" s="3" t="s">
        <v>50</v>
      </c>
      <c r="F32" s="3" t="s">
        <v>11</v>
      </c>
      <c r="G32" s="3" t="s">
        <v>51</v>
      </c>
    </row>
    <row r="33" spans="1:7" ht="45" hidden="1" outlineLevel="1" x14ac:dyDescent="0.25">
      <c r="A33" s="3" t="s">
        <v>11</v>
      </c>
      <c r="B33" s="15" t="s">
        <v>40</v>
      </c>
      <c r="C33" s="14"/>
      <c r="D33" s="3" t="b">
        <f>EXACT(G32,"Yes, methane was collected and destroyed at some point prior to the project.")</f>
        <v>1</v>
      </c>
      <c r="E33" s="3" t="s">
        <v>52</v>
      </c>
      <c r="F33" s="3" t="s">
        <v>11</v>
      </c>
      <c r="G33" s="3"/>
    </row>
    <row r="34" spans="1:7" ht="45" hidden="1" outlineLevel="1" x14ac:dyDescent="0.25">
      <c r="A34" s="3" t="s">
        <v>15</v>
      </c>
      <c r="B34" s="15" t="s">
        <v>37</v>
      </c>
      <c r="C34" s="14" t="s">
        <v>53</v>
      </c>
      <c r="D34" s="3"/>
      <c r="E34" s="3" t="s">
        <v>54</v>
      </c>
      <c r="F34" s="3" t="s">
        <v>11</v>
      </c>
      <c r="G34" s="3" t="s">
        <v>55</v>
      </c>
    </row>
    <row r="35" spans="1:7" ht="30" hidden="1" outlineLevel="1" x14ac:dyDescent="0.25">
      <c r="A35" s="3" t="s">
        <v>11</v>
      </c>
      <c r="B35" s="15" t="s">
        <v>40</v>
      </c>
      <c r="C35" s="14"/>
      <c r="D35" s="3" t="b">
        <f>EXACT(G34, "No, the system was active at all times.")</f>
        <v>0</v>
      </c>
      <c r="E35" s="3" t="s">
        <v>56</v>
      </c>
      <c r="F35" s="3" t="s">
        <v>11</v>
      </c>
      <c r="G35" s="3"/>
    </row>
    <row r="36" spans="1:7" ht="30" hidden="1" outlineLevel="1" x14ac:dyDescent="0.25">
      <c r="A36" s="3" t="s">
        <v>15</v>
      </c>
      <c r="B36" s="15" t="s">
        <v>37</v>
      </c>
      <c r="C36" s="14" t="s">
        <v>57</v>
      </c>
      <c r="D36" s="3"/>
      <c r="E36" s="3" t="s">
        <v>58</v>
      </c>
      <c r="F36" s="3" t="s">
        <v>11</v>
      </c>
      <c r="G36" s="3" t="s">
        <v>59</v>
      </c>
    </row>
    <row r="37" spans="1:7" ht="30" hidden="1" outlineLevel="1" x14ac:dyDescent="0.25">
      <c r="A37" s="3" t="s">
        <v>15</v>
      </c>
      <c r="B37" s="15" t="s">
        <v>37</v>
      </c>
      <c r="C37" s="14" t="s">
        <v>60</v>
      </c>
      <c r="D37" s="3"/>
      <c r="E37" s="3" t="s">
        <v>61</v>
      </c>
      <c r="F37" s="3" t="s">
        <v>11</v>
      </c>
      <c r="G37" s="3" t="s">
        <v>62</v>
      </c>
    </row>
    <row r="38" spans="1:7" ht="30" hidden="1" outlineLevel="1" x14ac:dyDescent="0.25">
      <c r="A38" s="3" t="s">
        <v>15</v>
      </c>
      <c r="B38" s="15" t="s">
        <v>37</v>
      </c>
      <c r="C38" s="14" t="s">
        <v>63</v>
      </c>
      <c r="D38" s="3"/>
      <c r="E38" s="3" t="s">
        <v>64</v>
      </c>
      <c r="F38" s="3" t="s">
        <v>11</v>
      </c>
      <c r="G38" s="3" t="s">
        <v>65</v>
      </c>
    </row>
    <row r="39" spans="1:7" ht="45" hidden="1" outlineLevel="1" x14ac:dyDescent="0.25">
      <c r="A39" s="3" t="s">
        <v>11</v>
      </c>
      <c r="B39" s="15" t="s">
        <v>12</v>
      </c>
      <c r="C39" s="3" t="s">
        <v>19</v>
      </c>
      <c r="D39" s="3" t="s">
        <v>13</v>
      </c>
      <c r="E39" s="57" t="s">
        <v>66</v>
      </c>
      <c r="F39" s="3" t="s">
        <v>11</v>
      </c>
      <c r="G39" s="68">
        <f>IF(AND(G32="Yes, methane was collected and destroyed at some point prior to the project."),(G44+G106+G167)*0.0423*0.000454*G11,IF(AND(G32="No, methane was not collected and destroyed prior to the project."),0))</f>
        <v>29191.986925067995</v>
      </c>
    </row>
    <row r="40" spans="1:7" ht="180" hidden="1" outlineLevel="1" x14ac:dyDescent="0.25">
      <c r="A40" s="3" t="s">
        <v>11</v>
      </c>
      <c r="B40" s="15" t="s">
        <v>40</v>
      </c>
      <c r="C40" s="3"/>
      <c r="D40" s="3"/>
      <c r="E40" s="3" t="s">
        <v>67</v>
      </c>
      <c r="F40" s="3" t="s">
        <v>11</v>
      </c>
      <c r="G40" s="3"/>
    </row>
    <row r="41" spans="1:7" ht="30" hidden="1" outlineLevel="1" x14ac:dyDescent="0.25">
      <c r="A41" s="3" t="s">
        <v>15</v>
      </c>
      <c r="B41" s="15" t="s">
        <v>37</v>
      </c>
      <c r="C41" s="14" t="s">
        <v>68</v>
      </c>
      <c r="D41" s="3"/>
      <c r="E41" s="3" t="s">
        <v>69</v>
      </c>
      <c r="F41" s="3" t="s">
        <v>11</v>
      </c>
      <c r="G41" s="3" t="s">
        <v>70</v>
      </c>
    </row>
    <row r="42" spans="1:7" ht="45" hidden="1" outlineLevel="1" x14ac:dyDescent="0.25">
      <c r="A42" s="3" t="s">
        <v>11</v>
      </c>
      <c r="B42" s="15" t="s">
        <v>40</v>
      </c>
      <c r="C42" s="3"/>
      <c r="D42" s="3" t="b">
        <f>EXACT(G41, "Yes, the project is a flare project at a closed landfill.")</f>
        <v>1</v>
      </c>
      <c r="E42" s="15" t="s">
        <v>71</v>
      </c>
      <c r="F42" s="3" t="s">
        <v>11</v>
      </c>
      <c r="G42" s="3"/>
    </row>
    <row r="43" spans="1:7" ht="30" hidden="1" outlineLevel="1" x14ac:dyDescent="0.25">
      <c r="A43" s="3" t="s">
        <v>11</v>
      </c>
      <c r="B43" s="15" t="s">
        <v>40</v>
      </c>
      <c r="C43" s="3"/>
      <c r="D43" s="3" t="b">
        <f>EXACT(G41, "No, the project is not a flare project at a closed landfill.")</f>
        <v>0</v>
      </c>
      <c r="E43" s="3" t="s">
        <v>72</v>
      </c>
      <c r="F43" s="3" t="s">
        <v>11</v>
      </c>
      <c r="G43" s="3"/>
    </row>
    <row r="44" spans="1:7" ht="45" hidden="1" outlineLevel="1" x14ac:dyDescent="0.25">
      <c r="A44" s="3" t="s">
        <v>11</v>
      </c>
      <c r="B44" s="15" t="s">
        <v>12</v>
      </c>
      <c r="C44" s="3" t="s">
        <v>19</v>
      </c>
      <c r="D44" s="3" t="s">
        <v>13</v>
      </c>
      <c r="E44" s="3" t="s">
        <v>73</v>
      </c>
      <c r="F44" s="3" t="s">
        <v>11</v>
      </c>
      <c r="G44" s="62">
        <f>IF(AND(G41="No, the project is not a flare project at a closed landfill."),0,IF(AND(G41="Yes, the project is a flare project at a closed landfill."),G89))</f>
        <v>27143347.632537968</v>
      </c>
    </row>
    <row r="45" spans="1:7" hidden="1" outlineLevel="1" x14ac:dyDescent="0.25">
      <c r="A45" s="3" t="s">
        <v>11</v>
      </c>
      <c r="B45" s="12" t="s">
        <v>74</v>
      </c>
      <c r="C45" s="3"/>
      <c r="D45" s="57" t="b">
        <f>EXACT(G41, "Yes, the project is a flare project at a closed landfill.")</f>
        <v>1</v>
      </c>
      <c r="E45" s="15" t="s">
        <v>75</v>
      </c>
      <c r="F45" s="3" t="s">
        <v>15</v>
      </c>
      <c r="G45" s="3"/>
    </row>
    <row r="46" spans="1:7" ht="45" hidden="1" outlineLevel="3" x14ac:dyDescent="0.25">
      <c r="A46" s="3" t="s">
        <v>15</v>
      </c>
      <c r="B46" s="15" t="s">
        <v>12</v>
      </c>
      <c r="C46" s="3"/>
      <c r="D46" s="15"/>
      <c r="E46" s="15" t="s">
        <v>76</v>
      </c>
      <c r="F46" s="3" t="s">
        <v>11</v>
      </c>
      <c r="G46" s="3">
        <f>0.567</f>
        <v>0.56699999999999995</v>
      </c>
    </row>
    <row r="47" spans="1:7" hidden="1" outlineLevel="3" x14ac:dyDescent="0.25">
      <c r="A47" s="3" t="s">
        <v>15</v>
      </c>
      <c r="B47" s="15" t="s">
        <v>12</v>
      </c>
      <c r="C47" s="3"/>
      <c r="D47" s="15"/>
      <c r="E47" s="15" t="s">
        <v>77</v>
      </c>
      <c r="F47" s="3" t="s">
        <v>11</v>
      </c>
      <c r="G47" s="3">
        <v>48</v>
      </c>
    </row>
    <row r="48" spans="1:7" hidden="1" outlineLevel="3" x14ac:dyDescent="0.25">
      <c r="A48" s="3" t="s">
        <v>11</v>
      </c>
      <c r="B48" s="15" t="s">
        <v>12</v>
      </c>
      <c r="C48" s="3"/>
      <c r="D48" s="15" t="s">
        <v>13</v>
      </c>
      <c r="E48" s="15" t="s">
        <v>78</v>
      </c>
      <c r="F48" s="3" t="s">
        <v>11</v>
      </c>
      <c r="G48" s="62">
        <f>G46*G47</f>
        <v>27.215999999999998</v>
      </c>
    </row>
    <row r="49" spans="1:7" ht="48" hidden="1" outlineLevel="3" x14ac:dyDescent="0.25">
      <c r="A49" s="3" t="s">
        <v>11</v>
      </c>
      <c r="B49" s="15" t="s">
        <v>12</v>
      </c>
      <c r="C49" s="3"/>
      <c r="D49" s="15" t="s">
        <v>13</v>
      </c>
      <c r="E49" s="15" t="s">
        <v>79</v>
      </c>
      <c r="F49" s="3" t="s">
        <v>11</v>
      </c>
      <c r="G49" s="62">
        <f>525600*G48</f>
        <v>14304729.6</v>
      </c>
    </row>
    <row r="50" spans="1:7" ht="48" hidden="1" outlineLevel="3" x14ac:dyDescent="0.25">
      <c r="A50" s="3" t="s">
        <v>11</v>
      </c>
      <c r="B50" s="15" t="s">
        <v>12</v>
      </c>
      <c r="C50" s="3"/>
      <c r="D50" s="15" t="s">
        <v>13</v>
      </c>
      <c r="E50" s="15" t="s">
        <v>80</v>
      </c>
      <c r="F50" s="3" t="s">
        <v>11</v>
      </c>
      <c r="G50" s="62">
        <f>G49*0.0423*0.000454</f>
        <v>274.71088818431997</v>
      </c>
    </row>
    <row r="51" spans="1:7" ht="48" hidden="1" outlineLevel="3" x14ac:dyDescent="0.25">
      <c r="A51" s="3" t="s">
        <v>11</v>
      </c>
      <c r="B51" s="15" t="s">
        <v>12</v>
      </c>
      <c r="C51" s="3"/>
      <c r="D51" s="15" t="s">
        <v>13</v>
      </c>
      <c r="E51" s="15" t="s">
        <v>81</v>
      </c>
      <c r="F51" s="3" t="s">
        <v>11</v>
      </c>
      <c r="G51" s="62">
        <f>G50*28</f>
        <v>7691.9048691609587</v>
      </c>
    </row>
    <row r="52" spans="1:7" hidden="1" outlineLevel="2" x14ac:dyDescent="0.25">
      <c r="A52" s="3" t="s">
        <v>11</v>
      </c>
      <c r="B52" s="12" t="s">
        <v>74</v>
      </c>
      <c r="C52" s="3"/>
      <c r="D52" s="57" t="b">
        <f>EXACT(G41, "Yes, the project is a flare project at a closed landfill.")</f>
        <v>1</v>
      </c>
      <c r="E52" s="15" t="s">
        <v>75</v>
      </c>
      <c r="F52" s="3" t="s">
        <v>15</v>
      </c>
      <c r="G52" s="3"/>
    </row>
    <row r="53" spans="1:7" ht="45" hidden="1" outlineLevel="3" x14ac:dyDescent="0.25">
      <c r="A53" s="3" t="s">
        <v>15</v>
      </c>
      <c r="B53" s="15" t="s">
        <v>12</v>
      </c>
      <c r="C53" s="3"/>
      <c r="D53" s="15"/>
      <c r="E53" s="15" t="s">
        <v>76</v>
      </c>
      <c r="F53" s="3" t="s">
        <v>11</v>
      </c>
      <c r="G53" s="3">
        <v>0.55300000000000005</v>
      </c>
    </row>
    <row r="54" spans="1:7" hidden="1" outlineLevel="3" x14ac:dyDescent="0.25">
      <c r="A54" s="3" t="s">
        <v>15</v>
      </c>
      <c r="B54" s="15" t="s">
        <v>12</v>
      </c>
      <c r="C54" s="3"/>
      <c r="D54" s="15"/>
      <c r="E54" s="15" t="s">
        <v>77</v>
      </c>
      <c r="F54" s="3" t="s">
        <v>11</v>
      </c>
      <c r="G54" s="3">
        <v>75</v>
      </c>
    </row>
    <row r="55" spans="1:7" hidden="1" outlineLevel="3" x14ac:dyDescent="0.25">
      <c r="A55" s="3" t="s">
        <v>11</v>
      </c>
      <c r="B55" s="15" t="s">
        <v>12</v>
      </c>
      <c r="C55" s="3"/>
      <c r="D55" s="15" t="s">
        <v>13</v>
      </c>
      <c r="E55" s="15" t="s">
        <v>78</v>
      </c>
      <c r="F55" s="3" t="s">
        <v>11</v>
      </c>
      <c r="G55" s="62">
        <f>G53*G54</f>
        <v>41.475000000000001</v>
      </c>
    </row>
    <row r="56" spans="1:7" ht="48" hidden="1" outlineLevel="3" x14ac:dyDescent="0.25">
      <c r="A56" s="3" t="s">
        <v>11</v>
      </c>
      <c r="B56" s="15" t="s">
        <v>12</v>
      </c>
      <c r="C56" s="3"/>
      <c r="D56" s="15" t="s">
        <v>13</v>
      </c>
      <c r="E56" s="15" t="s">
        <v>79</v>
      </c>
      <c r="F56" s="3" t="s">
        <v>11</v>
      </c>
      <c r="G56" s="3">
        <f>525600*G55</f>
        <v>21799260</v>
      </c>
    </row>
    <row r="57" spans="1:7" ht="48" hidden="1" outlineLevel="3" x14ac:dyDescent="0.25">
      <c r="A57" s="3" t="s">
        <v>11</v>
      </c>
      <c r="B57" s="15" t="s">
        <v>12</v>
      </c>
      <c r="C57" s="3"/>
      <c r="D57" s="15" t="s">
        <v>13</v>
      </c>
      <c r="E57" s="15" t="s">
        <v>80</v>
      </c>
      <c r="F57" s="3" t="s">
        <v>11</v>
      </c>
      <c r="G57" s="62">
        <f>G56*0.0423*0.000454</f>
        <v>418.63734889199998</v>
      </c>
    </row>
    <row r="58" spans="1:7" ht="48" hidden="1" outlineLevel="3" x14ac:dyDescent="0.25">
      <c r="A58" s="3" t="s">
        <v>11</v>
      </c>
      <c r="B58" s="15" t="s">
        <v>12</v>
      </c>
      <c r="C58" s="3"/>
      <c r="D58" s="15" t="s">
        <v>13</v>
      </c>
      <c r="E58" s="15" t="s">
        <v>81</v>
      </c>
      <c r="F58" s="3" t="s">
        <v>11</v>
      </c>
      <c r="G58" s="62">
        <f>G57*28</f>
        <v>11721.845768976</v>
      </c>
    </row>
    <row r="59" spans="1:7" hidden="1" outlineLevel="2" x14ac:dyDescent="0.25">
      <c r="A59" s="3" t="s">
        <v>11</v>
      </c>
      <c r="B59" s="12" t="s">
        <v>74</v>
      </c>
      <c r="C59" s="3"/>
      <c r="D59" s="57" t="b">
        <f>EXACT(G41, "Yes, the project is a flare project at a closed landfill.")</f>
        <v>1</v>
      </c>
      <c r="E59" s="15" t="s">
        <v>75</v>
      </c>
      <c r="F59" s="3" t="s">
        <v>15</v>
      </c>
      <c r="G59" s="3"/>
    </row>
    <row r="60" spans="1:7" ht="45" hidden="1" outlineLevel="3" x14ac:dyDescent="0.25">
      <c r="A60" s="3" t="s">
        <v>15</v>
      </c>
      <c r="B60" s="15" t="s">
        <v>12</v>
      </c>
      <c r="C60" s="3"/>
      <c r="D60" s="15"/>
      <c r="E60" s="15" t="s">
        <v>76</v>
      </c>
      <c r="F60" s="3" t="s">
        <v>11</v>
      </c>
      <c r="G60" s="3">
        <v>0.58099999999999996</v>
      </c>
    </row>
    <row r="61" spans="1:7" hidden="1" outlineLevel="3" x14ac:dyDescent="0.25">
      <c r="A61" s="3" t="s">
        <v>15</v>
      </c>
      <c r="B61" s="15" t="s">
        <v>12</v>
      </c>
      <c r="C61" s="3"/>
      <c r="D61" s="15"/>
      <c r="E61" s="15" t="s">
        <v>77</v>
      </c>
      <c r="F61" s="3" t="s">
        <v>11</v>
      </c>
      <c r="G61" s="3">
        <v>21</v>
      </c>
    </row>
    <row r="62" spans="1:7" hidden="1" outlineLevel="3" x14ac:dyDescent="0.25">
      <c r="A62" s="3" t="s">
        <v>11</v>
      </c>
      <c r="B62" s="15" t="s">
        <v>12</v>
      </c>
      <c r="C62" s="3"/>
      <c r="D62" s="15" t="s">
        <v>13</v>
      </c>
      <c r="E62" s="15" t="s">
        <v>78</v>
      </c>
      <c r="F62" s="3" t="s">
        <v>11</v>
      </c>
      <c r="G62" s="62">
        <f>G60*G61</f>
        <v>12.200999999999999</v>
      </c>
    </row>
    <row r="63" spans="1:7" ht="48" hidden="1" outlineLevel="3" x14ac:dyDescent="0.25">
      <c r="A63" s="3" t="s">
        <v>11</v>
      </c>
      <c r="B63" s="15" t="s">
        <v>12</v>
      </c>
      <c r="C63" s="3"/>
      <c r="D63" s="15" t="s">
        <v>13</v>
      </c>
      <c r="E63" s="15" t="s">
        <v>79</v>
      </c>
      <c r="F63" s="3" t="s">
        <v>11</v>
      </c>
      <c r="G63" s="62">
        <f>525600*G62</f>
        <v>6412845.5999999996</v>
      </c>
    </row>
    <row r="64" spans="1:7" ht="48" hidden="1" outlineLevel="3" x14ac:dyDescent="0.25">
      <c r="A64" s="3" t="s">
        <v>11</v>
      </c>
      <c r="B64" s="15" t="s">
        <v>12</v>
      </c>
      <c r="C64" s="3"/>
      <c r="D64" s="15" t="s">
        <v>13</v>
      </c>
      <c r="E64" s="15" t="s">
        <v>80</v>
      </c>
      <c r="F64" s="3" t="s">
        <v>11</v>
      </c>
      <c r="G64" s="62">
        <f>G63*0.0423*0.000454</f>
        <v>123.15356947151997</v>
      </c>
    </row>
    <row r="65" spans="1:7" ht="48" hidden="1" outlineLevel="3" x14ac:dyDescent="0.25">
      <c r="A65" s="3" t="s">
        <v>11</v>
      </c>
      <c r="B65" s="15" t="s">
        <v>12</v>
      </c>
      <c r="C65" s="3"/>
      <c r="D65" s="15" t="s">
        <v>13</v>
      </c>
      <c r="E65" s="15" t="s">
        <v>81</v>
      </c>
      <c r="F65" s="3" t="s">
        <v>11</v>
      </c>
      <c r="G65" s="62">
        <f>G64*28</f>
        <v>3448.2999452025592</v>
      </c>
    </row>
    <row r="66" spans="1:7" hidden="1" outlineLevel="1" x14ac:dyDescent="0.25">
      <c r="A66" s="3" t="s">
        <v>11</v>
      </c>
      <c r="B66" s="15" t="s">
        <v>12</v>
      </c>
      <c r="C66" s="3"/>
      <c r="D66" s="15" t="s">
        <v>13</v>
      </c>
      <c r="E66" s="58" t="s">
        <v>82</v>
      </c>
      <c r="F66" s="3" t="s">
        <v>11</v>
      </c>
      <c r="G66" s="3">
        <f>AVERAGE(G46,G53,G60)</f>
        <v>0.56700000000000006</v>
      </c>
    </row>
    <row r="67" spans="1:7" hidden="1" outlineLevel="1" x14ac:dyDescent="0.25">
      <c r="A67" s="3" t="s">
        <v>11</v>
      </c>
      <c r="B67" s="15" t="s">
        <v>12</v>
      </c>
      <c r="C67" s="3"/>
      <c r="D67" s="15" t="s">
        <v>13</v>
      </c>
      <c r="E67" s="58" t="s">
        <v>83</v>
      </c>
      <c r="F67" s="3" t="s">
        <v>11</v>
      </c>
      <c r="G67" s="61">
        <f>_xlfn.STDEV.S(G46,G53,G60)</f>
        <v>1.3999999999999957E-2</v>
      </c>
    </row>
    <row r="68" spans="1:7" hidden="1" outlineLevel="1" x14ac:dyDescent="0.25">
      <c r="A68" s="3" t="s">
        <v>11</v>
      </c>
      <c r="B68" s="15" t="s">
        <v>12</v>
      </c>
      <c r="C68" s="3"/>
      <c r="D68" s="15" t="s">
        <v>13</v>
      </c>
      <c r="E68" s="58" t="s">
        <v>84</v>
      </c>
      <c r="F68" s="3" t="s">
        <v>11</v>
      </c>
      <c r="G68" s="3">
        <f>COUNTA(G46,G53,G60)</f>
        <v>3</v>
      </c>
    </row>
    <row r="69" spans="1:7" hidden="1" outlineLevel="1" x14ac:dyDescent="0.25">
      <c r="A69" s="3" t="s">
        <v>11</v>
      </c>
      <c r="B69" s="15" t="s">
        <v>12</v>
      </c>
      <c r="C69" s="3"/>
      <c r="D69" s="15" t="s">
        <v>13</v>
      </c>
      <c r="E69" s="58" t="s">
        <v>85</v>
      </c>
      <c r="F69" s="3" t="s">
        <v>11</v>
      </c>
      <c r="G69" s="3">
        <f>G68-1</f>
        <v>2</v>
      </c>
    </row>
    <row r="70" spans="1:7" ht="30" hidden="1" outlineLevel="1" x14ac:dyDescent="0.25">
      <c r="A70" s="3" t="s">
        <v>11</v>
      </c>
      <c r="B70" s="15" t="s">
        <v>12</v>
      </c>
      <c r="C70" s="3"/>
      <c r="D70" s="15" t="s">
        <v>13</v>
      </c>
      <c r="E70" s="58" t="s">
        <v>86</v>
      </c>
      <c r="F70" s="3" t="s">
        <v>11</v>
      </c>
      <c r="G70" s="61">
        <f>TINV(0.1,G69)</f>
        <v>2.9199855803537269</v>
      </c>
    </row>
    <row r="71" spans="1:7" hidden="1" outlineLevel="1" x14ac:dyDescent="0.25">
      <c r="A71" s="3" t="s">
        <v>11</v>
      </c>
      <c r="B71" s="15" t="s">
        <v>12</v>
      </c>
      <c r="C71" s="3"/>
      <c r="D71" s="15" t="s">
        <v>13</v>
      </c>
      <c r="E71" s="58" t="s">
        <v>87</v>
      </c>
      <c r="F71" s="3" t="s">
        <v>11</v>
      </c>
      <c r="G71" s="63">
        <f>G66+G70*((G67/(SQRT(G68))))</f>
        <v>0.5906019624518587</v>
      </c>
    </row>
    <row r="72" spans="1:7" hidden="1" outlineLevel="1" x14ac:dyDescent="0.25">
      <c r="A72" s="3" t="s">
        <v>11</v>
      </c>
      <c r="B72" s="15" t="s">
        <v>12</v>
      </c>
      <c r="C72" s="3"/>
      <c r="D72" s="15" t="s">
        <v>13</v>
      </c>
      <c r="E72" s="58" t="s">
        <v>88</v>
      </c>
      <c r="F72" s="3" t="s">
        <v>11</v>
      </c>
      <c r="G72" s="3">
        <f>AVERAGE(G47,G54,G61)</f>
        <v>48</v>
      </c>
    </row>
    <row r="73" spans="1:7" hidden="1" outlineLevel="1" x14ac:dyDescent="0.25">
      <c r="A73" s="3" t="s">
        <v>11</v>
      </c>
      <c r="B73" s="15" t="s">
        <v>12</v>
      </c>
      <c r="C73" s="3"/>
      <c r="D73" s="15" t="s">
        <v>13</v>
      </c>
      <c r="E73" s="58" t="s">
        <v>89</v>
      </c>
      <c r="F73" s="3" t="s">
        <v>11</v>
      </c>
      <c r="G73" s="3">
        <f>_xlfn.STDEV.S(G47,G54,G61)</f>
        <v>27</v>
      </c>
    </row>
    <row r="74" spans="1:7" hidden="1" outlineLevel="1" x14ac:dyDescent="0.25">
      <c r="A74" s="3" t="s">
        <v>11</v>
      </c>
      <c r="B74" s="15" t="s">
        <v>12</v>
      </c>
      <c r="C74" s="3"/>
      <c r="D74" s="15" t="s">
        <v>13</v>
      </c>
      <c r="E74" s="58" t="s">
        <v>90</v>
      </c>
      <c r="F74" s="3" t="s">
        <v>11</v>
      </c>
      <c r="G74" s="3">
        <f>COUNTA(G47,G54,G61)</f>
        <v>3</v>
      </c>
    </row>
    <row r="75" spans="1:7" hidden="1" outlineLevel="1" x14ac:dyDescent="0.25">
      <c r="A75" s="3" t="s">
        <v>11</v>
      </c>
      <c r="B75" s="15" t="s">
        <v>12</v>
      </c>
      <c r="C75" s="3"/>
      <c r="D75" s="15" t="s">
        <v>13</v>
      </c>
      <c r="E75" s="58" t="s">
        <v>91</v>
      </c>
      <c r="F75" s="3" t="s">
        <v>11</v>
      </c>
      <c r="G75" s="3">
        <f>G74-1</f>
        <v>2</v>
      </c>
    </row>
    <row r="76" spans="1:7" ht="30" hidden="1" outlineLevel="1" x14ac:dyDescent="0.25">
      <c r="A76" s="3" t="s">
        <v>11</v>
      </c>
      <c r="B76" s="15" t="s">
        <v>12</v>
      </c>
      <c r="C76" s="3"/>
      <c r="D76" s="15" t="s">
        <v>13</v>
      </c>
      <c r="E76" s="58" t="s">
        <v>92</v>
      </c>
      <c r="F76" s="3" t="s">
        <v>11</v>
      </c>
      <c r="G76" s="61">
        <f>TINV(0.1,G75)</f>
        <v>2.9199855803537269</v>
      </c>
    </row>
    <row r="77" spans="1:7" hidden="1" outlineLevel="1" x14ac:dyDescent="0.25">
      <c r="A77" s="3" t="s">
        <v>11</v>
      </c>
      <c r="B77" s="15" t="s">
        <v>12</v>
      </c>
      <c r="C77" s="3"/>
      <c r="D77" s="15" t="s">
        <v>13</v>
      </c>
      <c r="E77" s="58" t="s">
        <v>93</v>
      </c>
      <c r="F77" s="3" t="s">
        <v>11</v>
      </c>
      <c r="G77" s="61">
        <f>G72+G76*(G73/(SQRT(G74)))</f>
        <v>93.518070442870339</v>
      </c>
    </row>
    <row r="78" spans="1:7" hidden="1" outlineLevel="1" x14ac:dyDescent="0.25">
      <c r="A78" s="3" t="s">
        <v>11</v>
      </c>
      <c r="B78" s="15" t="s">
        <v>12</v>
      </c>
      <c r="C78" s="3"/>
      <c r="D78" s="15" t="s">
        <v>13</v>
      </c>
      <c r="E78" s="58" t="s">
        <v>94</v>
      </c>
      <c r="F78" s="3" t="s">
        <v>11</v>
      </c>
      <c r="G78" s="62">
        <f>AVERAGE(G48,G55,G62)</f>
        <v>26.963999999999999</v>
      </c>
    </row>
    <row r="79" spans="1:7" hidden="1" outlineLevel="1" x14ac:dyDescent="0.25">
      <c r="A79" s="3" t="s">
        <v>11</v>
      </c>
      <c r="B79" s="15" t="s">
        <v>12</v>
      </c>
      <c r="C79" s="3"/>
      <c r="D79" s="15" t="s">
        <v>13</v>
      </c>
      <c r="E79" s="58" t="s">
        <v>95</v>
      </c>
      <c r="F79" s="3" t="s">
        <v>11</v>
      </c>
      <c r="G79" s="61">
        <f>_xlfn.STDEV.S(G48,G55,G62)</f>
        <v>14.638626882327454</v>
      </c>
    </row>
    <row r="80" spans="1:7" hidden="1" outlineLevel="1" x14ac:dyDescent="0.25">
      <c r="A80" s="3" t="s">
        <v>11</v>
      </c>
      <c r="B80" s="15" t="s">
        <v>12</v>
      </c>
      <c r="C80" s="3"/>
      <c r="D80" s="15" t="s">
        <v>13</v>
      </c>
      <c r="E80" s="58" t="s">
        <v>96</v>
      </c>
      <c r="F80" s="3" t="s">
        <v>11</v>
      </c>
      <c r="G80" s="3">
        <f>COUNTA(G48,G55,G62)</f>
        <v>3</v>
      </c>
    </row>
    <row r="81" spans="1:7" hidden="1" outlineLevel="1" x14ac:dyDescent="0.25">
      <c r="A81" s="3" t="s">
        <v>11</v>
      </c>
      <c r="B81" s="15" t="s">
        <v>12</v>
      </c>
      <c r="C81" s="3"/>
      <c r="D81" s="15" t="s">
        <v>13</v>
      </c>
      <c r="E81" s="58" t="s">
        <v>97</v>
      </c>
      <c r="F81" s="3" t="s">
        <v>11</v>
      </c>
      <c r="G81" s="3">
        <f>G80-1</f>
        <v>2</v>
      </c>
    </row>
    <row r="82" spans="1:7" ht="30" hidden="1" outlineLevel="1" x14ac:dyDescent="0.25">
      <c r="A82" s="3" t="s">
        <v>11</v>
      </c>
      <c r="B82" s="15" t="s">
        <v>12</v>
      </c>
      <c r="C82" s="3"/>
      <c r="D82" s="15" t="s">
        <v>13</v>
      </c>
      <c r="E82" s="58" t="s">
        <v>98</v>
      </c>
      <c r="F82" s="3" t="s">
        <v>11</v>
      </c>
      <c r="G82" s="61">
        <f>TINV(0.1,G81)</f>
        <v>2.9199855803537269</v>
      </c>
    </row>
    <row r="83" spans="1:7" hidden="1" outlineLevel="1" x14ac:dyDescent="0.25">
      <c r="A83" s="3" t="s">
        <v>11</v>
      </c>
      <c r="B83" s="15" t="s">
        <v>12</v>
      </c>
      <c r="C83" s="3"/>
      <c r="D83" s="15" t="s">
        <v>13</v>
      </c>
      <c r="E83" s="58" t="s">
        <v>99</v>
      </c>
      <c r="F83" s="3" t="s">
        <v>11</v>
      </c>
      <c r="G83" s="62">
        <f>G78+G82*(G79/(SQRT(G80)))</f>
        <v>51.642594430247286</v>
      </c>
    </row>
    <row r="84" spans="1:7" hidden="1" outlineLevel="1" x14ac:dyDescent="0.25">
      <c r="A84" s="3" t="s">
        <v>11</v>
      </c>
      <c r="B84" s="15" t="s">
        <v>12</v>
      </c>
      <c r="C84" s="3"/>
      <c r="D84" s="15" t="s">
        <v>13</v>
      </c>
      <c r="E84" s="58" t="s">
        <v>100</v>
      </c>
      <c r="F84" s="3" t="s">
        <v>11</v>
      </c>
      <c r="G84" s="62">
        <f>AVERAGE(G49,G56,G63)</f>
        <v>14172278.4</v>
      </c>
    </row>
    <row r="85" spans="1:7" hidden="1" outlineLevel="1" x14ac:dyDescent="0.25">
      <c r="A85" s="3" t="s">
        <v>11</v>
      </c>
      <c r="B85" s="15" t="s">
        <v>12</v>
      </c>
      <c r="C85" s="3"/>
      <c r="D85" s="15" t="s">
        <v>13</v>
      </c>
      <c r="E85" s="58" t="s">
        <v>101</v>
      </c>
      <c r="F85" s="3" t="s">
        <v>11</v>
      </c>
      <c r="G85" s="62">
        <f>_xlfn.STDEV.S(G49,G56,G63)</f>
        <v>7694062.2893513069</v>
      </c>
    </row>
    <row r="86" spans="1:7" hidden="1" outlineLevel="1" x14ac:dyDescent="0.25">
      <c r="A86" s="3" t="s">
        <v>11</v>
      </c>
      <c r="B86" s="15" t="s">
        <v>12</v>
      </c>
      <c r="C86" s="3"/>
      <c r="D86" s="15" t="s">
        <v>13</v>
      </c>
      <c r="E86" s="58" t="s">
        <v>102</v>
      </c>
      <c r="F86" s="3" t="s">
        <v>11</v>
      </c>
      <c r="G86" s="3">
        <f>COUNTA(G49,G56,G63)</f>
        <v>3</v>
      </c>
    </row>
    <row r="87" spans="1:7" hidden="1" outlineLevel="1" x14ac:dyDescent="0.25">
      <c r="A87" s="3" t="s">
        <v>11</v>
      </c>
      <c r="B87" s="15" t="s">
        <v>12</v>
      </c>
      <c r="C87" s="3"/>
      <c r="D87" s="15" t="s">
        <v>13</v>
      </c>
      <c r="E87" s="58" t="s">
        <v>103</v>
      </c>
      <c r="F87" s="3" t="s">
        <v>11</v>
      </c>
      <c r="G87" s="3">
        <f>G86-1</f>
        <v>2</v>
      </c>
    </row>
    <row r="88" spans="1:7" ht="30" hidden="1" outlineLevel="1" x14ac:dyDescent="0.25">
      <c r="A88" s="3" t="s">
        <v>11</v>
      </c>
      <c r="B88" s="15" t="s">
        <v>12</v>
      </c>
      <c r="C88" s="3"/>
      <c r="D88" s="15" t="s">
        <v>13</v>
      </c>
      <c r="E88" s="58" t="s">
        <v>104</v>
      </c>
      <c r="F88" s="3" t="s">
        <v>11</v>
      </c>
      <c r="G88" s="61">
        <f>TINV(0.1,G87)</f>
        <v>2.9199855803537269</v>
      </c>
    </row>
    <row r="89" spans="1:7" hidden="1" outlineLevel="1" x14ac:dyDescent="0.25">
      <c r="A89" s="3" t="s">
        <v>11</v>
      </c>
      <c r="B89" s="15" t="s">
        <v>12</v>
      </c>
      <c r="C89" s="3"/>
      <c r="D89" s="15" t="s">
        <v>13</v>
      </c>
      <c r="E89" s="58" t="s">
        <v>105</v>
      </c>
      <c r="F89" s="3" t="s">
        <v>11</v>
      </c>
      <c r="G89" s="62">
        <f>G84+G88*(G85/(SQRT(G86)))</f>
        <v>27143347.632537968</v>
      </c>
    </row>
    <row r="90" spans="1:7" hidden="1" outlineLevel="1" x14ac:dyDescent="0.25">
      <c r="A90" s="3" t="s">
        <v>11</v>
      </c>
      <c r="B90" s="15" t="s">
        <v>12</v>
      </c>
      <c r="C90" s="3"/>
      <c r="D90" s="15" t="s">
        <v>13</v>
      </c>
      <c r="E90" s="58" t="s">
        <v>106</v>
      </c>
      <c r="F90" s="3" t="s">
        <v>11</v>
      </c>
      <c r="G90" s="62">
        <f>AVERAGE(G50,G57,G64)</f>
        <v>272.16726884927999</v>
      </c>
    </row>
    <row r="91" spans="1:7" hidden="1" outlineLevel="1" x14ac:dyDescent="0.25">
      <c r="A91" s="3" t="s">
        <v>11</v>
      </c>
      <c r="B91" s="15" t="s">
        <v>12</v>
      </c>
      <c r="C91" s="3"/>
      <c r="D91" s="15" t="s">
        <v>13</v>
      </c>
      <c r="E91" s="58" t="s">
        <v>107</v>
      </c>
      <c r="F91" s="3" t="s">
        <v>11</v>
      </c>
      <c r="G91" s="61">
        <f>_xlfn.STDEV.S(G50,G57,G64)</f>
        <v>147.75831101716034</v>
      </c>
    </row>
    <row r="92" spans="1:7" hidden="1" outlineLevel="1" x14ac:dyDescent="0.25">
      <c r="A92" s="3" t="s">
        <v>11</v>
      </c>
      <c r="B92" s="15" t="s">
        <v>12</v>
      </c>
      <c r="C92" s="3"/>
      <c r="D92" s="15" t="s">
        <v>13</v>
      </c>
      <c r="E92" s="58" t="s">
        <v>108</v>
      </c>
      <c r="F92" s="3" t="s">
        <v>11</v>
      </c>
      <c r="G92" s="3">
        <f>COUNTA(G50,G57,G64)</f>
        <v>3</v>
      </c>
    </row>
    <row r="93" spans="1:7" hidden="1" outlineLevel="1" x14ac:dyDescent="0.25">
      <c r="A93" s="3" t="s">
        <v>11</v>
      </c>
      <c r="B93" s="15" t="s">
        <v>12</v>
      </c>
      <c r="C93" s="3"/>
      <c r="D93" s="15" t="s">
        <v>13</v>
      </c>
      <c r="E93" s="58" t="s">
        <v>109</v>
      </c>
      <c r="F93" s="3" t="s">
        <v>11</v>
      </c>
      <c r="G93" s="3">
        <f>G92-1</f>
        <v>2</v>
      </c>
    </row>
    <row r="94" spans="1:7" ht="30" hidden="1" outlineLevel="1" x14ac:dyDescent="0.25">
      <c r="A94" s="3" t="s">
        <v>11</v>
      </c>
      <c r="B94" s="15" t="s">
        <v>12</v>
      </c>
      <c r="C94" s="3"/>
      <c r="D94" s="15" t="s">
        <v>13</v>
      </c>
      <c r="E94" s="58" t="s">
        <v>110</v>
      </c>
      <c r="F94" s="3" t="s">
        <v>11</v>
      </c>
      <c r="G94" s="61">
        <f>TINV(0.1,G93)</f>
        <v>2.9199855803537269</v>
      </c>
    </row>
    <row r="95" spans="1:7" hidden="1" outlineLevel="1" x14ac:dyDescent="0.25">
      <c r="A95" s="3" t="s">
        <v>11</v>
      </c>
      <c r="B95" s="15" t="s">
        <v>12</v>
      </c>
      <c r="C95" s="3"/>
      <c r="D95" s="15" t="s">
        <v>13</v>
      </c>
      <c r="E95" s="58" t="s">
        <v>111</v>
      </c>
      <c r="F95" s="3" t="s">
        <v>11</v>
      </c>
      <c r="G95" s="62">
        <f>G90+G94*(G91/(SQRT(G92)))</f>
        <v>521.26627660478562</v>
      </c>
    </row>
    <row r="96" spans="1:7" hidden="1" outlineLevel="1" x14ac:dyDescent="0.25">
      <c r="A96" s="3" t="s">
        <v>11</v>
      </c>
      <c r="B96" s="15" t="s">
        <v>12</v>
      </c>
      <c r="C96" s="3"/>
      <c r="D96" s="15" t="s">
        <v>13</v>
      </c>
      <c r="E96" s="58" t="s">
        <v>112</v>
      </c>
      <c r="F96" s="3" t="s">
        <v>11</v>
      </c>
      <c r="G96" s="62">
        <f>AVERAGE(G51,G58,G65)</f>
        <v>7620.6835277798391</v>
      </c>
    </row>
    <row r="97" spans="1:7" hidden="1" outlineLevel="1" x14ac:dyDescent="0.25">
      <c r="A97" s="3" t="s">
        <v>11</v>
      </c>
      <c r="B97" s="15" t="s">
        <v>12</v>
      </c>
      <c r="C97" s="3"/>
      <c r="D97" s="15" t="s">
        <v>13</v>
      </c>
      <c r="E97" s="58" t="s">
        <v>113</v>
      </c>
      <c r="F97" s="3" t="s">
        <v>11</v>
      </c>
      <c r="G97" s="61">
        <f>_xlfn.STDEV.S(G51,G58,G65)</f>
        <v>4137.2327084804901</v>
      </c>
    </row>
    <row r="98" spans="1:7" hidden="1" outlineLevel="1" x14ac:dyDescent="0.25">
      <c r="A98" s="3" t="s">
        <v>11</v>
      </c>
      <c r="B98" s="15" t="s">
        <v>12</v>
      </c>
      <c r="C98" s="3"/>
      <c r="D98" s="15" t="s">
        <v>13</v>
      </c>
      <c r="E98" s="58" t="s">
        <v>114</v>
      </c>
      <c r="F98" s="3" t="s">
        <v>11</v>
      </c>
      <c r="G98" s="3">
        <f>COUNTA(G51,G58,G65)</f>
        <v>3</v>
      </c>
    </row>
    <row r="99" spans="1:7" hidden="1" outlineLevel="1" x14ac:dyDescent="0.25">
      <c r="A99" s="3" t="s">
        <v>11</v>
      </c>
      <c r="B99" s="15" t="s">
        <v>12</v>
      </c>
      <c r="C99" s="3"/>
      <c r="D99" s="15" t="s">
        <v>13</v>
      </c>
      <c r="E99" s="58" t="s">
        <v>115</v>
      </c>
      <c r="F99" s="3" t="s">
        <v>11</v>
      </c>
      <c r="G99" s="3">
        <f>G98-1</f>
        <v>2</v>
      </c>
    </row>
    <row r="100" spans="1:7" ht="30" hidden="1" outlineLevel="1" x14ac:dyDescent="0.25">
      <c r="A100" s="3" t="s">
        <v>11</v>
      </c>
      <c r="B100" s="15" t="s">
        <v>12</v>
      </c>
      <c r="C100" s="3"/>
      <c r="D100" s="15" t="s">
        <v>13</v>
      </c>
      <c r="E100" s="58" t="s">
        <v>116</v>
      </c>
      <c r="F100" s="3" t="s">
        <v>11</v>
      </c>
      <c r="G100" s="61">
        <f>TINV(0.1,G99)</f>
        <v>2.9199855803537269</v>
      </c>
    </row>
    <row r="101" spans="1:7" hidden="1" outlineLevel="1" x14ac:dyDescent="0.25">
      <c r="A101" s="3" t="s">
        <v>11</v>
      </c>
      <c r="B101" s="15" t="s">
        <v>12</v>
      </c>
      <c r="C101" s="3"/>
      <c r="D101" s="15" t="s">
        <v>13</v>
      </c>
      <c r="E101" s="58" t="s">
        <v>117</v>
      </c>
      <c r="F101" s="3" t="s">
        <v>11</v>
      </c>
      <c r="G101" s="62">
        <f>G96+G100*(G97/(SQRT(G98)))</f>
        <v>14595.455744933995</v>
      </c>
    </row>
    <row r="102" spans="1:7" ht="195" hidden="1" outlineLevel="1" x14ac:dyDescent="0.25">
      <c r="A102" s="3" t="s">
        <v>11</v>
      </c>
      <c r="B102" s="15" t="s">
        <v>40</v>
      </c>
      <c r="C102" s="3"/>
      <c r="D102" s="15"/>
      <c r="E102" s="58" t="s">
        <v>118</v>
      </c>
      <c r="F102" s="3" t="s">
        <v>11</v>
      </c>
      <c r="G102" s="62"/>
    </row>
    <row r="103" spans="1:7" ht="30" hidden="1" outlineLevel="1" x14ac:dyDescent="0.25">
      <c r="A103" s="3" t="s">
        <v>15</v>
      </c>
      <c r="B103" s="15" t="s">
        <v>37</v>
      </c>
      <c r="C103" s="14" t="s">
        <v>119</v>
      </c>
      <c r="D103" s="15"/>
      <c r="E103" s="58" t="s">
        <v>120</v>
      </c>
      <c r="F103" s="3" t="s">
        <v>11</v>
      </c>
      <c r="G103" s="62" t="s">
        <v>121</v>
      </c>
    </row>
    <row r="104" spans="1:7" ht="45" hidden="1" outlineLevel="1" x14ac:dyDescent="0.25">
      <c r="A104" s="3" t="s">
        <v>11</v>
      </c>
      <c r="B104" s="15" t="s">
        <v>40</v>
      </c>
      <c r="C104" s="3"/>
      <c r="D104" s="15" t="b">
        <f>EXACT(G103,"Yes, there is a non-qualifying combustion device.")</f>
        <v>1</v>
      </c>
      <c r="E104" s="58" t="s">
        <v>122</v>
      </c>
      <c r="F104" s="3" t="s">
        <v>11</v>
      </c>
      <c r="G104" s="62"/>
    </row>
    <row r="105" spans="1:7" ht="30" hidden="1" outlineLevel="1" x14ac:dyDescent="0.25">
      <c r="A105" s="3" t="s">
        <v>11</v>
      </c>
      <c r="B105" s="15" t="s">
        <v>40</v>
      </c>
      <c r="C105" s="3"/>
      <c r="D105" s="15" t="b">
        <f>EXACT(G103,"No, there is no non-qualifying combustion device.")</f>
        <v>0</v>
      </c>
      <c r="E105" s="58" t="s">
        <v>123</v>
      </c>
      <c r="F105" s="3" t="s">
        <v>11</v>
      </c>
      <c r="G105" s="62"/>
    </row>
    <row r="106" spans="1:7" ht="45" hidden="1" outlineLevel="1" x14ac:dyDescent="0.25">
      <c r="A106" s="3" t="s">
        <v>11</v>
      </c>
      <c r="B106" s="15" t="s">
        <v>12</v>
      </c>
      <c r="C106" s="3"/>
      <c r="D106" s="15" t="s">
        <v>13</v>
      </c>
      <c r="E106" s="58" t="s">
        <v>124</v>
      </c>
      <c r="F106" s="3" t="s">
        <v>11</v>
      </c>
      <c r="G106" s="62">
        <f>IF(AND(G103="Yes, there is a non-qualifying combustion device."),G151,IF(AND(G103="No, there is no non-qualifying combustion device."),0))</f>
        <v>27143347.632537968</v>
      </c>
    </row>
    <row r="107" spans="1:7" hidden="1" outlineLevel="1" x14ac:dyDescent="0.25">
      <c r="A107" s="3" t="s">
        <v>11</v>
      </c>
      <c r="B107" s="12" t="s">
        <v>125</v>
      </c>
      <c r="C107" s="3" t="s">
        <v>19</v>
      </c>
      <c r="D107" s="3" t="b">
        <f>EXACT(G103,"Yes, there is a non-qualifying combustion device.")</f>
        <v>1</v>
      </c>
      <c r="E107" s="15" t="s">
        <v>126</v>
      </c>
      <c r="F107" s="3" t="s">
        <v>15</v>
      </c>
      <c r="G107" s="3"/>
    </row>
    <row r="108" spans="1:7" ht="45" hidden="1" outlineLevel="3" x14ac:dyDescent="0.25">
      <c r="A108" s="3" t="s">
        <v>15</v>
      </c>
      <c r="B108" s="15" t="s">
        <v>12</v>
      </c>
      <c r="C108" s="3"/>
      <c r="D108" s="15"/>
      <c r="E108" s="15" t="s">
        <v>76</v>
      </c>
      <c r="F108" s="3" t="s">
        <v>11</v>
      </c>
      <c r="G108" s="3">
        <v>0.56699999999999995</v>
      </c>
    </row>
    <row r="109" spans="1:7" hidden="1" outlineLevel="3" x14ac:dyDescent="0.25">
      <c r="A109" s="3" t="s">
        <v>15</v>
      </c>
      <c r="B109" s="15" t="s">
        <v>12</v>
      </c>
      <c r="C109" s="3"/>
      <c r="D109" s="15"/>
      <c r="E109" s="15" t="s">
        <v>77</v>
      </c>
      <c r="F109" s="3" t="s">
        <v>11</v>
      </c>
      <c r="G109" s="3">
        <v>48</v>
      </c>
    </row>
    <row r="110" spans="1:7" hidden="1" outlineLevel="3" x14ac:dyDescent="0.25">
      <c r="A110" s="3" t="s">
        <v>11</v>
      </c>
      <c r="B110" s="15" t="s">
        <v>12</v>
      </c>
      <c r="C110" s="3"/>
      <c r="D110" s="15" t="s">
        <v>13</v>
      </c>
      <c r="E110" s="15" t="s">
        <v>78</v>
      </c>
      <c r="F110" s="3" t="s">
        <v>11</v>
      </c>
      <c r="G110" s="62">
        <f>G108*G109</f>
        <v>27.215999999999998</v>
      </c>
    </row>
    <row r="111" spans="1:7" ht="30" hidden="1" outlineLevel="3" x14ac:dyDescent="0.25">
      <c r="A111" s="3" t="s">
        <v>11</v>
      </c>
      <c r="B111" s="15" t="s">
        <v>12</v>
      </c>
      <c r="C111" s="3"/>
      <c r="D111" s="15" t="s">
        <v>13</v>
      </c>
      <c r="E111" s="15" t="s">
        <v>127</v>
      </c>
      <c r="F111" s="3" t="s">
        <v>11</v>
      </c>
      <c r="G111" s="62">
        <f>525600*G110</f>
        <v>14304729.6</v>
      </c>
    </row>
    <row r="112" spans="1:7" ht="48" hidden="1" outlineLevel="3" x14ac:dyDescent="0.25">
      <c r="A112" s="3" t="s">
        <v>11</v>
      </c>
      <c r="B112" s="15" t="s">
        <v>12</v>
      </c>
      <c r="C112" s="3"/>
      <c r="D112" s="15" t="s">
        <v>13</v>
      </c>
      <c r="E112" s="15" t="s">
        <v>128</v>
      </c>
      <c r="F112" s="3" t="s">
        <v>11</v>
      </c>
      <c r="G112" s="62">
        <f>G111*0.0423*0.000454</f>
        <v>274.71088818431997</v>
      </c>
    </row>
    <row r="113" spans="1:7" ht="48" hidden="1" outlineLevel="3" x14ac:dyDescent="0.25">
      <c r="A113" s="3" t="s">
        <v>11</v>
      </c>
      <c r="B113" s="15" t="s">
        <v>12</v>
      </c>
      <c r="C113" s="3"/>
      <c r="D113" s="15" t="s">
        <v>13</v>
      </c>
      <c r="E113" s="15" t="s">
        <v>129</v>
      </c>
      <c r="F113" s="3" t="s">
        <v>11</v>
      </c>
      <c r="G113" s="62">
        <f>G112*28</f>
        <v>7691.9048691609587</v>
      </c>
    </row>
    <row r="114" spans="1:7" hidden="1" outlineLevel="2" x14ac:dyDescent="0.25">
      <c r="A114" s="3" t="s">
        <v>11</v>
      </c>
      <c r="B114" s="12" t="s">
        <v>125</v>
      </c>
      <c r="C114" s="3" t="s">
        <v>19</v>
      </c>
      <c r="D114" s="3" t="b">
        <f>EXACT(G103,"Yes, there is a non-qualifying combustion device.")</f>
        <v>1</v>
      </c>
      <c r="E114" s="15" t="s">
        <v>126</v>
      </c>
      <c r="F114" s="3" t="s">
        <v>15</v>
      </c>
      <c r="G114" s="3"/>
    </row>
    <row r="115" spans="1:7" ht="45" hidden="1" outlineLevel="3" x14ac:dyDescent="0.25">
      <c r="A115" s="3" t="s">
        <v>15</v>
      </c>
      <c r="B115" s="15" t="s">
        <v>12</v>
      </c>
      <c r="C115" s="3"/>
      <c r="D115" s="15"/>
      <c r="E115" s="15" t="s">
        <v>76</v>
      </c>
      <c r="F115" s="3" t="s">
        <v>11</v>
      </c>
      <c r="G115" s="3">
        <v>0.55300000000000005</v>
      </c>
    </row>
    <row r="116" spans="1:7" hidden="1" outlineLevel="3" x14ac:dyDescent="0.25">
      <c r="A116" s="3" t="s">
        <v>15</v>
      </c>
      <c r="B116" s="15" t="s">
        <v>12</v>
      </c>
      <c r="C116" s="3"/>
      <c r="D116" s="15"/>
      <c r="E116" s="15" t="s">
        <v>77</v>
      </c>
      <c r="F116" s="3" t="s">
        <v>11</v>
      </c>
      <c r="G116" s="3">
        <v>75</v>
      </c>
    </row>
    <row r="117" spans="1:7" hidden="1" outlineLevel="3" x14ac:dyDescent="0.25">
      <c r="A117" s="3" t="s">
        <v>11</v>
      </c>
      <c r="B117" s="15" t="s">
        <v>12</v>
      </c>
      <c r="C117" s="3"/>
      <c r="D117" s="15" t="s">
        <v>13</v>
      </c>
      <c r="E117" s="15" t="s">
        <v>78</v>
      </c>
      <c r="F117" s="3" t="s">
        <v>11</v>
      </c>
      <c r="G117" s="62">
        <f>G115*G116</f>
        <v>41.475000000000001</v>
      </c>
    </row>
    <row r="118" spans="1:7" ht="30" hidden="1" outlineLevel="3" x14ac:dyDescent="0.25">
      <c r="A118" s="3" t="s">
        <v>11</v>
      </c>
      <c r="B118" s="15" t="s">
        <v>12</v>
      </c>
      <c r="C118" s="3"/>
      <c r="D118" s="15" t="s">
        <v>13</v>
      </c>
      <c r="E118" s="15" t="s">
        <v>127</v>
      </c>
      <c r="F118" s="3" t="s">
        <v>11</v>
      </c>
      <c r="G118" s="62">
        <f>525600*G117</f>
        <v>21799260</v>
      </c>
    </row>
    <row r="119" spans="1:7" ht="48" hidden="1" outlineLevel="3" x14ac:dyDescent="0.25">
      <c r="A119" s="3" t="s">
        <v>11</v>
      </c>
      <c r="B119" s="15" t="s">
        <v>12</v>
      </c>
      <c r="C119" s="3"/>
      <c r="D119" s="15" t="s">
        <v>13</v>
      </c>
      <c r="E119" s="15" t="s">
        <v>128</v>
      </c>
      <c r="F119" s="3" t="s">
        <v>11</v>
      </c>
      <c r="G119" s="62">
        <f>G118*0.0423*0.000454</f>
        <v>418.63734889199998</v>
      </c>
    </row>
    <row r="120" spans="1:7" ht="48" hidden="1" outlineLevel="3" x14ac:dyDescent="0.25">
      <c r="A120" s="3" t="s">
        <v>11</v>
      </c>
      <c r="B120" s="15" t="s">
        <v>12</v>
      </c>
      <c r="C120" s="3"/>
      <c r="D120" s="15" t="s">
        <v>13</v>
      </c>
      <c r="E120" s="15" t="s">
        <v>129</v>
      </c>
      <c r="F120" s="3" t="s">
        <v>11</v>
      </c>
      <c r="G120" s="62">
        <f>G119*28</f>
        <v>11721.845768976</v>
      </c>
    </row>
    <row r="121" spans="1:7" hidden="1" outlineLevel="2" x14ac:dyDescent="0.25">
      <c r="A121" s="3" t="s">
        <v>11</v>
      </c>
      <c r="B121" s="12" t="s">
        <v>125</v>
      </c>
      <c r="C121" s="3" t="s">
        <v>19</v>
      </c>
      <c r="D121" s="3" t="b">
        <f>EXACT(G103,"Yes, there is a non-qualifying combustion device.")</f>
        <v>1</v>
      </c>
      <c r="E121" s="15" t="s">
        <v>126</v>
      </c>
      <c r="F121" s="3" t="s">
        <v>15</v>
      </c>
      <c r="G121" s="3"/>
    </row>
    <row r="122" spans="1:7" ht="45" hidden="1" outlineLevel="3" x14ac:dyDescent="0.25">
      <c r="A122" s="3" t="s">
        <v>15</v>
      </c>
      <c r="B122" s="15" t="s">
        <v>12</v>
      </c>
      <c r="C122" s="3"/>
      <c r="D122" s="15"/>
      <c r="E122" s="15" t="s">
        <v>76</v>
      </c>
      <c r="F122" s="3" t="s">
        <v>11</v>
      </c>
      <c r="G122" s="3">
        <v>0.58099999999999996</v>
      </c>
    </row>
    <row r="123" spans="1:7" hidden="1" outlineLevel="3" x14ac:dyDescent="0.25">
      <c r="A123" s="3" t="s">
        <v>15</v>
      </c>
      <c r="B123" s="15" t="s">
        <v>12</v>
      </c>
      <c r="C123" s="3"/>
      <c r="D123" s="15"/>
      <c r="E123" s="15" t="s">
        <v>77</v>
      </c>
      <c r="F123" s="3" t="s">
        <v>11</v>
      </c>
      <c r="G123" s="3">
        <v>21</v>
      </c>
    </row>
    <row r="124" spans="1:7" hidden="1" outlineLevel="3" x14ac:dyDescent="0.25">
      <c r="A124" s="3" t="s">
        <v>11</v>
      </c>
      <c r="B124" s="15" t="s">
        <v>12</v>
      </c>
      <c r="C124" s="3"/>
      <c r="D124" s="15" t="s">
        <v>13</v>
      </c>
      <c r="E124" s="15" t="s">
        <v>78</v>
      </c>
      <c r="F124" s="3" t="s">
        <v>11</v>
      </c>
      <c r="G124" s="62">
        <f>G122*G123</f>
        <v>12.200999999999999</v>
      </c>
    </row>
    <row r="125" spans="1:7" ht="30" hidden="1" outlineLevel="3" x14ac:dyDescent="0.25">
      <c r="A125" s="3" t="s">
        <v>11</v>
      </c>
      <c r="B125" s="15" t="s">
        <v>12</v>
      </c>
      <c r="C125" s="3"/>
      <c r="D125" s="15" t="s">
        <v>13</v>
      </c>
      <c r="E125" s="15" t="s">
        <v>127</v>
      </c>
      <c r="F125" s="3" t="s">
        <v>11</v>
      </c>
      <c r="G125" s="62">
        <f>525600*G124</f>
        <v>6412845.5999999996</v>
      </c>
    </row>
    <row r="126" spans="1:7" ht="48" hidden="1" outlineLevel="3" x14ac:dyDescent="0.25">
      <c r="A126" s="3" t="s">
        <v>11</v>
      </c>
      <c r="B126" s="15" t="s">
        <v>12</v>
      </c>
      <c r="C126" s="3"/>
      <c r="D126" s="15" t="s">
        <v>13</v>
      </c>
      <c r="E126" s="15" t="s">
        <v>128</v>
      </c>
      <c r="F126" s="3" t="s">
        <v>11</v>
      </c>
      <c r="G126" s="62">
        <f>G125*0.0423*0.000454</f>
        <v>123.15356947151997</v>
      </c>
    </row>
    <row r="127" spans="1:7" ht="48" hidden="1" outlineLevel="3" x14ac:dyDescent="0.25">
      <c r="A127" s="3" t="s">
        <v>11</v>
      </c>
      <c r="B127" s="15" t="s">
        <v>12</v>
      </c>
      <c r="C127" s="3"/>
      <c r="D127" s="15" t="s">
        <v>13</v>
      </c>
      <c r="E127" s="15" t="s">
        <v>129</v>
      </c>
      <c r="F127" s="3" t="s">
        <v>11</v>
      </c>
      <c r="G127" s="62">
        <f>G126*28</f>
        <v>3448.2999452025592</v>
      </c>
    </row>
    <row r="128" spans="1:7" hidden="1" outlineLevel="1" x14ac:dyDescent="0.25">
      <c r="A128" s="3" t="s">
        <v>11</v>
      </c>
      <c r="B128" s="15" t="s">
        <v>12</v>
      </c>
      <c r="C128" s="3"/>
      <c r="D128" s="15" t="s">
        <v>13</v>
      </c>
      <c r="E128" s="58" t="s">
        <v>82</v>
      </c>
      <c r="F128" s="3" t="s">
        <v>11</v>
      </c>
      <c r="G128" s="3">
        <f>AVERAGE(G108,G115,G122)</f>
        <v>0.56700000000000006</v>
      </c>
    </row>
    <row r="129" spans="1:7" hidden="1" outlineLevel="1" x14ac:dyDescent="0.25">
      <c r="A129" s="3" t="s">
        <v>11</v>
      </c>
      <c r="B129" s="15" t="s">
        <v>12</v>
      </c>
      <c r="C129" s="3"/>
      <c r="D129" s="15" t="s">
        <v>13</v>
      </c>
      <c r="E129" s="58" t="s">
        <v>83</v>
      </c>
      <c r="F129" s="3" t="s">
        <v>11</v>
      </c>
      <c r="G129" s="61">
        <f>_xlfn.STDEV.S(G108,G115,G122)</f>
        <v>1.3999999999999957E-2</v>
      </c>
    </row>
    <row r="130" spans="1:7" hidden="1" outlineLevel="1" x14ac:dyDescent="0.25">
      <c r="A130" s="3" t="s">
        <v>11</v>
      </c>
      <c r="B130" s="15" t="s">
        <v>12</v>
      </c>
      <c r="C130" s="3"/>
      <c r="D130" s="15" t="s">
        <v>13</v>
      </c>
      <c r="E130" s="58" t="s">
        <v>84</v>
      </c>
      <c r="F130" s="3" t="s">
        <v>11</v>
      </c>
      <c r="G130" s="3">
        <f>COUNTA(G108,G115,G122)</f>
        <v>3</v>
      </c>
    </row>
    <row r="131" spans="1:7" hidden="1" outlineLevel="1" x14ac:dyDescent="0.25">
      <c r="A131" s="3" t="s">
        <v>11</v>
      </c>
      <c r="B131" s="15" t="s">
        <v>12</v>
      </c>
      <c r="C131" s="3"/>
      <c r="D131" s="15" t="s">
        <v>13</v>
      </c>
      <c r="E131" s="58" t="s">
        <v>85</v>
      </c>
      <c r="F131" s="3" t="s">
        <v>11</v>
      </c>
      <c r="G131" s="3">
        <f>G130-1</f>
        <v>2</v>
      </c>
    </row>
    <row r="132" spans="1:7" ht="30" hidden="1" outlineLevel="1" x14ac:dyDescent="0.25">
      <c r="A132" s="3" t="s">
        <v>11</v>
      </c>
      <c r="B132" s="15" t="s">
        <v>12</v>
      </c>
      <c r="C132" s="3"/>
      <c r="D132" s="15" t="s">
        <v>13</v>
      </c>
      <c r="E132" s="58" t="s">
        <v>86</v>
      </c>
      <c r="F132" s="3" t="s">
        <v>11</v>
      </c>
      <c r="G132" s="61">
        <f>TINV(0.1,G131)</f>
        <v>2.9199855803537269</v>
      </c>
    </row>
    <row r="133" spans="1:7" hidden="1" outlineLevel="1" x14ac:dyDescent="0.25">
      <c r="A133" s="3" t="s">
        <v>11</v>
      </c>
      <c r="B133" s="15" t="s">
        <v>12</v>
      </c>
      <c r="C133" s="3"/>
      <c r="D133" s="15" t="s">
        <v>13</v>
      </c>
      <c r="E133" s="58" t="s">
        <v>87</v>
      </c>
      <c r="F133" s="3" t="s">
        <v>11</v>
      </c>
      <c r="G133" s="63">
        <f>G128+G132*((G129/(SQRT(G130))))</f>
        <v>0.5906019624518587</v>
      </c>
    </row>
    <row r="134" spans="1:7" hidden="1" outlineLevel="1" x14ac:dyDescent="0.25">
      <c r="A134" s="3" t="s">
        <v>11</v>
      </c>
      <c r="B134" s="15" t="s">
        <v>12</v>
      </c>
      <c r="C134" s="3"/>
      <c r="D134" s="15" t="s">
        <v>13</v>
      </c>
      <c r="E134" s="58" t="s">
        <v>88</v>
      </c>
      <c r="F134" s="3" t="s">
        <v>11</v>
      </c>
      <c r="G134" s="3">
        <f>AVERAGE(G109,G116,G123)</f>
        <v>48</v>
      </c>
    </row>
    <row r="135" spans="1:7" hidden="1" outlineLevel="1" x14ac:dyDescent="0.25">
      <c r="A135" s="3" t="s">
        <v>11</v>
      </c>
      <c r="B135" s="15" t="s">
        <v>12</v>
      </c>
      <c r="C135" s="3"/>
      <c r="D135" s="15" t="s">
        <v>13</v>
      </c>
      <c r="E135" s="58" t="s">
        <v>89</v>
      </c>
      <c r="F135" s="3" t="s">
        <v>11</v>
      </c>
      <c r="G135" s="3">
        <f>_xlfn.STDEV.S(G109,G116,G123)</f>
        <v>27</v>
      </c>
    </row>
    <row r="136" spans="1:7" hidden="1" outlineLevel="1" x14ac:dyDescent="0.25">
      <c r="A136" s="3" t="s">
        <v>11</v>
      </c>
      <c r="B136" s="15" t="s">
        <v>12</v>
      </c>
      <c r="C136" s="3"/>
      <c r="D136" s="15" t="s">
        <v>13</v>
      </c>
      <c r="E136" s="58" t="s">
        <v>90</v>
      </c>
      <c r="F136" s="3" t="s">
        <v>11</v>
      </c>
      <c r="G136" s="3">
        <f>COUNTA(G109,G116,G123)</f>
        <v>3</v>
      </c>
    </row>
    <row r="137" spans="1:7" hidden="1" outlineLevel="1" x14ac:dyDescent="0.25">
      <c r="A137" s="3" t="s">
        <v>11</v>
      </c>
      <c r="B137" s="15" t="s">
        <v>12</v>
      </c>
      <c r="C137" s="3"/>
      <c r="D137" s="15" t="s">
        <v>13</v>
      </c>
      <c r="E137" s="58" t="s">
        <v>91</v>
      </c>
      <c r="F137" s="3" t="s">
        <v>11</v>
      </c>
      <c r="G137" s="3">
        <f>G136-1</f>
        <v>2</v>
      </c>
    </row>
    <row r="138" spans="1:7" ht="30" hidden="1" outlineLevel="1" x14ac:dyDescent="0.25">
      <c r="A138" s="3" t="s">
        <v>11</v>
      </c>
      <c r="B138" s="15" t="s">
        <v>12</v>
      </c>
      <c r="C138" s="3"/>
      <c r="D138" s="15" t="s">
        <v>13</v>
      </c>
      <c r="E138" s="58" t="s">
        <v>92</v>
      </c>
      <c r="F138" s="3" t="s">
        <v>11</v>
      </c>
      <c r="G138" s="61">
        <f>TINV(0.1,G137)</f>
        <v>2.9199855803537269</v>
      </c>
    </row>
    <row r="139" spans="1:7" hidden="1" outlineLevel="1" x14ac:dyDescent="0.25">
      <c r="A139" s="3" t="s">
        <v>11</v>
      </c>
      <c r="B139" s="15" t="s">
        <v>12</v>
      </c>
      <c r="C139" s="3"/>
      <c r="D139" s="15" t="s">
        <v>13</v>
      </c>
      <c r="E139" s="58" t="s">
        <v>93</v>
      </c>
      <c r="F139" s="3" t="s">
        <v>11</v>
      </c>
      <c r="G139" s="61">
        <f>G134+G138*(G135/(SQRT(G136)))</f>
        <v>93.518070442870339</v>
      </c>
    </row>
    <row r="140" spans="1:7" hidden="1" outlineLevel="1" x14ac:dyDescent="0.25">
      <c r="A140" s="3" t="s">
        <v>11</v>
      </c>
      <c r="B140" s="15" t="s">
        <v>12</v>
      </c>
      <c r="C140" s="3"/>
      <c r="D140" s="15" t="s">
        <v>13</v>
      </c>
      <c r="E140" s="58" t="s">
        <v>94</v>
      </c>
      <c r="F140" s="3" t="s">
        <v>11</v>
      </c>
      <c r="G140" s="62">
        <f>AVERAGE(G110,G117,G124)</f>
        <v>26.963999999999999</v>
      </c>
    </row>
    <row r="141" spans="1:7" hidden="1" outlineLevel="1" x14ac:dyDescent="0.25">
      <c r="A141" s="3" t="s">
        <v>11</v>
      </c>
      <c r="B141" s="15" t="s">
        <v>12</v>
      </c>
      <c r="C141" s="3"/>
      <c r="D141" s="15" t="s">
        <v>13</v>
      </c>
      <c r="E141" s="58" t="s">
        <v>95</v>
      </c>
      <c r="F141" s="3" t="s">
        <v>11</v>
      </c>
      <c r="G141" s="61">
        <f>_xlfn.STDEV.S(G110,G117,G124)</f>
        <v>14.638626882327454</v>
      </c>
    </row>
    <row r="142" spans="1:7" hidden="1" outlineLevel="1" x14ac:dyDescent="0.25">
      <c r="A142" s="3" t="s">
        <v>11</v>
      </c>
      <c r="B142" s="15" t="s">
        <v>12</v>
      </c>
      <c r="C142" s="3"/>
      <c r="D142" s="15" t="s">
        <v>13</v>
      </c>
      <c r="E142" s="58" t="s">
        <v>96</v>
      </c>
      <c r="F142" s="3" t="s">
        <v>11</v>
      </c>
      <c r="G142" s="3">
        <f>COUNTA(G110,G117,G124)</f>
        <v>3</v>
      </c>
    </row>
    <row r="143" spans="1:7" hidden="1" outlineLevel="1" x14ac:dyDescent="0.25">
      <c r="A143" s="3" t="s">
        <v>11</v>
      </c>
      <c r="B143" s="15" t="s">
        <v>12</v>
      </c>
      <c r="C143" s="3"/>
      <c r="D143" s="15" t="s">
        <v>13</v>
      </c>
      <c r="E143" s="58" t="s">
        <v>97</v>
      </c>
      <c r="F143" s="3" t="s">
        <v>11</v>
      </c>
      <c r="G143" s="3">
        <f>G142-1</f>
        <v>2</v>
      </c>
    </row>
    <row r="144" spans="1:7" ht="30" hidden="1" outlineLevel="1" x14ac:dyDescent="0.25">
      <c r="A144" s="3" t="s">
        <v>11</v>
      </c>
      <c r="B144" s="15" t="s">
        <v>12</v>
      </c>
      <c r="C144" s="3"/>
      <c r="D144" s="15" t="s">
        <v>13</v>
      </c>
      <c r="E144" s="58" t="s">
        <v>98</v>
      </c>
      <c r="F144" s="3" t="s">
        <v>11</v>
      </c>
      <c r="G144" s="61">
        <f>TINV(0.1,G143)</f>
        <v>2.9199855803537269</v>
      </c>
    </row>
    <row r="145" spans="1:7" hidden="1" outlineLevel="1" x14ac:dyDescent="0.25">
      <c r="A145" s="3" t="s">
        <v>11</v>
      </c>
      <c r="B145" s="15" t="s">
        <v>12</v>
      </c>
      <c r="C145" s="3"/>
      <c r="D145" s="15" t="s">
        <v>13</v>
      </c>
      <c r="E145" s="58" t="s">
        <v>99</v>
      </c>
      <c r="F145" s="3" t="s">
        <v>11</v>
      </c>
      <c r="G145" s="62">
        <f>G140+G144*(G141/(SQRT(G142)))</f>
        <v>51.642594430247286</v>
      </c>
    </row>
    <row r="146" spans="1:7" hidden="1" outlineLevel="1" x14ac:dyDescent="0.25">
      <c r="A146" s="3" t="s">
        <v>11</v>
      </c>
      <c r="B146" s="15" t="s">
        <v>12</v>
      </c>
      <c r="C146" s="3"/>
      <c r="D146" s="15" t="s">
        <v>13</v>
      </c>
      <c r="E146" s="58" t="s">
        <v>100</v>
      </c>
      <c r="F146" s="3" t="s">
        <v>11</v>
      </c>
      <c r="G146" s="62">
        <f>AVERAGE(G111,G118,G125)</f>
        <v>14172278.4</v>
      </c>
    </row>
    <row r="147" spans="1:7" hidden="1" outlineLevel="1" x14ac:dyDescent="0.25">
      <c r="A147" s="3" t="s">
        <v>11</v>
      </c>
      <c r="B147" s="15" t="s">
        <v>12</v>
      </c>
      <c r="C147" s="3"/>
      <c r="D147" s="15" t="s">
        <v>13</v>
      </c>
      <c r="E147" s="58" t="s">
        <v>101</v>
      </c>
      <c r="F147" s="3" t="s">
        <v>11</v>
      </c>
      <c r="G147" s="62">
        <f>_xlfn.STDEV.S(G111,G118,G125)</f>
        <v>7694062.2893513069</v>
      </c>
    </row>
    <row r="148" spans="1:7" hidden="1" outlineLevel="1" x14ac:dyDescent="0.25">
      <c r="A148" s="3" t="s">
        <v>11</v>
      </c>
      <c r="B148" s="15" t="s">
        <v>12</v>
      </c>
      <c r="C148" s="3"/>
      <c r="D148" s="15" t="s">
        <v>13</v>
      </c>
      <c r="E148" s="58" t="s">
        <v>102</v>
      </c>
      <c r="F148" s="3" t="s">
        <v>11</v>
      </c>
      <c r="G148" s="3">
        <f>COUNTA(G111,G118,G125)</f>
        <v>3</v>
      </c>
    </row>
    <row r="149" spans="1:7" hidden="1" outlineLevel="1" x14ac:dyDescent="0.25">
      <c r="A149" s="3" t="s">
        <v>11</v>
      </c>
      <c r="B149" s="15" t="s">
        <v>12</v>
      </c>
      <c r="C149" s="3"/>
      <c r="D149" s="15" t="s">
        <v>13</v>
      </c>
      <c r="E149" s="58" t="s">
        <v>103</v>
      </c>
      <c r="F149" s="3" t="s">
        <v>11</v>
      </c>
      <c r="G149" s="3">
        <f>G148-1</f>
        <v>2</v>
      </c>
    </row>
    <row r="150" spans="1:7" ht="30" hidden="1" outlineLevel="1" x14ac:dyDescent="0.25">
      <c r="A150" s="3" t="s">
        <v>11</v>
      </c>
      <c r="B150" s="15" t="s">
        <v>12</v>
      </c>
      <c r="C150" s="3"/>
      <c r="D150" s="15" t="s">
        <v>13</v>
      </c>
      <c r="E150" s="58" t="s">
        <v>104</v>
      </c>
      <c r="F150" s="3" t="s">
        <v>11</v>
      </c>
      <c r="G150" s="61">
        <f>TINV(0.1,G149)</f>
        <v>2.9199855803537269</v>
      </c>
    </row>
    <row r="151" spans="1:7" hidden="1" outlineLevel="1" x14ac:dyDescent="0.25">
      <c r="A151" s="3" t="s">
        <v>11</v>
      </c>
      <c r="B151" s="15" t="s">
        <v>12</v>
      </c>
      <c r="C151" s="3"/>
      <c r="D151" s="15" t="s">
        <v>13</v>
      </c>
      <c r="E151" s="58" t="s">
        <v>105</v>
      </c>
      <c r="F151" s="3" t="s">
        <v>11</v>
      </c>
      <c r="G151" s="62">
        <f>G146+G150*(G147/(SQRT(G148)))</f>
        <v>27143347.632537968</v>
      </c>
    </row>
    <row r="152" spans="1:7" hidden="1" outlineLevel="1" x14ac:dyDescent="0.25">
      <c r="A152" s="3" t="s">
        <v>11</v>
      </c>
      <c r="B152" s="15" t="s">
        <v>12</v>
      </c>
      <c r="C152" s="3"/>
      <c r="D152" s="15" t="s">
        <v>13</v>
      </c>
      <c r="E152" s="58" t="s">
        <v>106</v>
      </c>
      <c r="F152" s="3" t="s">
        <v>11</v>
      </c>
      <c r="G152" s="62">
        <f>AVERAGE(G112,G119,G126)</f>
        <v>272.16726884927999</v>
      </c>
    </row>
    <row r="153" spans="1:7" hidden="1" outlineLevel="1" x14ac:dyDescent="0.25">
      <c r="A153" s="3" t="s">
        <v>11</v>
      </c>
      <c r="B153" s="15" t="s">
        <v>12</v>
      </c>
      <c r="C153" s="3"/>
      <c r="D153" s="15" t="s">
        <v>13</v>
      </c>
      <c r="E153" s="58" t="s">
        <v>107</v>
      </c>
      <c r="F153" s="3" t="s">
        <v>11</v>
      </c>
      <c r="G153" s="61">
        <f>_xlfn.STDEV.S(G112,G119,G126)</f>
        <v>147.75831101716034</v>
      </c>
    </row>
    <row r="154" spans="1:7" hidden="1" outlineLevel="1" x14ac:dyDescent="0.25">
      <c r="A154" s="3" t="s">
        <v>11</v>
      </c>
      <c r="B154" s="15" t="s">
        <v>12</v>
      </c>
      <c r="C154" s="3"/>
      <c r="D154" s="15" t="s">
        <v>13</v>
      </c>
      <c r="E154" s="58" t="s">
        <v>108</v>
      </c>
      <c r="F154" s="3" t="s">
        <v>11</v>
      </c>
      <c r="G154" s="3">
        <f>COUNTA(G112,G119,G126)</f>
        <v>3</v>
      </c>
    </row>
    <row r="155" spans="1:7" hidden="1" outlineLevel="1" x14ac:dyDescent="0.25">
      <c r="A155" s="3" t="s">
        <v>11</v>
      </c>
      <c r="B155" s="15" t="s">
        <v>12</v>
      </c>
      <c r="C155" s="3"/>
      <c r="D155" s="15" t="s">
        <v>13</v>
      </c>
      <c r="E155" s="58" t="s">
        <v>109</v>
      </c>
      <c r="F155" s="3" t="s">
        <v>11</v>
      </c>
      <c r="G155" s="3">
        <f>G154-1</f>
        <v>2</v>
      </c>
    </row>
    <row r="156" spans="1:7" ht="30" hidden="1" outlineLevel="1" x14ac:dyDescent="0.25">
      <c r="A156" s="3" t="s">
        <v>11</v>
      </c>
      <c r="B156" s="15" t="s">
        <v>12</v>
      </c>
      <c r="C156" s="3"/>
      <c r="D156" s="15" t="s">
        <v>13</v>
      </c>
      <c r="E156" s="58" t="s">
        <v>110</v>
      </c>
      <c r="F156" s="3" t="s">
        <v>11</v>
      </c>
      <c r="G156" s="61">
        <f>TINV(0.1,G155)</f>
        <v>2.9199855803537269</v>
      </c>
    </row>
    <row r="157" spans="1:7" hidden="1" outlineLevel="1" x14ac:dyDescent="0.25">
      <c r="A157" s="3" t="s">
        <v>11</v>
      </c>
      <c r="B157" s="15" t="s">
        <v>12</v>
      </c>
      <c r="C157" s="3"/>
      <c r="D157" s="15" t="s">
        <v>13</v>
      </c>
      <c r="E157" s="58" t="s">
        <v>111</v>
      </c>
      <c r="F157" s="3" t="s">
        <v>11</v>
      </c>
      <c r="G157" s="62">
        <f>G152+G156*(G153/(SQRT(G154)))</f>
        <v>521.26627660478562</v>
      </c>
    </row>
    <row r="158" spans="1:7" hidden="1" outlineLevel="1" x14ac:dyDescent="0.25">
      <c r="A158" s="3" t="s">
        <v>11</v>
      </c>
      <c r="B158" s="15" t="s">
        <v>12</v>
      </c>
      <c r="C158" s="3"/>
      <c r="D158" s="15" t="s">
        <v>13</v>
      </c>
      <c r="E158" s="58" t="s">
        <v>112</v>
      </c>
      <c r="F158" s="3" t="s">
        <v>11</v>
      </c>
      <c r="G158" s="62">
        <f>AVERAGE(G113,G120,G127)</f>
        <v>7620.6835277798391</v>
      </c>
    </row>
    <row r="159" spans="1:7" hidden="1" outlineLevel="1" x14ac:dyDescent="0.25">
      <c r="A159" s="3" t="s">
        <v>11</v>
      </c>
      <c r="B159" s="15" t="s">
        <v>12</v>
      </c>
      <c r="C159" s="3"/>
      <c r="D159" s="15" t="s">
        <v>13</v>
      </c>
      <c r="E159" s="58" t="s">
        <v>113</v>
      </c>
      <c r="F159" s="3" t="s">
        <v>11</v>
      </c>
      <c r="G159" s="61">
        <f>_xlfn.STDEV.S(G113,G120,G127)</f>
        <v>4137.2327084804901</v>
      </c>
    </row>
    <row r="160" spans="1:7" hidden="1" outlineLevel="1" x14ac:dyDescent="0.25">
      <c r="A160" s="3" t="s">
        <v>11</v>
      </c>
      <c r="B160" s="15" t="s">
        <v>12</v>
      </c>
      <c r="C160" s="3"/>
      <c r="D160" s="15" t="s">
        <v>13</v>
      </c>
      <c r="E160" s="58" t="s">
        <v>114</v>
      </c>
      <c r="F160" s="3" t="s">
        <v>11</v>
      </c>
      <c r="G160" s="3">
        <f>COUNTA(G113,G120,G127)</f>
        <v>3</v>
      </c>
    </row>
    <row r="161" spans="1:7" hidden="1" outlineLevel="1" x14ac:dyDescent="0.25">
      <c r="A161" s="3" t="s">
        <v>11</v>
      </c>
      <c r="B161" s="15" t="s">
        <v>12</v>
      </c>
      <c r="C161" s="3"/>
      <c r="D161" s="15" t="s">
        <v>13</v>
      </c>
      <c r="E161" s="58" t="s">
        <v>115</v>
      </c>
      <c r="F161" s="3" t="s">
        <v>11</v>
      </c>
      <c r="G161" s="3">
        <f>G160-1</f>
        <v>2</v>
      </c>
    </row>
    <row r="162" spans="1:7" ht="30" hidden="1" outlineLevel="1" x14ac:dyDescent="0.25">
      <c r="A162" s="3" t="s">
        <v>11</v>
      </c>
      <c r="B162" s="15" t="s">
        <v>12</v>
      </c>
      <c r="C162" s="3"/>
      <c r="D162" s="15" t="s">
        <v>13</v>
      </c>
      <c r="E162" s="58" t="s">
        <v>116</v>
      </c>
      <c r="F162" s="3" t="s">
        <v>11</v>
      </c>
      <c r="G162" s="61">
        <f>TINV(0.1,G161)</f>
        <v>2.9199855803537269</v>
      </c>
    </row>
    <row r="163" spans="1:7" hidden="1" outlineLevel="1" x14ac:dyDescent="0.25">
      <c r="A163" s="3" t="s">
        <v>11</v>
      </c>
      <c r="B163" s="15" t="s">
        <v>12</v>
      </c>
      <c r="C163" s="3"/>
      <c r="D163" s="15" t="s">
        <v>13</v>
      </c>
      <c r="E163" s="58" t="s">
        <v>117</v>
      </c>
      <c r="F163" s="3" t="s">
        <v>11</v>
      </c>
      <c r="G163" s="62">
        <f>G158+G162*(G159/(SQRT(G160)))</f>
        <v>14595.455744933995</v>
      </c>
    </row>
    <row r="164" spans="1:7" ht="165" hidden="1" outlineLevel="1" x14ac:dyDescent="0.25">
      <c r="A164" s="3" t="s">
        <v>11</v>
      </c>
      <c r="B164" s="15" t="s">
        <v>40</v>
      </c>
      <c r="C164" s="3"/>
      <c r="D164" s="15"/>
      <c r="E164" s="58" t="s">
        <v>130</v>
      </c>
      <c r="F164" s="3" t="s">
        <v>11</v>
      </c>
      <c r="G164" s="62"/>
    </row>
    <row r="165" spans="1:7" ht="30" hidden="1" outlineLevel="1" x14ac:dyDescent="0.25">
      <c r="A165" s="3" t="s">
        <v>15</v>
      </c>
      <c r="B165" s="15" t="s">
        <v>37</v>
      </c>
      <c r="C165" s="14" t="s">
        <v>131</v>
      </c>
      <c r="D165" s="15"/>
      <c r="E165" s="58" t="s">
        <v>132</v>
      </c>
      <c r="F165" s="3" t="s">
        <v>11</v>
      </c>
      <c r="G165" s="62" t="s">
        <v>133</v>
      </c>
    </row>
    <row r="166" spans="1:7" ht="30" hidden="1" outlineLevel="1" x14ac:dyDescent="0.25">
      <c r="A166" s="3" t="s">
        <v>11</v>
      </c>
      <c r="B166" s="15" t="s">
        <v>40</v>
      </c>
      <c r="C166" s="3"/>
      <c r="D166" s="15" t="b">
        <f>EXACT(G165,"Yes, a new destruction device is being used.")</f>
        <v>1</v>
      </c>
      <c r="E166" s="58" t="s">
        <v>134</v>
      </c>
      <c r="F166" s="3" t="s">
        <v>11</v>
      </c>
      <c r="G166" s="62"/>
    </row>
    <row r="167" spans="1:7" ht="45" hidden="1" outlineLevel="1" x14ac:dyDescent="0.25">
      <c r="A167" s="3" t="s">
        <v>11</v>
      </c>
      <c r="B167" s="15" t="s">
        <v>12</v>
      </c>
      <c r="C167" s="3" t="s">
        <v>19</v>
      </c>
      <c r="D167" s="3" t="s">
        <v>13</v>
      </c>
      <c r="E167" s="3" t="s">
        <v>135</v>
      </c>
      <c r="F167" s="3" t="s">
        <v>11</v>
      </c>
      <c r="G167" s="3">
        <f>IF(AND(G165="No, a new destruction device is not being used."),0,IF(AND(G165="Yes, a new destruction device is being used."),SUM(G175,G183)))</f>
        <v>2000</v>
      </c>
    </row>
    <row r="168" spans="1:7" hidden="1" outlineLevel="1" x14ac:dyDescent="0.25">
      <c r="A168" s="3" t="s">
        <v>11</v>
      </c>
      <c r="B168" s="12" t="s">
        <v>136</v>
      </c>
      <c r="C168" s="3" t="s">
        <v>19</v>
      </c>
      <c r="D168" s="3" t="b">
        <f>EXACT(G165,"Yes, a new destruction device is being used.")</f>
        <v>1</v>
      </c>
      <c r="E168" s="3" t="s">
        <v>137</v>
      </c>
      <c r="F168" s="3" t="s">
        <v>15</v>
      </c>
      <c r="G168" s="3"/>
    </row>
    <row r="169" spans="1:7" hidden="1" outlineLevel="3" x14ac:dyDescent="0.25">
      <c r="A169" s="3" t="s">
        <v>15</v>
      </c>
      <c r="B169" s="15" t="s">
        <v>12</v>
      </c>
      <c r="C169" s="3"/>
      <c r="D169" s="15"/>
      <c r="E169" s="15" t="s">
        <v>138</v>
      </c>
      <c r="F169" s="3" t="s">
        <v>11</v>
      </c>
      <c r="G169" s="3">
        <v>2005</v>
      </c>
    </row>
    <row r="170" spans="1:7" hidden="1" outlineLevel="3" x14ac:dyDescent="0.25">
      <c r="A170" s="3" t="s">
        <v>15</v>
      </c>
      <c r="B170" s="15" t="s">
        <v>29</v>
      </c>
      <c r="C170" s="3"/>
      <c r="D170" s="15"/>
      <c r="E170" s="15" t="s">
        <v>139</v>
      </c>
      <c r="F170" s="3" t="s">
        <v>11</v>
      </c>
      <c r="G170" s="3" t="s">
        <v>140</v>
      </c>
    </row>
    <row r="171" spans="1:7" hidden="1" outlineLevel="3" x14ac:dyDescent="0.25">
      <c r="A171" s="3" t="s">
        <v>15</v>
      </c>
      <c r="B171" s="15" t="s">
        <v>12</v>
      </c>
      <c r="C171" s="3"/>
      <c r="D171" s="15"/>
      <c r="E171" s="15" t="s">
        <v>141</v>
      </c>
      <c r="F171" s="3" t="s">
        <v>11</v>
      </c>
      <c r="G171" s="3">
        <v>900</v>
      </c>
    </row>
    <row r="172" spans="1:7" hidden="1" outlineLevel="3" x14ac:dyDescent="0.25">
      <c r="A172" s="3" t="s">
        <v>15</v>
      </c>
      <c r="B172" s="15" t="s">
        <v>12</v>
      </c>
      <c r="C172" s="3"/>
      <c r="D172" s="15"/>
      <c r="E172" s="15" t="s">
        <v>142</v>
      </c>
      <c r="F172" s="3" t="s">
        <v>11</v>
      </c>
      <c r="G172" s="62">
        <v>1000</v>
      </c>
    </row>
    <row r="173" spans="1:7" hidden="1" outlineLevel="3" x14ac:dyDescent="0.25">
      <c r="A173" s="3" t="s">
        <v>15</v>
      </c>
      <c r="B173" s="15" t="s">
        <v>12</v>
      </c>
      <c r="C173" s="3"/>
      <c r="D173" s="15"/>
      <c r="E173" s="15" t="s">
        <v>143</v>
      </c>
      <c r="F173" s="3" t="s">
        <v>11</v>
      </c>
      <c r="G173" s="62">
        <v>0</v>
      </c>
    </row>
    <row r="174" spans="1:7" hidden="1" outlineLevel="3" x14ac:dyDescent="0.25">
      <c r="A174" s="3" t="s">
        <v>15</v>
      </c>
      <c r="B174" s="15" t="s">
        <v>12</v>
      </c>
      <c r="C174" s="3"/>
      <c r="D174" s="15"/>
      <c r="E174" s="15" t="s">
        <v>144</v>
      </c>
      <c r="F174" s="3" t="s">
        <v>11</v>
      </c>
      <c r="G174" s="61">
        <v>1</v>
      </c>
    </row>
    <row r="175" spans="1:7" hidden="1" outlineLevel="3" x14ac:dyDescent="0.25">
      <c r="A175" s="3" t="s">
        <v>11</v>
      </c>
      <c r="B175" s="15" t="s">
        <v>12</v>
      </c>
      <c r="C175" s="3"/>
      <c r="D175" s="15" t="s">
        <v>13</v>
      </c>
      <c r="E175" s="15" t="s">
        <v>145</v>
      </c>
      <c r="F175" s="3" t="s">
        <v>11</v>
      </c>
      <c r="G175" s="62">
        <f>(G172-G173)*G174</f>
        <v>1000</v>
      </c>
    </row>
    <row r="176" spans="1:7" hidden="1" outlineLevel="2" x14ac:dyDescent="0.25">
      <c r="A176" s="3" t="s">
        <v>11</v>
      </c>
      <c r="B176" s="12" t="s">
        <v>136</v>
      </c>
      <c r="C176" s="3" t="s">
        <v>19</v>
      </c>
      <c r="D176" s="3" t="b">
        <f>EXACT(G165,"Yes, a new destruction device is being used.")</f>
        <v>1</v>
      </c>
      <c r="E176" s="3" t="s">
        <v>137</v>
      </c>
      <c r="F176" s="3" t="s">
        <v>15</v>
      </c>
      <c r="G176" s="3"/>
    </row>
    <row r="177" spans="1:7" hidden="1" outlineLevel="3" x14ac:dyDescent="0.25">
      <c r="A177" s="3" t="s">
        <v>15</v>
      </c>
      <c r="B177" s="15" t="s">
        <v>12</v>
      </c>
      <c r="C177" s="3"/>
      <c r="D177" s="15"/>
      <c r="E177" s="15" t="s">
        <v>138</v>
      </c>
      <c r="F177" s="3" t="s">
        <v>11</v>
      </c>
      <c r="G177" s="3">
        <v>2005</v>
      </c>
    </row>
    <row r="178" spans="1:7" hidden="1" outlineLevel="3" x14ac:dyDescent="0.25">
      <c r="A178" s="3" t="s">
        <v>15</v>
      </c>
      <c r="B178" s="15" t="s">
        <v>29</v>
      </c>
      <c r="C178" s="3"/>
      <c r="D178" s="15"/>
      <c r="E178" s="15" t="s">
        <v>139</v>
      </c>
      <c r="F178" s="3" t="s">
        <v>11</v>
      </c>
      <c r="G178" s="3" t="s">
        <v>140</v>
      </c>
    </row>
    <row r="179" spans="1:7" hidden="1" outlineLevel="3" x14ac:dyDescent="0.25">
      <c r="A179" s="3" t="s">
        <v>15</v>
      </c>
      <c r="B179" s="15" t="s">
        <v>12</v>
      </c>
      <c r="C179" s="3"/>
      <c r="D179" s="15"/>
      <c r="E179" s="15" t="s">
        <v>141</v>
      </c>
      <c r="F179" s="3" t="s">
        <v>11</v>
      </c>
      <c r="G179" s="3">
        <v>900</v>
      </c>
    </row>
    <row r="180" spans="1:7" hidden="1" outlineLevel="3" x14ac:dyDescent="0.25">
      <c r="A180" s="3" t="s">
        <v>15</v>
      </c>
      <c r="B180" s="15" t="s">
        <v>12</v>
      </c>
      <c r="C180" s="3"/>
      <c r="D180" s="15"/>
      <c r="E180" s="15" t="s">
        <v>142</v>
      </c>
      <c r="F180" s="3" t="s">
        <v>11</v>
      </c>
      <c r="G180" s="62">
        <v>1000</v>
      </c>
    </row>
    <row r="181" spans="1:7" hidden="1" outlineLevel="3" x14ac:dyDescent="0.25">
      <c r="A181" s="3" t="s">
        <v>15</v>
      </c>
      <c r="B181" s="15" t="s">
        <v>12</v>
      </c>
      <c r="C181" s="3"/>
      <c r="D181" s="15"/>
      <c r="E181" s="15" t="s">
        <v>143</v>
      </c>
      <c r="F181" s="3" t="s">
        <v>11</v>
      </c>
      <c r="G181" s="62">
        <v>0</v>
      </c>
    </row>
    <row r="182" spans="1:7" hidden="1" outlineLevel="3" x14ac:dyDescent="0.25">
      <c r="A182" s="3" t="s">
        <v>15</v>
      </c>
      <c r="B182" s="15" t="s">
        <v>12</v>
      </c>
      <c r="C182" s="3"/>
      <c r="D182" s="15"/>
      <c r="E182" s="15" t="s">
        <v>144</v>
      </c>
      <c r="F182" s="3" t="s">
        <v>11</v>
      </c>
      <c r="G182" s="61">
        <v>1</v>
      </c>
    </row>
    <row r="183" spans="1:7" hidden="1" outlineLevel="3" x14ac:dyDescent="0.25">
      <c r="A183" s="3" t="s">
        <v>11</v>
      </c>
      <c r="B183" s="15" t="s">
        <v>12</v>
      </c>
      <c r="C183" s="3"/>
      <c r="D183" s="15" t="s">
        <v>13</v>
      </c>
      <c r="E183" s="15" t="s">
        <v>145</v>
      </c>
      <c r="F183" s="3" t="s">
        <v>11</v>
      </c>
      <c r="G183" s="62">
        <f>(G180-G181)*G182</f>
        <v>1000</v>
      </c>
    </row>
    <row r="184" spans="1:7" collapsed="1" x14ac:dyDescent="0.25">
      <c r="A184" s="15" t="s">
        <v>15</v>
      </c>
      <c r="B184" s="14" t="s">
        <v>146</v>
      </c>
      <c r="C184" s="12"/>
      <c r="D184" s="3"/>
      <c r="E184" s="15" t="s">
        <v>147</v>
      </c>
      <c r="F184" s="15" t="s">
        <v>11</v>
      </c>
      <c r="G184" s="3"/>
    </row>
    <row r="185" spans="1:7" hidden="1" outlineLevel="1" x14ac:dyDescent="0.25">
      <c r="A185" s="15" t="s">
        <v>11</v>
      </c>
      <c r="B185" s="15" t="s">
        <v>12</v>
      </c>
      <c r="C185" s="12"/>
      <c r="D185" s="3" t="s">
        <v>13</v>
      </c>
      <c r="E185" s="15" t="s">
        <v>148</v>
      </c>
      <c r="F185" s="15" t="s">
        <v>11</v>
      </c>
      <c r="G185" s="3">
        <f>G186+G195+G198</f>
        <v>0</v>
      </c>
    </row>
    <row r="186" spans="1:7" ht="30" hidden="1" outlineLevel="1" x14ac:dyDescent="0.25">
      <c r="A186" s="3" t="s">
        <v>11</v>
      </c>
      <c r="B186" s="15" t="s">
        <v>12</v>
      </c>
      <c r="C186" s="3" t="s">
        <v>19</v>
      </c>
      <c r="D186" s="3" t="s">
        <v>13</v>
      </c>
      <c r="E186" s="3" t="s">
        <v>149</v>
      </c>
      <c r="F186" s="3" t="s">
        <v>11</v>
      </c>
      <c r="G186" s="3">
        <f>SUM((G189*G190),(G193*G194))/1000</f>
        <v>0</v>
      </c>
    </row>
    <row r="187" spans="1:7" ht="30" hidden="1" outlineLevel="1" x14ac:dyDescent="0.25">
      <c r="A187" s="3" t="s">
        <v>15</v>
      </c>
      <c r="B187" s="14" t="s">
        <v>150</v>
      </c>
      <c r="C187" s="3"/>
      <c r="D187" s="3"/>
      <c r="E187" s="3" t="s">
        <v>151</v>
      </c>
      <c r="F187" s="3" t="s">
        <v>15</v>
      </c>
      <c r="G187" s="3"/>
    </row>
    <row r="188" spans="1:7" hidden="1" outlineLevel="3" x14ac:dyDescent="0.25">
      <c r="A188" s="3" t="s">
        <v>15</v>
      </c>
      <c r="B188" s="15" t="s">
        <v>29</v>
      </c>
      <c r="C188" s="3"/>
      <c r="D188" s="3"/>
      <c r="E188" s="3" t="s">
        <v>152</v>
      </c>
      <c r="F188" s="3" t="s">
        <v>11</v>
      </c>
      <c r="G188" s="3"/>
    </row>
    <row r="189" spans="1:7" ht="45" hidden="1" outlineLevel="3" x14ac:dyDescent="0.25">
      <c r="A189" s="3" t="s">
        <v>15</v>
      </c>
      <c r="B189" s="15" t="s">
        <v>12</v>
      </c>
      <c r="C189" s="3"/>
      <c r="D189" s="3"/>
      <c r="E189" s="3" t="s">
        <v>153</v>
      </c>
      <c r="F189" s="3" t="s">
        <v>11</v>
      </c>
      <c r="G189" s="3"/>
    </row>
    <row r="190" spans="1:7" hidden="1" outlineLevel="3" x14ac:dyDescent="0.25">
      <c r="A190" s="3" t="s">
        <v>15</v>
      </c>
      <c r="B190" s="15" t="s">
        <v>12</v>
      </c>
      <c r="C190" s="3"/>
      <c r="D190" s="3"/>
      <c r="E190" s="3" t="s">
        <v>154</v>
      </c>
      <c r="F190" s="3" t="s">
        <v>11</v>
      </c>
      <c r="G190" s="3"/>
    </row>
    <row r="191" spans="1:7" ht="30" hidden="1" outlineLevel="2" x14ac:dyDescent="0.25">
      <c r="A191" s="3" t="s">
        <v>15</v>
      </c>
      <c r="B191" s="14" t="s">
        <v>150</v>
      </c>
      <c r="C191" s="3"/>
      <c r="D191" s="3"/>
      <c r="E191" s="3" t="s">
        <v>151</v>
      </c>
      <c r="F191" s="3" t="s">
        <v>15</v>
      </c>
      <c r="G191" s="3"/>
    </row>
    <row r="192" spans="1:7" hidden="1" outlineLevel="3" x14ac:dyDescent="0.25">
      <c r="A192" s="3" t="s">
        <v>15</v>
      </c>
      <c r="B192" s="15" t="s">
        <v>29</v>
      </c>
      <c r="C192" s="3"/>
      <c r="D192" s="3"/>
      <c r="E192" s="3" t="s">
        <v>152</v>
      </c>
      <c r="F192" s="3" t="s">
        <v>11</v>
      </c>
      <c r="G192" s="3"/>
    </row>
    <row r="193" spans="1:7" ht="45" hidden="1" outlineLevel="3" x14ac:dyDescent="0.25">
      <c r="A193" s="3" t="s">
        <v>15</v>
      </c>
      <c r="B193" s="15" t="s">
        <v>12</v>
      </c>
      <c r="C193" s="3"/>
      <c r="D193" s="3"/>
      <c r="E193" s="3" t="s">
        <v>153</v>
      </c>
      <c r="F193" s="3" t="s">
        <v>11</v>
      </c>
      <c r="G193" s="3"/>
    </row>
    <row r="194" spans="1:7" hidden="1" outlineLevel="3" x14ac:dyDescent="0.25">
      <c r="A194" s="3" t="s">
        <v>15</v>
      </c>
      <c r="B194" s="15" t="s">
        <v>12</v>
      </c>
      <c r="C194" s="3"/>
      <c r="D194" s="3"/>
      <c r="E194" s="3" t="s">
        <v>154</v>
      </c>
      <c r="F194" s="3" t="s">
        <v>11</v>
      </c>
      <c r="G194" s="3"/>
    </row>
    <row r="195" spans="1:7" ht="30" hidden="1" outlineLevel="1" x14ac:dyDescent="0.25">
      <c r="A195" s="3" t="s">
        <v>11</v>
      </c>
      <c r="B195" s="15" t="s">
        <v>12</v>
      </c>
      <c r="C195" s="3" t="s">
        <v>19</v>
      </c>
      <c r="D195" s="3" t="s">
        <v>13</v>
      </c>
      <c r="E195" s="3" t="s">
        <v>155</v>
      </c>
      <c r="F195" s="3" t="s">
        <v>11</v>
      </c>
      <c r="G195" s="3">
        <f>(G196*G197)/2204.62</f>
        <v>0</v>
      </c>
    </row>
    <row r="196" spans="1:7" ht="30" hidden="1" outlineLevel="1" x14ac:dyDescent="0.25">
      <c r="A196" s="3" t="s">
        <v>15</v>
      </c>
      <c r="B196" s="15" t="s">
        <v>12</v>
      </c>
      <c r="C196" s="3"/>
      <c r="D196" s="3"/>
      <c r="E196" s="3" t="s">
        <v>156</v>
      </c>
      <c r="F196" s="3" t="s">
        <v>11</v>
      </c>
      <c r="G196" s="3"/>
    </row>
    <row r="197" spans="1:7" hidden="1" outlineLevel="1" x14ac:dyDescent="0.25">
      <c r="A197" s="3" t="s">
        <v>15</v>
      </c>
      <c r="B197" s="15" t="s">
        <v>12</v>
      </c>
      <c r="C197" s="3"/>
      <c r="D197" s="3"/>
      <c r="E197" s="3" t="s">
        <v>157</v>
      </c>
      <c r="F197" s="3" t="s">
        <v>11</v>
      </c>
      <c r="G197" s="3"/>
    </row>
    <row r="198" spans="1:7" ht="45" hidden="1" outlineLevel="1" x14ac:dyDescent="0.25">
      <c r="A198" s="3" t="s">
        <v>11</v>
      </c>
      <c r="B198" s="15" t="s">
        <v>12</v>
      </c>
      <c r="C198" s="3" t="s">
        <v>19</v>
      </c>
      <c r="D198" s="3" t="s">
        <v>13</v>
      </c>
      <c r="E198" s="3" t="s">
        <v>158</v>
      </c>
      <c r="F198" s="3" t="s">
        <v>11</v>
      </c>
      <c r="G198" s="3">
        <f>SUM((G201*G207*0.0423*0.000454*((1-G202)*G208)+(G202*(12/16)*(44/12))),(G205*G207*0.0423*0.000454*((1-G206)*G208)+(G206*(12/16)*(44/12))))</f>
        <v>0</v>
      </c>
    </row>
    <row r="199" spans="1:7" ht="30" hidden="1" outlineLevel="1" x14ac:dyDescent="0.25">
      <c r="A199" s="3" t="s">
        <v>15</v>
      </c>
      <c r="B199" s="14" t="s">
        <v>159</v>
      </c>
      <c r="C199" s="3" t="s">
        <v>19</v>
      </c>
      <c r="D199" s="3"/>
      <c r="E199" s="3" t="s">
        <v>160</v>
      </c>
      <c r="F199" s="3" t="s">
        <v>15</v>
      </c>
      <c r="G199" s="3"/>
    </row>
    <row r="200" spans="1:7" hidden="1" outlineLevel="3" x14ac:dyDescent="0.25">
      <c r="A200" s="3" t="s">
        <v>15</v>
      </c>
      <c r="B200" s="15" t="s">
        <v>29</v>
      </c>
      <c r="C200" s="3"/>
      <c r="D200" s="3"/>
      <c r="E200" s="3" t="s">
        <v>30</v>
      </c>
      <c r="F200" s="3" t="s">
        <v>11</v>
      </c>
      <c r="G200" s="3"/>
    </row>
    <row r="201" spans="1:7" ht="30" hidden="1" outlineLevel="3" x14ac:dyDescent="0.25">
      <c r="A201" s="3" t="s">
        <v>15</v>
      </c>
      <c r="B201" s="15" t="s">
        <v>12</v>
      </c>
      <c r="C201" s="3"/>
      <c r="D201" s="3"/>
      <c r="E201" s="3" t="s">
        <v>161</v>
      </c>
      <c r="F201" s="3" t="s">
        <v>11</v>
      </c>
      <c r="G201" s="3"/>
    </row>
    <row r="202" spans="1:7" hidden="1" outlineLevel="3" x14ac:dyDescent="0.25">
      <c r="A202" s="3" t="s">
        <v>15</v>
      </c>
      <c r="B202" s="15" t="s">
        <v>12</v>
      </c>
      <c r="C202" s="3"/>
      <c r="D202" s="3"/>
      <c r="E202" s="3" t="s">
        <v>162</v>
      </c>
      <c r="F202" s="3" t="s">
        <v>11</v>
      </c>
      <c r="G202" s="3"/>
    </row>
    <row r="203" spans="1:7" ht="30" hidden="1" outlineLevel="2" x14ac:dyDescent="0.25">
      <c r="A203" s="3" t="s">
        <v>15</v>
      </c>
      <c r="B203" s="14" t="s">
        <v>159</v>
      </c>
      <c r="C203" s="3" t="s">
        <v>19</v>
      </c>
      <c r="D203" s="3"/>
      <c r="E203" s="3" t="s">
        <v>160</v>
      </c>
      <c r="F203" s="3" t="s">
        <v>15</v>
      </c>
      <c r="G203" s="3"/>
    </row>
    <row r="204" spans="1:7" hidden="1" outlineLevel="3" x14ac:dyDescent="0.25">
      <c r="A204" s="3" t="s">
        <v>15</v>
      </c>
      <c r="B204" s="15" t="s">
        <v>29</v>
      </c>
      <c r="C204" s="3"/>
      <c r="D204" s="3"/>
      <c r="E204" s="3" t="s">
        <v>30</v>
      </c>
      <c r="F204" s="3" t="s">
        <v>11</v>
      </c>
      <c r="G204" s="3"/>
    </row>
    <row r="205" spans="1:7" ht="30" hidden="1" outlineLevel="3" x14ac:dyDescent="0.25">
      <c r="A205" s="3" t="s">
        <v>15</v>
      </c>
      <c r="B205" s="15" t="s">
        <v>12</v>
      </c>
      <c r="C205" s="3"/>
      <c r="D205" s="3"/>
      <c r="E205" s="3" t="s">
        <v>161</v>
      </c>
      <c r="F205" s="3" t="s">
        <v>11</v>
      </c>
      <c r="G205" s="3"/>
    </row>
    <row r="206" spans="1:7" hidden="1" outlineLevel="3" x14ac:dyDescent="0.25">
      <c r="A206" s="3" t="s">
        <v>15</v>
      </c>
      <c r="B206" s="15" t="s">
        <v>12</v>
      </c>
      <c r="C206" s="3"/>
      <c r="D206" s="3"/>
      <c r="E206" s="3" t="s">
        <v>162</v>
      </c>
      <c r="F206" s="3" t="s">
        <v>11</v>
      </c>
      <c r="G206" s="3"/>
    </row>
    <row r="207" spans="1:7" ht="30" hidden="1" outlineLevel="1" x14ac:dyDescent="0.25">
      <c r="A207" s="3" t="s">
        <v>15</v>
      </c>
      <c r="B207" s="15" t="s">
        <v>12</v>
      </c>
      <c r="C207" s="3"/>
      <c r="D207" s="3"/>
      <c r="E207" s="3" t="s">
        <v>163</v>
      </c>
      <c r="F207" s="3" t="s">
        <v>11</v>
      </c>
      <c r="G207" s="3"/>
    </row>
    <row r="208" spans="1:7" ht="30" hidden="1" outlineLevel="1" x14ac:dyDescent="0.25">
      <c r="A208" s="3" t="s">
        <v>15</v>
      </c>
      <c r="B208" s="15" t="s">
        <v>12</v>
      </c>
      <c r="C208" s="3"/>
      <c r="D208" s="3"/>
      <c r="E208" s="3" t="s">
        <v>23</v>
      </c>
      <c r="F208" s="3" t="s">
        <v>11</v>
      </c>
      <c r="G208" s="3">
        <v>28</v>
      </c>
    </row>
  </sheetData>
  <mergeCells count="3">
    <mergeCell ref="A1:G1"/>
    <mergeCell ref="B2:G2"/>
    <mergeCell ref="B3:G3"/>
  </mergeCells>
  <dataValidations disablePrompts="1" count="2">
    <dataValidation type="list" allowBlank="1" showInputMessage="1" showErrorMessage="1" sqref="B3:G3" xr:uid="{6E163252-CCD9-46B4-8271-288E3E02A67D}">
      <formula1>"Verifiable Credentials,Encrypted Verifiable Credential,Sub-Schema"</formula1>
    </dataValidation>
    <dataValidation type="list" allowBlank="1" showInputMessage="1" showErrorMessage="1" sqref="G21 A17:A183 F7:F15 F17:F183 A7:A15 F186:F208 A186:A208" xr:uid="{92AC13B2-D8AC-4BCF-A222-A31FDF0606B3}">
      <formula1>"Yes,No"</formula1>
    </dataValidation>
  </dataValidations>
  <hyperlinks>
    <hyperlink ref="B15" location="'Device i'!A1" display="'Device i" xr:uid="{4E2053F3-16ED-401D-995B-EE61258314B5}"/>
    <hyperlink ref="C34" location="'If methane was collected (enum)'!A1" display="'If methane was collected (enum)" xr:uid="{16BE720B-87B1-47C0-B57E-BDA0F068A977}"/>
    <hyperlink ref="C36" location="'Has the baseline methane (enum)'!A1" display="'Has the baseline methane (enum)" xr:uid="{BB8397E4-5222-4544-A1E6-DEA90BC3A6EA}"/>
    <hyperlink ref="C37" location="'Are you prepared to aggr (enum)'!A1" display="'Are you prepared to aggr (enum)" xr:uid="{F54BE6DF-01F4-4F4B-A705-138040796490}"/>
    <hyperlink ref="C38" location="'Is the aggregation perio (enum)'!A1" display="'Is the aggregation perio (enum)" xr:uid="{7CF50D08-EC66-415B-95AC-62B01B70C5BD}"/>
    <hyperlink ref="C32" location="'Was methane ever collect (enum)'!A1" display="'Was methane ever collect (enum)" xr:uid="{BB73C851-0FFA-4ADB-A67F-CCDD9803CFF1}"/>
    <hyperlink ref="B45" location="Closeddiscount!A1" display="Closeddiscount" xr:uid="{BA5906EF-179D-48B4-9D76-83302A786020}"/>
    <hyperlink ref="B52" location="Closeddiscount!A1" display="Closeddiscount" xr:uid="{FE71E449-4111-44EE-83FE-E9E05B32D86F}"/>
    <hyperlink ref="B59" location="Closeddiscount!A1" display="Closeddiscount" xr:uid="{0F549257-A1A2-432D-96F2-BBE74B0BA5D2}"/>
    <hyperlink ref="B107" location="NQdiscount!A1" display="NQdiscount" xr:uid="{2E91FA78-E1EC-4558-A4AE-D5E1D2280B25}"/>
    <hyperlink ref="B114" location="NQdiscount!A1" display="NQdiscount" xr:uid="{87555DC2-BA4F-4525-8CF6-D4E32B8259CF}"/>
    <hyperlink ref="B121" location="NQdiscount!A1" display="NQdiscount" xr:uid="{D64BDE99-AC11-41E8-A4F1-C5F80BE894B2}"/>
    <hyperlink ref="C103" location="'Is there a non-qualifyin (enum)'!A1" display="'Is there a non-qualifyin (enum)" xr:uid="{D3ADF773-4887-4629-9FB9-357921B5D1F1}"/>
    <hyperlink ref="C41" location="'Is the project a flare p (enum)'!A1" display="'Is the project a flare p (enum)" xr:uid="{855BA04E-0D32-41CC-8D16-1871798E11F6}"/>
    <hyperlink ref="C165" location="'Is a new destruction dev (enum)'!A1" display="'Is a new destruction dev (enum)" xr:uid="{3A9FF3D3-FFB5-43A5-B6AF-54F7880E24D3}"/>
    <hyperlink ref="B168" location="Destmax!A1" display="Destmax" xr:uid="{400426E0-010C-4C6E-8EC9-5933910F1CC1}"/>
    <hyperlink ref="B176" location="Destmax!A1" display="Destmax" xr:uid="{971C81A1-0045-4347-80FE-9A427269CB5B}"/>
    <hyperlink ref="B19" location="'Time interval t'!A1" display="'Time interval t" xr:uid="{D2107652-0A72-44B5-8F5F-B4E4F841C5BC}"/>
    <hyperlink ref="C21" location="'If any of the landfi (enum)'!A1" display="'If any of the landfi (enum)" xr:uid="{02E2FFD2-7C20-4EE5-9FE4-3929C0A5F870}"/>
    <hyperlink ref="B6" location="'U.S. Landfill BE Sample'!A1" display="'U.S. Landfill BE Sample" xr:uid="{7645734E-024F-498C-BE54-FF62B0D6A0FC}"/>
    <hyperlink ref="B187" location="'PE Fuel Type j'!A1" display="'PE Fuel Type j" xr:uid="{66552258-C767-4916-9C9B-0DFF0C3BA76A}"/>
    <hyperlink ref="B191" location="'PE Fuel Type j'!A1" display="'PE Fuel Type j" xr:uid="{42296845-58A1-4D1C-94E1-08E711FD294C}"/>
    <hyperlink ref="B199" location="'PE Device Type i'!A1" display="'PE Device Type i" xr:uid="{EA9F23ED-0C39-4828-88EA-512C30D5EFB9}"/>
    <hyperlink ref="B203" location="'PE Device Type i'!A1" display="'PE Device Type i" xr:uid="{98537F47-965E-4B3F-880C-6668155A8E62}"/>
    <hyperlink ref="B184" location="'U.S. Landfill PE Sample'!A1" display="'U.S. Landfill PE Sample" xr:uid="{4F8DBE4C-3292-4005-A7B3-626273EA4938}"/>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disablePrompts="1" count="7">
        <x14:dataValidation type="list" allowBlank="1" showInputMessage="1" showErrorMessage="1" xr:uid="{1B722C33-DBAF-42A9-A348-76732535EBA6}">
          <x14:formula1>
            <xm:f>'Is a new destruction dev (enum)'!$A$3:$A$4</xm:f>
          </x14:formula1>
          <xm:sqref>G165</xm:sqref>
        </x14:dataValidation>
        <x14:dataValidation type="list" allowBlank="1" showInputMessage="1" showErrorMessage="1" xr:uid="{309FF283-DC2D-4D2F-896E-15D17FF7E636}">
          <x14:formula1>
            <xm:f>'Is there a non-qualifyin (enum)'!$A$3:$A$4</xm:f>
          </x14:formula1>
          <xm:sqref>G103</xm:sqref>
        </x14:dataValidation>
        <x14:dataValidation type="list" allowBlank="1" showInputMessage="1" showErrorMessage="1" xr:uid="{6B669ABE-98FD-4D86-AF01-D23C439DBB76}">
          <x14:formula1>
            <xm:f>'If methane was collected (enum)'!$A$3:$A$4</xm:f>
          </x14:formula1>
          <xm:sqref>G34:G35</xm:sqref>
        </x14:dataValidation>
        <x14:dataValidation type="list" allowBlank="1" showInputMessage="1" showErrorMessage="1" xr:uid="{3299320E-73F4-40F0-A80F-D6E2B441F538}">
          <x14:formula1>
            <xm:f>'Has the baseline methane (enum)'!$A$3:$A$4</xm:f>
          </x14:formula1>
          <xm:sqref>G36</xm:sqref>
        </x14:dataValidation>
        <x14:dataValidation type="list" allowBlank="1" showInputMessage="1" showErrorMessage="1" xr:uid="{6C96115B-0879-42B8-B2A8-B2E1885C5AB0}">
          <x14:formula1>
            <xm:f>'Are you prepared to aggr (enum)'!$A$3:$A$4</xm:f>
          </x14:formula1>
          <xm:sqref>G37</xm:sqref>
        </x14:dataValidation>
        <x14:dataValidation type="list" allowBlank="1" showInputMessage="1" showErrorMessage="1" xr:uid="{0626C090-C446-412F-B358-F6488B9725CC}">
          <x14:formula1>
            <xm:f>'Is the project a flare p (enum)'!$A$3:$A$4</xm:f>
          </x14:formula1>
          <xm:sqref>G38 G41</xm:sqref>
        </x14:dataValidation>
        <x14:dataValidation type="list" allowBlank="1" showInputMessage="1" showErrorMessage="1" xr:uid="{DD746E2D-0E69-4B4B-8CD4-D218DA320AD1}">
          <x14:formula1>
            <xm:f>'Was methane ever collect (enum)'!$A$3:$A$4</xm:f>
          </x14:formula1>
          <xm:sqref>G32:G33</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1A45A9-7CC6-4F73-B087-EFB4D27CCCA9}">
  <sheetPr>
    <outlinePr summaryBelow="0" summaryRight="0"/>
  </sheetPr>
  <dimension ref="A1:G19"/>
  <sheetViews>
    <sheetView topLeftCell="A3" workbookViewId="0">
      <selection activeCell="F8" sqref="F8"/>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28</v>
      </c>
      <c r="B1" s="70"/>
      <c r="C1" s="70"/>
      <c r="D1" s="70"/>
      <c r="E1" s="70"/>
      <c r="F1" s="70"/>
      <c r="G1" s="70"/>
    </row>
    <row r="2" spans="1:7" ht="18.75" x14ac:dyDescent="0.3">
      <c r="A2" s="1" t="s">
        <v>1</v>
      </c>
      <c r="B2" s="71"/>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3" t="s">
        <v>30</v>
      </c>
      <c r="F5" s="3" t="s">
        <v>11</v>
      </c>
      <c r="G5" s="3"/>
    </row>
    <row r="6" spans="1:7" ht="30" x14ac:dyDescent="0.25">
      <c r="A6" s="3" t="s">
        <v>11</v>
      </c>
      <c r="B6" s="15" t="s">
        <v>12</v>
      </c>
      <c r="C6" s="3" t="s">
        <v>19</v>
      </c>
      <c r="D6" s="3" t="s">
        <v>13</v>
      </c>
      <c r="E6" s="3" t="s">
        <v>31</v>
      </c>
      <c r="F6" s="3" t="s">
        <v>11</v>
      </c>
      <c r="G6" s="3">
        <f>G7*G19</f>
        <v>0</v>
      </c>
    </row>
    <row r="7" spans="1:7" ht="30" x14ac:dyDescent="0.25">
      <c r="A7" s="3" t="s">
        <v>11</v>
      </c>
      <c r="B7" s="15" t="s">
        <v>12</v>
      </c>
      <c r="C7" s="3" t="s">
        <v>19</v>
      </c>
      <c r="D7" s="3" t="s">
        <v>13</v>
      </c>
      <c r="E7" s="3" t="s">
        <v>32</v>
      </c>
      <c r="F7" s="3" t="s">
        <v>11</v>
      </c>
      <c r="G7" s="3">
        <f>SUM(G12*G18)</f>
        <v>0</v>
      </c>
    </row>
    <row r="8" spans="1:7" ht="30" x14ac:dyDescent="0.25">
      <c r="A8" s="3" t="s">
        <v>15</v>
      </c>
      <c r="B8" s="14" t="s">
        <v>33</v>
      </c>
      <c r="C8" s="3"/>
      <c r="D8" s="3"/>
      <c r="E8" s="3" t="s">
        <v>34</v>
      </c>
      <c r="F8" s="3" t="s">
        <v>15</v>
      </c>
      <c r="G8" s="3"/>
    </row>
    <row r="9" spans="1:7" ht="30" outlineLevel="1" x14ac:dyDescent="0.25">
      <c r="A9" s="3" t="s">
        <v>15</v>
      </c>
      <c r="B9" s="15" t="s">
        <v>29</v>
      </c>
      <c r="C9" s="3" t="s">
        <v>19</v>
      </c>
      <c r="D9" s="3"/>
      <c r="E9" s="3" t="s">
        <v>35</v>
      </c>
      <c r="F9" s="3" t="s">
        <v>11</v>
      </c>
      <c r="G9" s="3"/>
    </row>
    <row r="10" spans="1:7" ht="120" outlineLevel="1" collapsed="1" x14ac:dyDescent="0.25">
      <c r="A10" s="3" t="s">
        <v>15</v>
      </c>
      <c r="B10" s="15" t="s">
        <v>37</v>
      </c>
      <c r="C10" s="14" t="s">
        <v>38</v>
      </c>
      <c r="D10" s="3"/>
      <c r="E10" s="15" t="s">
        <v>39</v>
      </c>
      <c r="F10" s="3" t="s">
        <v>11</v>
      </c>
      <c r="G10" s="3" t="s">
        <v>11</v>
      </c>
    </row>
    <row r="11" spans="1:7" ht="45" outlineLevel="1" collapsed="1" x14ac:dyDescent="0.25">
      <c r="A11" s="3" t="s">
        <v>11</v>
      </c>
      <c r="B11" s="15" t="s">
        <v>40</v>
      </c>
      <c r="C11" s="3" t="s">
        <v>19</v>
      </c>
      <c r="D11" s="3" t="b">
        <f>EXACT(G10,"Yes")</f>
        <v>0</v>
      </c>
      <c r="E11" s="3" t="s">
        <v>41</v>
      </c>
      <c r="F11" s="3" t="s">
        <v>11</v>
      </c>
      <c r="G11" s="3"/>
    </row>
    <row r="12" spans="1:7" ht="30" outlineLevel="1" x14ac:dyDescent="0.25">
      <c r="A12" s="3" t="s">
        <v>11</v>
      </c>
      <c r="B12" s="15" t="s">
        <v>12</v>
      </c>
      <c r="C12" s="3"/>
      <c r="D12" s="3" t="s">
        <v>13</v>
      </c>
      <c r="E12" s="3" t="s">
        <v>42</v>
      </c>
      <c r="F12" s="3" t="s">
        <v>11</v>
      </c>
      <c r="G12" s="3">
        <f>IF(AND(G10="Yes"),G14,IF(AND(G10="No"),G13))</f>
        <v>10</v>
      </c>
    </row>
    <row r="13" spans="1:7" ht="30" outlineLevel="1" x14ac:dyDescent="0.25">
      <c r="A13" s="3" t="s">
        <v>11</v>
      </c>
      <c r="B13" s="15" t="s">
        <v>12</v>
      </c>
      <c r="C13" s="3" t="s">
        <v>19</v>
      </c>
      <c r="D13" s="3" t="b">
        <f>EXACT(G10,"No")</f>
        <v>1</v>
      </c>
      <c r="E13" s="3" t="s">
        <v>42</v>
      </c>
      <c r="F13" s="3" t="s">
        <v>11</v>
      </c>
      <c r="G13" s="3">
        <v>10</v>
      </c>
    </row>
    <row r="14" spans="1:7" ht="30" outlineLevel="1" x14ac:dyDescent="0.25">
      <c r="A14" s="3" t="s">
        <v>11</v>
      </c>
      <c r="B14" s="15" t="s">
        <v>12</v>
      </c>
      <c r="C14" s="3" t="s">
        <v>19</v>
      </c>
      <c r="D14" s="3" t="b">
        <f>EXACT(G10,"Yes")</f>
        <v>0</v>
      </c>
      <c r="E14" s="3" t="s">
        <v>42</v>
      </c>
      <c r="F14" s="3" t="s">
        <v>11</v>
      </c>
      <c r="G14" s="3">
        <f>G15*(520/G16)*(G17/1)</f>
        <v>0</v>
      </c>
    </row>
    <row r="15" spans="1:7" outlineLevel="1" x14ac:dyDescent="0.25">
      <c r="A15" s="3" t="s">
        <v>11</v>
      </c>
      <c r="B15" s="15" t="s">
        <v>12</v>
      </c>
      <c r="C15" s="3"/>
      <c r="D15" s="3" t="b">
        <f>EXACT(G10,"Yes")</f>
        <v>0</v>
      </c>
      <c r="E15" s="3" t="s">
        <v>43</v>
      </c>
      <c r="F15" s="3" t="s">
        <v>11</v>
      </c>
      <c r="G15" s="3"/>
    </row>
    <row r="16" spans="1:7" ht="30" outlineLevel="1" x14ac:dyDescent="0.25">
      <c r="A16" s="3" t="s">
        <v>11</v>
      </c>
      <c r="B16" s="15" t="s">
        <v>12</v>
      </c>
      <c r="C16" s="3"/>
      <c r="D16" s="3" t="b">
        <f>EXACT(G10,"Yes")</f>
        <v>0</v>
      </c>
      <c r="E16" s="3" t="s">
        <v>44</v>
      </c>
      <c r="F16" s="3" t="s">
        <v>11</v>
      </c>
      <c r="G16" s="3">
        <v>60</v>
      </c>
    </row>
    <row r="17" spans="1:7" outlineLevel="1" x14ac:dyDescent="0.25">
      <c r="A17" s="3" t="s">
        <v>11</v>
      </c>
      <c r="B17" s="15" t="s">
        <v>12</v>
      </c>
      <c r="C17" s="3"/>
      <c r="D17" s="3" t="b">
        <f>EXACT(G10,"Yes")</f>
        <v>0</v>
      </c>
      <c r="E17" s="3" t="s">
        <v>45</v>
      </c>
      <c r="F17" s="3" t="s">
        <v>11</v>
      </c>
      <c r="G17" s="3"/>
    </row>
    <row r="18" spans="1:7" ht="30" outlineLevel="1" x14ac:dyDescent="0.25">
      <c r="A18" s="3" t="s">
        <v>15</v>
      </c>
      <c r="B18" s="15" t="s">
        <v>12</v>
      </c>
      <c r="C18" s="3" t="s">
        <v>19</v>
      </c>
      <c r="D18" s="3"/>
      <c r="E18" s="3" t="s">
        <v>46</v>
      </c>
      <c r="F18" s="3" t="s">
        <v>11</v>
      </c>
      <c r="G18" s="3"/>
    </row>
    <row r="19" spans="1:7" x14ac:dyDescent="0.25">
      <c r="A19" s="3" t="s">
        <v>15</v>
      </c>
      <c r="B19" s="15" t="s">
        <v>12</v>
      </c>
      <c r="C19" s="3" t="s">
        <v>19</v>
      </c>
      <c r="D19" s="3"/>
      <c r="E19" s="3" t="s">
        <v>47</v>
      </c>
      <c r="F19" s="3" t="s">
        <v>11</v>
      </c>
      <c r="G19" s="3"/>
    </row>
  </sheetData>
  <mergeCells count="3">
    <mergeCell ref="A1:G1"/>
    <mergeCell ref="B2:G2"/>
    <mergeCell ref="B3:G3"/>
  </mergeCells>
  <dataValidations count="2">
    <dataValidation type="list" allowBlank="1" showInputMessage="1" showErrorMessage="1" sqref="B3:G3" xr:uid="{056A50C0-B365-47A0-9390-A23E31286C72}">
      <formula1>"Verifiable Credentials,Encrypted Verifiable Credential,Sub-Schema"</formula1>
    </dataValidation>
    <dataValidation type="list" allowBlank="1" showInputMessage="1" showErrorMessage="1" sqref="G10 F6:F19 A6:A19" xr:uid="{3D6CE9E7-C945-41C4-B9E7-B9D64D9A65C3}">
      <formula1>"Yes,No"</formula1>
    </dataValidation>
  </dataValidations>
  <hyperlinks>
    <hyperlink ref="B8" location="'Time interval t'!A1" display="'Time interval t" xr:uid="{4FB24EBB-FE14-4A8F-B7AF-55C55C928E02}"/>
    <hyperlink ref="C10" location="'If any of the landfi (enum)'!A1" display="'If any of the landfi (enum)" xr:uid="{17EE7E14-874E-41C2-8A7D-E8B9B693E9BE}"/>
  </hyperlinks>
  <pageMargins left="0.7" right="0.7" top="0.75" bottom="0.75" header="0.3" footer="0.3"/>
  <pageSetup orientation="portrait" horizontalDpi="4294967295" verticalDpi="4294967295"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D07E-3ED9-43E0-BB80-B4065CB4CECD}">
  <sheetPr>
    <outlinePr summaryBelow="0" summaryRight="0"/>
  </sheetPr>
  <dimension ref="A1:G14"/>
  <sheetViews>
    <sheetView workbookViewId="0">
      <selection activeCell="A5" sqref="A5:XFD1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34</v>
      </c>
      <c r="B1" s="70"/>
      <c r="C1" s="70"/>
      <c r="D1" s="70"/>
      <c r="E1" s="70"/>
      <c r="F1" s="70"/>
      <c r="G1" s="70"/>
    </row>
    <row r="2" spans="1:7" ht="18.75" x14ac:dyDescent="0.3">
      <c r="A2" s="1" t="s">
        <v>1</v>
      </c>
      <c r="B2" s="71"/>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3" t="s">
        <v>19</v>
      </c>
      <c r="D5" s="3"/>
      <c r="E5" s="3" t="s">
        <v>35</v>
      </c>
      <c r="F5" s="3" t="s">
        <v>11</v>
      </c>
      <c r="G5" s="3"/>
    </row>
    <row r="6" spans="1:7" ht="120" collapsed="1" x14ac:dyDescent="0.25">
      <c r="A6" s="3" t="s">
        <v>15</v>
      </c>
      <c r="B6" s="15" t="s">
        <v>37</v>
      </c>
      <c r="C6" s="14" t="s">
        <v>38</v>
      </c>
      <c r="D6" s="3"/>
      <c r="E6" s="15" t="s">
        <v>39</v>
      </c>
      <c r="F6" s="3" t="s">
        <v>11</v>
      </c>
      <c r="G6" s="3" t="s">
        <v>11</v>
      </c>
    </row>
    <row r="7" spans="1:7" ht="45" collapsed="1" x14ac:dyDescent="0.25">
      <c r="A7" s="3" t="s">
        <v>11</v>
      </c>
      <c r="B7" s="15" t="s">
        <v>40</v>
      </c>
      <c r="C7" s="3" t="s">
        <v>19</v>
      </c>
      <c r="D7" s="3" t="b">
        <f>EXACT(G6,"Yes")</f>
        <v>0</v>
      </c>
      <c r="E7" s="3" t="s">
        <v>41</v>
      </c>
      <c r="F7" s="3" t="s">
        <v>11</v>
      </c>
      <c r="G7" s="3"/>
    </row>
    <row r="8" spans="1:7" ht="30" x14ac:dyDescent="0.25">
      <c r="A8" s="3" t="s">
        <v>11</v>
      </c>
      <c r="B8" s="15" t="s">
        <v>12</v>
      </c>
      <c r="C8" s="3"/>
      <c r="D8" s="3" t="s">
        <v>13</v>
      </c>
      <c r="E8" s="3" t="s">
        <v>42</v>
      </c>
      <c r="F8" s="3" t="s">
        <v>11</v>
      </c>
      <c r="G8" s="3">
        <f>IF(AND(G6="Yes"),G10,IF(AND(G6="No"),G9))</f>
        <v>10</v>
      </c>
    </row>
    <row r="9" spans="1:7" ht="30" x14ac:dyDescent="0.25">
      <c r="A9" s="3" t="s">
        <v>11</v>
      </c>
      <c r="B9" s="15" t="s">
        <v>12</v>
      </c>
      <c r="C9" s="3" t="s">
        <v>19</v>
      </c>
      <c r="D9" s="3" t="b">
        <f>EXACT(G6,"No")</f>
        <v>1</v>
      </c>
      <c r="E9" s="3" t="s">
        <v>42</v>
      </c>
      <c r="F9" s="3" t="s">
        <v>11</v>
      </c>
      <c r="G9" s="3">
        <v>10</v>
      </c>
    </row>
    <row r="10" spans="1:7" ht="30" x14ac:dyDescent="0.25">
      <c r="A10" s="3" t="s">
        <v>11</v>
      </c>
      <c r="B10" s="15" t="s">
        <v>12</v>
      </c>
      <c r="C10" s="3" t="s">
        <v>19</v>
      </c>
      <c r="D10" s="3" t="b">
        <f>EXACT(G6,"Yes")</f>
        <v>0</v>
      </c>
      <c r="E10" s="3" t="s">
        <v>42</v>
      </c>
      <c r="F10" s="3" t="s">
        <v>11</v>
      </c>
      <c r="G10" s="3">
        <f>G11*(520/G12)*(G13/1)</f>
        <v>0</v>
      </c>
    </row>
    <row r="11" spans="1:7" x14ac:dyDescent="0.25">
      <c r="A11" s="3" t="s">
        <v>11</v>
      </c>
      <c r="B11" s="15" t="s">
        <v>12</v>
      </c>
      <c r="C11" s="3"/>
      <c r="D11" s="3" t="b">
        <f>EXACT(G6,"Yes")</f>
        <v>0</v>
      </c>
      <c r="E11" s="3" t="s">
        <v>43</v>
      </c>
      <c r="F11" s="3" t="s">
        <v>11</v>
      </c>
      <c r="G11" s="3"/>
    </row>
    <row r="12" spans="1:7" ht="30" x14ac:dyDescent="0.25">
      <c r="A12" s="3" t="s">
        <v>11</v>
      </c>
      <c r="B12" s="15" t="s">
        <v>12</v>
      </c>
      <c r="C12" s="3"/>
      <c r="D12" s="3" t="b">
        <f>EXACT(G6,"Yes")</f>
        <v>0</v>
      </c>
      <c r="E12" s="3" t="s">
        <v>44</v>
      </c>
      <c r="F12" s="3" t="s">
        <v>11</v>
      </c>
      <c r="G12" s="3">
        <v>60</v>
      </c>
    </row>
    <row r="13" spans="1:7" x14ac:dyDescent="0.25">
      <c r="A13" s="3" t="s">
        <v>11</v>
      </c>
      <c r="B13" s="15" t="s">
        <v>12</v>
      </c>
      <c r="C13" s="3"/>
      <c r="D13" s="3" t="b">
        <f>EXACT(G6,"Yes")</f>
        <v>0</v>
      </c>
      <c r="E13" s="3" t="s">
        <v>45</v>
      </c>
      <c r="F13" s="3" t="s">
        <v>11</v>
      </c>
      <c r="G13" s="3"/>
    </row>
    <row r="14" spans="1:7" ht="30" x14ac:dyDescent="0.25">
      <c r="A14" s="3" t="s">
        <v>15</v>
      </c>
      <c r="B14" s="15" t="s">
        <v>12</v>
      </c>
      <c r="C14" s="3" t="s">
        <v>19</v>
      </c>
      <c r="D14" s="3"/>
      <c r="E14" s="3" t="s">
        <v>46</v>
      </c>
      <c r="F14" s="3" t="s">
        <v>11</v>
      </c>
      <c r="G14" s="3"/>
    </row>
  </sheetData>
  <mergeCells count="3">
    <mergeCell ref="A1:G1"/>
    <mergeCell ref="B2:G2"/>
    <mergeCell ref="B3:G3"/>
  </mergeCells>
  <dataValidations count="2">
    <dataValidation type="list" allowBlank="1" showInputMessage="1" showErrorMessage="1" sqref="B3:G3" xr:uid="{229C6E39-348F-4AF7-BC32-DDDEBAFEA2E8}">
      <formula1>"Verifiable Credentials,Encrypted Verifiable Credential,Sub-Schema"</formula1>
    </dataValidation>
    <dataValidation type="list" allowBlank="1" showInputMessage="1" showErrorMessage="1" sqref="G6 F5:F14 A5:A14" xr:uid="{D996AF91-9A4E-4DCB-A56F-047D234B8EE9}">
      <formula1>"Yes,No"</formula1>
    </dataValidation>
  </dataValidations>
  <hyperlinks>
    <hyperlink ref="C6" location="'If any of the landfi (enum)'!A1" display="'If any of the landfi (enum)" xr:uid="{93258571-8120-4729-836C-25A82A2D81A1}"/>
  </hyperlinks>
  <pageMargins left="0.7" right="0.7" top="0.75" bottom="0.75" header="0.3" footer="0.3"/>
  <pageSetup orientation="portrait" horizontalDpi="4294967295" verticalDpi="4294967295"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39A4E-550C-4F1F-A824-669125797E10}">
  <sheetPr>
    <outlinePr summaryBelow="0" summaryRight="0"/>
  </sheetPr>
  <dimension ref="A1:G28"/>
  <sheetViews>
    <sheetView workbookViewId="0">
      <selection sqref="A1:G1"/>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147</v>
      </c>
      <c r="B1" s="70"/>
      <c r="C1" s="70"/>
      <c r="D1" s="70"/>
      <c r="E1" s="70"/>
      <c r="F1" s="70"/>
      <c r="G1" s="70"/>
    </row>
    <row r="2" spans="1:7" ht="18.75" x14ac:dyDescent="0.3">
      <c r="A2" s="1" t="s">
        <v>1</v>
      </c>
      <c r="B2" s="71" t="s">
        <v>204</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x14ac:dyDescent="0.25">
      <c r="A5" s="15" t="s">
        <v>11</v>
      </c>
      <c r="B5" s="15" t="s">
        <v>12</v>
      </c>
      <c r="C5" s="12"/>
      <c r="D5" s="3" t="s">
        <v>13</v>
      </c>
      <c r="E5" s="15" t="s">
        <v>148</v>
      </c>
      <c r="F5" s="15" t="s">
        <v>11</v>
      </c>
      <c r="G5" s="3">
        <f>G6+G15+G18</f>
        <v>0</v>
      </c>
    </row>
    <row r="6" spans="1:7" ht="30" x14ac:dyDescent="0.25">
      <c r="A6" s="3" t="s">
        <v>11</v>
      </c>
      <c r="B6" s="15" t="s">
        <v>12</v>
      </c>
      <c r="C6" s="3" t="s">
        <v>19</v>
      </c>
      <c r="D6" s="3" t="s">
        <v>13</v>
      </c>
      <c r="E6" s="3" t="s">
        <v>149</v>
      </c>
      <c r="F6" s="3" t="s">
        <v>11</v>
      </c>
      <c r="G6" s="3">
        <f>SUM((G9*G10),(G13*G14))/1000</f>
        <v>0</v>
      </c>
    </row>
    <row r="7" spans="1:7" ht="30" x14ac:dyDescent="0.25">
      <c r="A7" s="3" t="s">
        <v>15</v>
      </c>
      <c r="B7" s="14" t="s">
        <v>150</v>
      </c>
      <c r="C7" s="3"/>
      <c r="D7" s="3"/>
      <c r="E7" s="3" t="s">
        <v>151</v>
      </c>
      <c r="F7" s="3" t="s">
        <v>15</v>
      </c>
      <c r="G7" s="3"/>
    </row>
    <row r="8" spans="1:7" outlineLevel="2" x14ac:dyDescent="0.25">
      <c r="A8" s="3" t="s">
        <v>15</v>
      </c>
      <c r="B8" s="15" t="s">
        <v>29</v>
      </c>
      <c r="C8" s="3"/>
      <c r="D8" s="3"/>
      <c r="E8" s="3" t="s">
        <v>152</v>
      </c>
      <c r="F8" s="3" t="s">
        <v>11</v>
      </c>
      <c r="G8" s="3"/>
    </row>
    <row r="9" spans="1:7" ht="45" outlineLevel="2" x14ac:dyDescent="0.25">
      <c r="A9" s="3" t="s">
        <v>15</v>
      </c>
      <c r="B9" s="15" t="s">
        <v>12</v>
      </c>
      <c r="C9" s="3"/>
      <c r="D9" s="3"/>
      <c r="E9" s="3" t="s">
        <v>153</v>
      </c>
      <c r="F9" s="3" t="s">
        <v>11</v>
      </c>
      <c r="G9" s="3"/>
    </row>
    <row r="10" spans="1:7" outlineLevel="2" x14ac:dyDescent="0.25">
      <c r="A10" s="3" t="s">
        <v>15</v>
      </c>
      <c r="B10" s="15" t="s">
        <v>12</v>
      </c>
      <c r="C10" s="3"/>
      <c r="D10" s="3"/>
      <c r="E10" s="3" t="s">
        <v>154</v>
      </c>
      <c r="F10" s="3" t="s">
        <v>11</v>
      </c>
      <c r="G10" s="3"/>
    </row>
    <row r="11" spans="1:7" ht="30" outlineLevel="1" x14ac:dyDescent="0.25">
      <c r="A11" s="3" t="s">
        <v>15</v>
      </c>
      <c r="B11" s="14" t="s">
        <v>150</v>
      </c>
      <c r="C11" s="3"/>
      <c r="D11" s="3"/>
      <c r="E11" s="3" t="s">
        <v>151</v>
      </c>
      <c r="F11" s="3" t="s">
        <v>15</v>
      </c>
      <c r="G11" s="3"/>
    </row>
    <row r="12" spans="1:7" outlineLevel="2" x14ac:dyDescent="0.25">
      <c r="A12" s="3" t="s">
        <v>15</v>
      </c>
      <c r="B12" s="15" t="s">
        <v>29</v>
      </c>
      <c r="C12" s="3"/>
      <c r="D12" s="3"/>
      <c r="E12" s="3" t="s">
        <v>152</v>
      </c>
      <c r="F12" s="3" t="s">
        <v>11</v>
      </c>
      <c r="G12" s="3"/>
    </row>
    <row r="13" spans="1:7" ht="45" outlineLevel="2" x14ac:dyDescent="0.25">
      <c r="A13" s="3" t="s">
        <v>15</v>
      </c>
      <c r="B13" s="15" t="s">
        <v>12</v>
      </c>
      <c r="C13" s="3"/>
      <c r="D13" s="3"/>
      <c r="E13" s="3" t="s">
        <v>153</v>
      </c>
      <c r="F13" s="3" t="s">
        <v>11</v>
      </c>
      <c r="G13" s="3"/>
    </row>
    <row r="14" spans="1:7" outlineLevel="2" x14ac:dyDescent="0.25">
      <c r="A14" s="3" t="s">
        <v>15</v>
      </c>
      <c r="B14" s="15" t="s">
        <v>12</v>
      </c>
      <c r="C14" s="3"/>
      <c r="D14" s="3"/>
      <c r="E14" s="3" t="s">
        <v>154</v>
      </c>
      <c r="F14" s="3" t="s">
        <v>11</v>
      </c>
      <c r="G14" s="3"/>
    </row>
    <row r="15" spans="1:7" ht="30" x14ac:dyDescent="0.25">
      <c r="A15" s="3" t="s">
        <v>11</v>
      </c>
      <c r="B15" s="15" t="s">
        <v>12</v>
      </c>
      <c r="C15" s="3" t="s">
        <v>19</v>
      </c>
      <c r="D15" s="3" t="s">
        <v>13</v>
      </c>
      <c r="E15" s="3" t="s">
        <v>155</v>
      </c>
      <c r="F15" s="3" t="s">
        <v>11</v>
      </c>
      <c r="G15" s="3">
        <f>(G16*G17)/2204.62</f>
        <v>0</v>
      </c>
    </row>
    <row r="16" spans="1:7" ht="30" x14ac:dyDescent="0.25">
      <c r="A16" s="3" t="s">
        <v>15</v>
      </c>
      <c r="B16" s="15" t="s">
        <v>12</v>
      </c>
      <c r="C16" s="3"/>
      <c r="D16" s="3"/>
      <c r="E16" s="3" t="s">
        <v>156</v>
      </c>
      <c r="F16" s="3" t="s">
        <v>11</v>
      </c>
      <c r="G16" s="3"/>
    </row>
    <row r="17" spans="1:7" x14ac:dyDescent="0.25">
      <c r="A17" s="3" t="s">
        <v>15</v>
      </c>
      <c r="B17" s="15" t="s">
        <v>12</v>
      </c>
      <c r="C17" s="3"/>
      <c r="D17" s="3"/>
      <c r="E17" s="3" t="s">
        <v>157</v>
      </c>
      <c r="F17" s="3" t="s">
        <v>11</v>
      </c>
      <c r="G17" s="3"/>
    </row>
    <row r="18" spans="1:7" ht="45" x14ac:dyDescent="0.25">
      <c r="A18" s="3" t="s">
        <v>11</v>
      </c>
      <c r="B18" s="15" t="s">
        <v>12</v>
      </c>
      <c r="C18" s="3" t="s">
        <v>19</v>
      </c>
      <c r="D18" s="3" t="s">
        <v>13</v>
      </c>
      <c r="E18" s="3" t="s">
        <v>158</v>
      </c>
      <c r="F18" s="3" t="s">
        <v>11</v>
      </c>
      <c r="G18" s="3">
        <f>SUM((G21*G27*0.0423*0.000454*((1-G22)*G28)+(G22*(12/16)*(44/12))),(G25*G27*0.0423*0.000454*((1-G26)*G28)+(G26*(12/16)*(44/12))))</f>
        <v>0</v>
      </c>
    </row>
    <row r="19" spans="1:7" ht="30" x14ac:dyDescent="0.25">
      <c r="A19" s="3" t="s">
        <v>15</v>
      </c>
      <c r="B19" s="14" t="s">
        <v>159</v>
      </c>
      <c r="C19" s="3" t="s">
        <v>19</v>
      </c>
      <c r="D19" s="3"/>
      <c r="E19" s="3" t="s">
        <v>160</v>
      </c>
      <c r="F19" s="3" t="s">
        <v>15</v>
      </c>
      <c r="G19" s="3"/>
    </row>
    <row r="20" spans="1:7" outlineLevel="2" x14ac:dyDescent="0.25">
      <c r="A20" s="3" t="s">
        <v>15</v>
      </c>
      <c r="B20" s="15" t="s">
        <v>29</v>
      </c>
      <c r="C20" s="3"/>
      <c r="D20" s="3"/>
      <c r="E20" s="3" t="s">
        <v>30</v>
      </c>
      <c r="F20" s="3" t="s">
        <v>11</v>
      </c>
      <c r="G20" s="3"/>
    </row>
    <row r="21" spans="1:7" ht="30" outlineLevel="2" x14ac:dyDescent="0.25">
      <c r="A21" s="3" t="s">
        <v>15</v>
      </c>
      <c r="B21" s="15" t="s">
        <v>12</v>
      </c>
      <c r="C21" s="3"/>
      <c r="D21" s="3"/>
      <c r="E21" s="3" t="s">
        <v>161</v>
      </c>
      <c r="F21" s="3" t="s">
        <v>11</v>
      </c>
      <c r="G21" s="3"/>
    </row>
    <row r="22" spans="1:7" outlineLevel="2" x14ac:dyDescent="0.25">
      <c r="A22" s="3" t="s">
        <v>15</v>
      </c>
      <c r="B22" s="15" t="s">
        <v>12</v>
      </c>
      <c r="C22" s="3"/>
      <c r="D22" s="3"/>
      <c r="E22" s="3" t="s">
        <v>162</v>
      </c>
      <c r="F22" s="3" t="s">
        <v>11</v>
      </c>
      <c r="G22" s="3"/>
    </row>
    <row r="23" spans="1:7" ht="30" outlineLevel="1" x14ac:dyDescent="0.25">
      <c r="A23" s="3" t="s">
        <v>15</v>
      </c>
      <c r="B23" s="14" t="s">
        <v>159</v>
      </c>
      <c r="C23" s="3" t="s">
        <v>19</v>
      </c>
      <c r="D23" s="3"/>
      <c r="E23" s="3" t="s">
        <v>160</v>
      </c>
      <c r="F23" s="3" t="s">
        <v>15</v>
      </c>
      <c r="G23" s="3"/>
    </row>
    <row r="24" spans="1:7" outlineLevel="2" x14ac:dyDescent="0.25">
      <c r="A24" s="3" t="s">
        <v>15</v>
      </c>
      <c r="B24" s="15" t="s">
        <v>29</v>
      </c>
      <c r="C24" s="3"/>
      <c r="D24" s="3"/>
      <c r="E24" s="3" t="s">
        <v>30</v>
      </c>
      <c r="F24" s="3" t="s">
        <v>11</v>
      </c>
      <c r="G24" s="3"/>
    </row>
    <row r="25" spans="1:7" ht="30" outlineLevel="2" x14ac:dyDescent="0.25">
      <c r="A25" s="3" t="s">
        <v>15</v>
      </c>
      <c r="B25" s="15" t="s">
        <v>12</v>
      </c>
      <c r="C25" s="3"/>
      <c r="D25" s="3"/>
      <c r="E25" s="3" t="s">
        <v>161</v>
      </c>
      <c r="F25" s="3" t="s">
        <v>11</v>
      </c>
      <c r="G25" s="3"/>
    </row>
    <row r="26" spans="1:7" outlineLevel="2" x14ac:dyDescent="0.25">
      <c r="A26" s="3" t="s">
        <v>15</v>
      </c>
      <c r="B26" s="15" t="s">
        <v>12</v>
      </c>
      <c r="C26" s="3"/>
      <c r="D26" s="3"/>
      <c r="E26" s="3" t="s">
        <v>162</v>
      </c>
      <c r="F26" s="3" t="s">
        <v>11</v>
      </c>
      <c r="G26" s="3"/>
    </row>
    <row r="27" spans="1:7" ht="30" x14ac:dyDescent="0.25">
      <c r="A27" s="3" t="s">
        <v>15</v>
      </c>
      <c r="B27" s="15" t="s">
        <v>12</v>
      </c>
      <c r="C27" s="3"/>
      <c r="D27" s="3"/>
      <c r="E27" s="3" t="s">
        <v>163</v>
      </c>
      <c r="F27" s="3" t="s">
        <v>11</v>
      </c>
      <c r="G27" s="3"/>
    </row>
    <row r="28" spans="1:7" ht="30" x14ac:dyDescent="0.25">
      <c r="A28" s="3" t="s">
        <v>15</v>
      </c>
      <c r="B28" s="15" t="s">
        <v>12</v>
      </c>
      <c r="C28" s="3"/>
      <c r="D28" s="3"/>
      <c r="E28" s="3" t="s">
        <v>23</v>
      </c>
      <c r="F28" s="3" t="s">
        <v>11</v>
      </c>
      <c r="G28" s="3">
        <v>28</v>
      </c>
    </row>
  </sheetData>
  <mergeCells count="3">
    <mergeCell ref="A1:G1"/>
    <mergeCell ref="B2:G2"/>
    <mergeCell ref="B3:G3"/>
  </mergeCells>
  <dataValidations count="2">
    <dataValidation type="list" allowBlank="1" showInputMessage="1" showErrorMessage="1" sqref="B3:G3" xr:uid="{81E4FEC1-1922-4D5B-B6E0-BFFF8922C91A}">
      <formula1>"Verifiable Credentials,Encrypted Verifiable Credential,Sub-Schema"</formula1>
    </dataValidation>
    <dataValidation type="list" allowBlank="1" showInputMessage="1" showErrorMessage="1" sqref="F6:F28 A6:A28" xr:uid="{1DC4020F-AB6A-4BFB-B098-865EBCF56D30}">
      <formula1>"Yes,No"</formula1>
    </dataValidation>
  </dataValidations>
  <hyperlinks>
    <hyperlink ref="B7" location="'PE Fuel Type j'!A1" display="'PE Fuel Type j" xr:uid="{020B6757-8886-414B-A450-B4FA4D9A3DCC}"/>
    <hyperlink ref="B11" location="'PE Fuel Type j'!A1" display="'PE Fuel Type j" xr:uid="{9574B7F6-FCD1-4E54-8BEC-5010CD42B0E8}"/>
    <hyperlink ref="B19" location="'PE Device Type i'!A1" display="'PE Device Type i" xr:uid="{E9B979C1-53C5-4CA8-95D7-D13A1FFE40DE}"/>
    <hyperlink ref="B23" location="'PE Device Type i'!A1" display="'PE Device Type i" xr:uid="{1710458B-7031-4368-982A-D92E75E8CDE1}"/>
  </hyperlinks>
  <pageMargins left="0.7" right="0.7" top="0.75" bottom="0.75" header="0.3" footer="0.3"/>
  <pageSetup orientation="portrait" horizontalDpi="4294967295" verticalDpi="4294967295"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486E9-A007-412E-A9DD-5EEB1CE6148B}">
  <sheetPr>
    <outlinePr summaryBelow="0" summaryRight="0"/>
  </sheetPr>
  <dimension ref="A1:G20"/>
  <sheetViews>
    <sheetView workbookViewId="0">
      <selection sqref="A1:G1"/>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147</v>
      </c>
      <c r="B1" s="70"/>
      <c r="C1" s="70"/>
      <c r="D1" s="70"/>
      <c r="E1" s="70"/>
      <c r="F1" s="70"/>
      <c r="G1" s="70"/>
    </row>
    <row r="2" spans="1:7" ht="18.75" x14ac:dyDescent="0.3">
      <c r="A2" s="1" t="s">
        <v>1</v>
      </c>
      <c r="B2" s="71" t="s">
        <v>205</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x14ac:dyDescent="0.25">
      <c r="A5" s="15" t="s">
        <v>11</v>
      </c>
      <c r="B5" s="15" t="s">
        <v>12</v>
      </c>
      <c r="C5" s="12"/>
      <c r="D5" s="3" t="s">
        <v>13</v>
      </c>
      <c r="E5" s="15" t="s">
        <v>148</v>
      </c>
      <c r="F5" s="15" t="s">
        <v>11</v>
      </c>
      <c r="G5" s="3">
        <f>G6+G11+G14</f>
        <v>0</v>
      </c>
    </row>
    <row r="6" spans="1:7" ht="30" x14ac:dyDescent="0.25">
      <c r="A6" s="3" t="s">
        <v>11</v>
      </c>
      <c r="B6" s="15" t="s">
        <v>12</v>
      </c>
      <c r="C6" s="3" t="s">
        <v>19</v>
      </c>
      <c r="D6" s="3" t="s">
        <v>13</v>
      </c>
      <c r="E6" s="3" t="s">
        <v>149</v>
      </c>
      <c r="F6" s="3" t="s">
        <v>11</v>
      </c>
      <c r="G6" s="3">
        <f>SUM((G9*G10))/1000</f>
        <v>0</v>
      </c>
    </row>
    <row r="7" spans="1:7" ht="30" x14ac:dyDescent="0.25">
      <c r="A7" s="3" t="s">
        <v>15</v>
      </c>
      <c r="B7" s="14" t="s">
        <v>150</v>
      </c>
      <c r="C7" s="3"/>
      <c r="D7" s="3"/>
      <c r="E7" s="3" t="s">
        <v>151</v>
      </c>
      <c r="F7" s="3" t="s">
        <v>15</v>
      </c>
      <c r="G7" s="3"/>
    </row>
    <row r="8" spans="1:7" outlineLevel="2" x14ac:dyDescent="0.25">
      <c r="A8" s="3" t="s">
        <v>15</v>
      </c>
      <c r="B8" s="15" t="s">
        <v>29</v>
      </c>
      <c r="C8" s="3"/>
      <c r="D8" s="3"/>
      <c r="E8" s="3" t="s">
        <v>152</v>
      </c>
      <c r="F8" s="3" t="s">
        <v>11</v>
      </c>
      <c r="G8" s="3"/>
    </row>
    <row r="9" spans="1:7" ht="45" outlineLevel="2" x14ac:dyDescent="0.25">
      <c r="A9" s="3" t="s">
        <v>15</v>
      </c>
      <c r="B9" s="15" t="s">
        <v>12</v>
      </c>
      <c r="C9" s="3"/>
      <c r="D9" s="3"/>
      <c r="E9" s="3" t="s">
        <v>153</v>
      </c>
      <c r="F9" s="3" t="s">
        <v>11</v>
      </c>
      <c r="G9" s="3"/>
    </row>
    <row r="10" spans="1:7" outlineLevel="2" x14ac:dyDescent="0.25">
      <c r="A10" s="3" t="s">
        <v>15</v>
      </c>
      <c r="B10" s="15" t="s">
        <v>12</v>
      </c>
      <c r="C10" s="3"/>
      <c r="D10" s="3"/>
      <c r="E10" s="3" t="s">
        <v>154</v>
      </c>
      <c r="F10" s="3" t="s">
        <v>11</v>
      </c>
      <c r="G10" s="3"/>
    </row>
    <row r="11" spans="1:7" ht="30" x14ac:dyDescent="0.25">
      <c r="A11" s="3" t="s">
        <v>11</v>
      </c>
      <c r="B11" s="15" t="s">
        <v>12</v>
      </c>
      <c r="C11" s="3" t="s">
        <v>19</v>
      </c>
      <c r="D11" s="3" t="s">
        <v>13</v>
      </c>
      <c r="E11" s="3" t="s">
        <v>155</v>
      </c>
      <c r="F11" s="3" t="s">
        <v>11</v>
      </c>
      <c r="G11" s="3">
        <f>(G12*G13)/2204.62</f>
        <v>0</v>
      </c>
    </row>
    <row r="12" spans="1:7" ht="30" x14ac:dyDescent="0.25">
      <c r="A12" s="3" t="s">
        <v>15</v>
      </c>
      <c r="B12" s="15" t="s">
        <v>12</v>
      </c>
      <c r="C12" s="3"/>
      <c r="D12" s="3"/>
      <c r="E12" s="3" t="s">
        <v>156</v>
      </c>
      <c r="F12" s="3" t="s">
        <v>11</v>
      </c>
      <c r="G12" s="3"/>
    </row>
    <row r="13" spans="1:7" x14ac:dyDescent="0.25">
      <c r="A13" s="3" t="s">
        <v>15</v>
      </c>
      <c r="B13" s="15" t="s">
        <v>12</v>
      </c>
      <c r="C13" s="3"/>
      <c r="D13" s="3"/>
      <c r="E13" s="3" t="s">
        <v>157</v>
      </c>
      <c r="F13" s="3" t="s">
        <v>11</v>
      </c>
      <c r="G13" s="3"/>
    </row>
    <row r="14" spans="1:7" ht="45" x14ac:dyDescent="0.25">
      <c r="A14" s="3" t="s">
        <v>11</v>
      </c>
      <c r="B14" s="15" t="s">
        <v>12</v>
      </c>
      <c r="C14" s="3" t="s">
        <v>19</v>
      </c>
      <c r="D14" s="3" t="s">
        <v>13</v>
      </c>
      <c r="E14" s="3" t="s">
        <v>158</v>
      </c>
      <c r="F14" s="3" t="s">
        <v>11</v>
      </c>
      <c r="G14" s="3">
        <f>SUM((G17*G19*0.0423*0.000454*((1-G18)*G20)+(G18*(12/16)*(44/12))))</f>
        <v>0</v>
      </c>
    </row>
    <row r="15" spans="1:7" ht="30" x14ac:dyDescent="0.25">
      <c r="A15" s="3" t="s">
        <v>15</v>
      </c>
      <c r="B15" s="14" t="s">
        <v>159</v>
      </c>
      <c r="C15" s="3" t="s">
        <v>19</v>
      </c>
      <c r="D15" s="3"/>
      <c r="E15" s="3" t="s">
        <v>160</v>
      </c>
      <c r="F15" s="3" t="s">
        <v>15</v>
      </c>
      <c r="G15" s="3"/>
    </row>
    <row r="16" spans="1:7" outlineLevel="2" x14ac:dyDescent="0.25">
      <c r="A16" s="3" t="s">
        <v>15</v>
      </c>
      <c r="B16" s="15" t="s">
        <v>29</v>
      </c>
      <c r="C16" s="3"/>
      <c r="D16" s="3"/>
      <c r="E16" s="3" t="s">
        <v>30</v>
      </c>
      <c r="F16" s="3" t="s">
        <v>11</v>
      </c>
      <c r="G16" s="3"/>
    </row>
    <row r="17" spans="1:7" ht="30" outlineLevel="2" x14ac:dyDescent="0.25">
      <c r="A17" s="3" t="s">
        <v>15</v>
      </c>
      <c r="B17" s="15" t="s">
        <v>12</v>
      </c>
      <c r="C17" s="3"/>
      <c r="D17" s="3"/>
      <c r="E17" s="3" t="s">
        <v>161</v>
      </c>
      <c r="F17" s="3" t="s">
        <v>11</v>
      </c>
      <c r="G17" s="3"/>
    </row>
    <row r="18" spans="1:7" outlineLevel="2" x14ac:dyDescent="0.25">
      <c r="A18" s="3" t="s">
        <v>15</v>
      </c>
      <c r="B18" s="15" t="s">
        <v>12</v>
      </c>
      <c r="C18" s="3"/>
      <c r="D18" s="3"/>
      <c r="E18" s="3" t="s">
        <v>162</v>
      </c>
      <c r="F18" s="3" t="s">
        <v>11</v>
      </c>
      <c r="G18" s="3"/>
    </row>
    <row r="19" spans="1:7" ht="30" x14ac:dyDescent="0.25">
      <c r="A19" s="3" t="s">
        <v>15</v>
      </c>
      <c r="B19" s="15" t="s">
        <v>12</v>
      </c>
      <c r="C19" s="3"/>
      <c r="D19" s="3"/>
      <c r="E19" s="3" t="s">
        <v>163</v>
      </c>
      <c r="F19" s="3" t="s">
        <v>11</v>
      </c>
      <c r="G19" s="3"/>
    </row>
    <row r="20" spans="1:7" ht="30" x14ac:dyDescent="0.25">
      <c r="A20" s="3" t="s">
        <v>15</v>
      </c>
      <c r="B20" s="15" t="s">
        <v>12</v>
      </c>
      <c r="C20" s="3"/>
      <c r="D20" s="3"/>
      <c r="E20" s="3" t="s">
        <v>23</v>
      </c>
      <c r="F20" s="3" t="s">
        <v>11</v>
      </c>
      <c r="G20" s="3">
        <v>28</v>
      </c>
    </row>
  </sheetData>
  <mergeCells count="3">
    <mergeCell ref="A1:G1"/>
    <mergeCell ref="B2:G2"/>
    <mergeCell ref="B3:G3"/>
  </mergeCells>
  <dataValidations count="2">
    <dataValidation type="list" allowBlank="1" showInputMessage="1" showErrorMessage="1" sqref="B3:G3" xr:uid="{42F0F033-E8BE-4A40-80E7-5864543D36C8}">
      <formula1>"Verifiable Credentials,Encrypted Verifiable Credential,Sub-Schema"</formula1>
    </dataValidation>
    <dataValidation type="list" allowBlank="1" showInputMessage="1" showErrorMessage="1" sqref="F6:F20 A6:A20" xr:uid="{0EB40DAB-6D60-4EA3-9F27-49396BFDEA07}">
      <formula1>"Yes,No"</formula1>
    </dataValidation>
  </dataValidations>
  <hyperlinks>
    <hyperlink ref="B7" location="'PE Fuel Type j'!A1" display="'PE Fuel Type j" xr:uid="{439C85B3-1E14-4783-9FF4-0DEA63A41E77}"/>
    <hyperlink ref="B15" location="'PE Device Type i'!A1" display="'PE Device Type i" xr:uid="{0EE95426-5529-4A46-B016-ABE225A2379E}"/>
  </hyperlinks>
  <pageMargins left="0.7" right="0.7" top="0.75" bottom="0.75" header="0.3" footer="0.3"/>
  <pageSetup orientation="portrait" horizontalDpi="4294967295" verticalDpi="4294967295"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6075-2DF2-457E-A337-0AC2E3E959BD}">
  <sheetPr>
    <outlinePr summaryBelow="0" summaryRight="0"/>
  </sheetPr>
  <dimension ref="A1:G7"/>
  <sheetViews>
    <sheetView workbookViewId="0">
      <selection activeCell="E18" sqref="E18"/>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151</v>
      </c>
      <c r="B1" s="70"/>
      <c r="C1" s="70"/>
      <c r="D1" s="70"/>
      <c r="E1" s="70"/>
      <c r="F1" s="70"/>
      <c r="G1" s="70"/>
    </row>
    <row r="2" spans="1:7" ht="18.75" x14ac:dyDescent="0.3">
      <c r="A2" s="1" t="s">
        <v>1</v>
      </c>
      <c r="B2" s="71" t="s">
        <v>206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3" t="s">
        <v>152</v>
      </c>
      <c r="F5" s="3" t="s">
        <v>11</v>
      </c>
      <c r="G5" s="3"/>
    </row>
    <row r="6" spans="1:7" ht="45" x14ac:dyDescent="0.25">
      <c r="A6" s="3" t="s">
        <v>15</v>
      </c>
      <c r="B6" s="15" t="s">
        <v>12</v>
      </c>
      <c r="C6" s="3"/>
      <c r="D6" s="3"/>
      <c r="E6" s="3" t="s">
        <v>153</v>
      </c>
      <c r="F6" s="3" t="s">
        <v>11</v>
      </c>
      <c r="G6" s="3"/>
    </row>
    <row r="7" spans="1:7" x14ac:dyDescent="0.25">
      <c r="A7" s="3" t="s">
        <v>15</v>
      </c>
      <c r="B7" s="15" t="s">
        <v>12</v>
      </c>
      <c r="C7" s="3"/>
      <c r="D7" s="3"/>
      <c r="E7" s="3" t="s">
        <v>154</v>
      </c>
      <c r="F7" s="3" t="s">
        <v>11</v>
      </c>
      <c r="G7" s="3"/>
    </row>
  </sheetData>
  <mergeCells count="3">
    <mergeCell ref="A1:G1"/>
    <mergeCell ref="B2:G2"/>
    <mergeCell ref="B3:G3"/>
  </mergeCells>
  <dataValidations count="2">
    <dataValidation type="list" allowBlank="1" showInputMessage="1" showErrorMessage="1" sqref="B3:G3" xr:uid="{8876B3F4-0B24-470A-A192-1D1082E5FF3B}">
      <formula1>"Verifiable Credentials,Encrypted Verifiable Credential,Sub-Schema"</formula1>
    </dataValidation>
    <dataValidation type="list" allowBlank="1" showInputMessage="1" showErrorMessage="1" sqref="A5:A7 F5:F7" xr:uid="{98D3A18D-C94F-4A05-9A9E-72CA68D4765F}">
      <formula1>"Yes,No"</formula1>
    </dataValidation>
  </dataValidations>
  <pageMargins left="0.7" right="0.7" top="0.75" bottom="0.75" header="0.3" footer="0.3"/>
  <pageSetup orientation="portrait" horizontalDpi="4294967295" verticalDpi="4294967295"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08C79-47C0-4322-89F2-E5AA7A6F6D1F}">
  <sheetPr>
    <outlinePr summaryBelow="0" summaryRight="0"/>
  </sheetPr>
  <dimension ref="A1:G7"/>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160</v>
      </c>
      <c r="B1" s="70"/>
      <c r="C1" s="70"/>
      <c r="D1" s="70"/>
      <c r="E1" s="70"/>
      <c r="F1" s="70"/>
      <c r="G1" s="70"/>
    </row>
    <row r="2" spans="1:7" ht="18.75" x14ac:dyDescent="0.3">
      <c r="A2" s="1" t="s">
        <v>1</v>
      </c>
      <c r="B2" s="71" t="s">
        <v>206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3" t="s">
        <v>30</v>
      </c>
      <c r="F5" s="3" t="s">
        <v>11</v>
      </c>
      <c r="G5" s="3"/>
    </row>
    <row r="6" spans="1:7" ht="30" x14ac:dyDescent="0.25">
      <c r="A6" s="3" t="s">
        <v>15</v>
      </c>
      <c r="B6" s="15" t="s">
        <v>12</v>
      </c>
      <c r="C6" s="3"/>
      <c r="D6" s="3"/>
      <c r="E6" s="3" t="s">
        <v>161</v>
      </c>
      <c r="F6" s="3" t="s">
        <v>11</v>
      </c>
      <c r="G6" s="3"/>
    </row>
    <row r="7" spans="1:7" x14ac:dyDescent="0.25">
      <c r="A7" s="3" t="s">
        <v>15</v>
      </c>
      <c r="B7" s="15" t="s">
        <v>12</v>
      </c>
      <c r="C7" s="3"/>
      <c r="D7" s="3"/>
      <c r="E7" s="3" t="s">
        <v>162</v>
      </c>
      <c r="F7" s="3" t="s">
        <v>11</v>
      </c>
      <c r="G7" s="3"/>
    </row>
  </sheetData>
  <mergeCells count="3">
    <mergeCell ref="A1:G1"/>
    <mergeCell ref="B2:G2"/>
    <mergeCell ref="B3:G3"/>
  </mergeCells>
  <dataValidations count="2">
    <dataValidation type="list" allowBlank="1" showInputMessage="1" showErrorMessage="1" sqref="A5:A7 F5:F7" xr:uid="{0D5418FA-4033-436F-9DE7-16A93246922B}">
      <formula1>"Yes,No"</formula1>
    </dataValidation>
    <dataValidation type="list" allowBlank="1" showInputMessage="1" showErrorMessage="1" sqref="B3:G3" xr:uid="{A0A87C43-1E21-4FEF-80B5-91D7F4A7D7FC}">
      <formula1>"Verifiable Credentials,Encrypted Verifiable Credential,Sub-Schema"</formula1>
    </dataValidation>
  </dataValidations>
  <pageMargins left="0.7" right="0.7" top="0.75" bottom="0.75" header="0.3" footer="0.3"/>
  <pageSetup orientation="portrait" horizontalDpi="4294967295" verticalDpi="4294967295"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49D7F-4052-4754-8C45-AC3F77449C24}">
  <sheetPr>
    <outlinePr summaryBelow="0" summaryRight="0"/>
  </sheetPr>
  <dimension ref="A1:G15"/>
  <sheetViews>
    <sheetView topLeftCell="A6" workbookViewId="0">
      <selection activeCell="A14" sqref="A14:XFD15"/>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207</v>
      </c>
      <c r="B1" s="70"/>
      <c r="C1" s="70"/>
      <c r="D1" s="70"/>
      <c r="E1" s="70"/>
      <c r="F1" s="70"/>
      <c r="G1" s="70"/>
    </row>
    <row r="2" spans="1:7" ht="36.75" customHeight="1" x14ac:dyDescent="0.3">
      <c r="A2" s="1" t="s">
        <v>1</v>
      </c>
      <c r="B2" s="71" t="s">
        <v>208</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409.5" x14ac:dyDescent="0.25">
      <c r="A5" s="15" t="s">
        <v>11</v>
      </c>
      <c r="B5" s="15" t="s">
        <v>40</v>
      </c>
      <c r="C5" s="12"/>
      <c r="D5" s="3"/>
      <c r="E5" s="15" t="s">
        <v>209</v>
      </c>
      <c r="F5" s="15" t="s">
        <v>11</v>
      </c>
      <c r="G5" s="3"/>
    </row>
    <row r="6" spans="1:7" ht="30" x14ac:dyDescent="0.25">
      <c r="A6" s="3" t="s">
        <v>15</v>
      </c>
      <c r="B6" s="15" t="s">
        <v>210</v>
      </c>
      <c r="C6" s="12"/>
      <c r="D6" s="3"/>
      <c r="E6" s="3" t="s">
        <v>211</v>
      </c>
      <c r="F6" s="3" t="s">
        <v>11</v>
      </c>
      <c r="G6" s="3"/>
    </row>
    <row r="7" spans="1:7" x14ac:dyDescent="0.25">
      <c r="A7" s="3" t="s">
        <v>11</v>
      </c>
      <c r="B7" s="15" t="s">
        <v>40</v>
      </c>
      <c r="C7" s="3" t="s">
        <v>19</v>
      </c>
      <c r="D7" s="3"/>
      <c r="E7" s="3" t="s">
        <v>212</v>
      </c>
      <c r="F7" s="3" t="s">
        <v>11</v>
      </c>
      <c r="G7" s="3"/>
    </row>
    <row r="8" spans="1:7" collapsed="1" x14ac:dyDescent="0.25">
      <c r="A8" s="3" t="s">
        <v>15</v>
      </c>
      <c r="B8" s="15" t="s">
        <v>29</v>
      </c>
      <c r="C8" s="3" t="s">
        <v>19</v>
      </c>
      <c r="D8" s="3"/>
      <c r="E8" s="3" t="s">
        <v>213</v>
      </c>
      <c r="F8" s="3" t="s">
        <v>11</v>
      </c>
      <c r="G8" s="3"/>
    </row>
    <row r="9" spans="1:7" collapsed="1" x14ac:dyDescent="0.25">
      <c r="A9" s="3" t="s">
        <v>15</v>
      </c>
      <c r="B9" s="15" t="s">
        <v>29</v>
      </c>
      <c r="C9" s="3" t="s">
        <v>19</v>
      </c>
      <c r="D9" s="3"/>
      <c r="E9" s="3" t="s">
        <v>214</v>
      </c>
      <c r="F9" s="3" t="s">
        <v>11</v>
      </c>
      <c r="G9" s="3"/>
    </row>
    <row r="10" spans="1:7" x14ac:dyDescent="0.25">
      <c r="A10" s="3" t="s">
        <v>15</v>
      </c>
      <c r="B10" s="15" t="s">
        <v>29</v>
      </c>
      <c r="C10" s="3" t="s">
        <v>19</v>
      </c>
      <c r="D10" s="3"/>
      <c r="E10" s="3" t="s">
        <v>215</v>
      </c>
      <c r="F10" s="3" t="s">
        <v>11</v>
      </c>
      <c r="G10" s="3"/>
    </row>
    <row r="11" spans="1:7" x14ac:dyDescent="0.25">
      <c r="A11" s="3" t="s">
        <v>15</v>
      </c>
      <c r="B11" s="15" t="s">
        <v>29</v>
      </c>
      <c r="C11" s="3" t="s">
        <v>19</v>
      </c>
      <c r="D11" s="3"/>
      <c r="E11" s="3" t="s">
        <v>216</v>
      </c>
      <c r="F11" s="3" t="s">
        <v>11</v>
      </c>
      <c r="G11" s="3"/>
    </row>
    <row r="12" spans="1:7" x14ac:dyDescent="0.25">
      <c r="A12" s="3" t="s">
        <v>15</v>
      </c>
      <c r="B12" s="15" t="s">
        <v>29</v>
      </c>
      <c r="C12" s="3" t="s">
        <v>19</v>
      </c>
      <c r="D12" s="3"/>
      <c r="E12" s="15" t="s">
        <v>217</v>
      </c>
      <c r="F12" s="3" t="s">
        <v>11</v>
      </c>
      <c r="G12" s="3"/>
    </row>
    <row r="13" spans="1:7" x14ac:dyDescent="0.25">
      <c r="A13" s="3" t="s">
        <v>15</v>
      </c>
      <c r="B13" s="15" t="s">
        <v>210</v>
      </c>
      <c r="C13" s="3" t="s">
        <v>19</v>
      </c>
      <c r="D13" s="3"/>
      <c r="E13" s="15" t="s">
        <v>218</v>
      </c>
      <c r="F13" s="3" t="s">
        <v>15</v>
      </c>
      <c r="G13" s="3"/>
    </row>
    <row r="14" spans="1:7" x14ac:dyDescent="0.25">
      <c r="A14" s="3" t="s">
        <v>15</v>
      </c>
      <c r="B14" s="15" t="s">
        <v>210</v>
      </c>
      <c r="C14" s="3" t="s">
        <v>19</v>
      </c>
      <c r="D14" s="3"/>
      <c r="E14" s="15" t="s">
        <v>219</v>
      </c>
      <c r="F14" s="3" t="s">
        <v>15</v>
      </c>
      <c r="G14" s="3"/>
    </row>
    <row r="15" spans="1:7" x14ac:dyDescent="0.25">
      <c r="A15" s="3" t="s">
        <v>15</v>
      </c>
      <c r="B15" s="15" t="s">
        <v>210</v>
      </c>
      <c r="C15" s="3" t="s">
        <v>19</v>
      </c>
      <c r="D15" s="3"/>
      <c r="E15" s="15" t="s">
        <v>220</v>
      </c>
      <c r="F15" s="3" t="s">
        <v>15</v>
      </c>
      <c r="G15" s="3"/>
    </row>
  </sheetData>
  <mergeCells count="3">
    <mergeCell ref="A1:G1"/>
    <mergeCell ref="B2:G2"/>
    <mergeCell ref="B3:G3"/>
  </mergeCells>
  <dataValidations count="2">
    <dataValidation type="list" allowBlank="1" showInputMessage="1" showErrorMessage="1" sqref="B3:G3" xr:uid="{C256AB2A-1A21-4746-8AA8-8AB3A0537F4C}">
      <formula1>"Verifiable Credentials,Encrypted Verifiable Credential,Sub-Schema"</formula1>
    </dataValidation>
    <dataValidation type="list" allowBlank="1" showInputMessage="1" showErrorMessage="1" sqref="F6:F15 A6:A15" xr:uid="{160C74F1-55D1-4340-8F93-25505C3E779C}">
      <formula1>"Yes,No"</formula1>
    </dataValidation>
  </dataValidations>
  <pageMargins left="0.7" right="0.7" top="0.75" bottom="0.75" header="0.3" footer="0.3"/>
  <pageSetup orientation="portrait" horizontalDpi="4294967295" verticalDpi="4294967295"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FD200-DAD0-4E0D-8A53-D9835F29DC2E}">
  <sheetPr>
    <outlinePr summaryBelow="0" summaryRight="0"/>
  </sheetPr>
  <dimension ref="A1:G16"/>
  <sheetViews>
    <sheetView topLeftCell="A5" workbookViewId="0">
      <selection activeCell="E24" sqref="E2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221</v>
      </c>
      <c r="B1" s="70"/>
      <c r="C1" s="70"/>
      <c r="D1" s="70"/>
      <c r="E1" s="70"/>
      <c r="F1" s="70"/>
      <c r="G1" s="70"/>
    </row>
    <row r="2" spans="1:7" ht="18.75" x14ac:dyDescent="0.3">
      <c r="A2" s="1" t="s">
        <v>1</v>
      </c>
      <c r="B2" s="71" t="s">
        <v>222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409.5" x14ac:dyDescent="0.25">
      <c r="A5" s="15" t="s">
        <v>11</v>
      </c>
      <c r="B5" s="15" t="s">
        <v>40</v>
      </c>
      <c r="C5" s="12"/>
      <c r="D5" s="3"/>
      <c r="E5" s="15" t="s">
        <v>223</v>
      </c>
      <c r="F5" s="15" t="s">
        <v>11</v>
      </c>
      <c r="G5" s="3"/>
    </row>
    <row r="6" spans="1:7" ht="30" x14ac:dyDescent="0.25">
      <c r="A6" s="3" t="s">
        <v>15</v>
      </c>
      <c r="B6" s="15" t="s">
        <v>210</v>
      </c>
      <c r="C6" s="12"/>
      <c r="D6" s="3"/>
      <c r="E6" s="3" t="s">
        <v>211</v>
      </c>
      <c r="F6" s="3" t="s">
        <v>11</v>
      </c>
      <c r="G6" s="3"/>
    </row>
    <row r="7" spans="1:7" x14ac:dyDescent="0.25">
      <c r="A7" s="3" t="s">
        <v>11</v>
      </c>
      <c r="B7" s="15" t="s">
        <v>40</v>
      </c>
      <c r="C7" s="3" t="s">
        <v>19</v>
      </c>
      <c r="D7" s="3"/>
      <c r="E7" s="3" t="s">
        <v>212</v>
      </c>
      <c r="F7" s="3" t="s">
        <v>11</v>
      </c>
      <c r="G7" s="3"/>
    </row>
    <row r="8" spans="1:7" collapsed="1" x14ac:dyDescent="0.25">
      <c r="A8" s="3" t="s">
        <v>15</v>
      </c>
      <c r="B8" s="15" t="s">
        <v>29</v>
      </c>
      <c r="C8" s="3" t="s">
        <v>19</v>
      </c>
      <c r="D8" s="3"/>
      <c r="E8" s="3" t="s">
        <v>213</v>
      </c>
      <c r="F8" s="3" t="s">
        <v>11</v>
      </c>
      <c r="G8" s="3"/>
    </row>
    <row r="9" spans="1:7" collapsed="1" x14ac:dyDescent="0.25">
      <c r="A9" s="3" t="s">
        <v>15</v>
      </c>
      <c r="B9" s="15" t="s">
        <v>29</v>
      </c>
      <c r="C9" s="3" t="s">
        <v>19</v>
      </c>
      <c r="D9" s="3"/>
      <c r="E9" s="3" t="s">
        <v>214</v>
      </c>
      <c r="F9" s="3" t="s">
        <v>11</v>
      </c>
      <c r="G9" s="3"/>
    </row>
    <row r="10" spans="1:7" x14ac:dyDescent="0.25">
      <c r="A10" s="3" t="s">
        <v>15</v>
      </c>
      <c r="B10" s="15" t="s">
        <v>29</v>
      </c>
      <c r="C10" s="3" t="s">
        <v>19</v>
      </c>
      <c r="D10" s="3"/>
      <c r="E10" s="3" t="s">
        <v>215</v>
      </c>
      <c r="F10" s="3" t="s">
        <v>11</v>
      </c>
      <c r="G10" s="3"/>
    </row>
    <row r="11" spans="1:7" x14ac:dyDescent="0.25">
      <c r="A11" s="3" t="s">
        <v>15</v>
      </c>
      <c r="B11" s="15" t="s">
        <v>29</v>
      </c>
      <c r="C11" s="3" t="s">
        <v>19</v>
      </c>
      <c r="D11" s="3"/>
      <c r="E11" s="3" t="s">
        <v>216</v>
      </c>
      <c r="F11" s="3" t="s">
        <v>11</v>
      </c>
      <c r="G11" s="3"/>
    </row>
    <row r="12" spans="1:7" x14ac:dyDescent="0.25">
      <c r="A12" s="3" t="s">
        <v>15</v>
      </c>
      <c r="B12" s="15" t="s">
        <v>29</v>
      </c>
      <c r="C12" s="3" t="s">
        <v>19</v>
      </c>
      <c r="D12" s="3"/>
      <c r="E12" s="15" t="s">
        <v>217</v>
      </c>
      <c r="F12" s="3" t="s">
        <v>11</v>
      </c>
      <c r="G12" s="3"/>
    </row>
    <row r="13" spans="1:7" x14ac:dyDescent="0.25">
      <c r="A13" s="3" t="s">
        <v>15</v>
      </c>
      <c r="B13" s="15" t="s">
        <v>224</v>
      </c>
      <c r="C13" s="3" t="s">
        <v>19</v>
      </c>
      <c r="D13" s="3"/>
      <c r="E13" s="15" t="s">
        <v>225</v>
      </c>
      <c r="F13" s="3" t="s">
        <v>15</v>
      </c>
      <c r="G13" s="3"/>
    </row>
    <row r="14" spans="1:7" x14ac:dyDescent="0.25">
      <c r="A14" s="3" t="s">
        <v>15</v>
      </c>
      <c r="B14" s="15" t="s">
        <v>210</v>
      </c>
      <c r="C14" s="3" t="s">
        <v>19</v>
      </c>
      <c r="D14" s="3"/>
      <c r="E14" s="15" t="s">
        <v>226</v>
      </c>
      <c r="F14" s="3" t="s">
        <v>15</v>
      </c>
      <c r="G14" s="3"/>
    </row>
    <row r="15" spans="1:7" x14ac:dyDescent="0.25">
      <c r="A15" s="3" t="s">
        <v>15</v>
      </c>
      <c r="B15" s="15" t="s">
        <v>210</v>
      </c>
      <c r="C15" s="3" t="s">
        <v>19</v>
      </c>
      <c r="D15" s="3"/>
      <c r="E15" s="15" t="s">
        <v>219</v>
      </c>
      <c r="F15" s="3" t="s">
        <v>15</v>
      </c>
      <c r="G15" s="3"/>
    </row>
    <row r="16" spans="1:7" x14ac:dyDescent="0.25">
      <c r="A16" s="3" t="s">
        <v>15</v>
      </c>
      <c r="B16" s="15" t="s">
        <v>210</v>
      </c>
      <c r="C16" s="3" t="s">
        <v>19</v>
      </c>
      <c r="D16" s="3"/>
      <c r="E16" s="15" t="s">
        <v>220</v>
      </c>
      <c r="F16" s="3" t="s">
        <v>15</v>
      </c>
      <c r="G16" s="3"/>
    </row>
  </sheetData>
  <mergeCells count="3">
    <mergeCell ref="A1:G1"/>
    <mergeCell ref="B2:G2"/>
    <mergeCell ref="B3:G3"/>
  </mergeCells>
  <dataValidations count="2">
    <dataValidation type="list" allowBlank="1" showInputMessage="1" showErrorMessage="1" sqref="A6:A16 F6:F16" xr:uid="{2F6EB2D1-3625-466C-8852-0B43461C322F}">
      <formula1>"Yes,No"</formula1>
    </dataValidation>
    <dataValidation type="list" allowBlank="1" showInputMessage="1" showErrorMessage="1" sqref="B3:G3" xr:uid="{9038F1D5-B014-4E78-AD0E-0427F5C7E72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7E1F-6828-45EF-A7A2-096A9A9FA759}">
  <sheetPr>
    <outlinePr summaryBelow="0" summaryRight="0"/>
  </sheetPr>
  <dimension ref="A1:G16"/>
  <sheetViews>
    <sheetView workbookViewId="0">
      <selection activeCell="E5" sqref="E5"/>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227</v>
      </c>
      <c r="B1" s="70"/>
      <c r="C1" s="70"/>
      <c r="D1" s="70"/>
      <c r="E1" s="70"/>
      <c r="F1" s="70"/>
      <c r="G1" s="70"/>
    </row>
    <row r="2" spans="1:7" ht="36.75" customHeight="1" x14ac:dyDescent="0.3">
      <c r="A2" s="1" t="s">
        <v>1</v>
      </c>
      <c r="B2" s="71" t="s">
        <v>228</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390" x14ac:dyDescent="0.25">
      <c r="A5" s="15" t="s">
        <v>11</v>
      </c>
      <c r="B5" s="15" t="s">
        <v>40</v>
      </c>
      <c r="C5" s="12"/>
      <c r="D5" s="3"/>
      <c r="E5" s="15" t="s">
        <v>229</v>
      </c>
      <c r="F5" s="15" t="s">
        <v>11</v>
      </c>
      <c r="G5" s="3"/>
    </row>
    <row r="6" spans="1:7" ht="30" x14ac:dyDescent="0.25">
      <c r="A6" s="3" t="s">
        <v>15</v>
      </c>
      <c r="B6" s="15" t="s">
        <v>210</v>
      </c>
      <c r="C6" s="12"/>
      <c r="D6" s="3"/>
      <c r="E6" s="3" t="s">
        <v>230</v>
      </c>
      <c r="F6" s="3" t="s">
        <v>11</v>
      </c>
      <c r="G6" s="3"/>
    </row>
    <row r="7" spans="1:7" x14ac:dyDescent="0.25">
      <c r="A7" s="3" t="s">
        <v>11</v>
      </c>
      <c r="B7" s="15" t="s">
        <v>40</v>
      </c>
      <c r="C7" s="3" t="s">
        <v>19</v>
      </c>
      <c r="D7" s="3"/>
      <c r="E7" s="3" t="s">
        <v>212</v>
      </c>
      <c r="F7" s="3" t="s">
        <v>11</v>
      </c>
      <c r="G7" s="3"/>
    </row>
    <row r="8" spans="1:7" collapsed="1" x14ac:dyDescent="0.25">
      <c r="A8" s="3" t="s">
        <v>15</v>
      </c>
      <c r="B8" s="15" t="s">
        <v>29</v>
      </c>
      <c r="C8" s="3" t="s">
        <v>19</v>
      </c>
      <c r="D8" s="3"/>
      <c r="E8" s="3" t="s">
        <v>213</v>
      </c>
      <c r="F8" s="3" t="s">
        <v>11</v>
      </c>
      <c r="G8" s="3"/>
    </row>
    <row r="9" spans="1:7" collapsed="1" x14ac:dyDescent="0.25">
      <c r="A9" s="3" t="s">
        <v>15</v>
      </c>
      <c r="B9" s="15" t="s">
        <v>29</v>
      </c>
      <c r="C9" s="3" t="s">
        <v>19</v>
      </c>
      <c r="D9" s="3"/>
      <c r="E9" s="3" t="s">
        <v>214</v>
      </c>
      <c r="F9" s="3" t="s">
        <v>11</v>
      </c>
      <c r="G9" s="3"/>
    </row>
    <row r="10" spans="1:7" x14ac:dyDescent="0.25">
      <c r="A10" s="3" t="s">
        <v>15</v>
      </c>
      <c r="B10" s="15" t="s">
        <v>29</v>
      </c>
      <c r="C10" s="3" t="s">
        <v>19</v>
      </c>
      <c r="D10" s="3"/>
      <c r="E10" s="3" t="s">
        <v>215</v>
      </c>
      <c r="F10" s="3" t="s">
        <v>11</v>
      </c>
      <c r="G10" s="3"/>
    </row>
    <row r="11" spans="1:7" x14ac:dyDescent="0.25">
      <c r="A11" s="3" t="s">
        <v>15</v>
      </c>
      <c r="B11" s="15" t="s">
        <v>29</v>
      </c>
      <c r="C11" s="3" t="s">
        <v>19</v>
      </c>
      <c r="D11" s="3"/>
      <c r="E11" s="3" t="s">
        <v>216</v>
      </c>
      <c r="F11" s="3" t="s">
        <v>11</v>
      </c>
      <c r="G11" s="3"/>
    </row>
    <row r="12" spans="1:7" x14ac:dyDescent="0.25">
      <c r="A12" s="3" t="s">
        <v>15</v>
      </c>
      <c r="B12" s="15" t="s">
        <v>29</v>
      </c>
      <c r="C12" s="3" t="s">
        <v>19</v>
      </c>
      <c r="D12" s="3"/>
      <c r="E12" s="15" t="s">
        <v>217</v>
      </c>
      <c r="F12" s="3" t="s">
        <v>11</v>
      </c>
      <c r="G12" s="3"/>
    </row>
    <row r="13" spans="1:7" x14ac:dyDescent="0.25">
      <c r="A13" s="3" t="s">
        <v>15</v>
      </c>
      <c r="B13" s="15" t="s">
        <v>224</v>
      </c>
      <c r="C13" s="3" t="s">
        <v>19</v>
      </c>
      <c r="D13" s="3"/>
      <c r="E13" s="15" t="s">
        <v>225</v>
      </c>
      <c r="F13" s="3" t="s">
        <v>15</v>
      </c>
      <c r="G13" s="3"/>
    </row>
    <row r="14" spans="1:7" x14ac:dyDescent="0.25">
      <c r="A14" s="3" t="s">
        <v>15</v>
      </c>
      <c r="B14" s="15" t="s">
        <v>210</v>
      </c>
      <c r="C14" s="3" t="s">
        <v>19</v>
      </c>
      <c r="D14" s="3"/>
      <c r="E14" s="15" t="s">
        <v>226</v>
      </c>
      <c r="F14" s="3" t="s">
        <v>15</v>
      </c>
      <c r="G14" s="3"/>
    </row>
    <row r="15" spans="1:7" x14ac:dyDescent="0.25">
      <c r="A15" s="3" t="s">
        <v>15</v>
      </c>
      <c r="B15" s="15" t="s">
        <v>210</v>
      </c>
      <c r="C15" s="3" t="s">
        <v>19</v>
      </c>
      <c r="D15" s="3"/>
      <c r="E15" s="15" t="s">
        <v>219</v>
      </c>
      <c r="F15" s="3" t="s">
        <v>15</v>
      </c>
      <c r="G15" s="3"/>
    </row>
    <row r="16" spans="1:7" x14ac:dyDescent="0.25">
      <c r="A16" s="3" t="s">
        <v>15</v>
      </c>
      <c r="B16" s="15" t="s">
        <v>210</v>
      </c>
      <c r="C16" s="3" t="s">
        <v>19</v>
      </c>
      <c r="D16" s="3"/>
      <c r="E16" s="15" t="s">
        <v>220</v>
      </c>
      <c r="F16" s="3" t="s">
        <v>15</v>
      </c>
      <c r="G16" s="3"/>
    </row>
  </sheetData>
  <mergeCells count="3">
    <mergeCell ref="A1:G1"/>
    <mergeCell ref="B2:G2"/>
    <mergeCell ref="B3:G3"/>
  </mergeCells>
  <dataValidations count="2">
    <dataValidation type="list" allowBlank="1" showInputMessage="1" showErrorMessage="1" sqref="B3:G3" xr:uid="{EA461FF5-AA21-4D15-8A81-4B5750ECC3AE}">
      <formula1>"Verifiable Credentials,Encrypted Verifiable Credential,Sub-Schema"</formula1>
    </dataValidation>
    <dataValidation type="list" allowBlank="1" showInputMessage="1" showErrorMessage="1" sqref="A6:A16 F6:F16" xr:uid="{CF655793-E30D-4713-9B05-3AFD5131994A}">
      <formula1>"Yes,No"</formula1>
    </dataValidation>
  </dataValidations>
  <pageMargins left="0.7" right="0.7" top="0.75" bottom="0.75" header="0.3" footer="0.3"/>
  <pageSetup orientation="portrait" horizontalDpi="4294967295" verticalDpi="4294967295"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outlinePr summaryBelow="0" summaryRight="0"/>
  </sheetPr>
  <dimension ref="A1:G53"/>
  <sheetViews>
    <sheetView topLeftCell="A43" workbookViewId="0">
      <selection activeCell="G36" sqref="G35:G36"/>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231</v>
      </c>
      <c r="B1" s="70"/>
      <c r="C1" s="70"/>
      <c r="D1" s="70"/>
      <c r="E1" s="70"/>
      <c r="F1" s="70"/>
      <c r="G1" s="70"/>
    </row>
    <row r="2" spans="1:7" ht="18.75" x14ac:dyDescent="0.3">
      <c r="A2" s="1" t="s">
        <v>1</v>
      </c>
      <c r="B2" s="71" t="s">
        <v>232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60" x14ac:dyDescent="0.25">
      <c r="A5" s="15" t="s">
        <v>11</v>
      </c>
      <c r="B5" s="15" t="s">
        <v>40</v>
      </c>
      <c r="C5" s="12"/>
      <c r="D5" s="3"/>
      <c r="E5" s="15" t="s">
        <v>233</v>
      </c>
      <c r="F5" s="15" t="s">
        <v>11</v>
      </c>
      <c r="G5" s="3"/>
    </row>
    <row r="6" spans="1:7" x14ac:dyDescent="0.25">
      <c r="A6" s="3" t="s">
        <v>11</v>
      </c>
      <c r="B6" s="15" t="s">
        <v>29</v>
      </c>
      <c r="C6" s="12"/>
      <c r="D6" s="3"/>
      <c r="E6" s="3" t="s">
        <v>234</v>
      </c>
      <c r="F6" s="3" t="s">
        <v>11</v>
      </c>
      <c r="G6" s="3"/>
    </row>
    <row r="7" spans="1:7" x14ac:dyDescent="0.25">
      <c r="A7" s="3" t="s">
        <v>15</v>
      </c>
      <c r="B7" s="15" t="s">
        <v>29</v>
      </c>
      <c r="C7" s="3" t="s">
        <v>19</v>
      </c>
      <c r="D7" s="3"/>
      <c r="E7" s="3" t="s">
        <v>216</v>
      </c>
      <c r="F7" s="3" t="s">
        <v>15</v>
      </c>
      <c r="G7" s="3"/>
    </row>
    <row r="8" spans="1:7" collapsed="1" x14ac:dyDescent="0.25">
      <c r="A8" s="3" t="s">
        <v>11</v>
      </c>
      <c r="B8" s="15" t="s">
        <v>29</v>
      </c>
      <c r="C8" s="3" t="s">
        <v>19</v>
      </c>
      <c r="D8" s="3"/>
      <c r="E8" s="3" t="s">
        <v>235</v>
      </c>
      <c r="F8" s="3" t="s">
        <v>11</v>
      </c>
      <c r="G8" s="3"/>
    </row>
    <row r="9" spans="1:7" collapsed="1" x14ac:dyDescent="0.25">
      <c r="A9" s="3" t="s">
        <v>11</v>
      </c>
      <c r="B9" s="15" t="s">
        <v>29</v>
      </c>
      <c r="C9" s="3" t="s">
        <v>19</v>
      </c>
      <c r="D9" s="3"/>
      <c r="E9" s="3" t="s">
        <v>236</v>
      </c>
      <c r="F9" s="3" t="s">
        <v>11</v>
      </c>
      <c r="G9" s="3" t="s">
        <v>237</v>
      </c>
    </row>
    <row r="10" spans="1:7" ht="30" x14ac:dyDescent="0.25">
      <c r="A10" s="3" t="s">
        <v>11</v>
      </c>
      <c r="B10" s="3" t="s">
        <v>37</v>
      </c>
      <c r="C10" s="14" t="s">
        <v>238</v>
      </c>
      <c r="D10" s="3"/>
      <c r="E10" s="3" t="s">
        <v>239</v>
      </c>
      <c r="F10" s="3" t="s">
        <v>11</v>
      </c>
      <c r="G10" s="3" t="s">
        <v>240</v>
      </c>
    </row>
    <row r="11" spans="1:7" x14ac:dyDescent="0.25">
      <c r="A11" s="3" t="s">
        <v>11</v>
      </c>
      <c r="B11" s="15" t="s">
        <v>29</v>
      </c>
      <c r="C11" s="3" t="s">
        <v>19</v>
      </c>
      <c r="D11" s="3"/>
      <c r="E11" s="3" t="s">
        <v>241</v>
      </c>
      <c r="F11" s="3" t="s">
        <v>11</v>
      </c>
      <c r="G11" s="3"/>
    </row>
    <row r="12" spans="1:7" x14ac:dyDescent="0.25">
      <c r="A12" s="3" t="s">
        <v>11</v>
      </c>
      <c r="B12" s="15" t="s">
        <v>29</v>
      </c>
      <c r="C12" s="3" t="s">
        <v>19</v>
      </c>
      <c r="D12" s="3"/>
      <c r="E12" s="3" t="s">
        <v>242</v>
      </c>
      <c r="F12" s="3" t="s">
        <v>11</v>
      </c>
      <c r="G12" s="3"/>
    </row>
    <row r="13" spans="1:7" x14ac:dyDescent="0.25">
      <c r="A13" s="3" t="s">
        <v>11</v>
      </c>
      <c r="B13" s="15" t="s">
        <v>29</v>
      </c>
      <c r="C13" s="3" t="s">
        <v>19</v>
      </c>
      <c r="D13" s="3"/>
      <c r="E13" s="15" t="s">
        <v>243</v>
      </c>
      <c r="F13" s="3" t="s">
        <v>11</v>
      </c>
      <c r="G13" s="3"/>
    </row>
    <row r="14" spans="1:7" x14ac:dyDescent="0.25">
      <c r="A14" s="3" t="s">
        <v>11</v>
      </c>
      <c r="B14" s="15" t="s">
        <v>29</v>
      </c>
      <c r="C14" s="3" t="s">
        <v>19</v>
      </c>
      <c r="D14" s="3"/>
      <c r="E14" s="15" t="s">
        <v>244</v>
      </c>
      <c r="F14" s="3" t="s">
        <v>11</v>
      </c>
      <c r="G14" s="3"/>
    </row>
    <row r="15" spans="1:7" x14ac:dyDescent="0.25">
      <c r="A15" s="3" t="s">
        <v>11</v>
      </c>
      <c r="B15" s="15" t="s">
        <v>210</v>
      </c>
      <c r="C15" s="3" t="s">
        <v>19</v>
      </c>
      <c r="D15" s="3"/>
      <c r="E15" s="3" t="s">
        <v>245</v>
      </c>
      <c r="F15" s="3" t="s">
        <v>11</v>
      </c>
      <c r="G15" s="3"/>
    </row>
    <row r="16" spans="1:7" x14ac:dyDescent="0.25">
      <c r="A16" s="3" t="s">
        <v>11</v>
      </c>
      <c r="B16" s="15" t="s">
        <v>210</v>
      </c>
      <c r="C16" s="3" t="s">
        <v>19</v>
      </c>
      <c r="D16" s="3"/>
      <c r="E16" s="3" t="s">
        <v>246</v>
      </c>
      <c r="F16" s="3" t="s">
        <v>11</v>
      </c>
      <c r="G16" s="3"/>
    </row>
    <row r="17" spans="1:7" x14ac:dyDescent="0.25">
      <c r="A17" s="3" t="s">
        <v>11</v>
      </c>
      <c r="B17" s="15" t="s">
        <v>210</v>
      </c>
      <c r="C17" s="3" t="s">
        <v>19</v>
      </c>
      <c r="D17" s="3"/>
      <c r="E17" s="3" t="s">
        <v>247</v>
      </c>
      <c r="F17" s="3" t="s">
        <v>11</v>
      </c>
      <c r="G17" s="3"/>
    </row>
    <row r="18" spans="1:7" ht="30" x14ac:dyDescent="0.25">
      <c r="A18" s="3" t="s">
        <v>11</v>
      </c>
      <c r="B18" s="14" t="s">
        <v>248</v>
      </c>
      <c r="C18" s="3" t="s">
        <v>19</v>
      </c>
      <c r="D18" s="3"/>
      <c r="E18" s="15" t="s">
        <v>249</v>
      </c>
      <c r="F18" s="3" t="s">
        <v>11</v>
      </c>
      <c r="G18" s="3" t="s">
        <v>19</v>
      </c>
    </row>
    <row r="19" spans="1:7" outlineLevel="1" x14ac:dyDescent="0.25">
      <c r="A19" s="4" t="s">
        <v>15</v>
      </c>
      <c r="B19" s="16" t="s">
        <v>210</v>
      </c>
      <c r="C19" s="5"/>
      <c r="D19" s="11"/>
      <c r="E19" s="16" t="s">
        <v>250</v>
      </c>
      <c r="F19" s="4" t="s">
        <v>11</v>
      </c>
      <c r="G19" s="4"/>
    </row>
    <row r="20" spans="1:7" outlineLevel="1" x14ac:dyDescent="0.25">
      <c r="A20" s="4" t="s">
        <v>15</v>
      </c>
      <c r="B20" s="16" t="s">
        <v>210</v>
      </c>
      <c r="C20" s="5"/>
      <c r="D20" s="11"/>
      <c r="E20" s="16" t="s">
        <v>251</v>
      </c>
      <c r="F20" s="4" t="s">
        <v>15</v>
      </c>
      <c r="G20" s="4"/>
    </row>
    <row r="21" spans="1:7" x14ac:dyDescent="0.25">
      <c r="A21" s="3" t="s">
        <v>11</v>
      </c>
      <c r="B21" s="14" t="s">
        <v>248</v>
      </c>
      <c r="C21" s="3" t="s">
        <v>19</v>
      </c>
      <c r="D21" s="3"/>
      <c r="E21" s="15" t="s">
        <v>252</v>
      </c>
      <c r="F21" s="3" t="s">
        <v>11</v>
      </c>
      <c r="G21" s="3" t="s">
        <v>19</v>
      </c>
    </row>
    <row r="22" spans="1:7" outlineLevel="1" x14ac:dyDescent="0.25">
      <c r="A22" s="4" t="s">
        <v>15</v>
      </c>
      <c r="B22" s="16" t="s">
        <v>210</v>
      </c>
      <c r="C22" s="5"/>
      <c r="D22" s="11"/>
      <c r="E22" s="16" t="s">
        <v>250</v>
      </c>
      <c r="F22" s="4" t="s">
        <v>11</v>
      </c>
      <c r="G22" s="4"/>
    </row>
    <row r="23" spans="1:7" outlineLevel="1" x14ac:dyDescent="0.25">
      <c r="A23" s="4" t="s">
        <v>15</v>
      </c>
      <c r="B23" s="16" t="s">
        <v>210</v>
      </c>
      <c r="C23" s="5"/>
      <c r="D23" s="11"/>
      <c r="E23" s="16" t="s">
        <v>251</v>
      </c>
      <c r="F23" s="4" t="s">
        <v>15</v>
      </c>
      <c r="G23" s="4"/>
    </row>
    <row r="24" spans="1:7" x14ac:dyDescent="0.25">
      <c r="A24" s="3" t="s">
        <v>11</v>
      </c>
      <c r="B24" s="15" t="s">
        <v>29</v>
      </c>
      <c r="C24" s="3"/>
      <c r="D24" s="3"/>
      <c r="E24" s="3" t="s">
        <v>253</v>
      </c>
      <c r="F24" s="3" t="s">
        <v>11</v>
      </c>
      <c r="G24" s="3"/>
    </row>
    <row r="25" spans="1:7" x14ac:dyDescent="0.25">
      <c r="A25" s="3" t="s">
        <v>11</v>
      </c>
      <c r="B25" s="15" t="s">
        <v>29</v>
      </c>
      <c r="C25" s="3"/>
      <c r="D25" s="3"/>
      <c r="E25" s="3" t="s">
        <v>254</v>
      </c>
      <c r="F25" s="3" t="s">
        <v>11</v>
      </c>
      <c r="G25" s="3"/>
    </row>
    <row r="26" spans="1:7" x14ac:dyDescent="0.25">
      <c r="A26" s="3" t="s">
        <v>11</v>
      </c>
      <c r="B26" s="15" t="s">
        <v>29</v>
      </c>
      <c r="C26" s="8"/>
      <c r="D26" s="3"/>
      <c r="E26" s="3" t="s">
        <v>255</v>
      </c>
      <c r="F26" s="3" t="s">
        <v>11</v>
      </c>
      <c r="G26" s="9"/>
    </row>
    <row r="27" spans="1:7" x14ac:dyDescent="0.25">
      <c r="A27" s="3" t="s">
        <v>11</v>
      </c>
      <c r="B27" s="15" t="s">
        <v>29</v>
      </c>
      <c r="C27" s="8"/>
      <c r="D27" s="3"/>
      <c r="E27" s="15" t="s">
        <v>256</v>
      </c>
      <c r="F27" s="3" t="s">
        <v>11</v>
      </c>
      <c r="G27" s="10"/>
    </row>
    <row r="28" spans="1:7" x14ac:dyDescent="0.25">
      <c r="A28" s="3" t="s">
        <v>11</v>
      </c>
      <c r="B28" s="15" t="s">
        <v>29</v>
      </c>
      <c r="C28" s="8"/>
      <c r="D28" s="3"/>
      <c r="E28" s="15" t="s">
        <v>257</v>
      </c>
      <c r="F28" s="3" t="s">
        <v>11</v>
      </c>
      <c r="G28" s="8"/>
    </row>
    <row r="29" spans="1:7" x14ac:dyDescent="0.25">
      <c r="A29" s="3" t="s">
        <v>11</v>
      </c>
      <c r="B29" s="15" t="s">
        <v>29</v>
      </c>
      <c r="C29" s="8"/>
      <c r="D29" s="3"/>
      <c r="E29" s="15" t="s">
        <v>258</v>
      </c>
      <c r="F29" s="3" t="s">
        <v>11</v>
      </c>
      <c r="G29" s="3"/>
    </row>
    <row r="30" spans="1:7" x14ac:dyDescent="0.25">
      <c r="A30" s="3" t="s">
        <v>11</v>
      </c>
      <c r="B30" s="15" t="s">
        <v>29</v>
      </c>
      <c r="C30" s="8"/>
      <c r="D30" s="3"/>
      <c r="E30" s="15" t="s">
        <v>259</v>
      </c>
      <c r="F30" s="3" t="s">
        <v>11</v>
      </c>
      <c r="G30" s="3"/>
    </row>
    <row r="31" spans="1:7" x14ac:dyDescent="0.25">
      <c r="A31" s="3" t="s">
        <v>11</v>
      </c>
      <c r="B31" s="15" t="s">
        <v>29</v>
      </c>
      <c r="C31" s="8"/>
      <c r="D31" s="3"/>
      <c r="E31" s="15" t="s">
        <v>260</v>
      </c>
      <c r="F31" s="3" t="s">
        <v>11</v>
      </c>
      <c r="G31" s="3"/>
    </row>
    <row r="32" spans="1:7" x14ac:dyDescent="0.25">
      <c r="A32" s="3" t="s">
        <v>11</v>
      </c>
      <c r="B32" s="15" t="s">
        <v>29</v>
      </c>
      <c r="C32" s="8"/>
      <c r="D32" s="3"/>
      <c r="E32" s="15" t="s">
        <v>261</v>
      </c>
      <c r="F32" s="3" t="s">
        <v>11</v>
      </c>
      <c r="G32" s="3"/>
    </row>
    <row r="33" spans="1:7" x14ac:dyDescent="0.25">
      <c r="A33" s="3" t="s">
        <v>11</v>
      </c>
      <c r="B33" s="15" t="s">
        <v>29</v>
      </c>
      <c r="C33" s="8"/>
      <c r="D33" s="3"/>
      <c r="E33" s="15" t="s">
        <v>262</v>
      </c>
      <c r="F33" s="3" t="s">
        <v>11</v>
      </c>
      <c r="G33" s="3"/>
    </row>
    <row r="34" spans="1:7" x14ac:dyDescent="0.25">
      <c r="A34" s="3" t="s">
        <v>15</v>
      </c>
      <c r="B34" s="14" t="s">
        <v>263</v>
      </c>
      <c r="C34" s="8"/>
      <c r="D34" s="3"/>
      <c r="E34" s="15" t="s">
        <v>264</v>
      </c>
      <c r="F34" s="3" t="s">
        <v>11</v>
      </c>
      <c r="G34" s="3"/>
    </row>
    <row r="35" spans="1:7" ht="30" outlineLevel="1" x14ac:dyDescent="0.25">
      <c r="A35" s="3" t="s">
        <v>15</v>
      </c>
      <c r="B35" s="15" t="s">
        <v>37</v>
      </c>
      <c r="C35" s="14" t="s">
        <v>265</v>
      </c>
      <c r="D35" s="3"/>
      <c r="E35" s="15" t="s">
        <v>266</v>
      </c>
      <c r="F35" s="3" t="s">
        <v>11</v>
      </c>
      <c r="G35" s="3"/>
    </row>
    <row r="36" spans="1:7" outlineLevel="1" x14ac:dyDescent="0.25">
      <c r="A36" s="3" t="s">
        <v>11</v>
      </c>
      <c r="B36" s="15" t="s">
        <v>29</v>
      </c>
      <c r="C36" s="8"/>
      <c r="D36" s="3"/>
      <c r="E36" s="15" t="s">
        <v>267</v>
      </c>
      <c r="F36" s="3" t="s">
        <v>11</v>
      </c>
      <c r="G36" s="3"/>
    </row>
    <row r="37" spans="1:7" ht="30" outlineLevel="1" x14ac:dyDescent="0.25">
      <c r="A37" s="3" t="s">
        <v>15</v>
      </c>
      <c r="B37" s="15" t="s">
        <v>37</v>
      </c>
      <c r="C37" s="14" t="s">
        <v>268</v>
      </c>
      <c r="D37" s="3"/>
      <c r="E37" s="15" t="s">
        <v>269</v>
      </c>
      <c r="F37" s="3" t="s">
        <v>11</v>
      </c>
      <c r="G37" s="3"/>
    </row>
    <row r="38" spans="1:7" outlineLevel="1" x14ac:dyDescent="0.25">
      <c r="A38" s="3" t="s">
        <v>11</v>
      </c>
      <c r="B38" s="15" t="s">
        <v>29</v>
      </c>
      <c r="C38" s="8"/>
      <c r="D38" s="3"/>
      <c r="E38" s="15" t="s">
        <v>267</v>
      </c>
      <c r="F38" s="3" t="s">
        <v>11</v>
      </c>
      <c r="G38" s="3"/>
    </row>
    <row r="39" spans="1:7" x14ac:dyDescent="0.25">
      <c r="A39" s="3" t="s">
        <v>15</v>
      </c>
      <c r="B39" s="14" t="s">
        <v>270</v>
      </c>
      <c r="C39" s="8"/>
      <c r="D39" s="3"/>
      <c r="E39" s="15" t="s">
        <v>271</v>
      </c>
      <c r="F39" s="3" t="s">
        <v>11</v>
      </c>
      <c r="G39" s="3"/>
    </row>
    <row r="40" spans="1:7" ht="45" outlineLevel="1" x14ac:dyDescent="0.25">
      <c r="A40" s="3" t="s">
        <v>15</v>
      </c>
      <c r="B40" s="15" t="s">
        <v>37</v>
      </c>
      <c r="C40" s="14" t="s">
        <v>272</v>
      </c>
      <c r="D40" s="3"/>
      <c r="E40" s="15" t="s">
        <v>273</v>
      </c>
      <c r="F40" s="3" t="s">
        <v>11</v>
      </c>
      <c r="G40" s="3"/>
    </row>
    <row r="41" spans="1:7" outlineLevel="1" x14ac:dyDescent="0.25">
      <c r="A41" s="3" t="s">
        <v>11</v>
      </c>
      <c r="B41" s="15" t="s">
        <v>29</v>
      </c>
      <c r="C41" s="8"/>
      <c r="D41" s="3"/>
      <c r="E41" s="15" t="s">
        <v>274</v>
      </c>
      <c r="F41" s="3" t="s">
        <v>11</v>
      </c>
      <c r="G41" s="3"/>
    </row>
    <row r="42" spans="1:7" ht="45" outlineLevel="1" x14ac:dyDescent="0.25">
      <c r="A42" s="3" t="s">
        <v>15</v>
      </c>
      <c r="B42" s="15" t="s">
        <v>37</v>
      </c>
      <c r="C42" s="14" t="s">
        <v>275</v>
      </c>
      <c r="D42" s="3"/>
      <c r="E42" s="15" t="s">
        <v>276</v>
      </c>
      <c r="F42" s="3" t="s">
        <v>11</v>
      </c>
      <c r="G42" s="3"/>
    </row>
    <row r="43" spans="1:7" outlineLevel="1" x14ac:dyDescent="0.25">
      <c r="A43" s="3" t="s">
        <v>11</v>
      </c>
      <c r="B43" s="15" t="s">
        <v>29</v>
      </c>
      <c r="C43" s="8"/>
      <c r="D43" s="3"/>
      <c r="E43" s="15" t="s">
        <v>267</v>
      </c>
      <c r="F43" s="3" t="s">
        <v>11</v>
      </c>
      <c r="G43" s="3"/>
    </row>
    <row r="44" spans="1:7" ht="30" outlineLevel="1" x14ac:dyDescent="0.25">
      <c r="A44" s="3" t="s">
        <v>15</v>
      </c>
      <c r="B44" s="15" t="s">
        <v>37</v>
      </c>
      <c r="C44" s="14" t="s">
        <v>277</v>
      </c>
      <c r="D44" s="3"/>
      <c r="E44" s="15" t="s">
        <v>278</v>
      </c>
      <c r="F44" s="3" t="s">
        <v>11</v>
      </c>
      <c r="G44" s="3"/>
    </row>
    <row r="45" spans="1:7" outlineLevel="1" x14ac:dyDescent="0.25">
      <c r="A45" s="3" t="s">
        <v>11</v>
      </c>
      <c r="B45" s="15" t="s">
        <v>29</v>
      </c>
      <c r="C45" s="8"/>
      <c r="D45" s="3"/>
      <c r="E45" s="15" t="s">
        <v>279</v>
      </c>
      <c r="F45" s="3" t="s">
        <v>11</v>
      </c>
      <c r="G45" s="3"/>
    </row>
    <row r="46" spans="1:7" outlineLevel="1" x14ac:dyDescent="0.25">
      <c r="A46" s="3" t="s">
        <v>11</v>
      </c>
      <c r="B46" s="15" t="s">
        <v>29</v>
      </c>
      <c r="C46" s="8"/>
      <c r="D46" s="3"/>
      <c r="E46" s="15" t="s">
        <v>280</v>
      </c>
      <c r="F46" s="3" t="s">
        <v>11</v>
      </c>
      <c r="G46" s="3"/>
    </row>
    <row r="47" spans="1:7" outlineLevel="1" x14ac:dyDescent="0.25">
      <c r="A47" s="3" t="s">
        <v>11</v>
      </c>
      <c r="B47" s="15" t="s">
        <v>29</v>
      </c>
      <c r="C47" s="8"/>
      <c r="D47" s="3"/>
      <c r="E47" s="15" t="s">
        <v>281</v>
      </c>
      <c r="F47" s="3" t="s">
        <v>11</v>
      </c>
      <c r="G47" s="3"/>
    </row>
    <row r="48" spans="1:7" ht="45" outlineLevel="1" x14ac:dyDescent="0.25">
      <c r="A48" s="3" t="s">
        <v>15</v>
      </c>
      <c r="B48" s="15" t="s">
        <v>37</v>
      </c>
      <c r="C48" s="14" t="s">
        <v>282</v>
      </c>
      <c r="D48" s="3"/>
      <c r="E48" s="15" t="s">
        <v>283</v>
      </c>
      <c r="F48" s="3" t="s">
        <v>11</v>
      </c>
      <c r="G48" s="3"/>
    </row>
    <row r="49" spans="1:7" outlineLevel="1" x14ac:dyDescent="0.25">
      <c r="A49" s="3" t="s">
        <v>11</v>
      </c>
      <c r="B49" s="15" t="s">
        <v>29</v>
      </c>
      <c r="C49" s="8"/>
      <c r="D49" s="3"/>
      <c r="E49" s="15" t="s">
        <v>284</v>
      </c>
      <c r="F49" s="3" t="s">
        <v>11</v>
      </c>
      <c r="G49" s="3"/>
    </row>
    <row r="50" spans="1:7" ht="30" outlineLevel="1" x14ac:dyDescent="0.25">
      <c r="A50" s="3" t="s">
        <v>15</v>
      </c>
      <c r="B50" s="15" t="s">
        <v>37</v>
      </c>
      <c r="C50" s="14" t="s">
        <v>285</v>
      </c>
      <c r="D50" s="3"/>
      <c r="E50" s="15" t="s">
        <v>286</v>
      </c>
      <c r="F50" s="3" t="s">
        <v>11</v>
      </c>
      <c r="G50" s="3"/>
    </row>
    <row r="51" spans="1:7" outlineLevel="1" x14ac:dyDescent="0.25">
      <c r="A51" s="3" t="s">
        <v>11</v>
      </c>
      <c r="B51" s="15" t="s">
        <v>29</v>
      </c>
      <c r="C51" s="8"/>
      <c r="D51" s="3"/>
      <c r="E51" s="15" t="s">
        <v>287</v>
      </c>
      <c r="F51" s="3"/>
      <c r="G51" s="3"/>
    </row>
    <row r="52" spans="1:7" ht="30" outlineLevel="1" x14ac:dyDescent="0.25">
      <c r="A52" s="3" t="s">
        <v>15</v>
      </c>
      <c r="B52" s="15" t="s">
        <v>37</v>
      </c>
      <c r="C52" s="14" t="s">
        <v>288</v>
      </c>
      <c r="D52" s="3"/>
      <c r="E52" s="15" t="s">
        <v>289</v>
      </c>
      <c r="F52" s="3" t="s">
        <v>11</v>
      </c>
      <c r="G52" s="3"/>
    </row>
    <row r="53" spans="1:7" x14ac:dyDescent="0.25">
      <c r="A53" s="3" t="s">
        <v>11</v>
      </c>
      <c r="B53" s="15" t="s">
        <v>29</v>
      </c>
      <c r="C53" s="8"/>
      <c r="D53" s="3"/>
      <c r="E53" s="15" t="s">
        <v>290</v>
      </c>
      <c r="F53" s="3" t="s">
        <v>11</v>
      </c>
      <c r="G53" s="3"/>
    </row>
  </sheetData>
  <mergeCells count="3">
    <mergeCell ref="A1:G1"/>
    <mergeCell ref="B2:G2"/>
    <mergeCell ref="B3:G3"/>
  </mergeCells>
  <dataValidations count="4">
    <dataValidation type="list" allowBlank="1" showInputMessage="1" showErrorMessage="1" sqref="B3:G3" xr:uid="{DE63B6C0-1B85-4CEB-996D-CF4B9E98AE5C}">
      <formula1>"Verifiable Credentials,Encrypted Verifiable Credential,Sub-Schema"</formula1>
    </dataValidation>
    <dataValidation type="list" allowBlank="1" showInputMessage="1" showErrorMessage="1" sqref="G10" xr:uid="{A8CB205A-8E8F-45B9-9A23-57A4F2C979F3}">
      <formula1>"First crediting period,Second crediting period,Third crediting period"</formula1>
    </dataValidation>
    <dataValidation type="list" allowBlank="1" sqref="G23" xr:uid="{9D07ECAC-CA8E-47B8-BF27-D8157FAE6383}">
      <formula1>#REF!</formula1>
    </dataValidation>
    <dataValidation type="list" allowBlank="1" showInputMessage="1" showErrorMessage="1" sqref="G35 G37 F6:F53 A6:A53 G40 G42 G44 G48 G50 G52" xr:uid="{ED4BDEBD-C874-412F-AC93-E8A6EF0DA3D0}">
      <formula1>"Yes,No"</formula1>
    </dataValidation>
  </dataValidations>
  <hyperlinks>
    <hyperlink ref="C10" location="'Project Crediting Period (enum)'!A1" display="'Project Crediting Period (enum)" xr:uid="{2B74D591-8456-4D03-91EC-911BC3D5E0E7}"/>
    <hyperlink ref="B18" location="'Date Range'!A1" display="Date Range" xr:uid="{825B39F5-20E0-499C-A22C-82DA8D98DCC4}"/>
    <hyperlink ref="B21" location="'Date Range'!A1" display="'Date Range" xr:uid="{61798BF5-2CF8-4B62-9797-6BEC1904B4B0}"/>
    <hyperlink ref="B34" location="'Baseline Destruction Informatio'!A1" display="'Baseline Destruction Informatio" xr:uid="{29D90985-B9B9-4B0C-918C-12C05D5F02C4}"/>
    <hyperlink ref="C35" location="'Baseline Destruction 1 (enum)'!A1" display="'Baseline Destruction 1 (enum)" xr:uid="{2DE33942-8BB2-4E45-9F58-3B7B6DB9CB6B}"/>
    <hyperlink ref="C37" location="'Baseline Destruction 2 (enum)'!A1" display="'Baseline Destruction 2 (enum)" xr:uid="{969B2147-72A5-494B-BFF4-E2738C919FAD}"/>
    <hyperlink ref="C40" location="'Project Eligibility 1 (enum)'!A1" display="'Project Eligibility 1 (enum)" xr:uid="{336430C9-B5DC-47CB-86C1-B125F2FEE019}"/>
    <hyperlink ref="C42" location="'Project Eligibility 2 (enum)'!A1" display="'Project Eligibility 2 (enum)" xr:uid="{7412F4C4-FC20-484A-8C7D-26297D545485}"/>
    <hyperlink ref="C44" location="'Project Eligibility 3 (enum)'!A1" display="'Project Eligibility 3 (enum)" xr:uid="{EC464DD8-A25C-4B22-B9A8-D4005FFA2281}"/>
    <hyperlink ref="C48" location="'Project Eligibility 4 (enum)'!A1" display="'Project Eligibility 4 (enum)" xr:uid="{5325A5DA-BDA2-415B-9119-23C19D73D78A}"/>
    <hyperlink ref="C50" location="'Project Eligibility 5 (enum)'!A1" display="'Project Eligibility 5 (enum)" xr:uid="{5E118719-9BDA-45D3-95D5-9A4C65B9CE36}"/>
    <hyperlink ref="C52" location="'Project Eligibility 6 (enum)'!A1" display="'Project Eligibility 6 (enum)" xr:uid="{DA1FAC89-191E-4D35-92D2-A1A36B81612E}"/>
    <hyperlink ref="B39" location="'Project Eligibility and Monitor'!A1" display="'Project Eligibility and Monitor" xr:uid="{ED5DB07E-D916-4B27-BD83-FEE492C52D51}"/>
  </hyperlink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D23E-F94D-4C88-8AB1-5847831FBEF5}">
  <sheetPr codeName="Sheet72">
    <outlinePr summaryBelow="0" summaryRight="0"/>
  </sheetPr>
  <dimension ref="A1:G164"/>
  <sheetViews>
    <sheetView tabSelected="1" workbookViewId="0">
      <selection sqref="A1:G1"/>
    </sheetView>
  </sheetViews>
  <sheetFormatPr defaultRowHeight="15" outlineLevelRow="3"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0</v>
      </c>
      <c r="B1" s="70"/>
      <c r="C1" s="70"/>
      <c r="D1" s="70"/>
      <c r="E1" s="70"/>
      <c r="F1" s="70"/>
      <c r="G1" s="70"/>
    </row>
    <row r="2" spans="1:7" ht="18.75" x14ac:dyDescent="0.3">
      <c r="A2" s="1" t="s">
        <v>1</v>
      </c>
      <c r="B2" s="71"/>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30" x14ac:dyDescent="0.25">
      <c r="A5" s="15" t="s">
        <v>11</v>
      </c>
      <c r="B5" s="15" t="s">
        <v>12</v>
      </c>
      <c r="C5" s="12"/>
      <c r="D5" s="3" t="s">
        <v>13</v>
      </c>
      <c r="E5" s="15" t="s">
        <v>14</v>
      </c>
      <c r="F5" s="15" t="s">
        <v>11</v>
      </c>
      <c r="G5" s="3" t="e">
        <f>G7-G149</f>
        <v>#NUM!</v>
      </c>
    </row>
    <row r="6" spans="1:7" x14ac:dyDescent="0.25">
      <c r="A6" s="3" t="s">
        <v>15</v>
      </c>
      <c r="B6" s="14" t="s">
        <v>164</v>
      </c>
      <c r="C6" s="3" t="s">
        <v>19</v>
      </c>
      <c r="D6" s="3"/>
      <c r="E6" s="3" t="s">
        <v>17</v>
      </c>
      <c r="F6" s="3" t="s">
        <v>11</v>
      </c>
      <c r="G6" s="3"/>
    </row>
    <row r="7" spans="1:7" outlineLevel="1" x14ac:dyDescent="0.25">
      <c r="A7" s="3" t="s">
        <v>11</v>
      </c>
      <c r="B7" s="15" t="s">
        <v>12</v>
      </c>
      <c r="C7" s="12"/>
      <c r="D7" s="3" t="s">
        <v>13</v>
      </c>
      <c r="E7" s="15" t="s">
        <v>18</v>
      </c>
      <c r="F7" s="3" t="s">
        <v>11</v>
      </c>
      <c r="G7" s="3" t="e">
        <f>G8*G11*(1-G12)*(1-G13)-G39*(1-G12)</f>
        <v>#NUM!</v>
      </c>
    </row>
    <row r="8" spans="1:7" ht="30" outlineLevel="1" collapsed="1" x14ac:dyDescent="0.25">
      <c r="A8" s="3" t="s">
        <v>11</v>
      </c>
      <c r="B8" s="15" t="s">
        <v>12</v>
      </c>
      <c r="C8" s="3" t="s">
        <v>19</v>
      </c>
      <c r="D8" s="3" t="s">
        <v>13</v>
      </c>
      <c r="E8" s="3" t="s">
        <v>20</v>
      </c>
      <c r="F8" s="3" t="s">
        <v>11</v>
      </c>
      <c r="G8" s="3">
        <f>G14*(G9*G10)</f>
        <v>0</v>
      </c>
    </row>
    <row r="9" spans="1:7" outlineLevel="1" x14ac:dyDescent="0.25">
      <c r="A9" s="3" t="s">
        <v>11</v>
      </c>
      <c r="B9" s="15" t="s">
        <v>12</v>
      </c>
      <c r="C9" s="3"/>
      <c r="D9" s="3" t="s">
        <v>13</v>
      </c>
      <c r="E9" s="3" t="s">
        <v>21</v>
      </c>
      <c r="F9" s="3" t="s">
        <v>11</v>
      </c>
      <c r="G9" s="3">
        <f>0.0423</f>
        <v>4.2299999999999997E-2</v>
      </c>
    </row>
    <row r="10" spans="1:7" outlineLevel="1" x14ac:dyDescent="0.25">
      <c r="A10" s="3" t="s">
        <v>11</v>
      </c>
      <c r="B10" s="15" t="s">
        <v>12</v>
      </c>
      <c r="C10" s="3"/>
      <c r="D10" s="3" t="s">
        <v>13</v>
      </c>
      <c r="E10" s="3" t="s">
        <v>22</v>
      </c>
      <c r="F10" s="3" t="s">
        <v>11</v>
      </c>
      <c r="G10" s="3">
        <f>0.000454</f>
        <v>4.5399999999999998E-4</v>
      </c>
    </row>
    <row r="11" spans="1:7" ht="30" outlineLevel="1" x14ac:dyDescent="0.25">
      <c r="A11" s="3" t="s">
        <v>15</v>
      </c>
      <c r="B11" s="15" t="s">
        <v>12</v>
      </c>
      <c r="C11" s="3" t="s">
        <v>19</v>
      </c>
      <c r="D11" s="3"/>
      <c r="E11" s="3" t="s">
        <v>23</v>
      </c>
      <c r="F11" s="3" t="s">
        <v>11</v>
      </c>
      <c r="G11" s="3">
        <v>28</v>
      </c>
    </row>
    <row r="12" spans="1:7" ht="45" outlineLevel="1" x14ac:dyDescent="0.25">
      <c r="A12" s="3" t="s">
        <v>15</v>
      </c>
      <c r="B12" s="15" t="s">
        <v>12</v>
      </c>
      <c r="C12" s="3" t="s">
        <v>19</v>
      </c>
      <c r="D12" s="3"/>
      <c r="E12" s="3" t="s">
        <v>24</v>
      </c>
      <c r="F12" s="3" t="s">
        <v>11</v>
      </c>
      <c r="G12" s="3"/>
    </row>
    <row r="13" spans="1:7" ht="30" outlineLevel="1" x14ac:dyDescent="0.25">
      <c r="A13" s="3" t="s">
        <v>15</v>
      </c>
      <c r="B13" s="15" t="s">
        <v>12</v>
      </c>
      <c r="C13" s="3" t="s">
        <v>19</v>
      </c>
      <c r="D13" s="3"/>
      <c r="E13" s="3" t="s">
        <v>25</v>
      </c>
      <c r="F13" s="3" t="s">
        <v>11</v>
      </c>
      <c r="G13" s="3"/>
    </row>
    <row r="14" spans="1:7" ht="30" outlineLevel="1" x14ac:dyDescent="0.25">
      <c r="A14" s="3" t="s">
        <v>11</v>
      </c>
      <c r="B14" s="15" t="s">
        <v>12</v>
      </c>
      <c r="C14" s="3" t="s">
        <v>19</v>
      </c>
      <c r="D14" s="3" t="s">
        <v>13</v>
      </c>
      <c r="E14" s="3" t="s">
        <v>26</v>
      </c>
      <c r="F14" s="3" t="s">
        <v>11</v>
      </c>
      <c r="G14" s="3">
        <f>SUM(G17)</f>
        <v>0</v>
      </c>
    </row>
    <row r="15" spans="1:7" ht="30" outlineLevel="1" x14ac:dyDescent="0.25">
      <c r="A15" s="3" t="s">
        <v>15</v>
      </c>
      <c r="B15" s="14" t="s">
        <v>27</v>
      </c>
      <c r="C15" s="3" t="s">
        <v>19</v>
      </c>
      <c r="D15" s="3"/>
      <c r="E15" s="3" t="s">
        <v>28</v>
      </c>
      <c r="F15" s="3" t="s">
        <v>15</v>
      </c>
      <c r="G15" s="3"/>
    </row>
    <row r="16" spans="1:7" outlineLevel="2" x14ac:dyDescent="0.25">
      <c r="A16" s="3" t="s">
        <v>15</v>
      </c>
      <c r="B16" s="15" t="s">
        <v>29</v>
      </c>
      <c r="C16" s="3"/>
      <c r="D16" s="3"/>
      <c r="E16" s="3" t="s">
        <v>30</v>
      </c>
      <c r="F16" s="3" t="s">
        <v>11</v>
      </c>
      <c r="G16" s="3"/>
    </row>
    <row r="17" spans="1:7" ht="30" outlineLevel="2" x14ac:dyDescent="0.25">
      <c r="A17" s="3" t="s">
        <v>11</v>
      </c>
      <c r="B17" s="15" t="s">
        <v>12</v>
      </c>
      <c r="C17" s="3" t="s">
        <v>19</v>
      </c>
      <c r="D17" s="3" t="s">
        <v>13</v>
      </c>
      <c r="E17" s="3" t="s">
        <v>31</v>
      </c>
      <c r="F17" s="3" t="s">
        <v>11</v>
      </c>
      <c r="G17" s="3">
        <f>G18*G30</f>
        <v>0</v>
      </c>
    </row>
    <row r="18" spans="1:7" ht="30" outlineLevel="2" x14ac:dyDescent="0.25">
      <c r="A18" s="3" t="s">
        <v>11</v>
      </c>
      <c r="B18" s="15" t="s">
        <v>12</v>
      </c>
      <c r="C18" s="3" t="s">
        <v>19</v>
      </c>
      <c r="D18" s="3" t="s">
        <v>13</v>
      </c>
      <c r="E18" s="3" t="s">
        <v>32</v>
      </c>
      <c r="F18" s="3" t="s">
        <v>11</v>
      </c>
      <c r="G18" s="3">
        <f>SUM(G23*G29)</f>
        <v>0</v>
      </c>
    </row>
    <row r="19" spans="1:7" ht="30" outlineLevel="2" x14ac:dyDescent="0.25">
      <c r="A19" s="3" t="s">
        <v>15</v>
      </c>
      <c r="B19" s="14" t="s">
        <v>33</v>
      </c>
      <c r="C19" s="3"/>
      <c r="D19" s="3"/>
      <c r="E19" s="3" t="s">
        <v>34</v>
      </c>
      <c r="F19" s="3" t="s">
        <v>15</v>
      </c>
      <c r="G19" s="3"/>
    </row>
    <row r="20" spans="1:7" ht="30" outlineLevel="3" x14ac:dyDescent="0.25">
      <c r="A20" s="3" t="s">
        <v>15</v>
      </c>
      <c r="B20" s="15" t="s">
        <v>29</v>
      </c>
      <c r="C20" s="3" t="s">
        <v>19</v>
      </c>
      <c r="D20" s="3"/>
      <c r="E20" s="3" t="s">
        <v>35</v>
      </c>
      <c r="F20" s="3" t="s">
        <v>11</v>
      </c>
      <c r="G20" s="3"/>
    </row>
    <row r="21" spans="1:7" ht="120" outlineLevel="3" collapsed="1" x14ac:dyDescent="0.25">
      <c r="A21" s="3" t="s">
        <v>15</v>
      </c>
      <c r="B21" s="15" t="s">
        <v>37</v>
      </c>
      <c r="C21" s="14" t="s">
        <v>38</v>
      </c>
      <c r="D21" s="3"/>
      <c r="E21" s="15" t="s">
        <v>39</v>
      </c>
      <c r="F21" s="3" t="s">
        <v>11</v>
      </c>
      <c r="G21" s="3" t="s">
        <v>11</v>
      </c>
    </row>
    <row r="22" spans="1:7" ht="45" outlineLevel="3" collapsed="1" x14ac:dyDescent="0.25">
      <c r="A22" s="3" t="s">
        <v>11</v>
      </c>
      <c r="B22" s="15" t="s">
        <v>40</v>
      </c>
      <c r="C22" s="3" t="s">
        <v>19</v>
      </c>
      <c r="D22" s="3" t="b">
        <f>EXACT(G21,"Yes")</f>
        <v>0</v>
      </c>
      <c r="E22" s="3" t="s">
        <v>41</v>
      </c>
      <c r="F22" s="3" t="s">
        <v>11</v>
      </c>
      <c r="G22" s="3"/>
    </row>
    <row r="23" spans="1:7" ht="30" outlineLevel="3" x14ac:dyDescent="0.25">
      <c r="A23" s="3" t="s">
        <v>11</v>
      </c>
      <c r="B23" s="15" t="s">
        <v>12</v>
      </c>
      <c r="C23" s="3"/>
      <c r="D23" s="3" t="s">
        <v>13</v>
      </c>
      <c r="E23" s="3" t="s">
        <v>42</v>
      </c>
      <c r="F23" s="3" t="s">
        <v>11</v>
      </c>
      <c r="G23" s="3">
        <f>IF(AND(G21="Yes"),G25,IF(AND(G21="No"),G24))</f>
        <v>10</v>
      </c>
    </row>
    <row r="24" spans="1:7" ht="30" outlineLevel="3" x14ac:dyDescent="0.25">
      <c r="A24" s="3" t="s">
        <v>11</v>
      </c>
      <c r="B24" s="15" t="s">
        <v>12</v>
      </c>
      <c r="C24" s="3" t="s">
        <v>19</v>
      </c>
      <c r="D24" s="3" t="b">
        <f>EXACT(G21,"No")</f>
        <v>1</v>
      </c>
      <c r="E24" s="3" t="s">
        <v>42</v>
      </c>
      <c r="F24" s="3" t="s">
        <v>11</v>
      </c>
      <c r="G24" s="3">
        <v>10</v>
      </c>
    </row>
    <row r="25" spans="1:7" ht="30" outlineLevel="3" x14ac:dyDescent="0.25">
      <c r="A25" s="3" t="s">
        <v>11</v>
      </c>
      <c r="B25" s="15" t="s">
        <v>12</v>
      </c>
      <c r="C25" s="3" t="s">
        <v>19</v>
      </c>
      <c r="D25" s="3" t="b">
        <f>EXACT(G21,"Yes")</f>
        <v>0</v>
      </c>
      <c r="E25" s="3" t="s">
        <v>42</v>
      </c>
      <c r="F25" s="3" t="s">
        <v>11</v>
      </c>
      <c r="G25" s="3">
        <f>G26*(520/G27)*(G28/1)</f>
        <v>0</v>
      </c>
    </row>
    <row r="26" spans="1:7" outlineLevel="3" x14ac:dyDescent="0.25">
      <c r="A26" s="3" t="s">
        <v>11</v>
      </c>
      <c r="B26" s="15" t="s">
        <v>12</v>
      </c>
      <c r="C26" s="3"/>
      <c r="D26" s="3" t="b">
        <f>EXACT(G21,"Yes")</f>
        <v>0</v>
      </c>
      <c r="E26" s="3" t="s">
        <v>43</v>
      </c>
      <c r="F26" s="3" t="s">
        <v>11</v>
      </c>
      <c r="G26" s="3"/>
    </row>
    <row r="27" spans="1:7" ht="30" outlineLevel="3" x14ac:dyDescent="0.25">
      <c r="A27" s="3" t="s">
        <v>11</v>
      </c>
      <c r="B27" s="15" t="s">
        <v>12</v>
      </c>
      <c r="C27" s="3"/>
      <c r="D27" s="3" t="b">
        <f>EXACT(G21,"Yes")</f>
        <v>0</v>
      </c>
      <c r="E27" s="3" t="s">
        <v>44</v>
      </c>
      <c r="F27" s="3" t="s">
        <v>11</v>
      </c>
      <c r="G27" s="3">
        <v>60</v>
      </c>
    </row>
    <row r="28" spans="1:7" outlineLevel="3" x14ac:dyDescent="0.25">
      <c r="A28" s="3" t="s">
        <v>11</v>
      </c>
      <c r="B28" s="15" t="s">
        <v>12</v>
      </c>
      <c r="C28" s="3"/>
      <c r="D28" s="3" t="b">
        <f>EXACT(G21,"Yes")</f>
        <v>0</v>
      </c>
      <c r="E28" s="3" t="s">
        <v>45</v>
      </c>
      <c r="F28" s="3" t="s">
        <v>11</v>
      </c>
      <c r="G28" s="3"/>
    </row>
    <row r="29" spans="1:7" ht="30" outlineLevel="3" x14ac:dyDescent="0.25">
      <c r="A29" s="3" t="s">
        <v>15</v>
      </c>
      <c r="B29" s="15" t="s">
        <v>12</v>
      </c>
      <c r="C29" s="3" t="s">
        <v>19</v>
      </c>
      <c r="D29" s="3"/>
      <c r="E29" s="3" t="s">
        <v>46</v>
      </c>
      <c r="F29" s="3" t="s">
        <v>11</v>
      </c>
      <c r="G29" s="3"/>
    </row>
    <row r="30" spans="1:7" outlineLevel="2" x14ac:dyDescent="0.25">
      <c r="A30" s="3" t="s">
        <v>15</v>
      </c>
      <c r="B30" s="15" t="s">
        <v>12</v>
      </c>
      <c r="C30" s="3" t="s">
        <v>19</v>
      </c>
      <c r="D30" s="3"/>
      <c r="E30" s="3" t="s">
        <v>47</v>
      </c>
      <c r="F30" s="3" t="s">
        <v>11</v>
      </c>
      <c r="G30" s="3"/>
    </row>
    <row r="31" spans="1:7" ht="180" outlineLevel="1" x14ac:dyDescent="0.25">
      <c r="A31" s="3" t="s">
        <v>11</v>
      </c>
      <c r="B31" s="15" t="s">
        <v>40</v>
      </c>
      <c r="C31" s="3"/>
      <c r="D31" s="3"/>
      <c r="E31" s="3" t="s">
        <v>48</v>
      </c>
      <c r="F31" s="3" t="s">
        <v>11</v>
      </c>
      <c r="G31" s="3"/>
    </row>
    <row r="32" spans="1:7" ht="45" outlineLevel="1" x14ac:dyDescent="0.25">
      <c r="A32" s="3" t="s">
        <v>15</v>
      </c>
      <c r="B32" s="15" t="s">
        <v>37</v>
      </c>
      <c r="C32" s="14" t="s">
        <v>49</v>
      </c>
      <c r="D32" s="3"/>
      <c r="E32" s="3" t="s">
        <v>50</v>
      </c>
      <c r="F32" s="3" t="s">
        <v>11</v>
      </c>
      <c r="G32" s="3" t="s">
        <v>51</v>
      </c>
    </row>
    <row r="33" spans="1:7" ht="45" outlineLevel="1" x14ac:dyDescent="0.25">
      <c r="A33" s="3" t="s">
        <v>11</v>
      </c>
      <c r="B33" s="15" t="s">
        <v>40</v>
      </c>
      <c r="C33" s="14"/>
      <c r="D33" s="3" t="b">
        <f>EXACT(G32,"Yes, methane was collected and destroyed at some point prior to the project.")</f>
        <v>1</v>
      </c>
      <c r="E33" s="3" t="s">
        <v>52</v>
      </c>
      <c r="F33" s="3" t="s">
        <v>11</v>
      </c>
      <c r="G33" s="3"/>
    </row>
    <row r="34" spans="1:7" ht="45" outlineLevel="1" x14ac:dyDescent="0.25">
      <c r="A34" s="3" t="s">
        <v>15</v>
      </c>
      <c r="B34" s="15" t="s">
        <v>37</v>
      </c>
      <c r="C34" s="14" t="s">
        <v>53</v>
      </c>
      <c r="D34" s="3"/>
      <c r="E34" s="3" t="s">
        <v>54</v>
      </c>
      <c r="F34" s="3" t="s">
        <v>11</v>
      </c>
      <c r="G34" s="3" t="s">
        <v>55</v>
      </c>
    </row>
    <row r="35" spans="1:7" ht="30" outlineLevel="1" x14ac:dyDescent="0.25">
      <c r="A35" s="3" t="s">
        <v>11</v>
      </c>
      <c r="B35" s="15" t="s">
        <v>40</v>
      </c>
      <c r="C35" s="14"/>
      <c r="D35" s="3" t="b">
        <f>EXACT(G34, "No, the system was active at all times.")</f>
        <v>0</v>
      </c>
      <c r="E35" s="3" t="s">
        <v>56</v>
      </c>
      <c r="F35" s="3" t="s">
        <v>11</v>
      </c>
      <c r="G35" s="3"/>
    </row>
    <row r="36" spans="1:7" ht="30" outlineLevel="1" x14ac:dyDescent="0.25">
      <c r="A36" s="3" t="s">
        <v>15</v>
      </c>
      <c r="B36" s="15" t="s">
        <v>37</v>
      </c>
      <c r="C36" s="14" t="s">
        <v>57</v>
      </c>
      <c r="D36" s="3"/>
      <c r="E36" s="3" t="s">
        <v>58</v>
      </c>
      <c r="F36" s="3" t="s">
        <v>11</v>
      </c>
      <c r="G36" s="3" t="s">
        <v>59</v>
      </c>
    </row>
    <row r="37" spans="1:7" ht="30" outlineLevel="1" x14ac:dyDescent="0.25">
      <c r="A37" s="3" t="s">
        <v>15</v>
      </c>
      <c r="B37" s="15" t="s">
        <v>37</v>
      </c>
      <c r="C37" s="14" t="s">
        <v>60</v>
      </c>
      <c r="D37" s="3"/>
      <c r="E37" s="3" t="s">
        <v>61</v>
      </c>
      <c r="F37" s="3" t="s">
        <v>11</v>
      </c>
      <c r="G37" s="3" t="s">
        <v>62</v>
      </c>
    </row>
    <row r="38" spans="1:7" ht="30" outlineLevel="1" x14ac:dyDescent="0.25">
      <c r="A38" s="3" t="s">
        <v>15</v>
      </c>
      <c r="B38" s="15" t="s">
        <v>37</v>
      </c>
      <c r="C38" s="14" t="s">
        <v>63</v>
      </c>
      <c r="D38" s="3"/>
      <c r="E38" s="3" t="s">
        <v>64</v>
      </c>
      <c r="F38" s="3" t="s">
        <v>11</v>
      </c>
      <c r="G38" s="3" t="s">
        <v>65</v>
      </c>
    </row>
    <row r="39" spans="1:7" ht="45" outlineLevel="1" x14ac:dyDescent="0.25">
      <c r="A39" s="3" t="s">
        <v>11</v>
      </c>
      <c r="B39" s="15" t="s">
        <v>12</v>
      </c>
      <c r="C39" s="3" t="s">
        <v>19</v>
      </c>
      <c r="D39" s="3" t="s">
        <v>13</v>
      </c>
      <c r="E39" s="57" t="s">
        <v>66</v>
      </c>
      <c r="F39" s="3" t="s">
        <v>11</v>
      </c>
      <c r="G39" s="68" t="e">
        <f>IF(AND(G32="Yes, methane was collected and destroyed at some point prior to the project."),(G44+G92+G139)*0.0423*0.000454*G11,IF(AND(G32="No, methane was not collected and destroyed prior to the project."),0))</f>
        <v>#NUM!</v>
      </c>
    </row>
    <row r="40" spans="1:7" ht="180" outlineLevel="1" x14ac:dyDescent="0.25">
      <c r="A40" s="3" t="s">
        <v>11</v>
      </c>
      <c r="B40" s="15" t="s">
        <v>40</v>
      </c>
      <c r="C40" s="3"/>
      <c r="D40" s="3"/>
      <c r="E40" s="3" t="s">
        <v>67</v>
      </c>
      <c r="F40" s="3" t="s">
        <v>11</v>
      </c>
      <c r="G40" s="3"/>
    </row>
    <row r="41" spans="1:7" ht="30" outlineLevel="1" x14ac:dyDescent="0.25">
      <c r="A41" s="3" t="s">
        <v>15</v>
      </c>
      <c r="B41" s="15" t="s">
        <v>37</v>
      </c>
      <c r="C41" s="14" t="s">
        <v>68</v>
      </c>
      <c r="D41" s="3"/>
      <c r="E41" s="3" t="s">
        <v>69</v>
      </c>
      <c r="F41" s="3" t="s">
        <v>11</v>
      </c>
      <c r="G41" s="3" t="s">
        <v>70</v>
      </c>
    </row>
    <row r="42" spans="1:7" ht="45" outlineLevel="1" x14ac:dyDescent="0.25">
      <c r="A42" s="3" t="s">
        <v>11</v>
      </c>
      <c r="B42" s="15" t="s">
        <v>40</v>
      </c>
      <c r="C42" s="3"/>
      <c r="D42" s="3" t="b">
        <f>EXACT(G41, "Yes, the project is a flare project at a closed landfill.")</f>
        <v>1</v>
      </c>
      <c r="E42" s="15" t="s">
        <v>71</v>
      </c>
      <c r="F42" s="3" t="s">
        <v>11</v>
      </c>
      <c r="G42" s="3"/>
    </row>
    <row r="43" spans="1:7" ht="30" outlineLevel="1" x14ac:dyDescent="0.25">
      <c r="A43" s="3" t="s">
        <v>11</v>
      </c>
      <c r="B43" s="15" t="s">
        <v>40</v>
      </c>
      <c r="C43" s="3"/>
      <c r="D43" s="3" t="b">
        <f>EXACT(G41, "No, the project is not a flare project at a closed landfill.")</f>
        <v>0</v>
      </c>
      <c r="E43" s="3" t="s">
        <v>72</v>
      </c>
      <c r="F43" s="3" t="s">
        <v>11</v>
      </c>
      <c r="G43" s="3"/>
    </row>
    <row r="44" spans="1:7" ht="45" outlineLevel="1" x14ac:dyDescent="0.25">
      <c r="A44" s="3" t="s">
        <v>11</v>
      </c>
      <c r="B44" s="15" t="s">
        <v>12</v>
      </c>
      <c r="C44" s="3" t="s">
        <v>19</v>
      </c>
      <c r="D44" s="3" t="s">
        <v>13</v>
      </c>
      <c r="E44" s="3" t="s">
        <v>73</v>
      </c>
      <c r="F44" s="3" t="s">
        <v>11</v>
      </c>
      <c r="G44" s="62" t="e">
        <f>IF(AND(G41="No, the project is not a flare project at a closed landfill."),0,IF(AND(G41="Yes, the project is a flare project at a closed landfill."),G75))</f>
        <v>#NUM!</v>
      </c>
    </row>
    <row r="45" spans="1:7" outlineLevel="1" x14ac:dyDescent="0.25">
      <c r="A45" s="3" t="s">
        <v>11</v>
      </c>
      <c r="B45" s="12" t="s">
        <v>74</v>
      </c>
      <c r="C45" s="3"/>
      <c r="D45" s="57" t="b">
        <f>EXACT(G41, "Yes, the project is a flare project at a closed landfill.")</f>
        <v>1</v>
      </c>
      <c r="E45" s="15" t="s">
        <v>75</v>
      </c>
      <c r="F45" s="3" t="s">
        <v>15</v>
      </c>
      <c r="G45" s="3"/>
    </row>
    <row r="46" spans="1:7" ht="45" outlineLevel="3" x14ac:dyDescent="0.25">
      <c r="A46" s="3" t="s">
        <v>15</v>
      </c>
      <c r="B46" s="15" t="s">
        <v>12</v>
      </c>
      <c r="C46" s="3"/>
      <c r="D46" s="15"/>
      <c r="E46" s="15" t="s">
        <v>76</v>
      </c>
      <c r="F46" s="3" t="s">
        <v>11</v>
      </c>
      <c r="G46" s="3">
        <f>0.567</f>
        <v>0.56699999999999995</v>
      </c>
    </row>
    <row r="47" spans="1:7" outlineLevel="3" x14ac:dyDescent="0.25">
      <c r="A47" s="3" t="s">
        <v>15</v>
      </c>
      <c r="B47" s="15" t="s">
        <v>12</v>
      </c>
      <c r="C47" s="3"/>
      <c r="D47" s="15"/>
      <c r="E47" s="15" t="s">
        <v>77</v>
      </c>
      <c r="F47" s="3" t="s">
        <v>11</v>
      </c>
      <c r="G47" s="3">
        <v>48</v>
      </c>
    </row>
    <row r="48" spans="1:7" outlineLevel="3" x14ac:dyDescent="0.25">
      <c r="A48" s="3" t="s">
        <v>11</v>
      </c>
      <c r="B48" s="15" t="s">
        <v>12</v>
      </c>
      <c r="C48" s="3"/>
      <c r="D48" s="15" t="s">
        <v>13</v>
      </c>
      <c r="E48" s="15" t="s">
        <v>78</v>
      </c>
      <c r="F48" s="3" t="s">
        <v>11</v>
      </c>
      <c r="G48" s="62">
        <f>G46*G47</f>
        <v>27.215999999999998</v>
      </c>
    </row>
    <row r="49" spans="1:7" ht="48" outlineLevel="3" x14ac:dyDescent="0.25">
      <c r="A49" s="3" t="s">
        <v>11</v>
      </c>
      <c r="B49" s="15" t="s">
        <v>12</v>
      </c>
      <c r="C49" s="3"/>
      <c r="D49" s="15" t="s">
        <v>13</v>
      </c>
      <c r="E49" s="15" t="s">
        <v>79</v>
      </c>
      <c r="F49" s="3" t="s">
        <v>11</v>
      </c>
      <c r="G49" s="62">
        <f>525600*G48</f>
        <v>14304729.6</v>
      </c>
    </row>
    <row r="50" spans="1:7" ht="48" outlineLevel="3" x14ac:dyDescent="0.25">
      <c r="A50" s="3" t="s">
        <v>11</v>
      </c>
      <c r="B50" s="15" t="s">
        <v>12</v>
      </c>
      <c r="C50" s="3"/>
      <c r="D50" s="15" t="s">
        <v>13</v>
      </c>
      <c r="E50" s="15" t="s">
        <v>80</v>
      </c>
      <c r="F50" s="3" t="s">
        <v>11</v>
      </c>
      <c r="G50" s="62">
        <f>G49*0.0423*0.000454</f>
        <v>274.71088818431997</v>
      </c>
    </row>
    <row r="51" spans="1:7" ht="48" outlineLevel="3" x14ac:dyDescent="0.25">
      <c r="A51" s="3" t="s">
        <v>11</v>
      </c>
      <c r="B51" s="15" t="s">
        <v>12</v>
      </c>
      <c r="C51" s="3"/>
      <c r="D51" s="15" t="s">
        <v>13</v>
      </c>
      <c r="E51" s="15" t="s">
        <v>81</v>
      </c>
      <c r="F51" s="3" t="s">
        <v>11</v>
      </c>
      <c r="G51" s="62">
        <f>G50*28</f>
        <v>7691.9048691609587</v>
      </c>
    </row>
    <row r="52" spans="1:7" outlineLevel="1" x14ac:dyDescent="0.25">
      <c r="A52" s="3" t="s">
        <v>11</v>
      </c>
      <c r="B52" s="15" t="s">
        <v>12</v>
      </c>
      <c r="C52" s="3"/>
      <c r="D52" s="15" t="s">
        <v>13</v>
      </c>
      <c r="E52" s="58" t="s">
        <v>82</v>
      </c>
      <c r="F52" s="3" t="s">
        <v>11</v>
      </c>
      <c r="G52" s="3">
        <f>AVERAGE(G46)</f>
        <v>0.56699999999999995</v>
      </c>
    </row>
    <row r="53" spans="1:7" outlineLevel="1" x14ac:dyDescent="0.25">
      <c r="A53" s="3" t="s">
        <v>11</v>
      </c>
      <c r="B53" s="15" t="s">
        <v>12</v>
      </c>
      <c r="C53" s="3"/>
      <c r="D53" s="15" t="s">
        <v>13</v>
      </c>
      <c r="E53" s="58" t="s">
        <v>83</v>
      </c>
      <c r="F53" s="3" t="s">
        <v>11</v>
      </c>
      <c r="G53" s="61" t="e">
        <f>_xlfn.STDEV.S(G46)</f>
        <v>#DIV/0!</v>
      </c>
    </row>
    <row r="54" spans="1:7" outlineLevel="1" x14ac:dyDescent="0.25">
      <c r="A54" s="3" t="s">
        <v>11</v>
      </c>
      <c r="B54" s="15" t="s">
        <v>12</v>
      </c>
      <c r="C54" s="3"/>
      <c r="D54" s="15" t="s">
        <v>13</v>
      </c>
      <c r="E54" s="58" t="s">
        <v>84</v>
      </c>
      <c r="F54" s="3" t="s">
        <v>11</v>
      </c>
      <c r="G54" s="3">
        <f>COUNTA(G46)</f>
        <v>1</v>
      </c>
    </row>
    <row r="55" spans="1:7" outlineLevel="1" x14ac:dyDescent="0.25">
      <c r="A55" s="3" t="s">
        <v>11</v>
      </c>
      <c r="B55" s="15" t="s">
        <v>12</v>
      </c>
      <c r="C55" s="3"/>
      <c r="D55" s="15" t="s">
        <v>13</v>
      </c>
      <c r="E55" s="58" t="s">
        <v>85</v>
      </c>
      <c r="F55" s="3" t="s">
        <v>11</v>
      </c>
      <c r="G55" s="3">
        <f>G54-1</f>
        <v>0</v>
      </c>
    </row>
    <row r="56" spans="1:7" ht="30" outlineLevel="1" x14ac:dyDescent="0.25">
      <c r="A56" s="3" t="s">
        <v>11</v>
      </c>
      <c r="B56" s="15" t="s">
        <v>12</v>
      </c>
      <c r="C56" s="3"/>
      <c r="D56" s="15" t="s">
        <v>13</v>
      </c>
      <c r="E56" s="58" t="s">
        <v>86</v>
      </c>
      <c r="F56" s="3" t="s">
        <v>11</v>
      </c>
      <c r="G56" s="61" t="e">
        <f>TINV(0.1,G55)</f>
        <v>#NUM!</v>
      </c>
    </row>
    <row r="57" spans="1:7" outlineLevel="1" x14ac:dyDescent="0.25">
      <c r="A57" s="3" t="s">
        <v>11</v>
      </c>
      <c r="B57" s="15" t="s">
        <v>12</v>
      </c>
      <c r="C57" s="3"/>
      <c r="D57" s="15" t="s">
        <v>13</v>
      </c>
      <c r="E57" s="58" t="s">
        <v>87</v>
      </c>
      <c r="F57" s="3" t="s">
        <v>11</v>
      </c>
      <c r="G57" s="63" t="e">
        <f>G52+G56*((G53/(SQRT(G54))))</f>
        <v>#NUM!</v>
      </c>
    </row>
    <row r="58" spans="1:7" outlineLevel="1" x14ac:dyDescent="0.25">
      <c r="A58" s="3" t="s">
        <v>11</v>
      </c>
      <c r="B58" s="15" t="s">
        <v>12</v>
      </c>
      <c r="C58" s="3"/>
      <c r="D58" s="15" t="s">
        <v>13</v>
      </c>
      <c r="E58" s="58" t="s">
        <v>88</v>
      </c>
      <c r="F58" s="3" t="s">
        <v>11</v>
      </c>
      <c r="G58" s="3">
        <f>AVERAGE(G47)</f>
        <v>48</v>
      </c>
    </row>
    <row r="59" spans="1:7" outlineLevel="1" x14ac:dyDescent="0.25">
      <c r="A59" s="3" t="s">
        <v>11</v>
      </c>
      <c r="B59" s="15" t="s">
        <v>12</v>
      </c>
      <c r="C59" s="3"/>
      <c r="D59" s="15" t="s">
        <v>13</v>
      </c>
      <c r="E59" s="58" t="s">
        <v>89</v>
      </c>
      <c r="F59" s="3" t="s">
        <v>11</v>
      </c>
      <c r="G59" s="3" t="e">
        <f>_xlfn.STDEV.S(G47)</f>
        <v>#DIV/0!</v>
      </c>
    </row>
    <row r="60" spans="1:7" outlineLevel="1" x14ac:dyDescent="0.25">
      <c r="A60" s="3" t="s">
        <v>11</v>
      </c>
      <c r="B60" s="15" t="s">
        <v>12</v>
      </c>
      <c r="C60" s="3"/>
      <c r="D60" s="15" t="s">
        <v>13</v>
      </c>
      <c r="E60" s="58" t="s">
        <v>90</v>
      </c>
      <c r="F60" s="3" t="s">
        <v>11</v>
      </c>
      <c r="G60" s="3">
        <f>COUNTA(G47)</f>
        <v>1</v>
      </c>
    </row>
    <row r="61" spans="1:7" outlineLevel="1" x14ac:dyDescent="0.25">
      <c r="A61" s="3" t="s">
        <v>11</v>
      </c>
      <c r="B61" s="15" t="s">
        <v>12</v>
      </c>
      <c r="C61" s="3"/>
      <c r="D61" s="15" t="s">
        <v>13</v>
      </c>
      <c r="E61" s="58" t="s">
        <v>91</v>
      </c>
      <c r="F61" s="3" t="s">
        <v>11</v>
      </c>
      <c r="G61" s="3">
        <f>G60-1</f>
        <v>0</v>
      </c>
    </row>
    <row r="62" spans="1:7" ht="30" outlineLevel="1" x14ac:dyDescent="0.25">
      <c r="A62" s="3" t="s">
        <v>11</v>
      </c>
      <c r="B62" s="15" t="s">
        <v>12</v>
      </c>
      <c r="C62" s="3"/>
      <c r="D62" s="15" t="s">
        <v>13</v>
      </c>
      <c r="E62" s="58" t="s">
        <v>92</v>
      </c>
      <c r="F62" s="3" t="s">
        <v>11</v>
      </c>
      <c r="G62" s="61" t="e">
        <f>TINV(0.1,G61)</f>
        <v>#NUM!</v>
      </c>
    </row>
    <row r="63" spans="1:7" outlineLevel="1" x14ac:dyDescent="0.25">
      <c r="A63" s="3" t="s">
        <v>11</v>
      </c>
      <c r="B63" s="15" t="s">
        <v>12</v>
      </c>
      <c r="C63" s="3"/>
      <c r="D63" s="15" t="s">
        <v>13</v>
      </c>
      <c r="E63" s="58" t="s">
        <v>93</v>
      </c>
      <c r="F63" s="3" t="s">
        <v>11</v>
      </c>
      <c r="G63" s="61" t="e">
        <f>G58+G62*(G59/(SQRT(G60)))</f>
        <v>#NUM!</v>
      </c>
    </row>
    <row r="64" spans="1:7" outlineLevel="1" x14ac:dyDescent="0.25">
      <c r="A64" s="3" t="s">
        <v>11</v>
      </c>
      <c r="B64" s="15" t="s">
        <v>12</v>
      </c>
      <c r="C64" s="3"/>
      <c r="D64" s="15" t="s">
        <v>13</v>
      </c>
      <c r="E64" s="58" t="s">
        <v>94</v>
      </c>
      <c r="F64" s="3" t="s">
        <v>11</v>
      </c>
      <c r="G64" s="62">
        <f>AVERAGE(G48)</f>
        <v>27.215999999999998</v>
      </c>
    </row>
    <row r="65" spans="1:7" outlineLevel="1" x14ac:dyDescent="0.25">
      <c r="A65" s="3" t="s">
        <v>11</v>
      </c>
      <c r="B65" s="15" t="s">
        <v>12</v>
      </c>
      <c r="C65" s="3"/>
      <c r="D65" s="15" t="s">
        <v>13</v>
      </c>
      <c r="E65" s="58" t="s">
        <v>95</v>
      </c>
      <c r="F65" s="3" t="s">
        <v>11</v>
      </c>
      <c r="G65" s="61" t="e">
        <f>_xlfn.STDEV.S(G48)</f>
        <v>#DIV/0!</v>
      </c>
    </row>
    <row r="66" spans="1:7" outlineLevel="1" x14ac:dyDescent="0.25">
      <c r="A66" s="3" t="s">
        <v>11</v>
      </c>
      <c r="B66" s="15" t="s">
        <v>12</v>
      </c>
      <c r="C66" s="3"/>
      <c r="D66" s="15" t="s">
        <v>13</v>
      </c>
      <c r="E66" s="58" t="s">
        <v>96</v>
      </c>
      <c r="F66" s="3" t="s">
        <v>11</v>
      </c>
      <c r="G66" s="3">
        <f>COUNTA(G48)</f>
        <v>1</v>
      </c>
    </row>
    <row r="67" spans="1:7" outlineLevel="1" x14ac:dyDescent="0.25">
      <c r="A67" s="3" t="s">
        <v>11</v>
      </c>
      <c r="B67" s="15" t="s">
        <v>12</v>
      </c>
      <c r="C67" s="3"/>
      <c r="D67" s="15" t="s">
        <v>13</v>
      </c>
      <c r="E67" s="58" t="s">
        <v>97</v>
      </c>
      <c r="F67" s="3" t="s">
        <v>11</v>
      </c>
      <c r="G67" s="3">
        <f>G66-1</f>
        <v>0</v>
      </c>
    </row>
    <row r="68" spans="1:7" ht="30" outlineLevel="1" x14ac:dyDescent="0.25">
      <c r="A68" s="3" t="s">
        <v>11</v>
      </c>
      <c r="B68" s="15" t="s">
        <v>12</v>
      </c>
      <c r="C68" s="3"/>
      <c r="D68" s="15" t="s">
        <v>13</v>
      </c>
      <c r="E68" s="58" t="s">
        <v>98</v>
      </c>
      <c r="F68" s="3" t="s">
        <v>11</v>
      </c>
      <c r="G68" s="61" t="e">
        <f>TINV(0.1,G67)</f>
        <v>#NUM!</v>
      </c>
    </row>
    <row r="69" spans="1:7" outlineLevel="1" x14ac:dyDescent="0.25">
      <c r="A69" s="3" t="s">
        <v>11</v>
      </c>
      <c r="B69" s="15" t="s">
        <v>12</v>
      </c>
      <c r="C69" s="3"/>
      <c r="D69" s="15" t="s">
        <v>13</v>
      </c>
      <c r="E69" s="58" t="s">
        <v>99</v>
      </c>
      <c r="F69" s="3" t="s">
        <v>11</v>
      </c>
      <c r="G69" s="62" t="e">
        <f>G64+G68*(G65/(SQRT(G66)))</f>
        <v>#NUM!</v>
      </c>
    </row>
    <row r="70" spans="1:7" outlineLevel="1" x14ac:dyDescent="0.25">
      <c r="A70" s="3" t="s">
        <v>11</v>
      </c>
      <c r="B70" s="15" t="s">
        <v>12</v>
      </c>
      <c r="C70" s="3"/>
      <c r="D70" s="15" t="s">
        <v>13</v>
      </c>
      <c r="E70" s="58" t="s">
        <v>100</v>
      </c>
      <c r="F70" s="3" t="s">
        <v>11</v>
      </c>
      <c r="G70" s="62">
        <f>AVERAGE(G49)</f>
        <v>14304729.6</v>
      </c>
    </row>
    <row r="71" spans="1:7" outlineLevel="1" x14ac:dyDescent="0.25">
      <c r="A71" s="3" t="s">
        <v>11</v>
      </c>
      <c r="B71" s="15" t="s">
        <v>12</v>
      </c>
      <c r="C71" s="3"/>
      <c r="D71" s="15" t="s">
        <v>13</v>
      </c>
      <c r="E71" s="58" t="s">
        <v>101</v>
      </c>
      <c r="F71" s="3" t="s">
        <v>11</v>
      </c>
      <c r="G71" s="62" t="e">
        <f>_xlfn.STDEV.S(G49)</f>
        <v>#DIV/0!</v>
      </c>
    </row>
    <row r="72" spans="1:7" outlineLevel="1" x14ac:dyDescent="0.25">
      <c r="A72" s="3" t="s">
        <v>11</v>
      </c>
      <c r="B72" s="15" t="s">
        <v>12</v>
      </c>
      <c r="C72" s="3"/>
      <c r="D72" s="15" t="s">
        <v>13</v>
      </c>
      <c r="E72" s="58" t="s">
        <v>102</v>
      </c>
      <c r="F72" s="3" t="s">
        <v>11</v>
      </c>
      <c r="G72" s="3">
        <f>COUNTA(G49)</f>
        <v>1</v>
      </c>
    </row>
    <row r="73" spans="1:7" outlineLevel="1" x14ac:dyDescent="0.25">
      <c r="A73" s="3" t="s">
        <v>11</v>
      </c>
      <c r="B73" s="15" t="s">
        <v>12</v>
      </c>
      <c r="C73" s="3"/>
      <c r="D73" s="15" t="s">
        <v>13</v>
      </c>
      <c r="E73" s="58" t="s">
        <v>103</v>
      </c>
      <c r="F73" s="3" t="s">
        <v>11</v>
      </c>
      <c r="G73" s="3">
        <f>G72-1</f>
        <v>0</v>
      </c>
    </row>
    <row r="74" spans="1:7" ht="30" outlineLevel="1" x14ac:dyDescent="0.25">
      <c r="A74" s="3" t="s">
        <v>11</v>
      </c>
      <c r="B74" s="15" t="s">
        <v>12</v>
      </c>
      <c r="C74" s="3"/>
      <c r="D74" s="15" t="s">
        <v>13</v>
      </c>
      <c r="E74" s="58" t="s">
        <v>104</v>
      </c>
      <c r="F74" s="3" t="s">
        <v>11</v>
      </c>
      <c r="G74" s="61" t="e">
        <f>TINV(0.1,G73)</f>
        <v>#NUM!</v>
      </c>
    </row>
    <row r="75" spans="1:7" outlineLevel="1" x14ac:dyDescent="0.25">
      <c r="A75" s="3" t="s">
        <v>11</v>
      </c>
      <c r="B75" s="15" t="s">
        <v>12</v>
      </c>
      <c r="C75" s="3"/>
      <c r="D75" s="15" t="s">
        <v>13</v>
      </c>
      <c r="E75" s="58" t="s">
        <v>105</v>
      </c>
      <c r="F75" s="3" t="s">
        <v>11</v>
      </c>
      <c r="G75" s="62" t="e">
        <f>G70+G74*(G71/(SQRT(G72)))</f>
        <v>#NUM!</v>
      </c>
    </row>
    <row r="76" spans="1:7" outlineLevel="1" x14ac:dyDescent="0.25">
      <c r="A76" s="3" t="s">
        <v>11</v>
      </c>
      <c r="B76" s="15" t="s">
        <v>12</v>
      </c>
      <c r="C76" s="3"/>
      <c r="D76" s="15" t="s">
        <v>13</v>
      </c>
      <c r="E76" s="58" t="s">
        <v>106</v>
      </c>
      <c r="F76" s="3" t="s">
        <v>11</v>
      </c>
      <c r="G76" s="62">
        <f>AVERAGE(G50)</f>
        <v>274.71088818431997</v>
      </c>
    </row>
    <row r="77" spans="1:7" outlineLevel="1" x14ac:dyDescent="0.25">
      <c r="A77" s="3" t="s">
        <v>11</v>
      </c>
      <c r="B77" s="15" t="s">
        <v>12</v>
      </c>
      <c r="C77" s="3"/>
      <c r="D77" s="15" t="s">
        <v>13</v>
      </c>
      <c r="E77" s="58" t="s">
        <v>107</v>
      </c>
      <c r="F77" s="3" t="s">
        <v>11</v>
      </c>
      <c r="G77" s="61" t="e">
        <f>_xlfn.STDEV.S(G50)</f>
        <v>#DIV/0!</v>
      </c>
    </row>
    <row r="78" spans="1:7" outlineLevel="1" x14ac:dyDescent="0.25">
      <c r="A78" s="3" t="s">
        <v>11</v>
      </c>
      <c r="B78" s="15" t="s">
        <v>12</v>
      </c>
      <c r="C78" s="3"/>
      <c r="D78" s="15" t="s">
        <v>13</v>
      </c>
      <c r="E78" s="58" t="s">
        <v>108</v>
      </c>
      <c r="F78" s="3" t="s">
        <v>11</v>
      </c>
      <c r="G78" s="3">
        <f>COUNTA(G50)</f>
        <v>1</v>
      </c>
    </row>
    <row r="79" spans="1:7" outlineLevel="1" x14ac:dyDescent="0.25">
      <c r="A79" s="3" t="s">
        <v>11</v>
      </c>
      <c r="B79" s="15" t="s">
        <v>12</v>
      </c>
      <c r="C79" s="3"/>
      <c r="D79" s="15" t="s">
        <v>13</v>
      </c>
      <c r="E79" s="58" t="s">
        <v>109</v>
      </c>
      <c r="F79" s="3" t="s">
        <v>11</v>
      </c>
      <c r="G79" s="3">
        <f>G78-1</f>
        <v>0</v>
      </c>
    </row>
    <row r="80" spans="1:7" ht="30" outlineLevel="1" x14ac:dyDescent="0.25">
      <c r="A80" s="3" t="s">
        <v>11</v>
      </c>
      <c r="B80" s="15" t="s">
        <v>12</v>
      </c>
      <c r="C80" s="3"/>
      <c r="D80" s="15" t="s">
        <v>13</v>
      </c>
      <c r="E80" s="58" t="s">
        <v>110</v>
      </c>
      <c r="F80" s="3" t="s">
        <v>11</v>
      </c>
      <c r="G80" s="61" t="e">
        <f>TINV(0.1,G79)</f>
        <v>#NUM!</v>
      </c>
    </row>
    <row r="81" spans="1:7" outlineLevel="1" x14ac:dyDescent="0.25">
      <c r="A81" s="3" t="s">
        <v>11</v>
      </c>
      <c r="B81" s="15" t="s">
        <v>12</v>
      </c>
      <c r="C81" s="3"/>
      <c r="D81" s="15" t="s">
        <v>13</v>
      </c>
      <c r="E81" s="58" t="s">
        <v>111</v>
      </c>
      <c r="F81" s="3" t="s">
        <v>11</v>
      </c>
      <c r="G81" s="62" t="e">
        <f>G76+G80*(G77/(SQRT(G78)))</f>
        <v>#NUM!</v>
      </c>
    </row>
    <row r="82" spans="1:7" outlineLevel="1" x14ac:dyDescent="0.25">
      <c r="A82" s="3" t="s">
        <v>11</v>
      </c>
      <c r="B82" s="15" t="s">
        <v>12</v>
      </c>
      <c r="C82" s="3"/>
      <c r="D82" s="15" t="s">
        <v>13</v>
      </c>
      <c r="E82" s="58" t="s">
        <v>112</v>
      </c>
      <c r="F82" s="3" t="s">
        <v>11</v>
      </c>
      <c r="G82" s="62">
        <f>AVERAGE(G51)</f>
        <v>7691.9048691609587</v>
      </c>
    </row>
    <row r="83" spans="1:7" outlineLevel="1" x14ac:dyDescent="0.25">
      <c r="A83" s="3" t="s">
        <v>11</v>
      </c>
      <c r="B83" s="15" t="s">
        <v>12</v>
      </c>
      <c r="C83" s="3"/>
      <c r="D83" s="15" t="s">
        <v>13</v>
      </c>
      <c r="E83" s="58" t="s">
        <v>113</v>
      </c>
      <c r="F83" s="3" t="s">
        <v>11</v>
      </c>
      <c r="G83" s="61" t="e">
        <f>_xlfn.STDEV.S(G51)</f>
        <v>#DIV/0!</v>
      </c>
    </row>
    <row r="84" spans="1:7" outlineLevel="1" x14ac:dyDescent="0.25">
      <c r="A84" s="3" t="s">
        <v>11</v>
      </c>
      <c r="B84" s="15" t="s">
        <v>12</v>
      </c>
      <c r="C84" s="3"/>
      <c r="D84" s="15" t="s">
        <v>13</v>
      </c>
      <c r="E84" s="58" t="s">
        <v>114</v>
      </c>
      <c r="F84" s="3" t="s">
        <v>11</v>
      </c>
      <c r="G84" s="3">
        <f>COUNTA(G51)</f>
        <v>1</v>
      </c>
    </row>
    <row r="85" spans="1:7" outlineLevel="1" x14ac:dyDescent="0.25">
      <c r="A85" s="3" t="s">
        <v>11</v>
      </c>
      <c r="B85" s="15" t="s">
        <v>12</v>
      </c>
      <c r="C85" s="3"/>
      <c r="D85" s="15" t="s">
        <v>13</v>
      </c>
      <c r="E85" s="58" t="s">
        <v>115</v>
      </c>
      <c r="F85" s="3" t="s">
        <v>11</v>
      </c>
      <c r="G85" s="3">
        <f>G84-1</f>
        <v>0</v>
      </c>
    </row>
    <row r="86" spans="1:7" ht="30" outlineLevel="1" x14ac:dyDescent="0.25">
      <c r="A86" s="3" t="s">
        <v>11</v>
      </c>
      <c r="B86" s="15" t="s">
        <v>12</v>
      </c>
      <c r="C86" s="3"/>
      <c r="D86" s="15" t="s">
        <v>13</v>
      </c>
      <c r="E86" s="58" t="s">
        <v>116</v>
      </c>
      <c r="F86" s="3" t="s">
        <v>11</v>
      </c>
      <c r="G86" s="61" t="e">
        <f>TINV(0.1,G85)</f>
        <v>#NUM!</v>
      </c>
    </row>
    <row r="87" spans="1:7" outlineLevel="1" x14ac:dyDescent="0.25">
      <c r="A87" s="3" t="s">
        <v>11</v>
      </c>
      <c r="B87" s="15" t="s">
        <v>12</v>
      </c>
      <c r="C87" s="3"/>
      <c r="D87" s="15" t="s">
        <v>13</v>
      </c>
      <c r="E87" s="58" t="s">
        <v>117</v>
      </c>
      <c r="F87" s="3" t="s">
        <v>11</v>
      </c>
      <c r="G87" s="62" t="e">
        <f>G82+G86*(G83/(SQRT(G84)))</f>
        <v>#NUM!</v>
      </c>
    </row>
    <row r="88" spans="1:7" ht="195" outlineLevel="1" x14ac:dyDescent="0.25">
      <c r="A88" s="3" t="s">
        <v>11</v>
      </c>
      <c r="B88" s="15" t="s">
        <v>40</v>
      </c>
      <c r="C88" s="3"/>
      <c r="D88" s="15"/>
      <c r="E88" s="58" t="s">
        <v>118</v>
      </c>
      <c r="F88" s="3" t="s">
        <v>11</v>
      </c>
      <c r="G88" s="62"/>
    </row>
    <row r="89" spans="1:7" ht="30" outlineLevel="1" x14ac:dyDescent="0.25">
      <c r="A89" s="3" t="s">
        <v>15</v>
      </c>
      <c r="B89" s="15" t="s">
        <v>37</v>
      </c>
      <c r="C89" s="14" t="s">
        <v>119</v>
      </c>
      <c r="D89" s="15"/>
      <c r="E89" s="58" t="s">
        <v>120</v>
      </c>
      <c r="F89" s="3" t="s">
        <v>11</v>
      </c>
      <c r="G89" s="62" t="s">
        <v>121</v>
      </c>
    </row>
    <row r="90" spans="1:7" ht="45" outlineLevel="1" x14ac:dyDescent="0.25">
      <c r="A90" s="3" t="s">
        <v>11</v>
      </c>
      <c r="B90" s="15" t="s">
        <v>40</v>
      </c>
      <c r="C90" s="3"/>
      <c r="D90" s="15" t="b">
        <f>EXACT(G89,"Yes, there is a non-qualifying combustion device.")</f>
        <v>1</v>
      </c>
      <c r="E90" s="58" t="s">
        <v>122</v>
      </c>
      <c r="F90" s="3" t="s">
        <v>11</v>
      </c>
      <c r="G90" s="62"/>
    </row>
    <row r="91" spans="1:7" ht="30" outlineLevel="1" x14ac:dyDescent="0.25">
      <c r="A91" s="3" t="s">
        <v>11</v>
      </c>
      <c r="B91" s="15" t="s">
        <v>40</v>
      </c>
      <c r="C91" s="3"/>
      <c r="D91" s="15" t="b">
        <f>EXACT(G89,"No, there is no non-qualifying combustion device.")</f>
        <v>0</v>
      </c>
      <c r="E91" s="58" t="s">
        <v>123</v>
      </c>
      <c r="F91" s="3" t="s">
        <v>11</v>
      </c>
      <c r="G91" s="62"/>
    </row>
    <row r="92" spans="1:7" ht="45" outlineLevel="1" x14ac:dyDescent="0.25">
      <c r="A92" s="3" t="s">
        <v>11</v>
      </c>
      <c r="B92" s="15" t="s">
        <v>12</v>
      </c>
      <c r="C92" s="3"/>
      <c r="D92" s="15" t="s">
        <v>13</v>
      </c>
      <c r="E92" s="58" t="s">
        <v>124</v>
      </c>
      <c r="F92" s="3" t="s">
        <v>11</v>
      </c>
      <c r="G92" s="62" t="e">
        <f>IF(AND(G89="Yes, there is a non-qualifying combustion device."),G123,IF(AND(G89="No, there is no non-qualifying combustion device."),0))</f>
        <v>#NUM!</v>
      </c>
    </row>
    <row r="93" spans="1:7" outlineLevel="1" x14ac:dyDescent="0.25">
      <c r="A93" s="3" t="s">
        <v>11</v>
      </c>
      <c r="B93" s="12" t="s">
        <v>125</v>
      </c>
      <c r="C93" s="3" t="s">
        <v>19</v>
      </c>
      <c r="D93" s="3" t="b">
        <f>EXACT(G89,"Yes, there is a non-qualifying combustion device.")</f>
        <v>1</v>
      </c>
      <c r="E93" s="15" t="s">
        <v>126</v>
      </c>
      <c r="F93" s="3" t="s">
        <v>15</v>
      </c>
      <c r="G93" s="3"/>
    </row>
    <row r="94" spans="1:7" ht="45" outlineLevel="3" x14ac:dyDescent="0.25">
      <c r="A94" s="3" t="s">
        <v>15</v>
      </c>
      <c r="B94" s="15" t="s">
        <v>12</v>
      </c>
      <c r="C94" s="3"/>
      <c r="D94" s="15"/>
      <c r="E94" s="15" t="s">
        <v>76</v>
      </c>
      <c r="F94" s="3" t="s">
        <v>11</v>
      </c>
      <c r="G94" s="3">
        <v>0.56699999999999995</v>
      </c>
    </row>
    <row r="95" spans="1:7" outlineLevel="3" x14ac:dyDescent="0.25">
      <c r="A95" s="3" t="s">
        <v>15</v>
      </c>
      <c r="B95" s="15" t="s">
        <v>12</v>
      </c>
      <c r="C95" s="3"/>
      <c r="D95" s="15"/>
      <c r="E95" s="15" t="s">
        <v>77</v>
      </c>
      <c r="F95" s="3" t="s">
        <v>11</v>
      </c>
      <c r="G95" s="3">
        <v>48</v>
      </c>
    </row>
    <row r="96" spans="1:7" outlineLevel="3" x14ac:dyDescent="0.25">
      <c r="A96" s="3" t="s">
        <v>11</v>
      </c>
      <c r="B96" s="15" t="s">
        <v>12</v>
      </c>
      <c r="C96" s="3"/>
      <c r="D96" s="15" t="s">
        <v>13</v>
      </c>
      <c r="E96" s="15" t="s">
        <v>78</v>
      </c>
      <c r="F96" s="3" t="s">
        <v>11</v>
      </c>
      <c r="G96" s="62">
        <f>G94*G95</f>
        <v>27.215999999999998</v>
      </c>
    </row>
    <row r="97" spans="1:7" ht="30" outlineLevel="3" x14ac:dyDescent="0.25">
      <c r="A97" s="3" t="s">
        <v>11</v>
      </c>
      <c r="B97" s="15" t="s">
        <v>12</v>
      </c>
      <c r="C97" s="3"/>
      <c r="D97" s="15" t="s">
        <v>13</v>
      </c>
      <c r="E97" s="15" t="s">
        <v>127</v>
      </c>
      <c r="F97" s="3" t="s">
        <v>11</v>
      </c>
      <c r="G97" s="62">
        <f>525600*G96</f>
        <v>14304729.6</v>
      </c>
    </row>
    <row r="98" spans="1:7" ht="48" outlineLevel="3" x14ac:dyDescent="0.25">
      <c r="A98" s="3" t="s">
        <v>11</v>
      </c>
      <c r="B98" s="15" t="s">
        <v>12</v>
      </c>
      <c r="C98" s="3"/>
      <c r="D98" s="15" t="s">
        <v>13</v>
      </c>
      <c r="E98" s="15" t="s">
        <v>128</v>
      </c>
      <c r="F98" s="3" t="s">
        <v>11</v>
      </c>
      <c r="G98" s="62">
        <f>G97*0.0423*0.000454</f>
        <v>274.71088818431997</v>
      </c>
    </row>
    <row r="99" spans="1:7" ht="48" outlineLevel="3" x14ac:dyDescent="0.25">
      <c r="A99" s="3" t="s">
        <v>11</v>
      </c>
      <c r="B99" s="15" t="s">
        <v>12</v>
      </c>
      <c r="C99" s="3"/>
      <c r="D99" s="15" t="s">
        <v>13</v>
      </c>
      <c r="E99" s="15" t="s">
        <v>129</v>
      </c>
      <c r="F99" s="3" t="s">
        <v>11</v>
      </c>
      <c r="G99" s="62">
        <f>G98*28</f>
        <v>7691.9048691609587</v>
      </c>
    </row>
    <row r="100" spans="1:7" outlineLevel="1" x14ac:dyDescent="0.25">
      <c r="A100" s="3" t="s">
        <v>11</v>
      </c>
      <c r="B100" s="15" t="s">
        <v>12</v>
      </c>
      <c r="C100" s="3"/>
      <c r="D100" s="15" t="s">
        <v>13</v>
      </c>
      <c r="E100" s="58" t="s">
        <v>82</v>
      </c>
      <c r="F100" s="3" t="s">
        <v>11</v>
      </c>
      <c r="G100" s="3">
        <f>AVERAGE(G94)</f>
        <v>0.56699999999999995</v>
      </c>
    </row>
    <row r="101" spans="1:7" outlineLevel="1" x14ac:dyDescent="0.25">
      <c r="A101" s="3" t="s">
        <v>11</v>
      </c>
      <c r="B101" s="15" t="s">
        <v>12</v>
      </c>
      <c r="C101" s="3"/>
      <c r="D101" s="15" t="s">
        <v>13</v>
      </c>
      <c r="E101" s="58" t="s">
        <v>83</v>
      </c>
      <c r="F101" s="3" t="s">
        <v>11</v>
      </c>
      <c r="G101" s="61" t="e">
        <f>_xlfn.STDEV.S(G94)</f>
        <v>#DIV/0!</v>
      </c>
    </row>
    <row r="102" spans="1:7" outlineLevel="1" x14ac:dyDescent="0.25">
      <c r="A102" s="3" t="s">
        <v>11</v>
      </c>
      <c r="B102" s="15" t="s">
        <v>12</v>
      </c>
      <c r="C102" s="3"/>
      <c r="D102" s="15" t="s">
        <v>13</v>
      </c>
      <c r="E102" s="58" t="s">
        <v>84</v>
      </c>
      <c r="F102" s="3" t="s">
        <v>11</v>
      </c>
      <c r="G102" s="3">
        <f>COUNTA(G94)</f>
        <v>1</v>
      </c>
    </row>
    <row r="103" spans="1:7" outlineLevel="1" x14ac:dyDescent="0.25">
      <c r="A103" s="3" t="s">
        <v>11</v>
      </c>
      <c r="B103" s="15" t="s">
        <v>12</v>
      </c>
      <c r="C103" s="3"/>
      <c r="D103" s="15" t="s">
        <v>13</v>
      </c>
      <c r="E103" s="58" t="s">
        <v>85</v>
      </c>
      <c r="F103" s="3" t="s">
        <v>11</v>
      </c>
      <c r="G103" s="3">
        <f>G102-1</f>
        <v>0</v>
      </c>
    </row>
    <row r="104" spans="1:7" ht="30" outlineLevel="1" x14ac:dyDescent="0.25">
      <c r="A104" s="3" t="s">
        <v>11</v>
      </c>
      <c r="B104" s="15" t="s">
        <v>12</v>
      </c>
      <c r="C104" s="3"/>
      <c r="D104" s="15" t="s">
        <v>13</v>
      </c>
      <c r="E104" s="58" t="s">
        <v>86</v>
      </c>
      <c r="F104" s="3" t="s">
        <v>11</v>
      </c>
      <c r="G104" s="61" t="e">
        <f>TINV(0.1,G103)</f>
        <v>#NUM!</v>
      </c>
    </row>
    <row r="105" spans="1:7" outlineLevel="1" x14ac:dyDescent="0.25">
      <c r="A105" s="3" t="s">
        <v>11</v>
      </c>
      <c r="B105" s="15" t="s">
        <v>12</v>
      </c>
      <c r="C105" s="3"/>
      <c r="D105" s="15" t="s">
        <v>13</v>
      </c>
      <c r="E105" s="58" t="s">
        <v>87</v>
      </c>
      <c r="F105" s="3" t="s">
        <v>11</v>
      </c>
      <c r="G105" s="63" t="e">
        <f>G100+G104*((G101/(SQRT(G102))))</f>
        <v>#NUM!</v>
      </c>
    </row>
    <row r="106" spans="1:7" outlineLevel="1" x14ac:dyDescent="0.25">
      <c r="A106" s="3" t="s">
        <v>11</v>
      </c>
      <c r="B106" s="15" t="s">
        <v>12</v>
      </c>
      <c r="C106" s="3"/>
      <c r="D106" s="15" t="s">
        <v>13</v>
      </c>
      <c r="E106" s="58" t="s">
        <v>88</v>
      </c>
      <c r="F106" s="3" t="s">
        <v>11</v>
      </c>
      <c r="G106" s="3">
        <f>AVERAGE(G95)</f>
        <v>48</v>
      </c>
    </row>
    <row r="107" spans="1:7" outlineLevel="1" x14ac:dyDescent="0.25">
      <c r="A107" s="3" t="s">
        <v>11</v>
      </c>
      <c r="B107" s="15" t="s">
        <v>12</v>
      </c>
      <c r="C107" s="3"/>
      <c r="D107" s="15" t="s">
        <v>13</v>
      </c>
      <c r="E107" s="58" t="s">
        <v>89</v>
      </c>
      <c r="F107" s="3" t="s">
        <v>11</v>
      </c>
      <c r="G107" s="3" t="e">
        <f>_xlfn.STDEV.S(G95)</f>
        <v>#DIV/0!</v>
      </c>
    </row>
    <row r="108" spans="1:7" outlineLevel="1" x14ac:dyDescent="0.25">
      <c r="A108" s="3" t="s">
        <v>11</v>
      </c>
      <c r="B108" s="15" t="s">
        <v>12</v>
      </c>
      <c r="C108" s="3"/>
      <c r="D108" s="15" t="s">
        <v>13</v>
      </c>
      <c r="E108" s="58" t="s">
        <v>90</v>
      </c>
      <c r="F108" s="3" t="s">
        <v>11</v>
      </c>
      <c r="G108" s="3">
        <f>COUNTA(G95)</f>
        <v>1</v>
      </c>
    </row>
    <row r="109" spans="1:7" outlineLevel="1" x14ac:dyDescent="0.25">
      <c r="A109" s="3" t="s">
        <v>11</v>
      </c>
      <c r="B109" s="15" t="s">
        <v>12</v>
      </c>
      <c r="C109" s="3"/>
      <c r="D109" s="15" t="s">
        <v>13</v>
      </c>
      <c r="E109" s="58" t="s">
        <v>91</v>
      </c>
      <c r="F109" s="3" t="s">
        <v>11</v>
      </c>
      <c r="G109" s="3">
        <f>G108-1</f>
        <v>0</v>
      </c>
    </row>
    <row r="110" spans="1:7" ht="30" outlineLevel="1" x14ac:dyDescent="0.25">
      <c r="A110" s="3" t="s">
        <v>11</v>
      </c>
      <c r="B110" s="15" t="s">
        <v>12</v>
      </c>
      <c r="C110" s="3"/>
      <c r="D110" s="15" t="s">
        <v>13</v>
      </c>
      <c r="E110" s="58" t="s">
        <v>92</v>
      </c>
      <c r="F110" s="3" t="s">
        <v>11</v>
      </c>
      <c r="G110" s="61" t="e">
        <f>TINV(0.1,G109)</f>
        <v>#NUM!</v>
      </c>
    </row>
    <row r="111" spans="1:7" outlineLevel="1" x14ac:dyDescent="0.25">
      <c r="A111" s="3" t="s">
        <v>11</v>
      </c>
      <c r="B111" s="15" t="s">
        <v>12</v>
      </c>
      <c r="C111" s="3"/>
      <c r="D111" s="15" t="s">
        <v>13</v>
      </c>
      <c r="E111" s="58" t="s">
        <v>93</v>
      </c>
      <c r="F111" s="3" t="s">
        <v>11</v>
      </c>
      <c r="G111" s="61" t="e">
        <f>G106+G110*(G107/(SQRT(G108)))</f>
        <v>#NUM!</v>
      </c>
    </row>
    <row r="112" spans="1:7" outlineLevel="1" x14ac:dyDescent="0.25">
      <c r="A112" s="3" t="s">
        <v>11</v>
      </c>
      <c r="B112" s="15" t="s">
        <v>12</v>
      </c>
      <c r="C112" s="3"/>
      <c r="D112" s="15" t="s">
        <v>13</v>
      </c>
      <c r="E112" s="58" t="s">
        <v>94</v>
      </c>
      <c r="F112" s="3" t="s">
        <v>11</v>
      </c>
      <c r="G112" s="62">
        <f>AVERAGE(G96)</f>
        <v>27.215999999999998</v>
      </c>
    </row>
    <row r="113" spans="1:7" outlineLevel="1" x14ac:dyDescent="0.25">
      <c r="A113" s="3" t="s">
        <v>11</v>
      </c>
      <c r="B113" s="15" t="s">
        <v>12</v>
      </c>
      <c r="C113" s="3"/>
      <c r="D113" s="15" t="s">
        <v>13</v>
      </c>
      <c r="E113" s="58" t="s">
        <v>95</v>
      </c>
      <c r="F113" s="3" t="s">
        <v>11</v>
      </c>
      <c r="G113" s="61" t="e">
        <f>_xlfn.STDEV.S(G10)</f>
        <v>#DIV/0!</v>
      </c>
    </row>
    <row r="114" spans="1:7" outlineLevel="1" x14ac:dyDescent="0.25">
      <c r="A114" s="3" t="s">
        <v>11</v>
      </c>
      <c r="B114" s="15" t="s">
        <v>12</v>
      </c>
      <c r="C114" s="3"/>
      <c r="D114" s="15" t="s">
        <v>13</v>
      </c>
      <c r="E114" s="58" t="s">
        <v>96</v>
      </c>
      <c r="F114" s="3" t="s">
        <v>11</v>
      </c>
      <c r="G114" s="3">
        <f>COUNTA(G96)</f>
        <v>1</v>
      </c>
    </row>
    <row r="115" spans="1:7" outlineLevel="1" x14ac:dyDescent="0.25">
      <c r="A115" s="3" t="s">
        <v>11</v>
      </c>
      <c r="B115" s="15" t="s">
        <v>12</v>
      </c>
      <c r="C115" s="3"/>
      <c r="D115" s="15" t="s">
        <v>13</v>
      </c>
      <c r="E115" s="58" t="s">
        <v>97</v>
      </c>
      <c r="F115" s="3" t="s">
        <v>11</v>
      </c>
      <c r="G115" s="3">
        <f>G114-1</f>
        <v>0</v>
      </c>
    </row>
    <row r="116" spans="1:7" ht="30" outlineLevel="1" x14ac:dyDescent="0.25">
      <c r="A116" s="3" t="s">
        <v>11</v>
      </c>
      <c r="B116" s="15" t="s">
        <v>12</v>
      </c>
      <c r="C116" s="3"/>
      <c r="D116" s="15" t="s">
        <v>13</v>
      </c>
      <c r="E116" s="58" t="s">
        <v>98</v>
      </c>
      <c r="F116" s="3" t="s">
        <v>11</v>
      </c>
      <c r="G116" s="61" t="e">
        <f>TINV(0.1,G115)</f>
        <v>#NUM!</v>
      </c>
    </row>
    <row r="117" spans="1:7" outlineLevel="1" x14ac:dyDescent="0.25">
      <c r="A117" s="3" t="s">
        <v>11</v>
      </c>
      <c r="B117" s="15" t="s">
        <v>12</v>
      </c>
      <c r="C117" s="3"/>
      <c r="D117" s="15" t="s">
        <v>13</v>
      </c>
      <c r="E117" s="58" t="s">
        <v>99</v>
      </c>
      <c r="F117" s="3" t="s">
        <v>11</v>
      </c>
      <c r="G117" s="62" t="e">
        <f>G112+G116*(G113/(SQRT(G114)))</f>
        <v>#NUM!</v>
      </c>
    </row>
    <row r="118" spans="1:7" outlineLevel="1" x14ac:dyDescent="0.25">
      <c r="A118" s="3" t="s">
        <v>11</v>
      </c>
      <c r="B118" s="15" t="s">
        <v>12</v>
      </c>
      <c r="C118" s="3"/>
      <c r="D118" s="15" t="s">
        <v>13</v>
      </c>
      <c r="E118" s="58" t="s">
        <v>100</v>
      </c>
      <c r="F118" s="3" t="s">
        <v>11</v>
      </c>
      <c r="G118" s="62">
        <f>AVERAGE(G97)</f>
        <v>14304729.6</v>
      </c>
    </row>
    <row r="119" spans="1:7" outlineLevel="1" x14ac:dyDescent="0.25">
      <c r="A119" s="3" t="s">
        <v>11</v>
      </c>
      <c r="B119" s="15" t="s">
        <v>12</v>
      </c>
      <c r="C119" s="3"/>
      <c r="D119" s="15" t="s">
        <v>13</v>
      </c>
      <c r="E119" s="58" t="s">
        <v>101</v>
      </c>
      <c r="F119" s="3" t="s">
        <v>11</v>
      </c>
      <c r="G119" s="62" t="e">
        <f>_xlfn.STDEV.S(G97)</f>
        <v>#DIV/0!</v>
      </c>
    </row>
    <row r="120" spans="1:7" outlineLevel="1" x14ac:dyDescent="0.25">
      <c r="A120" s="3" t="s">
        <v>11</v>
      </c>
      <c r="B120" s="15" t="s">
        <v>12</v>
      </c>
      <c r="C120" s="3"/>
      <c r="D120" s="15" t="s">
        <v>13</v>
      </c>
      <c r="E120" s="58" t="s">
        <v>102</v>
      </c>
      <c r="F120" s="3" t="s">
        <v>11</v>
      </c>
      <c r="G120" s="3">
        <f>COUNTA(G97)</f>
        <v>1</v>
      </c>
    </row>
    <row r="121" spans="1:7" outlineLevel="1" x14ac:dyDescent="0.25">
      <c r="A121" s="3" t="s">
        <v>11</v>
      </c>
      <c r="B121" s="15" t="s">
        <v>12</v>
      </c>
      <c r="C121" s="3"/>
      <c r="D121" s="15" t="s">
        <v>13</v>
      </c>
      <c r="E121" s="58" t="s">
        <v>103</v>
      </c>
      <c r="F121" s="3" t="s">
        <v>11</v>
      </c>
      <c r="G121" s="3">
        <f>G120-1</f>
        <v>0</v>
      </c>
    </row>
    <row r="122" spans="1:7" ht="30" outlineLevel="1" x14ac:dyDescent="0.25">
      <c r="A122" s="3" t="s">
        <v>11</v>
      </c>
      <c r="B122" s="15" t="s">
        <v>12</v>
      </c>
      <c r="C122" s="3"/>
      <c r="D122" s="15" t="s">
        <v>13</v>
      </c>
      <c r="E122" s="58" t="s">
        <v>104</v>
      </c>
      <c r="F122" s="3" t="s">
        <v>11</v>
      </c>
      <c r="G122" s="61" t="e">
        <f>TINV(0.1,G121)</f>
        <v>#NUM!</v>
      </c>
    </row>
    <row r="123" spans="1:7" outlineLevel="1" x14ac:dyDescent="0.25">
      <c r="A123" s="3" t="s">
        <v>11</v>
      </c>
      <c r="B123" s="15" t="s">
        <v>12</v>
      </c>
      <c r="C123" s="3"/>
      <c r="D123" s="15" t="s">
        <v>13</v>
      </c>
      <c r="E123" s="58" t="s">
        <v>105</v>
      </c>
      <c r="F123" s="3" t="s">
        <v>11</v>
      </c>
      <c r="G123" s="62" t="e">
        <f>G118+G122*(G119/(SQRT(G120)))</f>
        <v>#NUM!</v>
      </c>
    </row>
    <row r="124" spans="1:7" outlineLevel="1" x14ac:dyDescent="0.25">
      <c r="A124" s="3" t="s">
        <v>11</v>
      </c>
      <c r="B124" s="15" t="s">
        <v>12</v>
      </c>
      <c r="C124" s="3"/>
      <c r="D124" s="15" t="s">
        <v>13</v>
      </c>
      <c r="E124" s="58" t="s">
        <v>106</v>
      </c>
      <c r="F124" s="3" t="s">
        <v>11</v>
      </c>
      <c r="G124" s="62">
        <f>AVERAGE(G98)</f>
        <v>274.71088818431997</v>
      </c>
    </row>
    <row r="125" spans="1:7" outlineLevel="1" x14ac:dyDescent="0.25">
      <c r="A125" s="3" t="s">
        <v>11</v>
      </c>
      <c r="B125" s="15" t="s">
        <v>12</v>
      </c>
      <c r="C125" s="3"/>
      <c r="D125" s="15" t="s">
        <v>13</v>
      </c>
      <c r="E125" s="58" t="s">
        <v>107</v>
      </c>
      <c r="F125" s="3" t="s">
        <v>11</v>
      </c>
      <c r="G125" s="61" t="e">
        <f>_xlfn.STDEV.S(G98)</f>
        <v>#DIV/0!</v>
      </c>
    </row>
    <row r="126" spans="1:7" outlineLevel="1" x14ac:dyDescent="0.25">
      <c r="A126" s="3" t="s">
        <v>11</v>
      </c>
      <c r="B126" s="15" t="s">
        <v>12</v>
      </c>
      <c r="C126" s="3"/>
      <c r="D126" s="15" t="s">
        <v>13</v>
      </c>
      <c r="E126" s="58" t="s">
        <v>108</v>
      </c>
      <c r="F126" s="3" t="s">
        <v>11</v>
      </c>
      <c r="G126" s="3">
        <f>COUNTA(G98)</f>
        <v>1</v>
      </c>
    </row>
    <row r="127" spans="1:7" outlineLevel="1" x14ac:dyDescent="0.25">
      <c r="A127" s="3" t="s">
        <v>11</v>
      </c>
      <c r="B127" s="15" t="s">
        <v>12</v>
      </c>
      <c r="C127" s="3"/>
      <c r="D127" s="15" t="s">
        <v>13</v>
      </c>
      <c r="E127" s="58" t="s">
        <v>109</v>
      </c>
      <c r="F127" s="3" t="s">
        <v>11</v>
      </c>
      <c r="G127" s="3">
        <f>G126-1</f>
        <v>0</v>
      </c>
    </row>
    <row r="128" spans="1:7" ht="30" outlineLevel="1" x14ac:dyDescent="0.25">
      <c r="A128" s="3" t="s">
        <v>11</v>
      </c>
      <c r="B128" s="15" t="s">
        <v>12</v>
      </c>
      <c r="C128" s="3"/>
      <c r="D128" s="15" t="s">
        <v>13</v>
      </c>
      <c r="E128" s="58" t="s">
        <v>110</v>
      </c>
      <c r="F128" s="3" t="s">
        <v>11</v>
      </c>
      <c r="G128" s="61" t="e">
        <f>TINV(0.1,G127)</f>
        <v>#NUM!</v>
      </c>
    </row>
    <row r="129" spans="1:7" outlineLevel="1" x14ac:dyDescent="0.25">
      <c r="A129" s="3" t="s">
        <v>11</v>
      </c>
      <c r="B129" s="15" t="s">
        <v>12</v>
      </c>
      <c r="C129" s="3"/>
      <c r="D129" s="15" t="s">
        <v>13</v>
      </c>
      <c r="E129" s="58" t="s">
        <v>111</v>
      </c>
      <c r="F129" s="3" t="s">
        <v>11</v>
      </c>
      <c r="G129" s="62" t="e">
        <f>G124+G128*(G125/(SQRT(G126)))</f>
        <v>#NUM!</v>
      </c>
    </row>
    <row r="130" spans="1:7" outlineLevel="1" x14ac:dyDescent="0.25">
      <c r="A130" s="3" t="s">
        <v>11</v>
      </c>
      <c r="B130" s="15" t="s">
        <v>12</v>
      </c>
      <c r="C130" s="3"/>
      <c r="D130" s="15" t="s">
        <v>13</v>
      </c>
      <c r="E130" s="58" t="s">
        <v>112</v>
      </c>
      <c r="F130" s="3" t="s">
        <v>11</v>
      </c>
      <c r="G130" s="62">
        <f>AVERAGE(G99)</f>
        <v>7691.9048691609587</v>
      </c>
    </row>
    <row r="131" spans="1:7" outlineLevel="1" x14ac:dyDescent="0.25">
      <c r="A131" s="3" t="s">
        <v>11</v>
      </c>
      <c r="B131" s="15" t="s">
        <v>12</v>
      </c>
      <c r="C131" s="3"/>
      <c r="D131" s="15" t="s">
        <v>13</v>
      </c>
      <c r="E131" s="58" t="s">
        <v>113</v>
      </c>
      <c r="F131" s="3" t="s">
        <v>11</v>
      </c>
      <c r="G131" s="61" t="e">
        <f>_xlfn.STDEV.S(G99)</f>
        <v>#DIV/0!</v>
      </c>
    </row>
    <row r="132" spans="1:7" outlineLevel="1" x14ac:dyDescent="0.25">
      <c r="A132" s="3" t="s">
        <v>11</v>
      </c>
      <c r="B132" s="15" t="s">
        <v>12</v>
      </c>
      <c r="C132" s="3"/>
      <c r="D132" s="15" t="s">
        <v>13</v>
      </c>
      <c r="E132" s="58" t="s">
        <v>114</v>
      </c>
      <c r="F132" s="3" t="s">
        <v>11</v>
      </c>
      <c r="G132" s="3">
        <f>COUNTA(G99)</f>
        <v>1</v>
      </c>
    </row>
    <row r="133" spans="1:7" outlineLevel="1" x14ac:dyDescent="0.25">
      <c r="A133" s="3" t="s">
        <v>11</v>
      </c>
      <c r="B133" s="15" t="s">
        <v>12</v>
      </c>
      <c r="C133" s="3"/>
      <c r="D133" s="15" t="s">
        <v>13</v>
      </c>
      <c r="E133" s="58" t="s">
        <v>115</v>
      </c>
      <c r="F133" s="3" t="s">
        <v>11</v>
      </c>
      <c r="G133" s="3">
        <f>G132-1</f>
        <v>0</v>
      </c>
    </row>
    <row r="134" spans="1:7" ht="30" outlineLevel="1" x14ac:dyDescent="0.25">
      <c r="A134" s="3" t="s">
        <v>11</v>
      </c>
      <c r="B134" s="15" t="s">
        <v>12</v>
      </c>
      <c r="C134" s="3"/>
      <c r="D134" s="15" t="s">
        <v>13</v>
      </c>
      <c r="E134" s="58" t="s">
        <v>116</v>
      </c>
      <c r="F134" s="3" t="s">
        <v>11</v>
      </c>
      <c r="G134" s="61" t="e">
        <f>TINV(0.1,G133)</f>
        <v>#NUM!</v>
      </c>
    </row>
    <row r="135" spans="1:7" outlineLevel="1" x14ac:dyDescent="0.25">
      <c r="A135" s="3" t="s">
        <v>11</v>
      </c>
      <c r="B135" s="15" t="s">
        <v>12</v>
      </c>
      <c r="C135" s="3"/>
      <c r="D135" s="15" t="s">
        <v>13</v>
      </c>
      <c r="E135" s="58" t="s">
        <v>117</v>
      </c>
      <c r="F135" s="3" t="s">
        <v>11</v>
      </c>
      <c r="G135" s="62" t="e">
        <f>G130+G134*(G131/(SQRT(G132)))</f>
        <v>#NUM!</v>
      </c>
    </row>
    <row r="136" spans="1:7" ht="165" outlineLevel="1" x14ac:dyDescent="0.25">
      <c r="A136" s="3" t="s">
        <v>11</v>
      </c>
      <c r="B136" s="15" t="s">
        <v>40</v>
      </c>
      <c r="C136" s="3"/>
      <c r="D136" s="15"/>
      <c r="E136" s="58" t="s">
        <v>130</v>
      </c>
      <c r="F136" s="3" t="s">
        <v>11</v>
      </c>
      <c r="G136" s="62"/>
    </row>
    <row r="137" spans="1:7" ht="30" outlineLevel="1" x14ac:dyDescent="0.25">
      <c r="A137" s="3" t="s">
        <v>15</v>
      </c>
      <c r="B137" s="15" t="s">
        <v>37</v>
      </c>
      <c r="C137" s="14" t="s">
        <v>131</v>
      </c>
      <c r="D137" s="15"/>
      <c r="E137" s="58" t="s">
        <v>132</v>
      </c>
      <c r="F137" s="3" t="s">
        <v>11</v>
      </c>
      <c r="G137" s="62" t="s">
        <v>133</v>
      </c>
    </row>
    <row r="138" spans="1:7" ht="30" outlineLevel="1" x14ac:dyDescent="0.25">
      <c r="A138" s="3" t="s">
        <v>11</v>
      </c>
      <c r="B138" s="15" t="s">
        <v>40</v>
      </c>
      <c r="C138" s="3"/>
      <c r="D138" s="15" t="b">
        <f>EXACT(G137,"Yes, a new destruction device is being used.")</f>
        <v>1</v>
      </c>
      <c r="E138" s="58" t="s">
        <v>134</v>
      </c>
      <c r="F138" s="3" t="s">
        <v>11</v>
      </c>
      <c r="G138" s="62"/>
    </row>
    <row r="139" spans="1:7" ht="45" outlineLevel="1" x14ac:dyDescent="0.25">
      <c r="A139" s="3" t="s">
        <v>11</v>
      </c>
      <c r="B139" s="15" t="s">
        <v>12</v>
      </c>
      <c r="C139" s="3" t="s">
        <v>19</v>
      </c>
      <c r="D139" s="3" t="s">
        <v>13</v>
      </c>
      <c r="E139" s="3" t="s">
        <v>135</v>
      </c>
      <c r="F139" s="3" t="s">
        <v>11</v>
      </c>
      <c r="G139" s="3">
        <f>IF(AND(G137="No, a new destruction device is not being used."),0,IF(AND(G137="Yes, a new destruction device is being used."),SUM(G147)))</f>
        <v>1000</v>
      </c>
    </row>
    <row r="140" spans="1:7" outlineLevel="1" x14ac:dyDescent="0.25">
      <c r="A140" s="3" t="s">
        <v>11</v>
      </c>
      <c r="B140" s="12" t="s">
        <v>136</v>
      </c>
      <c r="C140" s="3" t="s">
        <v>19</v>
      </c>
      <c r="D140" s="3" t="b">
        <f>EXACT(G137,"Yes, a new destruction device is being used.")</f>
        <v>1</v>
      </c>
      <c r="E140" s="3" t="s">
        <v>137</v>
      </c>
      <c r="F140" s="3" t="s">
        <v>15</v>
      </c>
      <c r="G140" s="3"/>
    </row>
    <row r="141" spans="1:7" outlineLevel="3" x14ac:dyDescent="0.25">
      <c r="A141" s="3" t="s">
        <v>15</v>
      </c>
      <c r="B141" s="15" t="s">
        <v>12</v>
      </c>
      <c r="C141" s="3"/>
      <c r="D141" s="15"/>
      <c r="E141" s="15" t="s">
        <v>138</v>
      </c>
      <c r="F141" s="3" t="s">
        <v>11</v>
      </c>
      <c r="G141" s="3">
        <v>2005</v>
      </c>
    </row>
    <row r="142" spans="1:7" outlineLevel="3" x14ac:dyDescent="0.25">
      <c r="A142" s="3" t="s">
        <v>15</v>
      </c>
      <c r="B142" s="15" t="s">
        <v>29</v>
      </c>
      <c r="C142" s="3"/>
      <c r="D142" s="15"/>
      <c r="E142" s="15" t="s">
        <v>139</v>
      </c>
      <c r="F142" s="3" t="s">
        <v>11</v>
      </c>
      <c r="G142" s="3" t="s">
        <v>140</v>
      </c>
    </row>
    <row r="143" spans="1:7" outlineLevel="3" x14ac:dyDescent="0.25">
      <c r="A143" s="3" t="s">
        <v>15</v>
      </c>
      <c r="B143" s="15" t="s">
        <v>12</v>
      </c>
      <c r="C143" s="3"/>
      <c r="D143" s="15"/>
      <c r="E143" s="15" t="s">
        <v>141</v>
      </c>
      <c r="F143" s="3" t="s">
        <v>11</v>
      </c>
      <c r="G143" s="3">
        <v>900</v>
      </c>
    </row>
    <row r="144" spans="1:7" outlineLevel="3" x14ac:dyDescent="0.25">
      <c r="A144" s="3" t="s">
        <v>15</v>
      </c>
      <c r="B144" s="15" t="s">
        <v>12</v>
      </c>
      <c r="C144" s="3"/>
      <c r="D144" s="15"/>
      <c r="E144" s="15" t="s">
        <v>142</v>
      </c>
      <c r="F144" s="3" t="s">
        <v>11</v>
      </c>
      <c r="G144" s="62">
        <v>1000</v>
      </c>
    </row>
    <row r="145" spans="1:7" outlineLevel="3" x14ac:dyDescent="0.25">
      <c r="A145" s="3" t="s">
        <v>15</v>
      </c>
      <c r="B145" s="15" t="s">
        <v>12</v>
      </c>
      <c r="C145" s="3"/>
      <c r="D145" s="15"/>
      <c r="E145" s="15" t="s">
        <v>143</v>
      </c>
      <c r="F145" s="3" t="s">
        <v>11</v>
      </c>
      <c r="G145" s="62">
        <v>0</v>
      </c>
    </row>
    <row r="146" spans="1:7" outlineLevel="3" x14ac:dyDescent="0.25">
      <c r="A146" s="3" t="s">
        <v>15</v>
      </c>
      <c r="B146" s="15" t="s">
        <v>12</v>
      </c>
      <c r="C146" s="3"/>
      <c r="D146" s="15"/>
      <c r="E146" s="15" t="s">
        <v>144</v>
      </c>
      <c r="F146" s="3" t="s">
        <v>11</v>
      </c>
      <c r="G146" s="61">
        <v>1</v>
      </c>
    </row>
    <row r="147" spans="1:7" outlineLevel="3" x14ac:dyDescent="0.25">
      <c r="A147" s="3" t="s">
        <v>11</v>
      </c>
      <c r="B147" s="15" t="s">
        <v>12</v>
      </c>
      <c r="C147" s="3"/>
      <c r="D147" s="15" t="s">
        <v>13</v>
      </c>
      <c r="E147" s="15" t="s">
        <v>145</v>
      </c>
      <c r="F147" s="3" t="s">
        <v>11</v>
      </c>
      <c r="G147" s="62">
        <f>(G144-G145)*G146</f>
        <v>1000</v>
      </c>
    </row>
    <row r="148" spans="1:7" x14ac:dyDescent="0.25">
      <c r="A148" s="3" t="s">
        <v>15</v>
      </c>
      <c r="B148" s="14" t="s">
        <v>165</v>
      </c>
      <c r="C148" s="3" t="s">
        <v>19</v>
      </c>
      <c r="D148" s="3"/>
      <c r="E148" s="3" t="s">
        <v>147</v>
      </c>
      <c r="F148" s="3" t="s">
        <v>11</v>
      </c>
      <c r="G148" s="3"/>
    </row>
    <row r="149" spans="1:7" outlineLevel="1" x14ac:dyDescent="0.25">
      <c r="A149" s="15" t="s">
        <v>11</v>
      </c>
      <c r="B149" s="15" t="s">
        <v>12</v>
      </c>
      <c r="C149" s="12"/>
      <c r="D149" s="3" t="s">
        <v>13</v>
      </c>
      <c r="E149" s="15" t="s">
        <v>148</v>
      </c>
      <c r="F149" s="15" t="s">
        <v>11</v>
      </c>
      <c r="G149" s="3">
        <f>G150+G155+G158</f>
        <v>0</v>
      </c>
    </row>
    <row r="150" spans="1:7" ht="30" outlineLevel="1" x14ac:dyDescent="0.25">
      <c r="A150" s="3" t="s">
        <v>11</v>
      </c>
      <c r="B150" s="15" t="s">
        <v>12</v>
      </c>
      <c r="C150" s="3" t="s">
        <v>19</v>
      </c>
      <c r="D150" s="3" t="s">
        <v>13</v>
      </c>
      <c r="E150" s="3" t="s">
        <v>149</v>
      </c>
      <c r="F150" s="3" t="s">
        <v>11</v>
      </c>
      <c r="G150" s="3">
        <f>SUM((G153*G154))/1000</f>
        <v>0</v>
      </c>
    </row>
    <row r="151" spans="1:7" ht="30" outlineLevel="1" x14ac:dyDescent="0.25">
      <c r="A151" s="3" t="s">
        <v>15</v>
      </c>
      <c r="B151" s="14" t="s">
        <v>150</v>
      </c>
      <c r="C151" s="3"/>
      <c r="D151" s="3"/>
      <c r="E151" s="3" t="s">
        <v>151</v>
      </c>
      <c r="F151" s="3" t="s">
        <v>15</v>
      </c>
      <c r="G151" s="3"/>
    </row>
    <row r="152" spans="1:7" outlineLevel="3" x14ac:dyDescent="0.25">
      <c r="A152" s="3" t="s">
        <v>15</v>
      </c>
      <c r="B152" s="15" t="s">
        <v>29</v>
      </c>
      <c r="C152" s="3"/>
      <c r="D152" s="3"/>
      <c r="E152" s="3" t="s">
        <v>152</v>
      </c>
      <c r="F152" s="3" t="s">
        <v>11</v>
      </c>
      <c r="G152" s="3"/>
    </row>
    <row r="153" spans="1:7" ht="45" outlineLevel="3" x14ac:dyDescent="0.25">
      <c r="A153" s="3" t="s">
        <v>15</v>
      </c>
      <c r="B153" s="15" t="s">
        <v>12</v>
      </c>
      <c r="C153" s="3"/>
      <c r="D153" s="3"/>
      <c r="E153" s="3" t="s">
        <v>153</v>
      </c>
      <c r="F153" s="3" t="s">
        <v>11</v>
      </c>
      <c r="G153" s="3"/>
    </row>
    <row r="154" spans="1:7" outlineLevel="3" x14ac:dyDescent="0.25">
      <c r="A154" s="3" t="s">
        <v>15</v>
      </c>
      <c r="B154" s="15" t="s">
        <v>12</v>
      </c>
      <c r="C154" s="3"/>
      <c r="D154" s="3"/>
      <c r="E154" s="3" t="s">
        <v>154</v>
      </c>
      <c r="F154" s="3" t="s">
        <v>11</v>
      </c>
      <c r="G154" s="3"/>
    </row>
    <row r="155" spans="1:7" ht="30" outlineLevel="1" x14ac:dyDescent="0.25">
      <c r="A155" s="3" t="s">
        <v>11</v>
      </c>
      <c r="B155" s="15" t="s">
        <v>12</v>
      </c>
      <c r="C155" s="3" t="s">
        <v>19</v>
      </c>
      <c r="D155" s="3" t="s">
        <v>13</v>
      </c>
      <c r="E155" s="3" t="s">
        <v>155</v>
      </c>
      <c r="F155" s="3" t="s">
        <v>11</v>
      </c>
      <c r="G155" s="3">
        <f>(G156*G157)/2204.62</f>
        <v>0</v>
      </c>
    </row>
    <row r="156" spans="1:7" ht="30" outlineLevel="1" x14ac:dyDescent="0.25">
      <c r="A156" s="3" t="s">
        <v>15</v>
      </c>
      <c r="B156" s="15" t="s">
        <v>12</v>
      </c>
      <c r="C156" s="3"/>
      <c r="D156" s="3"/>
      <c r="E156" s="3" t="s">
        <v>156</v>
      </c>
      <c r="F156" s="3" t="s">
        <v>11</v>
      </c>
      <c r="G156" s="3"/>
    </row>
    <row r="157" spans="1:7" outlineLevel="1" x14ac:dyDescent="0.25">
      <c r="A157" s="3" t="s">
        <v>15</v>
      </c>
      <c r="B157" s="15" t="s">
        <v>12</v>
      </c>
      <c r="C157" s="3"/>
      <c r="D157" s="3"/>
      <c r="E157" s="3" t="s">
        <v>157</v>
      </c>
      <c r="F157" s="3" t="s">
        <v>11</v>
      </c>
      <c r="G157" s="3"/>
    </row>
    <row r="158" spans="1:7" ht="45" outlineLevel="1" x14ac:dyDescent="0.25">
      <c r="A158" s="3" t="s">
        <v>11</v>
      </c>
      <c r="B158" s="15" t="s">
        <v>12</v>
      </c>
      <c r="C158" s="3" t="s">
        <v>19</v>
      </c>
      <c r="D158" s="3" t="s">
        <v>13</v>
      </c>
      <c r="E158" s="3" t="s">
        <v>158</v>
      </c>
      <c r="F158" s="3" t="s">
        <v>11</v>
      </c>
      <c r="G158" s="3">
        <f>SUM((G161*G163*0.0423*0.000454*((1-G162)*G164)+(G162*(12/16)*(44/12))))</f>
        <v>0</v>
      </c>
    </row>
    <row r="159" spans="1:7" ht="30" outlineLevel="1" x14ac:dyDescent="0.25">
      <c r="A159" s="3" t="s">
        <v>15</v>
      </c>
      <c r="B159" s="14" t="s">
        <v>159</v>
      </c>
      <c r="C159" s="3" t="s">
        <v>19</v>
      </c>
      <c r="D159" s="3"/>
      <c r="E159" s="3" t="s">
        <v>160</v>
      </c>
      <c r="F159" s="3" t="s">
        <v>15</v>
      </c>
      <c r="G159" s="3"/>
    </row>
    <row r="160" spans="1:7" outlineLevel="3" x14ac:dyDescent="0.25">
      <c r="A160" s="3" t="s">
        <v>15</v>
      </c>
      <c r="B160" s="15" t="s">
        <v>29</v>
      </c>
      <c r="C160" s="3"/>
      <c r="D160" s="3"/>
      <c r="E160" s="3" t="s">
        <v>30</v>
      </c>
      <c r="F160" s="3" t="s">
        <v>11</v>
      </c>
      <c r="G160" s="3"/>
    </row>
    <row r="161" spans="1:7" ht="30" outlineLevel="3" x14ac:dyDescent="0.25">
      <c r="A161" s="3" t="s">
        <v>15</v>
      </c>
      <c r="B161" s="15" t="s">
        <v>12</v>
      </c>
      <c r="C161" s="3"/>
      <c r="D161" s="3"/>
      <c r="E161" s="3" t="s">
        <v>161</v>
      </c>
      <c r="F161" s="3" t="s">
        <v>11</v>
      </c>
      <c r="G161" s="3"/>
    </row>
    <row r="162" spans="1:7" outlineLevel="3" x14ac:dyDescent="0.25">
      <c r="A162" s="3" t="s">
        <v>15</v>
      </c>
      <c r="B162" s="15" t="s">
        <v>12</v>
      </c>
      <c r="C162" s="3"/>
      <c r="D162" s="3"/>
      <c r="E162" s="3" t="s">
        <v>162</v>
      </c>
      <c r="F162" s="3" t="s">
        <v>11</v>
      </c>
      <c r="G162" s="3"/>
    </row>
    <row r="163" spans="1:7" ht="30" outlineLevel="1" x14ac:dyDescent="0.25">
      <c r="A163" s="3" t="s">
        <v>15</v>
      </c>
      <c r="B163" s="15" t="s">
        <v>12</v>
      </c>
      <c r="C163" s="3"/>
      <c r="D163" s="3"/>
      <c r="E163" s="3" t="s">
        <v>163</v>
      </c>
      <c r="F163" s="3" t="s">
        <v>11</v>
      </c>
      <c r="G163" s="3"/>
    </row>
    <row r="164" spans="1:7" ht="30" outlineLevel="1" x14ac:dyDescent="0.25">
      <c r="A164" s="3" t="s">
        <v>15</v>
      </c>
      <c r="B164" s="15" t="s">
        <v>12</v>
      </c>
      <c r="C164" s="3"/>
      <c r="D164" s="3"/>
      <c r="E164" s="3" t="s">
        <v>23</v>
      </c>
      <c r="F164" s="3" t="s">
        <v>11</v>
      </c>
      <c r="G164" s="3">
        <v>28</v>
      </c>
    </row>
  </sheetData>
  <mergeCells count="3">
    <mergeCell ref="A1:G1"/>
    <mergeCell ref="B2:G2"/>
    <mergeCell ref="B3:G3"/>
  </mergeCells>
  <dataValidations count="2">
    <dataValidation type="list" allowBlank="1" showInputMessage="1" showErrorMessage="1" sqref="B3:G3" xr:uid="{15F0ACB5-B8D4-425F-9516-73974A3224EF}">
      <formula1>"Verifiable Credentials,Encrypted Verifiable Credential,Sub-Schema"</formula1>
    </dataValidation>
    <dataValidation type="list" allowBlank="1" showInputMessage="1" showErrorMessage="1" sqref="F150:F164 A6:A15 F6:F15 G21 F17:F148 A17:A148 A150:A164" xr:uid="{4CAF09EC-5D10-4628-9C44-49549923AC67}">
      <formula1>"Yes,No"</formula1>
    </dataValidation>
  </dataValidations>
  <hyperlinks>
    <hyperlink ref="B15" location="'Device i'!A1" display="'Device i" xr:uid="{1BA8CAA8-2489-44F8-BF5A-BFD35BFCEE4D}"/>
    <hyperlink ref="C34" location="'If methane was collected (enum)'!A1" display="'If methane was collected (enum)" xr:uid="{D84D4E32-9C78-4D52-8E05-C11C905E2119}"/>
    <hyperlink ref="C36" location="'Has the baseline methane (enum)'!A1" display="'Has the baseline methane (enum)" xr:uid="{85BEC9FC-7BBE-42B5-A130-F8143AA69B32}"/>
    <hyperlink ref="C37" location="'Are you prepared to aggr (enum)'!A1" display="'Are you prepared to aggr (enum)" xr:uid="{97D48E7C-374D-4E94-AEDE-30A14A807868}"/>
    <hyperlink ref="C38" location="'Is the aggregation perio (enum)'!A1" display="'Is the aggregation perio (enum)" xr:uid="{C0FB6502-8486-473E-91F1-C6EA03309DF4}"/>
    <hyperlink ref="C32" location="'Was methane ever collect (enum)'!A1" display="'Was methane ever collect (enum)" xr:uid="{7D8264E2-C930-43AB-A79A-3AB91F4ECF5E}"/>
    <hyperlink ref="B45" location="Closeddiscount!A1" display="Closeddiscount" xr:uid="{115CA976-858F-4D40-9312-6DCB4487CB6F}"/>
    <hyperlink ref="B93" location="NQdiscount!A1" display="NQdiscount" xr:uid="{374E5C36-7629-4115-A2E9-22106B0DCECD}"/>
    <hyperlink ref="C89" location="'Is there a non-qualifyin (enum)'!A1" display="'Is there a non-qualifyin (enum)" xr:uid="{E7C62EE7-7A3E-4C09-BD77-9DFB638A389D}"/>
    <hyperlink ref="C41" location="'Is the project a flare p (enum)'!A1" display="'Is the project a flare p (enum)" xr:uid="{E06B5BA7-46E0-4F58-80B9-941EA871D3D3}"/>
    <hyperlink ref="C137" location="'Is a new destruction dev (enum)'!A1" display="'Is a new destruction dev (enum)" xr:uid="{E22D321C-2D51-432F-84BF-87034C443CEF}"/>
    <hyperlink ref="B140" location="Destmax!A1" display="Destmax" xr:uid="{1E68E1C0-35CD-420F-A329-032F4EB45738}"/>
    <hyperlink ref="B19" location="'Time interval t'!A1" display="'Time interval t" xr:uid="{2BA0C089-3197-49E2-879D-981B12ADBE9E}"/>
    <hyperlink ref="C21" location="'If any of the landfi (enum)'!A1" display="'If any of the landfi (enum)" xr:uid="{BA4DBB82-5965-4D8D-8159-A89FB05F37B0}"/>
    <hyperlink ref="B6" location="'U.S. Landfill BE'!A1" display="'U.S. Landfill BE" xr:uid="{D2DBD82C-4619-44E7-8B4E-75B4107D75FB}"/>
    <hyperlink ref="B151" location="'PE Fuel Type j'!A1" display="'PE Fuel Type j" xr:uid="{E16C8D93-995A-430B-A316-394E3F5A7D67}"/>
    <hyperlink ref="B159" location="'PE Device Type i'!A1" display="'PE Device Type i" xr:uid="{96759B70-D76D-4D14-8334-5FB21665D7A1}"/>
    <hyperlink ref="B148" location="'U.S. Landfill PE'!A1" display="'U.S. Landfill PE" xr:uid="{19CBF251-AD28-4A3B-87C1-9A52292A3D76}"/>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05375E07-3E29-479D-B2D0-FDDB341A7F5E}">
          <x14:formula1>
            <xm:f>'Was methane ever collect (enum)'!$A$3:$A$4</xm:f>
          </x14:formula1>
          <xm:sqref>G32:G33</xm:sqref>
        </x14:dataValidation>
        <x14:dataValidation type="list" allowBlank="1" showInputMessage="1" showErrorMessage="1" xr:uid="{4B10F2A2-4103-4699-9A1D-8BB20925BD21}">
          <x14:formula1>
            <xm:f>'Is the project a flare p (enum)'!$A$3:$A$4</xm:f>
          </x14:formula1>
          <xm:sqref>G38 G41</xm:sqref>
        </x14:dataValidation>
        <x14:dataValidation type="list" allowBlank="1" showInputMessage="1" showErrorMessage="1" xr:uid="{8F1B29AC-9761-4BAA-8005-2F8977905AC0}">
          <x14:formula1>
            <xm:f>'Are you prepared to aggr (enum)'!$A$3:$A$4</xm:f>
          </x14:formula1>
          <xm:sqref>G37</xm:sqref>
        </x14:dataValidation>
        <x14:dataValidation type="list" allowBlank="1" showInputMessage="1" showErrorMessage="1" xr:uid="{5A60FCCD-15DD-4E8F-9C4A-9DB0D45F26A9}">
          <x14:formula1>
            <xm:f>'Has the baseline methane (enum)'!$A$3:$A$4</xm:f>
          </x14:formula1>
          <xm:sqref>G36</xm:sqref>
        </x14:dataValidation>
        <x14:dataValidation type="list" allowBlank="1" showInputMessage="1" showErrorMessage="1" xr:uid="{65CA15E1-A20D-47C7-9DC7-7822992F0534}">
          <x14:formula1>
            <xm:f>'If methane was collected (enum)'!$A$3:$A$4</xm:f>
          </x14:formula1>
          <xm:sqref>G34:G35</xm:sqref>
        </x14:dataValidation>
        <x14:dataValidation type="list" allowBlank="1" showInputMessage="1" showErrorMessage="1" xr:uid="{EB8E0760-190A-4E8C-88F9-16B01B861A93}">
          <x14:formula1>
            <xm:f>'Is there a non-qualifyin (enum)'!$A$3:$A$4</xm:f>
          </x14:formula1>
          <xm:sqref>G89</xm:sqref>
        </x14:dataValidation>
        <x14:dataValidation type="list" allowBlank="1" showInputMessage="1" showErrorMessage="1" xr:uid="{9FCF8A48-0AB0-4339-8807-8661C82A6503}">
          <x14:formula1>
            <xm:f>'Is a new destruction dev (enum)'!$A$3:$A$4</xm:f>
          </x14:formula1>
          <xm:sqref>G137</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96600-A818-4E1D-BEC4-2034FD64BAE0}">
  <sheetPr codeName="Sheet2">
    <outlinePr summaryBelow="0" summaryRight="0"/>
  </sheetPr>
  <dimension ref="A1:G6"/>
  <sheetViews>
    <sheetView workbookViewId="0">
      <selection activeCell="E14" sqref="E1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291</v>
      </c>
      <c r="B1" s="70"/>
      <c r="C1" s="70"/>
      <c r="D1" s="70"/>
      <c r="E1" s="70"/>
      <c r="F1" s="70"/>
      <c r="G1" s="70"/>
    </row>
    <row r="2" spans="1:7" ht="18.75" x14ac:dyDescent="0.3">
      <c r="A2" s="1" t="s">
        <v>1</v>
      </c>
      <c r="B2" s="71" t="s">
        <v>292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45" x14ac:dyDescent="0.25">
      <c r="A5" s="3" t="s">
        <v>11</v>
      </c>
      <c r="B5" s="15" t="s">
        <v>40</v>
      </c>
      <c r="C5" s="12"/>
      <c r="D5" s="3"/>
      <c r="E5" s="15" t="s">
        <v>292</v>
      </c>
      <c r="F5" s="3" t="s">
        <v>11</v>
      </c>
      <c r="G5" s="3"/>
    </row>
    <row r="6" spans="1:7" x14ac:dyDescent="0.25">
      <c r="A6" s="3" t="s">
        <v>11</v>
      </c>
      <c r="B6" s="15" t="s">
        <v>224</v>
      </c>
      <c r="C6" s="12"/>
      <c r="D6" s="3"/>
      <c r="E6" s="15" t="s">
        <v>291</v>
      </c>
      <c r="F6" s="3" t="s">
        <v>15</v>
      </c>
      <c r="G6" s="3"/>
    </row>
  </sheetData>
  <mergeCells count="3">
    <mergeCell ref="A1:G1"/>
    <mergeCell ref="B2:G2"/>
    <mergeCell ref="B3:G3"/>
  </mergeCells>
  <dataValidations count="2">
    <dataValidation type="list" allowBlank="1" showInputMessage="1" showErrorMessage="1" sqref="F5:F6 A5:A6" xr:uid="{6A27D33E-456B-4D03-92A3-427AB48E1CAA}">
      <formula1>"Yes,No"</formula1>
    </dataValidation>
    <dataValidation type="list" allowBlank="1" showInputMessage="1" showErrorMessage="1" sqref="B3:G3" xr:uid="{34976421-E23F-475A-AE57-7F3CF730AD3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C408B-636D-47CA-9626-B58A37393BDF}">
  <sheetPr codeName="Sheet3">
    <outlinePr summaryBelow="0" summaryRight="0"/>
  </sheetPr>
  <dimension ref="A1:G62"/>
  <sheetViews>
    <sheetView workbookViewId="0">
      <selection activeCell="B13" sqref="B13"/>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293</v>
      </c>
      <c r="B1" s="70"/>
      <c r="C1" s="70"/>
      <c r="D1" s="70"/>
      <c r="E1" s="70"/>
      <c r="F1" s="70"/>
      <c r="G1" s="70"/>
    </row>
    <row r="2" spans="1:7" ht="18.75" x14ac:dyDescent="0.3">
      <c r="A2" s="1" t="s">
        <v>1</v>
      </c>
      <c r="B2" s="71" t="s">
        <v>294</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295</v>
      </c>
      <c r="F5" s="3" t="s">
        <v>11</v>
      </c>
      <c r="G5" s="3"/>
    </row>
    <row r="6" spans="1:7" x14ac:dyDescent="0.25">
      <c r="A6" s="3" t="s">
        <v>15</v>
      </c>
      <c r="B6" s="15" t="s">
        <v>29</v>
      </c>
      <c r="C6" s="12"/>
      <c r="D6" s="3"/>
      <c r="E6" s="15" t="s">
        <v>296</v>
      </c>
      <c r="F6" s="3" t="s">
        <v>11</v>
      </c>
      <c r="G6" s="3"/>
    </row>
    <row r="7" spans="1:7" x14ac:dyDescent="0.25">
      <c r="A7" s="3" t="s">
        <v>15</v>
      </c>
      <c r="B7" s="15" t="s">
        <v>29</v>
      </c>
      <c r="C7" s="12"/>
      <c r="D7" s="3"/>
      <c r="E7" s="15" t="s">
        <v>297</v>
      </c>
      <c r="F7" s="3" t="s">
        <v>11</v>
      </c>
      <c r="G7" s="3"/>
    </row>
    <row r="8" spans="1:7" x14ac:dyDescent="0.25">
      <c r="A8" s="3" t="s">
        <v>11</v>
      </c>
      <c r="B8" s="15" t="s">
        <v>29</v>
      </c>
      <c r="C8" s="12"/>
      <c r="D8" s="3"/>
      <c r="E8" s="15" t="s">
        <v>298</v>
      </c>
      <c r="F8" s="3" t="s">
        <v>11</v>
      </c>
      <c r="G8" s="3"/>
    </row>
    <row r="9" spans="1:7" x14ac:dyDescent="0.25">
      <c r="A9" s="3" t="s">
        <v>15</v>
      </c>
      <c r="B9" s="15" t="s">
        <v>29</v>
      </c>
      <c r="C9" s="12"/>
      <c r="D9" s="3"/>
      <c r="E9" s="15" t="s">
        <v>299</v>
      </c>
      <c r="F9" s="3" t="s">
        <v>11</v>
      </c>
      <c r="G9" s="3"/>
    </row>
    <row r="10" spans="1:7" x14ac:dyDescent="0.25">
      <c r="A10" s="3" t="s">
        <v>15</v>
      </c>
      <c r="B10" s="15" t="s">
        <v>29</v>
      </c>
      <c r="C10" s="12"/>
      <c r="D10" s="3"/>
      <c r="E10" s="15" t="s">
        <v>300</v>
      </c>
      <c r="F10" s="3" t="s">
        <v>11</v>
      </c>
      <c r="G10" s="3"/>
    </row>
    <row r="11" spans="1:7" x14ac:dyDescent="0.25">
      <c r="A11" s="3" t="s">
        <v>15</v>
      </c>
      <c r="B11" s="15" t="s">
        <v>29</v>
      </c>
      <c r="C11" s="12"/>
      <c r="D11" s="3"/>
      <c r="E11" s="15" t="s">
        <v>301</v>
      </c>
      <c r="F11" s="3" t="s">
        <v>11</v>
      </c>
      <c r="G11" s="3"/>
    </row>
    <row r="12" spans="1:7" ht="45" x14ac:dyDescent="0.25">
      <c r="A12" s="3" t="s">
        <v>15</v>
      </c>
      <c r="B12" s="15" t="s">
        <v>29</v>
      </c>
      <c r="C12" s="12"/>
      <c r="D12" s="3"/>
      <c r="E12" s="15" t="s">
        <v>302</v>
      </c>
      <c r="F12" s="3" t="s">
        <v>11</v>
      </c>
      <c r="G12" s="3"/>
    </row>
    <row r="13" spans="1:7" ht="105" x14ac:dyDescent="0.25">
      <c r="A13" s="3" t="s">
        <v>15</v>
      </c>
      <c r="B13" s="15" t="s">
        <v>29</v>
      </c>
      <c r="C13" s="12"/>
      <c r="D13" s="3"/>
      <c r="E13" s="15" t="s">
        <v>303</v>
      </c>
      <c r="F13" s="3" t="s">
        <v>11</v>
      </c>
      <c r="G13" s="3"/>
    </row>
    <row r="14" spans="1:7" ht="60" x14ac:dyDescent="0.25">
      <c r="A14" s="3" t="s">
        <v>15</v>
      </c>
      <c r="B14" s="15" t="s">
        <v>29</v>
      </c>
      <c r="C14" s="12"/>
      <c r="D14" s="3"/>
      <c r="E14" s="15" t="s">
        <v>304</v>
      </c>
      <c r="F14" s="3" t="s">
        <v>11</v>
      </c>
      <c r="G14" s="3"/>
    </row>
    <row r="15" spans="1:7" x14ac:dyDescent="0.25">
      <c r="A15" s="3" t="s">
        <v>15</v>
      </c>
      <c r="B15" s="14" t="s">
        <v>305</v>
      </c>
      <c r="C15" s="12"/>
      <c r="D15" s="3"/>
      <c r="E15" s="15" t="s">
        <v>305</v>
      </c>
      <c r="F15" s="3" t="s">
        <v>11</v>
      </c>
      <c r="G15" s="3"/>
    </row>
    <row r="16" spans="1:7" ht="30" outlineLevel="1" x14ac:dyDescent="0.25">
      <c r="A16" s="3" t="s">
        <v>15</v>
      </c>
      <c r="B16" s="15" t="s">
        <v>29</v>
      </c>
      <c r="C16" s="12"/>
      <c r="D16" s="3"/>
      <c r="E16" s="15" t="s">
        <v>306</v>
      </c>
      <c r="F16" s="3" t="s">
        <v>11</v>
      </c>
      <c r="G16" s="3"/>
    </row>
    <row r="17" spans="1:7" ht="105" outlineLevel="1" x14ac:dyDescent="0.25">
      <c r="A17" s="3" t="s">
        <v>15</v>
      </c>
      <c r="B17" s="15" t="s">
        <v>210</v>
      </c>
      <c r="C17" s="12"/>
      <c r="D17" s="3"/>
      <c r="E17" s="15" t="s">
        <v>307</v>
      </c>
      <c r="F17" s="3" t="s">
        <v>11</v>
      </c>
      <c r="G17" s="3"/>
    </row>
    <row r="18" spans="1:7" ht="30" outlineLevel="1" x14ac:dyDescent="0.25">
      <c r="A18" s="3" t="s">
        <v>15</v>
      </c>
      <c r="B18" s="14" t="s">
        <v>248</v>
      </c>
      <c r="C18" s="12"/>
      <c r="D18" s="3"/>
      <c r="E18" s="15" t="s">
        <v>308</v>
      </c>
      <c r="F18" s="3" t="s">
        <v>11</v>
      </c>
      <c r="G18" s="3"/>
    </row>
    <row r="19" spans="1:7" outlineLevel="2" collapsed="1" x14ac:dyDescent="0.25">
      <c r="A19" s="3" t="s">
        <v>15</v>
      </c>
      <c r="B19" s="15" t="s">
        <v>210</v>
      </c>
      <c r="C19" s="3" t="s">
        <v>19</v>
      </c>
      <c r="D19" s="3"/>
      <c r="E19" s="15" t="s">
        <v>250</v>
      </c>
      <c r="F19" s="3" t="s">
        <v>11</v>
      </c>
      <c r="G19" s="3"/>
    </row>
    <row r="20" spans="1:7" outlineLevel="2" x14ac:dyDescent="0.25">
      <c r="A20" s="3" t="s">
        <v>15</v>
      </c>
      <c r="B20" s="15" t="s">
        <v>210</v>
      </c>
      <c r="C20" s="3" t="s">
        <v>19</v>
      </c>
      <c r="D20" s="3"/>
      <c r="E20" s="15" t="s">
        <v>251</v>
      </c>
      <c r="F20" s="3" t="s">
        <v>11</v>
      </c>
      <c r="G20" s="3"/>
    </row>
    <row r="21" spans="1:7" outlineLevel="1" x14ac:dyDescent="0.25">
      <c r="A21" s="3" t="s">
        <v>15</v>
      </c>
      <c r="B21" s="12" t="s">
        <v>309</v>
      </c>
      <c r="C21" s="12"/>
      <c r="D21" s="3"/>
      <c r="E21" s="15" t="s">
        <v>309</v>
      </c>
      <c r="F21" s="3" t="s">
        <v>11</v>
      </c>
      <c r="G21" s="3"/>
    </row>
    <row r="22" spans="1:7" ht="60" outlineLevel="2" x14ac:dyDescent="0.25">
      <c r="A22" s="3" t="s">
        <v>15</v>
      </c>
      <c r="B22" s="15" t="s">
        <v>37</v>
      </c>
      <c r="C22" s="14" t="s">
        <v>310</v>
      </c>
      <c r="D22" s="3"/>
      <c r="E22" s="15" t="s">
        <v>311</v>
      </c>
      <c r="F22" s="3" t="s">
        <v>11</v>
      </c>
      <c r="G22" s="3"/>
    </row>
    <row r="23" spans="1:7" outlineLevel="2" x14ac:dyDescent="0.25">
      <c r="A23" s="3" t="s">
        <v>15</v>
      </c>
      <c r="B23" s="15" t="s">
        <v>29</v>
      </c>
      <c r="C23" s="12"/>
      <c r="D23" s="3"/>
      <c r="E23" s="15" t="s">
        <v>312</v>
      </c>
      <c r="F23" s="3" t="s">
        <v>11</v>
      </c>
      <c r="G23" s="3"/>
    </row>
    <row r="24" spans="1:7" ht="105" outlineLevel="2" x14ac:dyDescent="0.25">
      <c r="A24" s="3" t="s">
        <v>15</v>
      </c>
      <c r="B24" s="15" t="s">
        <v>29</v>
      </c>
      <c r="C24" s="12"/>
      <c r="D24" s="3"/>
      <c r="E24" s="15" t="s">
        <v>313</v>
      </c>
      <c r="F24" s="3" t="s">
        <v>11</v>
      </c>
      <c r="G24" s="3"/>
    </row>
    <row r="25" spans="1:7" ht="120" outlineLevel="2" collapsed="1" x14ac:dyDescent="0.25">
      <c r="A25" s="3" t="s">
        <v>15</v>
      </c>
      <c r="B25" s="15" t="s">
        <v>29</v>
      </c>
      <c r="C25" s="3" t="s">
        <v>19</v>
      </c>
      <c r="D25" s="3"/>
      <c r="E25" s="15" t="s">
        <v>314</v>
      </c>
      <c r="F25" s="3" t="s">
        <v>11</v>
      </c>
      <c r="G25" s="3"/>
    </row>
    <row r="26" spans="1:7" ht="45" outlineLevel="1" x14ac:dyDescent="0.25">
      <c r="A26" s="3" t="s">
        <v>15</v>
      </c>
      <c r="B26" s="15" t="s">
        <v>29</v>
      </c>
      <c r="C26" s="12"/>
      <c r="D26" s="3"/>
      <c r="E26" s="15" t="s">
        <v>315</v>
      </c>
      <c r="F26" s="3" t="s">
        <v>11</v>
      </c>
      <c r="G26" s="3"/>
    </row>
    <row r="27" spans="1:7" ht="105" outlineLevel="1" x14ac:dyDescent="0.25">
      <c r="A27" s="3" t="s">
        <v>11</v>
      </c>
      <c r="B27" s="15" t="s">
        <v>29</v>
      </c>
      <c r="C27" s="12"/>
      <c r="D27" s="3"/>
      <c r="E27" s="15" t="s">
        <v>316</v>
      </c>
      <c r="F27" s="3" t="s">
        <v>11</v>
      </c>
      <c r="G27" s="3"/>
    </row>
    <row r="28" spans="1:7" ht="75" outlineLevel="1" x14ac:dyDescent="0.25">
      <c r="A28" s="3" t="s">
        <v>15</v>
      </c>
      <c r="B28" s="15" t="s">
        <v>29</v>
      </c>
      <c r="C28" s="12"/>
      <c r="D28" s="3"/>
      <c r="E28" s="15" t="s">
        <v>317</v>
      </c>
      <c r="F28" s="3" t="s">
        <v>11</v>
      </c>
      <c r="G28" s="3"/>
    </row>
    <row r="29" spans="1:7" x14ac:dyDescent="0.25">
      <c r="A29" s="3" t="s">
        <v>15</v>
      </c>
      <c r="B29" s="14" t="s">
        <v>318</v>
      </c>
      <c r="C29" s="12"/>
      <c r="D29" s="3"/>
      <c r="E29" s="15" t="s">
        <v>319</v>
      </c>
      <c r="F29" s="3" t="s">
        <v>11</v>
      </c>
      <c r="G29" s="3"/>
    </row>
    <row r="30" spans="1:7" outlineLevel="1" x14ac:dyDescent="0.25">
      <c r="A30" s="15" t="s">
        <v>11</v>
      </c>
      <c r="B30" s="15" t="s">
        <v>40</v>
      </c>
      <c r="C30" s="12"/>
      <c r="D30" s="3"/>
      <c r="E30" s="15" t="s">
        <v>320</v>
      </c>
      <c r="F30" s="15" t="s">
        <v>11</v>
      </c>
      <c r="G30" s="3"/>
    </row>
    <row r="31" spans="1:7" outlineLevel="1" x14ac:dyDescent="0.25">
      <c r="A31" s="15" t="s">
        <v>15</v>
      </c>
      <c r="B31" s="14" t="s">
        <v>321</v>
      </c>
      <c r="C31" s="12"/>
      <c r="D31" s="3"/>
      <c r="E31" s="15" t="s">
        <v>322</v>
      </c>
      <c r="F31" s="15" t="s">
        <v>15</v>
      </c>
      <c r="G31" s="3"/>
    </row>
    <row r="32" spans="1:7" ht="60" outlineLevel="2" x14ac:dyDescent="0.25">
      <c r="A32" s="3" t="s">
        <v>11</v>
      </c>
      <c r="B32" s="15" t="s">
        <v>40</v>
      </c>
      <c r="C32" s="12"/>
      <c r="D32" s="3"/>
      <c r="E32" s="15" t="s">
        <v>323</v>
      </c>
      <c r="F32" s="3" t="s">
        <v>11</v>
      </c>
      <c r="G32" s="3"/>
    </row>
    <row r="33" spans="1:7" outlineLevel="2" x14ac:dyDescent="0.25">
      <c r="A33" s="3" t="s">
        <v>15</v>
      </c>
      <c r="B33" s="15" t="s">
        <v>29</v>
      </c>
      <c r="C33" s="12"/>
      <c r="D33" s="3"/>
      <c r="E33" s="15" t="s">
        <v>324</v>
      </c>
      <c r="F33" s="3" t="s">
        <v>11</v>
      </c>
      <c r="G33" s="3"/>
    </row>
    <row r="34" spans="1:7" outlineLevel="2" x14ac:dyDescent="0.25">
      <c r="A34" s="3" t="s">
        <v>15</v>
      </c>
      <c r="B34" s="15" t="s">
        <v>29</v>
      </c>
      <c r="C34" s="12"/>
      <c r="D34" s="3"/>
      <c r="E34" s="15" t="s">
        <v>325</v>
      </c>
      <c r="F34" s="3" t="s">
        <v>11</v>
      </c>
      <c r="G34" s="3"/>
    </row>
    <row r="35" spans="1:7" outlineLevel="2" collapsed="1" x14ac:dyDescent="0.25">
      <c r="A35" s="3" t="s">
        <v>15</v>
      </c>
      <c r="B35" s="15" t="s">
        <v>29</v>
      </c>
      <c r="C35" s="3" t="s">
        <v>19</v>
      </c>
      <c r="D35" s="3"/>
      <c r="E35" s="15" t="s">
        <v>326</v>
      </c>
      <c r="F35" s="3" t="s">
        <v>11</v>
      </c>
      <c r="G35" s="3"/>
    </row>
    <row r="36" spans="1:7" outlineLevel="2" x14ac:dyDescent="0.25">
      <c r="A36" s="3" t="s">
        <v>15</v>
      </c>
      <c r="B36" s="15" t="s">
        <v>29</v>
      </c>
      <c r="C36" s="3" t="s">
        <v>19</v>
      </c>
      <c r="D36" s="3"/>
      <c r="E36" s="15" t="s">
        <v>327</v>
      </c>
      <c r="F36" s="3" t="s">
        <v>11</v>
      </c>
      <c r="G36" s="3"/>
    </row>
    <row r="37" spans="1:7" outlineLevel="2" x14ac:dyDescent="0.25">
      <c r="A37" s="3" t="s">
        <v>15</v>
      </c>
      <c r="B37" s="15" t="s">
        <v>29</v>
      </c>
      <c r="C37" s="12"/>
      <c r="D37" s="3"/>
      <c r="E37" s="15" t="s">
        <v>328</v>
      </c>
      <c r="F37" s="3" t="s">
        <v>11</v>
      </c>
      <c r="G37" s="3"/>
    </row>
    <row r="38" spans="1:7" outlineLevel="1" x14ac:dyDescent="0.25">
      <c r="A38" s="3" t="s">
        <v>11</v>
      </c>
      <c r="B38" s="15" t="s">
        <v>40</v>
      </c>
      <c r="C38" s="12"/>
      <c r="D38" s="3"/>
      <c r="E38" s="15" t="s">
        <v>329</v>
      </c>
      <c r="F38" s="3" t="s">
        <v>11</v>
      </c>
      <c r="G38" s="3"/>
    </row>
    <row r="39" spans="1:7" ht="75" outlineLevel="1" x14ac:dyDescent="0.25">
      <c r="A39" s="3" t="s">
        <v>15</v>
      </c>
      <c r="B39" s="15" t="s">
        <v>29</v>
      </c>
      <c r="C39" s="12"/>
      <c r="D39" s="3"/>
      <c r="E39" s="15" t="s">
        <v>330</v>
      </c>
      <c r="F39" s="3" t="s">
        <v>11</v>
      </c>
      <c r="G39" s="3"/>
    </row>
    <row r="40" spans="1:7" outlineLevel="1" x14ac:dyDescent="0.25">
      <c r="A40" s="3" t="s">
        <v>15</v>
      </c>
      <c r="B40" s="14" t="s">
        <v>331</v>
      </c>
      <c r="C40" s="12"/>
      <c r="D40" s="3"/>
      <c r="E40" s="15" t="s">
        <v>331</v>
      </c>
      <c r="F40" s="3" t="s">
        <v>15</v>
      </c>
      <c r="G40" s="3"/>
    </row>
    <row r="41" spans="1:7" ht="60" outlineLevel="2" x14ac:dyDescent="0.25">
      <c r="A41" s="3" t="s">
        <v>11</v>
      </c>
      <c r="B41" s="15" t="s">
        <v>40</v>
      </c>
      <c r="C41" s="12"/>
      <c r="D41" s="3"/>
      <c r="E41" s="15" t="s">
        <v>332</v>
      </c>
      <c r="F41" s="3" t="s">
        <v>11</v>
      </c>
      <c r="G41" s="3"/>
    </row>
    <row r="42" spans="1:7" outlineLevel="2" x14ac:dyDescent="0.25">
      <c r="A42" s="3" t="s">
        <v>15</v>
      </c>
      <c r="B42" s="15" t="s">
        <v>29</v>
      </c>
      <c r="C42" s="12"/>
      <c r="D42" s="3"/>
      <c r="E42" s="15" t="s">
        <v>324</v>
      </c>
      <c r="F42" s="3" t="s">
        <v>11</v>
      </c>
      <c r="G42" s="3"/>
    </row>
    <row r="43" spans="1:7" outlineLevel="2" x14ac:dyDescent="0.25">
      <c r="A43" s="3" t="s">
        <v>15</v>
      </c>
      <c r="B43" s="15" t="s">
        <v>29</v>
      </c>
      <c r="C43" s="12"/>
      <c r="D43" s="3"/>
      <c r="E43" s="15" t="s">
        <v>333</v>
      </c>
      <c r="F43" s="3" t="s">
        <v>11</v>
      </c>
      <c r="G43" s="3"/>
    </row>
    <row r="44" spans="1:7" outlineLevel="2" collapsed="1" x14ac:dyDescent="0.25">
      <c r="A44" s="3" t="s">
        <v>15</v>
      </c>
      <c r="B44" s="15" t="s">
        <v>29</v>
      </c>
      <c r="C44" s="3" t="s">
        <v>19</v>
      </c>
      <c r="D44" s="3"/>
      <c r="E44" s="15" t="s">
        <v>334</v>
      </c>
      <c r="F44" s="3" t="s">
        <v>11</v>
      </c>
      <c r="G44" s="3"/>
    </row>
    <row r="45" spans="1:7" outlineLevel="2" x14ac:dyDescent="0.25">
      <c r="A45" s="3" t="s">
        <v>15</v>
      </c>
      <c r="B45" s="15" t="s">
        <v>29</v>
      </c>
      <c r="C45" s="3" t="s">
        <v>19</v>
      </c>
      <c r="D45" s="3"/>
      <c r="E45" s="15" t="s">
        <v>335</v>
      </c>
      <c r="F45" s="3" t="s">
        <v>11</v>
      </c>
      <c r="G45" s="3"/>
    </row>
    <row r="46" spans="1:7" outlineLevel="2" x14ac:dyDescent="0.25">
      <c r="A46" s="3" t="s">
        <v>15</v>
      </c>
      <c r="B46" s="15" t="s">
        <v>29</v>
      </c>
      <c r="C46" s="12"/>
      <c r="D46" s="3"/>
      <c r="E46" s="15" t="s">
        <v>336</v>
      </c>
      <c r="F46" s="3" t="s">
        <v>11</v>
      </c>
      <c r="G46" s="3"/>
    </row>
    <row r="47" spans="1:7" outlineLevel="1" x14ac:dyDescent="0.25">
      <c r="A47" s="15" t="s">
        <v>15</v>
      </c>
      <c r="B47" s="14" t="s">
        <v>337</v>
      </c>
      <c r="C47" s="12"/>
      <c r="D47" s="3"/>
      <c r="E47" s="15" t="s">
        <v>337</v>
      </c>
      <c r="F47" s="15" t="s">
        <v>15</v>
      </c>
      <c r="G47" s="3"/>
    </row>
    <row r="48" spans="1:7" ht="30" outlineLevel="2" x14ac:dyDescent="0.25">
      <c r="A48" s="3" t="s">
        <v>11</v>
      </c>
      <c r="B48" s="15" t="s">
        <v>40</v>
      </c>
      <c r="C48" s="12"/>
      <c r="D48" s="3"/>
      <c r="E48" s="15" t="s">
        <v>338</v>
      </c>
      <c r="F48" s="3" t="s">
        <v>11</v>
      </c>
      <c r="G48" s="3"/>
    </row>
    <row r="49" spans="1:7" outlineLevel="2" x14ac:dyDescent="0.25">
      <c r="A49" s="3" t="s">
        <v>15</v>
      </c>
      <c r="B49" s="15" t="s">
        <v>29</v>
      </c>
      <c r="C49" s="12"/>
      <c r="D49" s="3"/>
      <c r="E49" s="15" t="s">
        <v>324</v>
      </c>
      <c r="F49" s="3" t="s">
        <v>11</v>
      </c>
      <c r="G49" s="3"/>
    </row>
    <row r="50" spans="1:7" outlineLevel="2" x14ac:dyDescent="0.25">
      <c r="A50" s="3" t="s">
        <v>15</v>
      </c>
      <c r="B50" s="15" t="s">
        <v>29</v>
      </c>
      <c r="C50" s="12"/>
      <c r="D50" s="3"/>
      <c r="E50" s="15" t="s">
        <v>339</v>
      </c>
      <c r="F50" s="3" t="s">
        <v>11</v>
      </c>
      <c r="G50" s="3"/>
    </row>
    <row r="51" spans="1:7" outlineLevel="2" collapsed="1" x14ac:dyDescent="0.25">
      <c r="A51" s="3" t="s">
        <v>15</v>
      </c>
      <c r="B51" s="15" t="s">
        <v>29</v>
      </c>
      <c r="C51" s="3" t="s">
        <v>19</v>
      </c>
      <c r="D51" s="3"/>
      <c r="E51" s="15" t="s">
        <v>336</v>
      </c>
      <c r="F51" s="3" t="s">
        <v>11</v>
      </c>
      <c r="G51" s="3"/>
    </row>
    <row r="52" spans="1:7" outlineLevel="2" x14ac:dyDescent="0.25">
      <c r="A52" s="3" t="s">
        <v>15</v>
      </c>
      <c r="B52" s="15" t="s">
        <v>29</v>
      </c>
      <c r="C52" s="3" t="s">
        <v>19</v>
      </c>
      <c r="D52" s="3"/>
      <c r="E52" s="15" t="s">
        <v>340</v>
      </c>
      <c r="F52" s="3" t="s">
        <v>11</v>
      </c>
      <c r="G52" s="3"/>
    </row>
    <row r="53" spans="1:7" x14ac:dyDescent="0.25">
      <c r="A53" s="15" t="s">
        <v>11</v>
      </c>
      <c r="B53" s="15" t="s">
        <v>40</v>
      </c>
      <c r="C53" s="12"/>
      <c r="D53" s="3"/>
      <c r="E53" s="15" t="s">
        <v>341</v>
      </c>
      <c r="F53" s="15" t="s">
        <v>11</v>
      </c>
      <c r="G53" s="3"/>
    </row>
    <row r="54" spans="1:7" x14ac:dyDescent="0.25">
      <c r="A54" s="15" t="s">
        <v>15</v>
      </c>
      <c r="B54" s="15" t="s">
        <v>37</v>
      </c>
      <c r="C54" s="12"/>
      <c r="D54" s="3"/>
      <c r="E54" s="15" t="s">
        <v>342</v>
      </c>
      <c r="F54" s="15" t="s">
        <v>11</v>
      </c>
      <c r="G54" s="3"/>
    </row>
    <row r="55" spans="1:7" x14ac:dyDescent="0.25">
      <c r="A55" s="15" t="s">
        <v>15</v>
      </c>
      <c r="B55" s="15" t="s">
        <v>37</v>
      </c>
      <c r="C55" s="12"/>
      <c r="D55" s="3"/>
      <c r="E55" s="15" t="s">
        <v>343</v>
      </c>
      <c r="F55" s="15" t="s">
        <v>11</v>
      </c>
      <c r="G55" s="3"/>
    </row>
    <row r="56" spans="1:7" x14ac:dyDescent="0.25">
      <c r="A56" s="15" t="s">
        <v>11</v>
      </c>
      <c r="B56" s="15" t="s">
        <v>210</v>
      </c>
      <c r="C56" s="12"/>
      <c r="D56" s="3"/>
      <c r="E56" s="15" t="s">
        <v>344</v>
      </c>
      <c r="F56" s="15" t="s">
        <v>11</v>
      </c>
      <c r="G56" s="3"/>
    </row>
    <row r="57" spans="1:7" x14ac:dyDescent="0.25">
      <c r="A57" s="15" t="s">
        <v>11</v>
      </c>
      <c r="B57" s="15" t="s">
        <v>40</v>
      </c>
      <c r="C57" s="12"/>
      <c r="D57" s="3"/>
      <c r="E57" s="15" t="s">
        <v>345</v>
      </c>
      <c r="F57" s="15" t="s">
        <v>11</v>
      </c>
      <c r="G57" s="3"/>
    </row>
    <row r="58" spans="1:7" x14ac:dyDescent="0.25">
      <c r="A58" s="15" t="s">
        <v>11</v>
      </c>
      <c r="B58" s="15" t="s">
        <v>210</v>
      </c>
      <c r="C58" s="12"/>
      <c r="D58" s="3"/>
      <c r="E58" s="15" t="s">
        <v>346</v>
      </c>
      <c r="F58" s="15" t="s">
        <v>11</v>
      </c>
      <c r="G58" s="3"/>
    </row>
    <row r="59" spans="1:7" x14ac:dyDescent="0.25">
      <c r="A59" s="15" t="s">
        <v>11</v>
      </c>
      <c r="B59" s="15" t="s">
        <v>29</v>
      </c>
      <c r="C59" s="12"/>
      <c r="D59" s="3"/>
      <c r="E59" s="15" t="s">
        <v>347</v>
      </c>
      <c r="F59" s="15" t="s">
        <v>11</v>
      </c>
      <c r="G59" s="3"/>
    </row>
    <row r="60" spans="1:7" x14ac:dyDescent="0.25">
      <c r="A60" s="15" t="s">
        <v>11</v>
      </c>
      <c r="B60" s="15" t="s">
        <v>29</v>
      </c>
      <c r="C60" s="12"/>
      <c r="D60" s="3"/>
      <c r="E60" s="15" t="s">
        <v>348</v>
      </c>
      <c r="F60" s="15" t="s">
        <v>11</v>
      </c>
      <c r="G60" s="3"/>
    </row>
    <row r="61" spans="1:7" x14ac:dyDescent="0.25">
      <c r="A61" s="15" t="s">
        <v>11</v>
      </c>
      <c r="B61" s="15" t="s">
        <v>210</v>
      </c>
      <c r="C61" s="12"/>
      <c r="D61" s="3"/>
      <c r="E61" s="15" t="s">
        <v>349</v>
      </c>
      <c r="F61" s="15" t="s">
        <v>11</v>
      </c>
      <c r="G61" s="3"/>
    </row>
    <row r="62" spans="1:7" x14ac:dyDescent="0.25">
      <c r="A62" s="15" t="s">
        <v>11</v>
      </c>
      <c r="B62" s="15" t="s">
        <v>29</v>
      </c>
      <c r="C62" s="12"/>
      <c r="D62" s="3"/>
      <c r="E62" s="15" t="s">
        <v>350</v>
      </c>
      <c r="F62" s="15" t="s">
        <v>11</v>
      </c>
      <c r="G62" s="3"/>
    </row>
  </sheetData>
  <mergeCells count="3">
    <mergeCell ref="A1:G1"/>
    <mergeCell ref="B2:G2"/>
    <mergeCell ref="B3:G3"/>
  </mergeCells>
  <dataValidations count="2">
    <dataValidation type="list" allowBlank="1" showInputMessage="1" showErrorMessage="1" sqref="B3:G3" xr:uid="{877AE819-6134-4DEF-8A71-CB7703FC32D8}">
      <formula1>"Verifiable Credentials,Encrypted Verifiable Credential,Sub-Schema"</formula1>
    </dataValidation>
    <dataValidation type="list" allowBlank="1" showInputMessage="1" showErrorMessage="1" sqref="F5:F29 A5:A29 F32:F46 A32:A46 F48:F52 A48:A52" xr:uid="{D78BEA3D-7988-4D3C-9BAF-461A23BC2F2C}">
      <formula1>"Yes,No"</formula1>
    </dataValidation>
  </dataValidations>
  <hyperlinks>
    <hyperlink ref="B15" location="'Project Eligibility'!A1" display="'Project Eligibility" xr:uid="{7E5FF476-B1DA-4CA7-840C-2641AF88274D}"/>
    <hyperlink ref="B18" location="'Date Range'!A1" display="'Date Range" xr:uid="{F66BF5DE-09DA-41AC-B2CE-68C1A7EC042F}"/>
    <hyperlink ref="C22" location="'Additionality (enum)'!A1" display="'Additionality (enum)" xr:uid="{9A217326-F876-4984-9E65-C188EB53464C}"/>
    <hyperlink ref="B21" location="Additionality!A1" display="Additionality" xr:uid="{540BBFF6-A771-4E54-A28A-223A249377BF}"/>
    <hyperlink ref="B31" location="'Summary of Baseline Quant'!A1" display="'Summary of Baseline Quant" xr:uid="{D43F0ACC-4268-4789-97E9-AFABC621D63B}"/>
    <hyperlink ref="B40" location="'Summary of Project Emissions'!A1" display="'Summary of Project Emissions" xr:uid="{A9EE1601-4D80-47A1-8A1A-83D73134955C}"/>
    <hyperlink ref="B47" location="'Final CRT Summary'!A1" display="'Final CRT Summary" xr:uid="{571E6E5E-7481-4683-AC70-7B3F7BCB3267}"/>
    <hyperlink ref="B29" location="'Quantifying GHG Emission Reduct'!A1" display="'Quantifying GHG Emission Reduct" xr:uid="{5437C813-F02C-4A8F-8859-2F4F716BA6D2}"/>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D6A06327-AEBC-4BB4-B026-287D313E3EDB}">
          <x14:formula1>
            <xm:f>'Additionality (enum)'!$A$3:$A$7</xm:f>
          </x14:formula1>
          <xm:sqref>G22</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4A63F-A2E6-4E77-AF9F-1B1331507369}">
  <sheetPr codeName="Sheet4">
    <outlinePr summaryBelow="0" summaryRight="0"/>
  </sheetPr>
  <dimension ref="A1:G6"/>
  <sheetViews>
    <sheetView workbookViewId="0">
      <selection activeCell="C19" sqref="C19"/>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351</v>
      </c>
      <c r="B1" s="70"/>
      <c r="C1" s="70"/>
      <c r="D1" s="70"/>
      <c r="E1" s="70"/>
      <c r="F1" s="70"/>
      <c r="G1" s="70"/>
    </row>
    <row r="2" spans="1:7" ht="18.75" x14ac:dyDescent="0.3">
      <c r="A2" s="1" t="s">
        <v>1</v>
      </c>
      <c r="B2" s="71" t="s">
        <v>352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11</v>
      </c>
      <c r="B5" s="15" t="s">
        <v>40</v>
      </c>
      <c r="C5" s="12"/>
      <c r="D5" s="3"/>
      <c r="E5" s="15" t="s">
        <v>353</v>
      </c>
      <c r="F5" s="3" t="s">
        <v>11</v>
      </c>
      <c r="G5" s="3"/>
    </row>
    <row r="6" spans="1:7" x14ac:dyDescent="0.25">
      <c r="A6" s="3" t="s">
        <v>11</v>
      </c>
      <c r="B6" s="15" t="s">
        <v>224</v>
      </c>
      <c r="C6" s="12"/>
      <c r="D6" s="3"/>
      <c r="E6" s="15" t="s">
        <v>351</v>
      </c>
      <c r="F6" s="3" t="s">
        <v>15</v>
      </c>
      <c r="G6" s="3"/>
    </row>
  </sheetData>
  <mergeCells count="3">
    <mergeCell ref="A1:G1"/>
    <mergeCell ref="B2:G2"/>
    <mergeCell ref="B3:G3"/>
  </mergeCells>
  <dataValidations count="2">
    <dataValidation type="list" allowBlank="1" showInputMessage="1" showErrorMessage="1" sqref="B3:G3" xr:uid="{C7002E6B-FB45-40F8-BB18-95BE636847D1}">
      <formula1>"Verifiable Credentials,Encrypted Verifiable Credential,Sub-Schema"</formula1>
    </dataValidation>
    <dataValidation type="list" allowBlank="1" showInputMessage="1" showErrorMessage="1" sqref="F5:F6 A5:A6" xr:uid="{D3C073A8-9CE0-40F9-A095-5C795C8A89A2}">
      <formula1>"Yes,No"</formula1>
    </dataValidation>
  </dataValidations>
  <pageMargins left="0.7" right="0.7" top="0.75" bottom="0.75" header="0.3" footer="0.3"/>
  <pageSetup orientation="portrait" horizontalDpi="4294967295" verticalDpi="4294967295"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AB6F5-4720-4601-90AC-9B6F0A3A461D}">
  <sheetPr codeName="Sheet5">
    <outlinePr summaryBelow="0" summaryRight="0"/>
  </sheetPr>
  <dimension ref="A1:G43"/>
  <sheetViews>
    <sheetView workbookViewId="0">
      <selection activeCell="B3" sqref="B3:G3"/>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354</v>
      </c>
      <c r="B1" s="70"/>
      <c r="C1" s="70"/>
      <c r="D1" s="70"/>
      <c r="E1" s="70"/>
      <c r="F1" s="70"/>
      <c r="G1" s="70"/>
    </row>
    <row r="2" spans="1:7" ht="18.75" x14ac:dyDescent="0.3">
      <c r="A2" s="1" t="s">
        <v>1</v>
      </c>
      <c r="B2" s="71" t="s">
        <v>355</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356</v>
      </c>
      <c r="F5" s="3" t="s">
        <v>11</v>
      </c>
      <c r="G5" s="3"/>
    </row>
    <row r="6" spans="1:7" x14ac:dyDescent="0.25">
      <c r="A6" s="3" t="s">
        <v>15</v>
      </c>
      <c r="B6" s="15" t="s">
        <v>29</v>
      </c>
      <c r="C6" s="12"/>
      <c r="D6" s="3"/>
      <c r="E6" s="15" t="s">
        <v>296</v>
      </c>
      <c r="F6" s="3" t="s">
        <v>11</v>
      </c>
      <c r="G6" s="3"/>
    </row>
    <row r="7" spans="1:7" x14ac:dyDescent="0.25">
      <c r="A7" s="3" t="s">
        <v>15</v>
      </c>
      <c r="B7" s="15" t="s">
        <v>29</v>
      </c>
      <c r="C7" s="12"/>
      <c r="D7" s="3"/>
      <c r="E7" s="15" t="s">
        <v>357</v>
      </c>
      <c r="F7" s="3" t="s">
        <v>11</v>
      </c>
      <c r="G7" s="3"/>
    </row>
    <row r="8" spans="1:7" x14ac:dyDescent="0.25">
      <c r="A8" s="3" t="s">
        <v>15</v>
      </c>
      <c r="B8" s="15" t="s">
        <v>29</v>
      </c>
      <c r="C8" s="12"/>
      <c r="D8" s="3"/>
      <c r="E8" s="15" t="s">
        <v>358</v>
      </c>
      <c r="F8" s="3" t="s">
        <v>11</v>
      </c>
      <c r="G8" s="3"/>
    </row>
    <row r="9" spans="1:7" x14ac:dyDescent="0.25">
      <c r="A9" s="3" t="s">
        <v>15</v>
      </c>
      <c r="B9" s="15" t="s">
        <v>29</v>
      </c>
      <c r="C9" s="12"/>
      <c r="D9" s="3"/>
      <c r="E9" s="15" t="s">
        <v>359</v>
      </c>
      <c r="F9" s="3" t="s">
        <v>11</v>
      </c>
      <c r="G9" s="3"/>
    </row>
    <row r="10" spans="1:7" x14ac:dyDescent="0.25">
      <c r="A10" s="3" t="s">
        <v>15</v>
      </c>
      <c r="B10" s="15" t="s">
        <v>29</v>
      </c>
      <c r="C10" s="12"/>
      <c r="D10" s="3"/>
      <c r="E10" s="15" t="s">
        <v>300</v>
      </c>
      <c r="F10" s="3" t="s">
        <v>11</v>
      </c>
      <c r="G10" s="3"/>
    </row>
    <row r="11" spans="1:7" x14ac:dyDescent="0.25">
      <c r="A11" s="3" t="s">
        <v>15</v>
      </c>
      <c r="B11" s="15" t="s">
        <v>29</v>
      </c>
      <c r="C11" s="12"/>
      <c r="D11" s="3"/>
      <c r="E11" s="15" t="s">
        <v>360</v>
      </c>
      <c r="F11" s="3" t="s">
        <v>11</v>
      </c>
      <c r="G11" s="3"/>
    </row>
    <row r="12" spans="1:7" x14ac:dyDescent="0.25">
      <c r="A12" s="3" t="s">
        <v>15</v>
      </c>
      <c r="B12" s="14" t="s">
        <v>361</v>
      </c>
      <c r="C12" s="12"/>
      <c r="D12" s="3"/>
      <c r="E12" s="15" t="s">
        <v>361</v>
      </c>
      <c r="F12" s="3" t="s">
        <v>15</v>
      </c>
      <c r="G12" s="3"/>
    </row>
    <row r="13" spans="1:7" ht="30" outlineLevel="1" x14ac:dyDescent="0.25">
      <c r="A13" s="3" t="s">
        <v>11</v>
      </c>
      <c r="B13" s="15" t="s">
        <v>40</v>
      </c>
      <c r="C13" s="12"/>
      <c r="D13" s="3"/>
      <c r="E13" s="15" t="s">
        <v>362</v>
      </c>
      <c r="F13" s="3" t="s">
        <v>11</v>
      </c>
      <c r="G13" s="3"/>
    </row>
    <row r="14" spans="1:7" outlineLevel="1" x14ac:dyDescent="0.25">
      <c r="A14" s="3" t="s">
        <v>15</v>
      </c>
      <c r="B14" s="15" t="s">
        <v>12</v>
      </c>
      <c r="C14" s="12"/>
      <c r="D14" s="3"/>
      <c r="E14" s="15" t="s">
        <v>324</v>
      </c>
      <c r="F14" s="3" t="s">
        <v>11</v>
      </c>
      <c r="G14" s="3"/>
    </row>
    <row r="15" spans="1:7" outlineLevel="1" x14ac:dyDescent="0.25">
      <c r="A15" s="3" t="s">
        <v>15</v>
      </c>
      <c r="B15" s="15" t="s">
        <v>29</v>
      </c>
      <c r="C15" s="12"/>
      <c r="D15" s="3"/>
      <c r="E15" s="15" t="s">
        <v>328</v>
      </c>
      <c r="F15" s="3" t="s">
        <v>11</v>
      </c>
      <c r="G15" s="3"/>
    </row>
    <row r="16" spans="1:7" outlineLevel="1" collapsed="1" x14ac:dyDescent="0.25">
      <c r="A16" s="3" t="s">
        <v>15</v>
      </c>
      <c r="B16" s="15" t="s">
        <v>29</v>
      </c>
      <c r="C16" s="3" t="s">
        <v>19</v>
      </c>
      <c r="D16" s="3"/>
      <c r="E16" s="15" t="s">
        <v>363</v>
      </c>
      <c r="F16" s="3" t="s">
        <v>11</v>
      </c>
      <c r="G16" s="3"/>
    </row>
    <row r="17" spans="1:7" x14ac:dyDescent="0.25">
      <c r="A17" s="3" t="s">
        <v>11</v>
      </c>
      <c r="B17" s="15" t="s">
        <v>40</v>
      </c>
      <c r="C17" s="12"/>
      <c r="D17" s="3"/>
      <c r="E17" s="15" t="s">
        <v>364</v>
      </c>
      <c r="F17" s="3" t="s">
        <v>11</v>
      </c>
      <c r="G17" s="3"/>
    </row>
    <row r="18" spans="1:7" ht="45" x14ac:dyDescent="0.25">
      <c r="A18" s="3" t="s">
        <v>15</v>
      </c>
      <c r="B18" s="15" t="s">
        <v>29</v>
      </c>
      <c r="C18" s="12"/>
      <c r="D18" s="3"/>
      <c r="E18" s="15" t="s">
        <v>365</v>
      </c>
      <c r="F18" s="3" t="s">
        <v>11</v>
      </c>
      <c r="G18" s="3"/>
    </row>
    <row r="19" spans="1:7" ht="45" x14ac:dyDescent="0.25">
      <c r="A19" s="3" t="s">
        <v>15</v>
      </c>
      <c r="B19" s="15" t="s">
        <v>29</v>
      </c>
      <c r="C19" s="12"/>
      <c r="D19" s="3"/>
      <c r="E19" s="15" t="s">
        <v>366</v>
      </c>
      <c r="F19" s="3" t="s">
        <v>11</v>
      </c>
      <c r="G19" s="3"/>
    </row>
    <row r="20" spans="1:7" ht="45" x14ac:dyDescent="0.25">
      <c r="A20" s="3" t="s">
        <v>15</v>
      </c>
      <c r="B20" s="15" t="s">
        <v>29</v>
      </c>
      <c r="C20" s="12"/>
      <c r="D20" s="3"/>
      <c r="E20" s="15" t="s">
        <v>367</v>
      </c>
      <c r="F20" s="3" t="s">
        <v>11</v>
      </c>
      <c r="G20" s="3"/>
    </row>
    <row r="21" spans="1:7" x14ac:dyDescent="0.25">
      <c r="A21" s="3" t="s">
        <v>15</v>
      </c>
      <c r="B21" s="14" t="s">
        <v>368</v>
      </c>
      <c r="C21" s="12"/>
      <c r="D21" s="3"/>
      <c r="E21" s="15" t="s">
        <v>369</v>
      </c>
      <c r="F21" s="3" t="s">
        <v>15</v>
      </c>
      <c r="G21" s="3"/>
    </row>
    <row r="22" spans="1:7" ht="30" outlineLevel="1" x14ac:dyDescent="0.25">
      <c r="A22" s="3" t="s">
        <v>11</v>
      </c>
      <c r="B22" s="15" t="s">
        <v>40</v>
      </c>
      <c r="C22" s="12"/>
      <c r="D22" s="3"/>
      <c r="E22" s="15" t="s">
        <v>370</v>
      </c>
      <c r="F22" s="3" t="s">
        <v>11</v>
      </c>
      <c r="G22" s="3"/>
    </row>
    <row r="23" spans="1:7" outlineLevel="1" x14ac:dyDescent="0.25">
      <c r="A23" s="3" t="s">
        <v>15</v>
      </c>
      <c r="B23" s="14" t="s">
        <v>248</v>
      </c>
      <c r="C23" s="12"/>
      <c r="D23" s="3"/>
      <c r="E23" s="15" t="s">
        <v>371</v>
      </c>
      <c r="F23" s="3" t="s">
        <v>11</v>
      </c>
      <c r="G23" s="3"/>
    </row>
    <row r="24" spans="1:7" outlineLevel="2" collapsed="1" x14ac:dyDescent="0.25">
      <c r="A24" s="3" t="s">
        <v>15</v>
      </c>
      <c r="B24" s="15" t="s">
        <v>210</v>
      </c>
      <c r="C24" s="3" t="s">
        <v>19</v>
      </c>
      <c r="D24" s="3"/>
      <c r="E24" s="15" t="s">
        <v>250</v>
      </c>
      <c r="F24" s="3" t="s">
        <v>11</v>
      </c>
      <c r="G24" s="3"/>
    </row>
    <row r="25" spans="1:7" outlineLevel="2" x14ac:dyDescent="0.25">
      <c r="A25" s="3" t="s">
        <v>15</v>
      </c>
      <c r="B25" s="15" t="s">
        <v>210</v>
      </c>
      <c r="C25" s="3" t="s">
        <v>19</v>
      </c>
      <c r="D25" s="3"/>
      <c r="E25" s="15" t="s">
        <v>251</v>
      </c>
      <c r="F25" s="3" t="s">
        <v>11</v>
      </c>
      <c r="G25" s="3"/>
    </row>
    <row r="26" spans="1:7" outlineLevel="1" x14ac:dyDescent="0.25">
      <c r="A26" s="3" t="s">
        <v>15</v>
      </c>
      <c r="B26" s="15" t="s">
        <v>29</v>
      </c>
      <c r="C26" s="12"/>
      <c r="D26" s="3"/>
      <c r="E26" s="15" t="s">
        <v>372</v>
      </c>
      <c r="F26" s="3" t="s">
        <v>11</v>
      </c>
      <c r="G26" s="3"/>
    </row>
    <row r="27" spans="1:7" outlineLevel="1" collapsed="1" x14ac:dyDescent="0.25">
      <c r="A27" s="3" t="s">
        <v>15</v>
      </c>
      <c r="B27" s="15" t="s">
        <v>29</v>
      </c>
      <c r="C27" s="3" t="s">
        <v>19</v>
      </c>
      <c r="D27" s="3"/>
      <c r="E27" s="15" t="s">
        <v>373</v>
      </c>
      <c r="F27" s="3" t="s">
        <v>11</v>
      </c>
      <c r="G27" s="3"/>
    </row>
    <row r="28" spans="1:7" x14ac:dyDescent="0.25">
      <c r="A28" s="3" t="s">
        <v>15</v>
      </c>
      <c r="B28" s="14" t="s">
        <v>374</v>
      </c>
      <c r="C28" s="12"/>
      <c r="D28" s="3"/>
      <c r="E28" s="15" t="s">
        <v>375</v>
      </c>
      <c r="F28" s="3" t="s">
        <v>15</v>
      </c>
      <c r="G28" s="3"/>
    </row>
    <row r="29" spans="1:7" ht="75" outlineLevel="1" x14ac:dyDescent="0.25">
      <c r="A29" s="3" t="s">
        <v>11</v>
      </c>
      <c r="B29" s="15" t="s">
        <v>40</v>
      </c>
      <c r="C29" s="12"/>
      <c r="D29" s="3"/>
      <c r="E29" s="15" t="s">
        <v>376</v>
      </c>
      <c r="F29" s="3" t="s">
        <v>11</v>
      </c>
      <c r="G29" s="3"/>
    </row>
    <row r="30" spans="1:7" outlineLevel="1" x14ac:dyDescent="0.25">
      <c r="A30" s="3" t="s">
        <v>15</v>
      </c>
      <c r="B30" s="14" t="s">
        <v>248</v>
      </c>
      <c r="C30" s="12"/>
      <c r="D30" s="3"/>
      <c r="E30" s="15" t="s">
        <v>377</v>
      </c>
      <c r="F30" s="3" t="s">
        <v>11</v>
      </c>
      <c r="G30" s="3"/>
    </row>
    <row r="31" spans="1:7" outlineLevel="2" collapsed="1" x14ac:dyDescent="0.25">
      <c r="A31" s="3" t="s">
        <v>15</v>
      </c>
      <c r="B31" s="15" t="s">
        <v>210</v>
      </c>
      <c r="C31" s="3" t="s">
        <v>19</v>
      </c>
      <c r="D31" s="3"/>
      <c r="E31" s="15" t="s">
        <v>250</v>
      </c>
      <c r="F31" s="3" t="s">
        <v>11</v>
      </c>
      <c r="G31" s="3"/>
    </row>
    <row r="32" spans="1:7" outlineLevel="2" x14ac:dyDescent="0.25">
      <c r="A32" s="3" t="s">
        <v>15</v>
      </c>
      <c r="B32" s="15" t="s">
        <v>210</v>
      </c>
      <c r="C32" s="3" t="s">
        <v>19</v>
      </c>
      <c r="D32" s="3"/>
      <c r="E32" s="15" t="s">
        <v>251</v>
      </c>
      <c r="F32" s="3" t="s">
        <v>11</v>
      </c>
      <c r="G32" s="3"/>
    </row>
    <row r="33" spans="1:7" outlineLevel="1" x14ac:dyDescent="0.25">
      <c r="A33" s="3" t="s">
        <v>15</v>
      </c>
      <c r="B33" s="15" t="s">
        <v>29</v>
      </c>
      <c r="C33" s="12"/>
      <c r="D33" s="3"/>
      <c r="E33" s="15" t="s">
        <v>1</v>
      </c>
      <c r="F33" s="3" t="s">
        <v>11</v>
      </c>
      <c r="G33" s="3"/>
    </row>
    <row r="34" spans="1:7" outlineLevel="1" collapsed="1" x14ac:dyDescent="0.25">
      <c r="A34" s="3" t="s">
        <v>15</v>
      </c>
      <c r="B34" s="15" t="s">
        <v>29</v>
      </c>
      <c r="C34" s="3" t="s">
        <v>19</v>
      </c>
      <c r="D34" s="3"/>
      <c r="E34" s="15" t="s">
        <v>373</v>
      </c>
      <c r="F34" s="3" t="s">
        <v>11</v>
      </c>
      <c r="G34" s="3"/>
    </row>
    <row r="35" spans="1:7" x14ac:dyDescent="0.25">
      <c r="A35" s="3" t="s">
        <v>15</v>
      </c>
      <c r="B35" s="15" t="s">
        <v>40</v>
      </c>
      <c r="C35" s="12"/>
      <c r="D35" s="3"/>
      <c r="E35" s="15" t="s">
        <v>378</v>
      </c>
      <c r="F35" s="3" t="s">
        <v>11</v>
      </c>
      <c r="G35" s="3"/>
    </row>
    <row r="36" spans="1:7" ht="45" x14ac:dyDescent="0.25">
      <c r="A36" s="3" t="s">
        <v>15</v>
      </c>
      <c r="B36" s="15" t="s">
        <v>29</v>
      </c>
      <c r="C36" s="12"/>
      <c r="D36" s="3"/>
      <c r="E36" s="15" t="s">
        <v>379</v>
      </c>
      <c r="F36" s="3" t="s">
        <v>11</v>
      </c>
      <c r="G36" s="3"/>
    </row>
    <row r="37" spans="1:7" x14ac:dyDescent="0.25">
      <c r="A37" s="3" t="s">
        <v>15</v>
      </c>
      <c r="B37" s="14" t="s">
        <v>380</v>
      </c>
      <c r="C37" s="12"/>
      <c r="D37" s="3"/>
      <c r="E37" s="15" t="s">
        <v>381</v>
      </c>
      <c r="F37" s="3" t="s">
        <v>15</v>
      </c>
      <c r="G37" s="3"/>
    </row>
    <row r="38" spans="1:7" ht="45" outlineLevel="1" x14ac:dyDescent="0.25">
      <c r="A38" s="3" t="s">
        <v>11</v>
      </c>
      <c r="B38" s="15" t="s">
        <v>40</v>
      </c>
      <c r="C38" s="12"/>
      <c r="D38" s="3"/>
      <c r="E38" s="15" t="s">
        <v>382</v>
      </c>
      <c r="F38" s="3" t="s">
        <v>11</v>
      </c>
      <c r="G38" s="3"/>
    </row>
    <row r="39" spans="1:7" outlineLevel="1" x14ac:dyDescent="0.25">
      <c r="A39" s="3" t="s">
        <v>15</v>
      </c>
      <c r="B39" s="15" t="s">
        <v>210</v>
      </c>
      <c r="C39" s="3" t="s">
        <v>19</v>
      </c>
      <c r="D39" s="3"/>
      <c r="E39" s="15" t="s">
        <v>210</v>
      </c>
      <c r="F39" s="3" t="s">
        <v>11</v>
      </c>
      <c r="G39" s="3"/>
    </row>
    <row r="40" spans="1:7" outlineLevel="1" x14ac:dyDescent="0.25">
      <c r="A40" s="3" t="s">
        <v>15</v>
      </c>
      <c r="B40" s="15" t="s">
        <v>29</v>
      </c>
      <c r="C40" s="12"/>
      <c r="D40" s="3"/>
      <c r="E40" s="15" t="s">
        <v>383</v>
      </c>
      <c r="F40" s="3" t="s">
        <v>11</v>
      </c>
      <c r="G40" s="3"/>
    </row>
    <row r="41" spans="1:7" outlineLevel="1" collapsed="1" x14ac:dyDescent="0.25">
      <c r="A41" s="3" t="s">
        <v>15</v>
      </c>
      <c r="B41" s="15" t="s">
        <v>29</v>
      </c>
      <c r="C41" s="3" t="s">
        <v>19</v>
      </c>
      <c r="D41" s="3"/>
      <c r="E41" s="15" t="s">
        <v>384</v>
      </c>
      <c r="F41" s="3" t="s">
        <v>11</v>
      </c>
      <c r="G41" s="3"/>
    </row>
    <row r="42" spans="1:7" outlineLevel="1" x14ac:dyDescent="0.25">
      <c r="A42" s="3" t="s">
        <v>15</v>
      </c>
      <c r="B42" s="15" t="s">
        <v>29</v>
      </c>
      <c r="C42" s="3" t="s">
        <v>19</v>
      </c>
      <c r="D42" s="3"/>
      <c r="E42" s="15" t="s">
        <v>385</v>
      </c>
      <c r="F42" s="3" t="s">
        <v>11</v>
      </c>
      <c r="G42" s="3"/>
    </row>
    <row r="43" spans="1:7" outlineLevel="1" x14ac:dyDescent="0.25">
      <c r="A43" s="3" t="s">
        <v>15</v>
      </c>
      <c r="B43" s="15" t="s">
        <v>29</v>
      </c>
      <c r="C43" s="3" t="s">
        <v>19</v>
      </c>
      <c r="D43" s="3"/>
      <c r="E43" s="15" t="s">
        <v>386</v>
      </c>
      <c r="F43" s="3" t="s">
        <v>11</v>
      </c>
      <c r="G43" s="3"/>
    </row>
  </sheetData>
  <mergeCells count="3">
    <mergeCell ref="A1:G1"/>
    <mergeCell ref="B2:G2"/>
    <mergeCell ref="B3:G3"/>
  </mergeCells>
  <dataValidations count="2">
    <dataValidation type="list" allowBlank="1" showInputMessage="1" showErrorMessage="1" sqref="F5:F43 A5:A43" xr:uid="{16CD3358-B917-4DC5-9190-ADFC3F3E33CE}">
      <formula1>"Yes,No"</formula1>
    </dataValidation>
    <dataValidation type="list" allowBlank="1" showInputMessage="1" showErrorMessage="1" sqref="B3:G3" xr:uid="{9596FAB8-12B2-4CBC-99C5-EE41F81E6E78}">
      <formula1>"Verifiable Credentials,Encrypted Verifiable Credential,Sub-Schema"</formula1>
    </dataValidation>
  </dataValidations>
  <hyperlinks>
    <hyperlink ref="B12" location="'Estimated Emissions'!A1" display="'Estimated Emissions" xr:uid="{2B720D93-C581-4338-BF12-2DFFD2FA13E9}"/>
    <hyperlink ref="B23" location="'Date Range'!A1" display="'Date Range" xr:uid="{85C36D95-D6AA-4C4F-9FD1-672CF84E6E27}"/>
    <hyperlink ref="B30" location="'Date Range'!A1" display="'Date Range" xr:uid="{D3B9F9D4-E4C2-4399-B7FF-2503995E5A55}"/>
    <hyperlink ref="B21" location="'Operational Disruptions - Zero'!A1" display="'Operational Disruptions - Zero" xr:uid="{0CA1DB61-91D7-428B-8F09-6BDD958A5F0B}"/>
    <hyperlink ref="B28" location="'Regulatory Compliance - Zero'!A1" display="'Regulatory Compliance - Zero" xr:uid="{B1CF5A82-C2F1-4800-AABD-EDEDEF8A6800}"/>
    <hyperlink ref="B37" location="'Instrument QA QC Summary - Zero'!A1" display="'Instrument QA QC Summary - Zero" xr:uid="{ACF92CD3-981F-471F-932D-F55CA927C2D3}"/>
  </hyperlinks>
  <pageMargins left="0.7" right="0.7" top="0.75" bottom="0.75" header="0.3" footer="0.3"/>
  <pageSetup orientation="portrait" horizontalDpi="4294967295" verticalDpi="4294967295"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B7392-9E75-48AD-AC37-4523CD9FCABC}">
  <sheetPr codeName="Sheet6">
    <outlinePr summaryBelow="0" summaryRight="0"/>
  </sheetPr>
  <dimension ref="A1:G43"/>
  <sheetViews>
    <sheetView workbookViewId="0">
      <selection sqref="A1:G1"/>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387</v>
      </c>
      <c r="B1" s="70"/>
      <c r="C1" s="70"/>
      <c r="D1" s="70"/>
      <c r="E1" s="70"/>
      <c r="F1" s="70"/>
      <c r="G1" s="70"/>
    </row>
    <row r="2" spans="1:7" ht="37.5" customHeight="1" x14ac:dyDescent="0.3">
      <c r="A2" s="1" t="s">
        <v>1</v>
      </c>
      <c r="B2" s="71" t="s">
        <v>388</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75" x14ac:dyDescent="0.25">
      <c r="A5" s="3" t="s">
        <v>11</v>
      </c>
      <c r="B5" s="15" t="s">
        <v>40</v>
      </c>
      <c r="C5" s="12"/>
      <c r="D5" s="3"/>
      <c r="E5" s="15" t="s">
        <v>388</v>
      </c>
      <c r="F5" s="3" t="s">
        <v>11</v>
      </c>
      <c r="G5" s="3"/>
    </row>
    <row r="6" spans="1:7" x14ac:dyDescent="0.25">
      <c r="A6" s="3" t="s">
        <v>15</v>
      </c>
      <c r="B6" s="15" t="s">
        <v>29</v>
      </c>
      <c r="C6" s="12"/>
      <c r="D6" s="3"/>
      <c r="E6" s="15" t="s">
        <v>296</v>
      </c>
      <c r="F6" s="3" t="s">
        <v>11</v>
      </c>
      <c r="G6" s="3"/>
    </row>
    <row r="7" spans="1:7" x14ac:dyDescent="0.25">
      <c r="A7" s="3" t="s">
        <v>15</v>
      </c>
      <c r="B7" s="15" t="s">
        <v>29</v>
      </c>
      <c r="C7" s="12"/>
      <c r="D7" s="3"/>
      <c r="E7" s="15" t="s">
        <v>357</v>
      </c>
      <c r="F7" s="3" t="s">
        <v>11</v>
      </c>
      <c r="G7" s="3"/>
    </row>
    <row r="8" spans="1:7" x14ac:dyDescent="0.25">
      <c r="A8" s="3" t="s">
        <v>15</v>
      </c>
      <c r="B8" s="15" t="s">
        <v>29</v>
      </c>
      <c r="C8" s="12"/>
      <c r="D8" s="3"/>
      <c r="E8" s="15" t="s">
        <v>358</v>
      </c>
      <c r="F8" s="3" t="s">
        <v>11</v>
      </c>
      <c r="G8" s="3"/>
    </row>
    <row r="9" spans="1:7" x14ac:dyDescent="0.25">
      <c r="A9" s="3" t="s">
        <v>15</v>
      </c>
      <c r="B9" s="15" t="s">
        <v>29</v>
      </c>
      <c r="C9" s="12"/>
      <c r="D9" s="3"/>
      <c r="E9" s="15" t="s">
        <v>359</v>
      </c>
      <c r="F9" s="3" t="s">
        <v>11</v>
      </c>
      <c r="G9" s="3"/>
    </row>
    <row r="10" spans="1:7" x14ac:dyDescent="0.25">
      <c r="A10" s="3" t="s">
        <v>15</v>
      </c>
      <c r="B10" s="15" t="s">
        <v>29</v>
      </c>
      <c r="C10" s="12"/>
      <c r="D10" s="3"/>
      <c r="E10" s="15" t="s">
        <v>300</v>
      </c>
      <c r="F10" s="3" t="s">
        <v>11</v>
      </c>
      <c r="G10" s="3"/>
    </row>
    <row r="11" spans="1:7" x14ac:dyDescent="0.25">
      <c r="A11" s="3" t="s">
        <v>15</v>
      </c>
      <c r="B11" s="15" t="s">
        <v>29</v>
      </c>
      <c r="C11" s="12"/>
      <c r="D11" s="3"/>
      <c r="E11" s="15" t="s">
        <v>389</v>
      </c>
      <c r="F11" s="3" t="s">
        <v>11</v>
      </c>
      <c r="G11" s="3"/>
    </row>
    <row r="12" spans="1:7" x14ac:dyDescent="0.25">
      <c r="A12" s="3" t="s">
        <v>15</v>
      </c>
      <c r="B12" s="14" t="s">
        <v>361</v>
      </c>
      <c r="C12" s="12"/>
      <c r="D12" s="3"/>
      <c r="E12" s="15" t="s">
        <v>361</v>
      </c>
      <c r="F12" s="3" t="s">
        <v>15</v>
      </c>
      <c r="G12" s="3"/>
    </row>
    <row r="13" spans="1:7" ht="30" outlineLevel="1" x14ac:dyDescent="0.25">
      <c r="A13" s="3" t="s">
        <v>11</v>
      </c>
      <c r="B13" s="15" t="s">
        <v>40</v>
      </c>
      <c r="C13" s="12"/>
      <c r="D13" s="3"/>
      <c r="E13" s="15" t="s">
        <v>362</v>
      </c>
      <c r="F13" s="3" t="s">
        <v>11</v>
      </c>
      <c r="G13" s="3"/>
    </row>
    <row r="14" spans="1:7" outlineLevel="1" x14ac:dyDescent="0.25">
      <c r="A14" s="3" t="s">
        <v>15</v>
      </c>
      <c r="B14" s="15" t="s">
        <v>12</v>
      </c>
      <c r="C14" s="12"/>
      <c r="D14" s="3"/>
      <c r="E14" s="15" t="s">
        <v>324</v>
      </c>
      <c r="F14" s="3" t="s">
        <v>11</v>
      </c>
      <c r="G14" s="3"/>
    </row>
    <row r="15" spans="1:7" outlineLevel="1" x14ac:dyDescent="0.25">
      <c r="A15" s="3" t="s">
        <v>15</v>
      </c>
      <c r="B15" s="15" t="s">
        <v>29</v>
      </c>
      <c r="C15" s="12"/>
      <c r="D15" s="3"/>
      <c r="E15" s="15" t="s">
        <v>328</v>
      </c>
      <c r="F15" s="3" t="s">
        <v>11</v>
      </c>
      <c r="G15" s="3"/>
    </row>
    <row r="16" spans="1:7" outlineLevel="1" collapsed="1" x14ac:dyDescent="0.25">
      <c r="A16" s="3" t="s">
        <v>15</v>
      </c>
      <c r="B16" s="15" t="s">
        <v>29</v>
      </c>
      <c r="C16" s="3" t="s">
        <v>19</v>
      </c>
      <c r="D16" s="3"/>
      <c r="E16" s="15" t="s">
        <v>363</v>
      </c>
      <c r="F16" s="3" t="s">
        <v>11</v>
      </c>
      <c r="G16" s="3"/>
    </row>
    <row r="17" spans="1:7" x14ac:dyDescent="0.25">
      <c r="A17" s="3" t="s">
        <v>11</v>
      </c>
      <c r="B17" s="15" t="s">
        <v>40</v>
      </c>
      <c r="C17" s="12"/>
      <c r="D17" s="3"/>
      <c r="E17" s="15" t="s">
        <v>364</v>
      </c>
      <c r="F17" s="3" t="s">
        <v>11</v>
      </c>
      <c r="G17" s="3"/>
    </row>
    <row r="18" spans="1:7" ht="45" x14ac:dyDescent="0.25">
      <c r="A18" s="3" t="s">
        <v>15</v>
      </c>
      <c r="B18" s="15" t="s">
        <v>29</v>
      </c>
      <c r="C18" s="12"/>
      <c r="D18" s="3"/>
      <c r="E18" s="15" t="s">
        <v>390</v>
      </c>
      <c r="F18" s="3" t="s">
        <v>11</v>
      </c>
      <c r="G18" s="3"/>
    </row>
    <row r="19" spans="1:7" ht="45" x14ac:dyDescent="0.25">
      <c r="A19" s="3" t="s">
        <v>15</v>
      </c>
      <c r="B19" s="15" t="s">
        <v>29</v>
      </c>
      <c r="C19" s="12"/>
      <c r="D19" s="3"/>
      <c r="E19" s="15" t="s">
        <v>391</v>
      </c>
      <c r="F19" s="3" t="s">
        <v>11</v>
      </c>
      <c r="G19" s="3"/>
    </row>
    <row r="20" spans="1:7" x14ac:dyDescent="0.25">
      <c r="A20" s="3" t="s">
        <v>15</v>
      </c>
      <c r="B20" s="14" t="s">
        <v>392</v>
      </c>
      <c r="C20" s="12"/>
      <c r="D20" s="3"/>
      <c r="E20" s="15" t="s">
        <v>393</v>
      </c>
      <c r="F20" s="3" t="s">
        <v>15</v>
      </c>
      <c r="G20" s="3"/>
    </row>
    <row r="21" spans="1:7" outlineLevel="1" x14ac:dyDescent="0.25">
      <c r="A21" s="3" t="s">
        <v>11</v>
      </c>
      <c r="B21" s="15" t="s">
        <v>40</v>
      </c>
      <c r="C21" s="12"/>
      <c r="D21" s="3"/>
      <c r="E21" s="15" t="s">
        <v>394</v>
      </c>
      <c r="F21" s="3" t="s">
        <v>11</v>
      </c>
      <c r="G21" s="3"/>
    </row>
    <row r="22" spans="1:7" outlineLevel="1" x14ac:dyDescent="0.25">
      <c r="A22" s="3" t="s">
        <v>15</v>
      </c>
      <c r="B22" s="14" t="s">
        <v>248</v>
      </c>
      <c r="C22" s="12"/>
      <c r="D22" s="3"/>
      <c r="E22" s="15" t="s">
        <v>371</v>
      </c>
      <c r="F22" s="3" t="s">
        <v>11</v>
      </c>
      <c r="G22" s="3"/>
    </row>
    <row r="23" spans="1:7" outlineLevel="2" collapsed="1" x14ac:dyDescent="0.25">
      <c r="A23" s="3" t="s">
        <v>15</v>
      </c>
      <c r="B23" s="15" t="s">
        <v>210</v>
      </c>
      <c r="C23" s="3" t="s">
        <v>19</v>
      </c>
      <c r="D23" s="3"/>
      <c r="E23" s="15" t="s">
        <v>250</v>
      </c>
      <c r="F23" s="3" t="s">
        <v>11</v>
      </c>
      <c r="G23" s="3"/>
    </row>
    <row r="24" spans="1:7" outlineLevel="2" x14ac:dyDescent="0.25">
      <c r="A24" s="3" t="s">
        <v>15</v>
      </c>
      <c r="B24" s="15" t="s">
        <v>210</v>
      </c>
      <c r="C24" s="3" t="s">
        <v>19</v>
      </c>
      <c r="D24" s="3"/>
      <c r="E24" s="15" t="s">
        <v>251</v>
      </c>
      <c r="F24" s="3" t="s">
        <v>11</v>
      </c>
      <c r="G24" s="3"/>
    </row>
    <row r="25" spans="1:7" outlineLevel="1" x14ac:dyDescent="0.25">
      <c r="A25" s="3" t="s">
        <v>15</v>
      </c>
      <c r="B25" s="15" t="s">
        <v>29</v>
      </c>
      <c r="C25" s="12"/>
      <c r="D25" s="3"/>
      <c r="E25" s="15" t="s">
        <v>372</v>
      </c>
      <c r="F25" s="3" t="s">
        <v>11</v>
      </c>
      <c r="G25" s="3"/>
    </row>
    <row r="26" spans="1:7" outlineLevel="1" collapsed="1" x14ac:dyDescent="0.25">
      <c r="A26" s="3" t="s">
        <v>15</v>
      </c>
      <c r="B26" s="15" t="s">
        <v>29</v>
      </c>
      <c r="C26" s="3" t="s">
        <v>19</v>
      </c>
      <c r="D26" s="3"/>
      <c r="E26" s="15" t="s">
        <v>373</v>
      </c>
      <c r="F26" s="3" t="s">
        <v>11</v>
      </c>
      <c r="G26" s="3"/>
    </row>
    <row r="27" spans="1:7" x14ac:dyDescent="0.25">
      <c r="A27" s="3" t="s">
        <v>15</v>
      </c>
      <c r="B27" s="14" t="s">
        <v>395</v>
      </c>
      <c r="C27" s="12"/>
      <c r="D27" s="3"/>
      <c r="E27" s="15" t="s">
        <v>396</v>
      </c>
      <c r="F27" s="3" t="s">
        <v>15</v>
      </c>
      <c r="G27" s="3"/>
    </row>
    <row r="28" spans="1:7" ht="30" outlineLevel="1" x14ac:dyDescent="0.25">
      <c r="A28" s="3" t="s">
        <v>11</v>
      </c>
      <c r="B28" s="15" t="s">
        <v>40</v>
      </c>
      <c r="C28" s="12"/>
      <c r="D28" s="3"/>
      <c r="E28" s="15" t="s">
        <v>397</v>
      </c>
      <c r="F28" s="3" t="s">
        <v>11</v>
      </c>
      <c r="G28" s="3"/>
    </row>
    <row r="29" spans="1:7" outlineLevel="1" x14ac:dyDescent="0.25">
      <c r="A29" s="3" t="s">
        <v>15</v>
      </c>
      <c r="B29" s="14" t="s">
        <v>248</v>
      </c>
      <c r="C29" s="12"/>
      <c r="D29" s="3"/>
      <c r="E29" s="15" t="s">
        <v>377</v>
      </c>
      <c r="F29" s="3" t="s">
        <v>11</v>
      </c>
      <c r="G29" s="3"/>
    </row>
    <row r="30" spans="1:7" outlineLevel="2" collapsed="1" x14ac:dyDescent="0.25">
      <c r="A30" s="3" t="s">
        <v>15</v>
      </c>
      <c r="B30" s="15" t="s">
        <v>210</v>
      </c>
      <c r="C30" s="3" t="s">
        <v>19</v>
      </c>
      <c r="D30" s="3"/>
      <c r="E30" s="15" t="s">
        <v>250</v>
      </c>
      <c r="F30" s="3" t="s">
        <v>11</v>
      </c>
      <c r="G30" s="3"/>
    </row>
    <row r="31" spans="1:7" outlineLevel="2" x14ac:dyDescent="0.25">
      <c r="A31" s="3" t="s">
        <v>15</v>
      </c>
      <c r="B31" s="15" t="s">
        <v>210</v>
      </c>
      <c r="C31" s="3" t="s">
        <v>19</v>
      </c>
      <c r="D31" s="3"/>
      <c r="E31" s="15" t="s">
        <v>251</v>
      </c>
      <c r="F31" s="3" t="s">
        <v>11</v>
      </c>
      <c r="G31" s="3"/>
    </row>
    <row r="32" spans="1:7" outlineLevel="1" x14ac:dyDescent="0.25">
      <c r="A32" s="3" t="s">
        <v>15</v>
      </c>
      <c r="B32" s="15" t="s">
        <v>29</v>
      </c>
      <c r="C32" s="12"/>
      <c r="D32" s="3"/>
      <c r="E32" s="15" t="s">
        <v>1</v>
      </c>
      <c r="F32" s="3" t="s">
        <v>11</v>
      </c>
      <c r="G32" s="3"/>
    </row>
    <row r="33" spans="1:7" outlineLevel="1" collapsed="1" x14ac:dyDescent="0.25">
      <c r="A33" s="3" t="s">
        <v>15</v>
      </c>
      <c r="B33" s="15" t="s">
        <v>29</v>
      </c>
      <c r="C33" s="3" t="s">
        <v>19</v>
      </c>
      <c r="D33" s="3"/>
      <c r="E33" s="15" t="s">
        <v>373</v>
      </c>
      <c r="F33" s="3" t="s">
        <v>11</v>
      </c>
      <c r="G33" s="3"/>
    </row>
    <row r="34" spans="1:7" x14ac:dyDescent="0.25">
      <c r="A34" s="3" t="s">
        <v>15</v>
      </c>
      <c r="B34" s="15" t="s">
        <v>40</v>
      </c>
      <c r="C34" s="12"/>
      <c r="D34" s="3"/>
      <c r="E34" s="15" t="s">
        <v>378</v>
      </c>
      <c r="F34" s="3" t="s">
        <v>11</v>
      </c>
      <c r="G34" s="3"/>
    </row>
    <row r="35" spans="1:7" ht="45" x14ac:dyDescent="0.25">
      <c r="A35" s="3" t="s">
        <v>15</v>
      </c>
      <c r="B35" s="15" t="s">
        <v>29</v>
      </c>
      <c r="C35" s="12"/>
      <c r="D35" s="3"/>
      <c r="E35" s="15" t="s">
        <v>398</v>
      </c>
      <c r="F35" s="3" t="s">
        <v>11</v>
      </c>
      <c r="G35" s="3"/>
    </row>
    <row r="36" spans="1:7" x14ac:dyDescent="0.25">
      <c r="A36" s="3" t="s">
        <v>15</v>
      </c>
      <c r="B36" s="14" t="s">
        <v>399</v>
      </c>
      <c r="C36" s="12"/>
      <c r="D36" s="3"/>
      <c r="E36" s="15" t="s">
        <v>400</v>
      </c>
      <c r="F36" s="3" t="s">
        <v>15</v>
      </c>
      <c r="G36" s="3"/>
    </row>
    <row r="37" spans="1:7" ht="30" outlineLevel="1" x14ac:dyDescent="0.25">
      <c r="A37" s="3" t="s">
        <v>11</v>
      </c>
      <c r="B37" s="15" t="s">
        <v>40</v>
      </c>
      <c r="C37" s="12"/>
      <c r="D37" s="3"/>
      <c r="E37" s="15" t="s">
        <v>401</v>
      </c>
      <c r="F37" s="3" t="s">
        <v>11</v>
      </c>
      <c r="G37" s="3"/>
    </row>
    <row r="38" spans="1:7" outlineLevel="1" x14ac:dyDescent="0.25">
      <c r="A38" s="3" t="s">
        <v>15</v>
      </c>
      <c r="B38" s="15" t="s">
        <v>210</v>
      </c>
      <c r="C38" s="3" t="s">
        <v>19</v>
      </c>
      <c r="D38" s="3"/>
      <c r="E38" s="15" t="s">
        <v>210</v>
      </c>
      <c r="F38" s="3" t="s">
        <v>11</v>
      </c>
      <c r="G38" s="3"/>
    </row>
    <row r="39" spans="1:7" outlineLevel="1" x14ac:dyDescent="0.25">
      <c r="A39" s="3" t="s">
        <v>15</v>
      </c>
      <c r="B39" s="15" t="s">
        <v>29</v>
      </c>
      <c r="C39" s="12"/>
      <c r="D39" s="3"/>
      <c r="E39" s="15" t="s">
        <v>383</v>
      </c>
      <c r="F39" s="3" t="s">
        <v>11</v>
      </c>
      <c r="G39" s="3"/>
    </row>
    <row r="40" spans="1:7" outlineLevel="1" collapsed="1" x14ac:dyDescent="0.25">
      <c r="A40" s="3" t="s">
        <v>15</v>
      </c>
      <c r="B40" s="15" t="s">
        <v>29</v>
      </c>
      <c r="C40" s="3" t="s">
        <v>19</v>
      </c>
      <c r="D40" s="3"/>
      <c r="E40" s="15" t="s">
        <v>384</v>
      </c>
      <c r="F40" s="3" t="s">
        <v>11</v>
      </c>
      <c r="G40" s="3"/>
    </row>
    <row r="41" spans="1:7" outlineLevel="1" x14ac:dyDescent="0.25">
      <c r="A41" s="3" t="s">
        <v>15</v>
      </c>
      <c r="B41" s="15" t="s">
        <v>29</v>
      </c>
      <c r="C41" s="3" t="s">
        <v>19</v>
      </c>
      <c r="D41" s="3"/>
      <c r="E41" s="15" t="s">
        <v>385</v>
      </c>
      <c r="F41" s="3" t="s">
        <v>11</v>
      </c>
      <c r="G41" s="3"/>
    </row>
    <row r="42" spans="1:7" outlineLevel="1" x14ac:dyDescent="0.25">
      <c r="A42" s="3" t="s">
        <v>15</v>
      </c>
      <c r="B42" s="15" t="s">
        <v>29</v>
      </c>
      <c r="C42" s="3" t="s">
        <v>19</v>
      </c>
      <c r="D42" s="3"/>
      <c r="E42" s="15" t="s">
        <v>386</v>
      </c>
      <c r="F42" s="3" t="s">
        <v>11</v>
      </c>
      <c r="G42" s="3"/>
    </row>
    <row r="43" spans="1:7" ht="60" x14ac:dyDescent="0.25">
      <c r="A43" s="3" t="s">
        <v>11</v>
      </c>
      <c r="B43" s="15" t="s">
        <v>29</v>
      </c>
      <c r="C43" s="3" t="s">
        <v>19</v>
      </c>
      <c r="D43" s="3"/>
      <c r="E43" s="15" t="s">
        <v>402</v>
      </c>
      <c r="F43" s="3" t="s">
        <v>11</v>
      </c>
      <c r="G43" s="3"/>
    </row>
  </sheetData>
  <mergeCells count="3">
    <mergeCell ref="A1:G1"/>
    <mergeCell ref="B2:G2"/>
    <mergeCell ref="B3:G3"/>
  </mergeCells>
  <dataValidations count="2">
    <dataValidation type="list" allowBlank="1" showInputMessage="1" showErrorMessage="1" sqref="B3:G3" xr:uid="{9FBC52D2-3CCB-439A-A578-44ED359029A6}">
      <formula1>"Verifiable Credentials,Encrypted Verifiable Credential,Sub-Schema"</formula1>
    </dataValidation>
    <dataValidation type="list" allowBlank="1" showInputMessage="1" showErrorMessage="1" sqref="F5:F43 A5:A43" xr:uid="{63F8019D-D76A-4111-A66A-36A49C932224}">
      <formula1>"Yes,No"</formula1>
    </dataValidation>
  </dataValidations>
  <hyperlinks>
    <hyperlink ref="B12" location="'Estimated Emissions'!A1" display="'Estimated Emissions" xr:uid="{1BC34951-027F-4AE2-990D-80F62597C7F7}"/>
    <hyperlink ref="B22" location="'Date Range'!A1" display="'Date Range" xr:uid="{1788AF9F-27EC-4CA8-AB23-E1D36F36B382}"/>
    <hyperlink ref="B29" location="'Date Range'!A1" display="'Date Range" xr:uid="{3D7FC6F7-6181-438E-A05E-F47E8FC8D26D}"/>
    <hyperlink ref="B20" location="'Operational Disruptions - Inter'!A1" display="'Operational Disruptions - Inter" xr:uid="{D4B8E5E3-58C3-4D55-BA3C-690537723F95}"/>
    <hyperlink ref="B27" location="'Regulatory Compliance - Inter'!A1" display="'Regulatory Compliance - Inter" xr:uid="{8C3F43C6-E62D-4A7C-8865-A80497577AB2}"/>
    <hyperlink ref="B36" location="'Instrument QA QC Summary - Inte'!A1" display="'Instrument QA QC Summary - Inte" xr:uid="{8EA11AC8-0B25-441B-AB6D-821F1690481E}"/>
  </hyperlinks>
  <pageMargins left="0.7" right="0.7" top="0.75" bottom="0.75" header="0.3" footer="0.3"/>
  <pageSetup orientation="portrait" horizontalDpi="4294967295" verticalDpi="4294967295"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BB143-C01B-4664-B228-1E5FF63D3831}">
  <sheetPr codeName="Sheet34">
    <outlinePr summaryBelow="0" summaryRight="0"/>
  </sheetPr>
  <dimension ref="A1:G40"/>
  <sheetViews>
    <sheetView topLeftCell="A9" workbookViewId="0">
      <selection activeCell="D19" sqref="D19"/>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403</v>
      </c>
      <c r="B1" s="70"/>
      <c r="C1" s="70"/>
      <c r="D1" s="70"/>
      <c r="E1" s="70"/>
      <c r="F1" s="70"/>
      <c r="G1" s="70"/>
    </row>
    <row r="2" spans="1:7" ht="18.75" x14ac:dyDescent="0.3">
      <c r="A2" s="1" t="s">
        <v>1</v>
      </c>
      <c r="B2" s="71" t="s">
        <v>404</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105" x14ac:dyDescent="0.25">
      <c r="A5" s="3" t="s">
        <v>11</v>
      </c>
      <c r="B5" s="15" t="s">
        <v>40</v>
      </c>
      <c r="C5" s="12"/>
      <c r="D5" s="3"/>
      <c r="E5" s="15" t="s">
        <v>405</v>
      </c>
      <c r="F5" s="3" t="s">
        <v>11</v>
      </c>
      <c r="G5" s="3"/>
    </row>
    <row r="6" spans="1:7" x14ac:dyDescent="0.25">
      <c r="A6" s="3" t="s">
        <v>11</v>
      </c>
      <c r="B6" s="15" t="s">
        <v>40</v>
      </c>
      <c r="C6" s="12"/>
      <c r="D6" s="3"/>
      <c r="E6" s="15" t="s">
        <v>364</v>
      </c>
      <c r="F6" s="3" t="s">
        <v>11</v>
      </c>
      <c r="G6" s="3"/>
    </row>
    <row r="7" spans="1:7" x14ac:dyDescent="0.25">
      <c r="A7" s="3" t="s">
        <v>15</v>
      </c>
      <c r="B7" s="15" t="s">
        <v>29</v>
      </c>
      <c r="C7" s="12"/>
      <c r="D7" s="3"/>
      <c r="E7" s="15" t="s">
        <v>406</v>
      </c>
      <c r="F7" s="3" t="s">
        <v>11</v>
      </c>
      <c r="G7" s="3"/>
    </row>
    <row r="8" spans="1:7" x14ac:dyDescent="0.25">
      <c r="A8" s="3" t="s">
        <v>15</v>
      </c>
      <c r="B8" s="15" t="s">
        <v>29</v>
      </c>
      <c r="C8" s="12"/>
      <c r="D8" s="3"/>
      <c r="E8" s="15" t="s">
        <v>358</v>
      </c>
      <c r="F8" s="3" t="s">
        <v>11</v>
      </c>
      <c r="G8" s="3"/>
    </row>
    <row r="9" spans="1:7" x14ac:dyDescent="0.25">
      <c r="A9" s="3" t="s">
        <v>15</v>
      </c>
      <c r="B9" s="15" t="s">
        <v>29</v>
      </c>
      <c r="C9" s="12"/>
      <c r="D9" s="3"/>
      <c r="E9" s="15" t="s">
        <v>357</v>
      </c>
      <c r="F9" s="3" t="s">
        <v>11</v>
      </c>
      <c r="G9" s="3"/>
    </row>
    <row r="10" spans="1:7" x14ac:dyDescent="0.25">
      <c r="A10" s="3" t="s">
        <v>15</v>
      </c>
      <c r="B10" s="15" t="s">
        <v>29</v>
      </c>
      <c r="C10" s="12"/>
      <c r="D10" s="3"/>
      <c r="E10" s="15" t="s">
        <v>407</v>
      </c>
      <c r="F10" s="3" t="s">
        <v>11</v>
      </c>
      <c r="G10" s="3"/>
    </row>
    <row r="11" spans="1:7" x14ac:dyDescent="0.25">
      <c r="A11" s="3" t="s">
        <v>15</v>
      </c>
      <c r="B11" s="15" t="s">
        <v>29</v>
      </c>
      <c r="C11" s="12"/>
      <c r="D11" s="3"/>
      <c r="E11" s="15" t="s">
        <v>408</v>
      </c>
      <c r="F11" s="3" t="s">
        <v>11</v>
      </c>
      <c r="G11" s="3"/>
    </row>
    <row r="12" spans="1:7" x14ac:dyDescent="0.25">
      <c r="A12" s="3" t="s">
        <v>15</v>
      </c>
      <c r="B12" s="15" t="s">
        <v>29</v>
      </c>
      <c r="C12" s="12"/>
      <c r="D12" s="3"/>
      <c r="E12" s="15" t="s">
        <v>409</v>
      </c>
      <c r="F12" s="3" t="s">
        <v>11</v>
      </c>
      <c r="G12" s="3"/>
    </row>
    <row r="13" spans="1:7" x14ac:dyDescent="0.25">
      <c r="A13" s="3" t="s">
        <v>15</v>
      </c>
      <c r="B13" s="15" t="s">
        <v>29</v>
      </c>
      <c r="C13" s="3" t="s">
        <v>19</v>
      </c>
      <c r="D13" s="3"/>
      <c r="E13" s="15" t="s">
        <v>410</v>
      </c>
      <c r="F13" s="3" t="s">
        <v>11</v>
      </c>
      <c r="G13" s="3"/>
    </row>
    <row r="14" spans="1:7" collapsed="1" x14ac:dyDescent="0.25">
      <c r="A14" s="3" t="s">
        <v>15</v>
      </c>
      <c r="B14" s="14" t="s">
        <v>248</v>
      </c>
      <c r="C14" s="3" t="s">
        <v>19</v>
      </c>
      <c r="D14" s="3"/>
      <c r="E14" s="15" t="s">
        <v>411</v>
      </c>
      <c r="F14" s="3" t="s">
        <v>11</v>
      </c>
      <c r="G14" s="3"/>
    </row>
    <row r="15" spans="1:7" hidden="1" outlineLevel="1" collapsed="1" x14ac:dyDescent="0.25">
      <c r="A15" s="3" t="s">
        <v>15</v>
      </c>
      <c r="B15" s="15" t="s">
        <v>210</v>
      </c>
      <c r="C15" s="3" t="s">
        <v>19</v>
      </c>
      <c r="D15" s="3"/>
      <c r="E15" s="15" t="s">
        <v>250</v>
      </c>
      <c r="F15" s="3" t="s">
        <v>11</v>
      </c>
      <c r="G15" s="3"/>
    </row>
    <row r="16" spans="1:7" hidden="1" outlineLevel="1" x14ac:dyDescent="0.25">
      <c r="A16" s="3" t="s">
        <v>15</v>
      </c>
      <c r="B16" s="15" t="s">
        <v>210</v>
      </c>
      <c r="C16" s="3" t="s">
        <v>19</v>
      </c>
      <c r="D16" s="3"/>
      <c r="E16" s="15" t="s">
        <v>251</v>
      </c>
      <c r="F16" s="3" t="s">
        <v>11</v>
      </c>
      <c r="G16" s="3"/>
    </row>
    <row r="17" spans="1:7" x14ac:dyDescent="0.25">
      <c r="A17" s="3" t="s">
        <v>15</v>
      </c>
      <c r="B17" s="15" t="s">
        <v>29</v>
      </c>
      <c r="C17" s="3" t="s">
        <v>19</v>
      </c>
      <c r="D17" s="3"/>
      <c r="E17" s="15" t="s">
        <v>412</v>
      </c>
      <c r="F17" s="3" t="s">
        <v>11</v>
      </c>
      <c r="G17" s="3"/>
    </row>
    <row r="18" spans="1:7" ht="30" x14ac:dyDescent="0.25">
      <c r="A18" s="3" t="s">
        <v>15</v>
      </c>
      <c r="B18" s="15" t="s">
        <v>37</v>
      </c>
      <c r="C18" s="14" t="s">
        <v>413</v>
      </c>
      <c r="D18" s="3"/>
      <c r="E18" s="15" t="s">
        <v>414</v>
      </c>
      <c r="F18" s="3" t="s">
        <v>11</v>
      </c>
      <c r="G18" s="3" t="s">
        <v>11</v>
      </c>
    </row>
    <row r="19" spans="1:7" ht="30" x14ac:dyDescent="0.25">
      <c r="A19" s="3" t="s">
        <v>11</v>
      </c>
      <c r="B19" s="15" t="s">
        <v>37</v>
      </c>
      <c r="C19" s="14" t="s">
        <v>415</v>
      </c>
      <c r="D19" s="3" t="b">
        <f>EXACT(G18,"Yes")</f>
        <v>0</v>
      </c>
      <c r="E19" s="15" t="s">
        <v>416</v>
      </c>
      <c r="F19" s="3" t="s">
        <v>15</v>
      </c>
      <c r="G19" s="3" t="s">
        <v>417</v>
      </c>
    </row>
    <row r="20" spans="1:7" x14ac:dyDescent="0.25">
      <c r="A20" s="3" t="s">
        <v>11</v>
      </c>
      <c r="B20" s="15" t="s">
        <v>40</v>
      </c>
      <c r="C20" s="3" t="s">
        <v>19</v>
      </c>
      <c r="D20" s="3"/>
      <c r="E20" s="15" t="s">
        <v>418</v>
      </c>
      <c r="F20" s="3" t="s">
        <v>11</v>
      </c>
      <c r="G20" s="3"/>
    </row>
    <row r="21" spans="1:7" ht="30" x14ac:dyDescent="0.25">
      <c r="A21" s="3" t="s">
        <v>15</v>
      </c>
      <c r="B21" s="15" t="s">
        <v>29</v>
      </c>
      <c r="C21" s="3" t="s">
        <v>19</v>
      </c>
      <c r="D21" s="3"/>
      <c r="E21" s="15" t="s">
        <v>419</v>
      </c>
      <c r="F21" s="3" t="s">
        <v>11</v>
      </c>
      <c r="G21" s="3"/>
    </row>
    <row r="22" spans="1:7" x14ac:dyDescent="0.25">
      <c r="A22" s="3" t="s">
        <v>11</v>
      </c>
      <c r="B22" s="15" t="s">
        <v>40</v>
      </c>
      <c r="C22" s="3" t="s">
        <v>19</v>
      </c>
      <c r="D22" s="3"/>
      <c r="E22" s="15" t="s">
        <v>417</v>
      </c>
      <c r="F22" s="3" t="s">
        <v>11</v>
      </c>
      <c r="G22" s="3"/>
    </row>
    <row r="23" spans="1:7" ht="90" x14ac:dyDescent="0.25">
      <c r="A23" s="3" t="s">
        <v>15</v>
      </c>
      <c r="B23" s="15" t="s">
        <v>29</v>
      </c>
      <c r="C23" s="3" t="s">
        <v>19</v>
      </c>
      <c r="D23" s="3"/>
      <c r="E23" s="15" t="s">
        <v>420</v>
      </c>
      <c r="F23" s="3" t="s">
        <v>11</v>
      </c>
      <c r="G23" s="3"/>
    </row>
    <row r="24" spans="1:7" ht="105" x14ac:dyDescent="0.25">
      <c r="A24" s="3" t="s">
        <v>15</v>
      </c>
      <c r="B24" s="15" t="s">
        <v>29</v>
      </c>
      <c r="C24" s="3" t="s">
        <v>19</v>
      </c>
      <c r="D24" s="3"/>
      <c r="E24" s="15" t="s">
        <v>421</v>
      </c>
      <c r="F24" s="3" t="s">
        <v>11</v>
      </c>
      <c r="G24" s="3"/>
    </row>
    <row r="25" spans="1:7" ht="90" x14ac:dyDescent="0.25">
      <c r="A25" s="3" t="s">
        <v>15</v>
      </c>
      <c r="B25" s="15" t="s">
        <v>29</v>
      </c>
      <c r="C25" s="3" t="s">
        <v>19</v>
      </c>
      <c r="D25" s="3"/>
      <c r="E25" s="15" t="s">
        <v>422</v>
      </c>
      <c r="F25" s="3" t="s">
        <v>11</v>
      </c>
      <c r="G25" s="3"/>
    </row>
    <row r="26" spans="1:7" x14ac:dyDescent="0.25">
      <c r="A26" s="3" t="s">
        <v>11</v>
      </c>
      <c r="B26" s="15" t="s">
        <v>40</v>
      </c>
      <c r="C26" s="3" t="s">
        <v>19</v>
      </c>
      <c r="D26" s="3"/>
      <c r="E26" s="15" t="s">
        <v>423</v>
      </c>
      <c r="F26" s="3" t="s">
        <v>11</v>
      </c>
      <c r="G26" s="3"/>
    </row>
    <row r="27" spans="1:7" ht="105" x14ac:dyDescent="0.25">
      <c r="A27" s="3" t="s">
        <v>15</v>
      </c>
      <c r="B27" s="15" t="s">
        <v>29</v>
      </c>
      <c r="C27" s="3" t="s">
        <v>19</v>
      </c>
      <c r="D27" s="3"/>
      <c r="E27" s="15" t="s">
        <v>424</v>
      </c>
      <c r="F27" s="3" t="s">
        <v>11</v>
      </c>
      <c r="G27" s="3"/>
    </row>
    <row r="28" spans="1:7" ht="90" x14ac:dyDescent="0.25">
      <c r="A28" s="3" t="s">
        <v>15</v>
      </c>
      <c r="B28" s="15" t="s">
        <v>29</v>
      </c>
      <c r="C28" s="3" t="s">
        <v>19</v>
      </c>
      <c r="D28" s="3"/>
      <c r="E28" s="15" t="s">
        <v>425</v>
      </c>
      <c r="F28" s="3" t="s">
        <v>11</v>
      </c>
      <c r="G28" s="3"/>
    </row>
    <row r="29" spans="1:7" x14ac:dyDescent="0.25">
      <c r="A29" s="3" t="s">
        <v>11</v>
      </c>
      <c r="B29" s="15" t="s">
        <v>40</v>
      </c>
      <c r="C29" s="3" t="s">
        <v>19</v>
      </c>
      <c r="D29" s="3"/>
      <c r="E29" s="15" t="s">
        <v>426</v>
      </c>
      <c r="F29" s="3" t="s">
        <v>11</v>
      </c>
      <c r="G29" s="3"/>
    </row>
    <row r="30" spans="1:7" ht="30" x14ac:dyDescent="0.25">
      <c r="A30" s="3" t="s">
        <v>15</v>
      </c>
      <c r="B30" s="15" t="s">
        <v>29</v>
      </c>
      <c r="C30" s="3" t="s">
        <v>19</v>
      </c>
      <c r="D30" s="3"/>
      <c r="E30" s="15" t="s">
        <v>427</v>
      </c>
      <c r="F30" s="3" t="s">
        <v>11</v>
      </c>
      <c r="G30" s="3"/>
    </row>
    <row r="31" spans="1:7" ht="30" x14ac:dyDescent="0.25">
      <c r="A31" s="3" t="s">
        <v>11</v>
      </c>
      <c r="B31" s="15" t="s">
        <v>40</v>
      </c>
      <c r="C31" s="3" t="s">
        <v>19</v>
      </c>
      <c r="D31" s="3"/>
      <c r="E31" s="15" t="s">
        <v>428</v>
      </c>
      <c r="F31" s="3" t="s">
        <v>11</v>
      </c>
      <c r="G31" s="3"/>
    </row>
    <row r="32" spans="1:7" ht="60" x14ac:dyDescent="0.25">
      <c r="A32" s="3" t="s">
        <v>15</v>
      </c>
      <c r="B32" s="15" t="s">
        <v>29</v>
      </c>
      <c r="C32" s="3" t="s">
        <v>19</v>
      </c>
      <c r="D32" s="3"/>
      <c r="E32" s="15" t="s">
        <v>429</v>
      </c>
      <c r="F32" s="3" t="s">
        <v>11</v>
      </c>
      <c r="G32" s="3"/>
    </row>
    <row r="33" spans="1:7" x14ac:dyDescent="0.25">
      <c r="A33" s="3" t="s">
        <v>11</v>
      </c>
      <c r="B33" s="15" t="s">
        <v>40</v>
      </c>
      <c r="C33" s="3" t="s">
        <v>19</v>
      </c>
      <c r="D33" s="3"/>
      <c r="E33" s="15" t="s">
        <v>430</v>
      </c>
      <c r="F33" s="3" t="s">
        <v>11</v>
      </c>
      <c r="G33" s="3"/>
    </row>
    <row r="34" spans="1:7" ht="90" x14ac:dyDescent="0.25">
      <c r="A34" s="3" t="s">
        <v>15</v>
      </c>
      <c r="B34" s="15" t="s">
        <v>29</v>
      </c>
      <c r="C34" s="3" t="s">
        <v>19</v>
      </c>
      <c r="D34" s="3"/>
      <c r="E34" s="15" t="s">
        <v>431</v>
      </c>
      <c r="F34" s="3" t="s">
        <v>11</v>
      </c>
      <c r="G34" s="3"/>
    </row>
    <row r="35" spans="1:7" x14ac:dyDescent="0.25">
      <c r="A35" s="3" t="s">
        <v>11</v>
      </c>
      <c r="B35" s="15" t="s">
        <v>40</v>
      </c>
      <c r="C35" s="3" t="s">
        <v>19</v>
      </c>
      <c r="D35" s="3"/>
      <c r="E35" s="15" t="s">
        <v>432</v>
      </c>
      <c r="F35" s="3" t="s">
        <v>11</v>
      </c>
      <c r="G35" s="3"/>
    </row>
    <row r="36" spans="1:7" ht="45" x14ac:dyDescent="0.25">
      <c r="A36" s="3" t="s">
        <v>15</v>
      </c>
      <c r="B36" s="15" t="s">
        <v>29</v>
      </c>
      <c r="C36" s="3" t="s">
        <v>19</v>
      </c>
      <c r="D36" s="3"/>
      <c r="E36" s="15" t="s">
        <v>433</v>
      </c>
      <c r="F36" s="3" t="s">
        <v>11</v>
      </c>
      <c r="G36" s="3"/>
    </row>
    <row r="37" spans="1:7" x14ac:dyDescent="0.25">
      <c r="A37" s="3" t="s">
        <v>11</v>
      </c>
      <c r="B37" s="15" t="s">
        <v>40</v>
      </c>
      <c r="C37" s="3" t="s">
        <v>19</v>
      </c>
      <c r="D37" s="3"/>
      <c r="E37" s="15" t="s">
        <v>434</v>
      </c>
      <c r="F37" s="3" t="s">
        <v>11</v>
      </c>
      <c r="G37" s="3"/>
    </row>
    <row r="38" spans="1:7" ht="30" x14ac:dyDescent="0.25">
      <c r="A38" s="3" t="s">
        <v>15</v>
      </c>
      <c r="B38" s="15" t="s">
        <v>29</v>
      </c>
      <c r="C38" s="3" t="s">
        <v>19</v>
      </c>
      <c r="D38" s="3"/>
      <c r="E38" s="15" t="s">
        <v>435</v>
      </c>
      <c r="F38" s="3" t="s">
        <v>11</v>
      </c>
      <c r="G38" s="3"/>
    </row>
    <row r="39" spans="1:7" x14ac:dyDescent="0.25">
      <c r="A39" s="3" t="s">
        <v>11</v>
      </c>
      <c r="B39" s="15" t="s">
        <v>40</v>
      </c>
      <c r="C39" s="3" t="s">
        <v>19</v>
      </c>
      <c r="D39" s="3"/>
      <c r="E39" s="15" t="s">
        <v>436</v>
      </c>
      <c r="F39" s="3" t="s">
        <v>11</v>
      </c>
      <c r="G39" s="3"/>
    </row>
    <row r="40" spans="1:7" x14ac:dyDescent="0.25">
      <c r="A40" s="3" t="s">
        <v>15</v>
      </c>
      <c r="B40" s="15" t="s">
        <v>29</v>
      </c>
      <c r="C40" s="3" t="s">
        <v>19</v>
      </c>
      <c r="D40" s="3"/>
      <c r="E40" s="15" t="s">
        <v>437</v>
      </c>
      <c r="F40" s="3" t="s">
        <v>11</v>
      </c>
      <c r="G40" s="3"/>
    </row>
  </sheetData>
  <mergeCells count="3">
    <mergeCell ref="A1:G1"/>
    <mergeCell ref="B2:G2"/>
    <mergeCell ref="B3:G3"/>
  </mergeCells>
  <dataValidations count="2">
    <dataValidation type="list" allowBlank="1" showInputMessage="1" showErrorMessage="1" sqref="B3:G3" xr:uid="{E523DBEE-37AB-49C4-9CEF-DD1AA4C8F72D}">
      <formula1>"Verifiable Credentials,Encrypted Verifiable Credential,Sub-Schema"</formula1>
    </dataValidation>
    <dataValidation type="list" allowBlank="1" showInputMessage="1" showErrorMessage="1" sqref="F5:F40 G18 A5:A40" xr:uid="{78107E06-9080-4D98-86B5-399091C7B78E}">
      <formula1>"Yes,No"</formula1>
    </dataValidation>
  </dataValidations>
  <hyperlinks>
    <hyperlink ref="B14" location="'Date Range'!A1" display="'Date Range" xr:uid="{011C6F3A-7537-4203-B05E-B12B848CD69C}"/>
    <hyperlink ref="C18" location="'Assesment Change (enum)'!A1" display="'Assesment Change (enum)" xr:uid="{0CDFF90D-34D8-476B-9B03-C9DD73E0A36C}"/>
    <hyperlink ref="C19" location="'Assesment Change if yes (enum)'!A1" display="'Assesment Change if yes (enum)" xr:uid="{6F48C4F6-08E5-433D-B688-3DBF4B8AC80D}"/>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86105B10-971C-4DB4-8873-C4C4DC1EFBDE}">
          <x14:formula1>
            <xm:f>'Assesment Change if yes (enum)'!$A$3:$A$12</xm:f>
          </x14:formula1>
          <xm:sqref>G19</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75390-3487-4F43-8314-7FD2CA569C06}">
  <sheetPr codeName="Sheet35">
    <outlinePr summaryBelow="0" summaryRight="0"/>
  </sheetPr>
  <dimension ref="A1:G172"/>
  <sheetViews>
    <sheetView workbookViewId="0">
      <selection activeCell="B183" sqref="B183"/>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438</v>
      </c>
      <c r="B1" s="70"/>
      <c r="C1" s="70"/>
      <c r="D1" s="70"/>
      <c r="E1" s="70"/>
      <c r="F1" s="70"/>
      <c r="G1" s="70"/>
    </row>
    <row r="2" spans="1:7" ht="18.75" x14ac:dyDescent="0.3">
      <c r="A2" s="1" t="s">
        <v>1</v>
      </c>
      <c r="B2" s="71" t="s">
        <v>439</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210" x14ac:dyDescent="0.25">
      <c r="A5" s="3" t="s">
        <v>11</v>
      </c>
      <c r="B5" s="15" t="s">
        <v>40</v>
      </c>
      <c r="C5" s="12"/>
      <c r="D5" s="3"/>
      <c r="E5" s="15" t="s">
        <v>440</v>
      </c>
      <c r="F5" s="3" t="s">
        <v>11</v>
      </c>
      <c r="G5" s="3"/>
    </row>
    <row r="6" spans="1:7" x14ac:dyDescent="0.25">
      <c r="A6" s="3" t="s">
        <v>11</v>
      </c>
      <c r="B6" s="15" t="s">
        <v>40</v>
      </c>
      <c r="C6" s="12"/>
      <c r="D6" s="3"/>
      <c r="E6" s="15" t="s">
        <v>441</v>
      </c>
      <c r="F6" s="3" t="s">
        <v>11</v>
      </c>
      <c r="G6" s="3"/>
    </row>
    <row r="7" spans="1:7" x14ac:dyDescent="0.25">
      <c r="A7" s="3" t="s">
        <v>15</v>
      </c>
      <c r="B7" s="15" t="s">
        <v>29</v>
      </c>
      <c r="C7" s="12"/>
      <c r="D7" s="3"/>
      <c r="E7" s="15" t="s">
        <v>442</v>
      </c>
      <c r="F7" s="3" t="s">
        <v>11</v>
      </c>
      <c r="G7" s="3"/>
    </row>
    <row r="8" spans="1:7" x14ac:dyDescent="0.25">
      <c r="A8" s="3" t="s">
        <v>15</v>
      </c>
      <c r="B8" s="15" t="s">
        <v>29</v>
      </c>
      <c r="C8" s="12"/>
      <c r="D8" s="3"/>
      <c r="E8" s="15" t="s">
        <v>443</v>
      </c>
      <c r="F8" s="3" t="s">
        <v>11</v>
      </c>
      <c r="G8" s="3"/>
    </row>
    <row r="9" spans="1:7" x14ac:dyDescent="0.25">
      <c r="A9" s="3" t="s">
        <v>15</v>
      </c>
      <c r="B9" s="15" t="s">
        <v>29</v>
      </c>
      <c r="C9" s="12"/>
      <c r="D9" s="3"/>
      <c r="E9" s="15" t="s">
        <v>444</v>
      </c>
      <c r="F9" s="3" t="s">
        <v>11</v>
      </c>
      <c r="G9" s="3"/>
    </row>
    <row r="10" spans="1:7" x14ac:dyDescent="0.25">
      <c r="A10" s="3" t="s">
        <v>15</v>
      </c>
      <c r="B10" s="15" t="s">
        <v>29</v>
      </c>
      <c r="C10" s="12"/>
      <c r="D10" s="3"/>
      <c r="E10" s="15" t="s">
        <v>296</v>
      </c>
      <c r="F10" s="3" t="s">
        <v>11</v>
      </c>
      <c r="G10" s="3"/>
    </row>
    <row r="11" spans="1:7" x14ac:dyDescent="0.25">
      <c r="A11" s="3" t="s">
        <v>15</v>
      </c>
      <c r="B11" s="15" t="s">
        <v>29</v>
      </c>
      <c r="C11" s="12"/>
      <c r="D11" s="3"/>
      <c r="E11" s="15" t="s">
        <v>445</v>
      </c>
      <c r="F11" s="3" t="s">
        <v>11</v>
      </c>
      <c r="G11" s="3"/>
    </row>
    <row r="12" spans="1:7" x14ac:dyDescent="0.25">
      <c r="A12" s="3" t="s">
        <v>15</v>
      </c>
      <c r="B12" s="15" t="s">
        <v>29</v>
      </c>
      <c r="C12" s="12"/>
      <c r="D12" s="3"/>
      <c r="E12" s="15" t="s">
        <v>446</v>
      </c>
      <c r="F12" s="3" t="s">
        <v>11</v>
      </c>
      <c r="G12" s="3"/>
    </row>
    <row r="13" spans="1:7" collapsed="1" x14ac:dyDescent="0.25">
      <c r="A13" s="3" t="s">
        <v>15</v>
      </c>
      <c r="B13" s="14" t="s">
        <v>248</v>
      </c>
      <c r="C13" s="3" t="s">
        <v>19</v>
      </c>
      <c r="D13" s="3"/>
      <c r="E13" s="15" t="s">
        <v>447</v>
      </c>
      <c r="F13" s="3" t="s">
        <v>11</v>
      </c>
      <c r="G13" s="3"/>
    </row>
    <row r="14" spans="1:7" hidden="1" outlineLevel="1" collapsed="1" x14ac:dyDescent="0.25">
      <c r="A14" s="3" t="s">
        <v>15</v>
      </c>
      <c r="B14" s="15" t="s">
        <v>210</v>
      </c>
      <c r="C14" s="3" t="s">
        <v>19</v>
      </c>
      <c r="D14" s="3"/>
      <c r="E14" s="15" t="s">
        <v>250</v>
      </c>
      <c r="F14" s="3" t="s">
        <v>11</v>
      </c>
      <c r="G14" s="3"/>
    </row>
    <row r="15" spans="1:7" hidden="1" outlineLevel="1" x14ac:dyDescent="0.25">
      <c r="A15" s="3" t="s">
        <v>15</v>
      </c>
      <c r="B15" s="15" t="s">
        <v>210</v>
      </c>
      <c r="C15" s="3" t="s">
        <v>19</v>
      </c>
      <c r="D15" s="3"/>
      <c r="E15" s="15" t="s">
        <v>251</v>
      </c>
      <c r="F15" s="3" t="s">
        <v>11</v>
      </c>
      <c r="G15" s="3"/>
    </row>
    <row r="16" spans="1:7" x14ac:dyDescent="0.25">
      <c r="A16" s="3" t="s">
        <v>15</v>
      </c>
      <c r="B16" s="15" t="s">
        <v>29</v>
      </c>
      <c r="C16" s="3" t="s">
        <v>19</v>
      </c>
      <c r="D16" s="3"/>
      <c r="E16" s="15" t="s">
        <v>448</v>
      </c>
      <c r="F16" s="3" t="s">
        <v>11</v>
      </c>
      <c r="G16" s="3"/>
    </row>
    <row r="17" spans="1:7" x14ac:dyDescent="0.25">
      <c r="A17" s="3" t="s">
        <v>11</v>
      </c>
      <c r="B17" s="15" t="s">
        <v>40</v>
      </c>
      <c r="C17" s="3" t="s">
        <v>19</v>
      </c>
      <c r="D17" s="3"/>
      <c r="E17" s="15" t="s">
        <v>449</v>
      </c>
      <c r="F17" s="3" t="s">
        <v>11</v>
      </c>
      <c r="G17" s="3"/>
    </row>
    <row r="18" spans="1:7" ht="30" x14ac:dyDescent="0.25">
      <c r="A18" s="3" t="s">
        <v>15</v>
      </c>
      <c r="B18" s="15" t="s">
        <v>37</v>
      </c>
      <c r="C18" s="14" t="s">
        <v>450</v>
      </c>
      <c r="D18" s="3"/>
      <c r="E18" s="15" t="s">
        <v>451</v>
      </c>
      <c r="F18" s="3" t="s">
        <v>11</v>
      </c>
      <c r="G18" s="3" t="s">
        <v>15</v>
      </c>
    </row>
    <row r="19" spans="1:7" ht="60" x14ac:dyDescent="0.25">
      <c r="A19" s="3" t="s">
        <v>15</v>
      </c>
      <c r="B19" s="15" t="s">
        <v>37</v>
      </c>
      <c r="C19" s="14" t="s">
        <v>452</v>
      </c>
      <c r="D19" s="3"/>
      <c r="E19" s="15" t="s">
        <v>453</v>
      </c>
      <c r="F19" s="3" t="s">
        <v>11</v>
      </c>
      <c r="G19" s="3" t="s">
        <v>15</v>
      </c>
    </row>
    <row r="20" spans="1:7" x14ac:dyDescent="0.25">
      <c r="A20" s="3" t="s">
        <v>15</v>
      </c>
      <c r="B20" s="15" t="s">
        <v>40</v>
      </c>
      <c r="C20" s="3" t="s">
        <v>19</v>
      </c>
      <c r="D20" s="3"/>
      <c r="E20" s="15" t="s">
        <v>454</v>
      </c>
      <c r="F20" s="3" t="s">
        <v>11</v>
      </c>
      <c r="G20" s="3"/>
    </row>
    <row r="21" spans="1:7" collapsed="1" x14ac:dyDescent="0.25">
      <c r="A21" s="3" t="s">
        <v>15</v>
      </c>
      <c r="B21" s="14" t="s">
        <v>455</v>
      </c>
      <c r="C21" s="3" t="s">
        <v>19</v>
      </c>
      <c r="D21" s="3"/>
      <c r="E21" s="15" t="s">
        <v>455</v>
      </c>
      <c r="F21" s="3" t="s">
        <v>15</v>
      </c>
      <c r="G21" s="3"/>
    </row>
    <row r="22" spans="1:7" hidden="1" outlineLevel="1" x14ac:dyDescent="0.25">
      <c r="A22" s="3" t="s">
        <v>15</v>
      </c>
      <c r="B22" s="15" t="s">
        <v>29</v>
      </c>
      <c r="C22" s="3"/>
      <c r="D22" s="3"/>
      <c r="E22" s="15" t="s">
        <v>456</v>
      </c>
      <c r="F22" s="3" t="s">
        <v>11</v>
      </c>
      <c r="G22" s="3"/>
    </row>
    <row r="23" spans="1:7" hidden="1" outlineLevel="1" x14ac:dyDescent="0.25">
      <c r="A23" s="3" t="s">
        <v>15</v>
      </c>
      <c r="B23" s="15" t="s">
        <v>29</v>
      </c>
      <c r="C23" s="12"/>
      <c r="D23" s="3"/>
      <c r="E23" s="15" t="s">
        <v>214</v>
      </c>
      <c r="F23" s="3" t="s">
        <v>11</v>
      </c>
      <c r="G23" s="3"/>
    </row>
    <row r="24" spans="1:7" hidden="1" outlineLevel="1" x14ac:dyDescent="0.25">
      <c r="A24" s="3" t="s">
        <v>15</v>
      </c>
      <c r="B24" s="15" t="s">
        <v>29</v>
      </c>
      <c r="C24" s="12"/>
      <c r="D24" s="3"/>
      <c r="E24" s="15" t="s">
        <v>457</v>
      </c>
      <c r="F24" s="3" t="s">
        <v>11</v>
      </c>
      <c r="G24" s="3"/>
    </row>
    <row r="25" spans="1:7" hidden="1" outlineLevel="1" x14ac:dyDescent="0.25">
      <c r="A25" s="3" t="s">
        <v>15</v>
      </c>
      <c r="B25" s="15" t="s">
        <v>29</v>
      </c>
      <c r="C25" s="12"/>
      <c r="D25" s="3"/>
      <c r="E25" s="15" t="s">
        <v>458</v>
      </c>
      <c r="F25" s="3" t="s">
        <v>11</v>
      </c>
      <c r="G25" s="3"/>
    </row>
    <row r="26" spans="1:7" hidden="1" outlineLevel="1" collapsed="1" x14ac:dyDescent="0.25">
      <c r="A26" s="3" t="s">
        <v>15</v>
      </c>
      <c r="B26" s="15" t="s">
        <v>29</v>
      </c>
      <c r="C26" s="3" t="s">
        <v>19</v>
      </c>
      <c r="D26" s="3"/>
      <c r="E26" s="15" t="s">
        <v>459</v>
      </c>
      <c r="F26" s="3" t="s">
        <v>11</v>
      </c>
      <c r="G26" s="3"/>
    </row>
    <row r="27" spans="1:7" collapsed="1" x14ac:dyDescent="0.25">
      <c r="A27" s="3" t="s">
        <v>15</v>
      </c>
      <c r="B27" s="14" t="s">
        <v>460</v>
      </c>
      <c r="C27" s="3" t="s">
        <v>19</v>
      </c>
      <c r="D27" s="3"/>
      <c r="E27" s="15" t="s">
        <v>461</v>
      </c>
      <c r="F27" s="3" t="s">
        <v>15</v>
      </c>
      <c r="G27" s="3"/>
    </row>
    <row r="28" spans="1:7" hidden="1" outlineLevel="1" x14ac:dyDescent="0.25">
      <c r="A28" s="3" t="s">
        <v>15</v>
      </c>
      <c r="B28" s="15" t="s">
        <v>29</v>
      </c>
      <c r="C28" s="3"/>
      <c r="D28" s="3"/>
      <c r="E28" s="15" t="s">
        <v>462</v>
      </c>
      <c r="F28" s="3" t="s">
        <v>11</v>
      </c>
      <c r="G28" s="3"/>
    </row>
    <row r="29" spans="1:7" hidden="1" outlineLevel="1" x14ac:dyDescent="0.25">
      <c r="A29" s="3" t="s">
        <v>15</v>
      </c>
      <c r="B29" s="15" t="s">
        <v>29</v>
      </c>
      <c r="C29" s="12"/>
      <c r="D29" s="3"/>
      <c r="E29" s="15" t="s">
        <v>214</v>
      </c>
      <c r="F29" s="3" t="s">
        <v>11</v>
      </c>
      <c r="G29" s="3"/>
    </row>
    <row r="30" spans="1:7" hidden="1" outlineLevel="1" x14ac:dyDescent="0.25">
      <c r="A30" s="3" t="s">
        <v>15</v>
      </c>
      <c r="B30" s="15" t="s">
        <v>29</v>
      </c>
      <c r="C30" s="12"/>
      <c r="D30" s="3"/>
      <c r="E30" s="15" t="s">
        <v>457</v>
      </c>
      <c r="F30" s="3" t="s">
        <v>11</v>
      </c>
      <c r="G30" s="3"/>
    </row>
    <row r="31" spans="1:7" hidden="1" outlineLevel="1" x14ac:dyDescent="0.25">
      <c r="A31" s="3" t="s">
        <v>15</v>
      </c>
      <c r="B31" s="15" t="s">
        <v>29</v>
      </c>
      <c r="C31" s="12"/>
      <c r="D31" s="3"/>
      <c r="E31" s="15" t="s">
        <v>458</v>
      </c>
      <c r="F31" s="3" t="s">
        <v>11</v>
      </c>
      <c r="G31" s="3"/>
    </row>
    <row r="32" spans="1:7" hidden="1" outlineLevel="1" collapsed="1" x14ac:dyDescent="0.25">
      <c r="A32" s="3" t="s">
        <v>15</v>
      </c>
      <c r="B32" s="15" t="s">
        <v>29</v>
      </c>
      <c r="C32" s="3" t="s">
        <v>19</v>
      </c>
      <c r="D32" s="3"/>
      <c r="E32" s="15" t="s">
        <v>459</v>
      </c>
      <c r="F32" s="3" t="s">
        <v>11</v>
      </c>
      <c r="G32" s="3"/>
    </row>
    <row r="33" spans="1:7" collapsed="1" x14ac:dyDescent="0.25">
      <c r="A33" s="3" t="s">
        <v>15</v>
      </c>
      <c r="B33" s="14" t="s">
        <v>463</v>
      </c>
      <c r="C33" s="3" t="s">
        <v>19</v>
      </c>
      <c r="D33" s="3"/>
      <c r="E33" s="15" t="s">
        <v>463</v>
      </c>
      <c r="F33" s="3" t="s">
        <v>15</v>
      </c>
      <c r="G33" s="3"/>
    </row>
    <row r="34" spans="1:7" hidden="1" outlineLevel="1" x14ac:dyDescent="0.25">
      <c r="A34" s="3" t="s">
        <v>15</v>
      </c>
      <c r="B34" s="15" t="s">
        <v>29</v>
      </c>
      <c r="C34" s="3"/>
      <c r="D34" s="3"/>
      <c r="E34" s="15" t="s">
        <v>464</v>
      </c>
      <c r="F34" s="3" t="s">
        <v>11</v>
      </c>
      <c r="G34" s="3"/>
    </row>
    <row r="35" spans="1:7" hidden="1" outlineLevel="1" x14ac:dyDescent="0.25">
      <c r="A35" s="3" t="s">
        <v>15</v>
      </c>
      <c r="B35" s="15" t="s">
        <v>29</v>
      </c>
      <c r="C35" s="12"/>
      <c r="D35" s="3"/>
      <c r="E35" s="15" t="s">
        <v>214</v>
      </c>
      <c r="F35" s="3" t="s">
        <v>11</v>
      </c>
      <c r="G35" s="3"/>
    </row>
    <row r="36" spans="1:7" hidden="1" outlineLevel="1" x14ac:dyDescent="0.25">
      <c r="A36" s="3" t="s">
        <v>15</v>
      </c>
      <c r="B36" s="15" t="s">
        <v>29</v>
      </c>
      <c r="C36" s="12"/>
      <c r="D36" s="3"/>
      <c r="E36" s="15" t="s">
        <v>457</v>
      </c>
      <c r="F36" s="3" t="s">
        <v>11</v>
      </c>
      <c r="G36" s="3"/>
    </row>
    <row r="37" spans="1:7" hidden="1" outlineLevel="1" x14ac:dyDescent="0.25">
      <c r="A37" s="3" t="s">
        <v>15</v>
      </c>
      <c r="B37" s="15" t="s">
        <v>29</v>
      </c>
      <c r="C37" s="12"/>
      <c r="D37" s="3"/>
      <c r="E37" s="15" t="s">
        <v>458</v>
      </c>
      <c r="F37" s="3" t="s">
        <v>11</v>
      </c>
      <c r="G37" s="3"/>
    </row>
    <row r="38" spans="1:7" hidden="1" outlineLevel="1" collapsed="1" x14ac:dyDescent="0.25">
      <c r="A38" s="3" t="s">
        <v>15</v>
      </c>
      <c r="B38" s="15" t="s">
        <v>29</v>
      </c>
      <c r="C38" s="3" t="s">
        <v>19</v>
      </c>
      <c r="D38" s="3"/>
      <c r="E38" s="15" t="s">
        <v>459</v>
      </c>
      <c r="F38" s="3" t="s">
        <v>11</v>
      </c>
      <c r="G38" s="3"/>
    </row>
    <row r="39" spans="1:7" collapsed="1" x14ac:dyDescent="0.25">
      <c r="A39" s="3" t="s">
        <v>15</v>
      </c>
      <c r="B39" s="14" t="s">
        <v>465</v>
      </c>
      <c r="C39" s="3" t="s">
        <v>19</v>
      </c>
      <c r="D39" s="3"/>
      <c r="E39" s="15" t="s">
        <v>466</v>
      </c>
      <c r="F39" s="3" t="s">
        <v>15</v>
      </c>
      <c r="G39" s="3"/>
    </row>
    <row r="40" spans="1:7" hidden="1" outlineLevel="1" x14ac:dyDescent="0.25">
      <c r="A40" s="3" t="s">
        <v>15</v>
      </c>
      <c r="B40" s="15" t="s">
        <v>29</v>
      </c>
      <c r="C40" s="3"/>
      <c r="D40" s="3"/>
      <c r="E40" s="15" t="s">
        <v>467</v>
      </c>
      <c r="F40" s="3" t="s">
        <v>11</v>
      </c>
      <c r="G40" s="3"/>
    </row>
    <row r="41" spans="1:7" hidden="1" outlineLevel="1" x14ac:dyDescent="0.25">
      <c r="A41" s="3" t="s">
        <v>15</v>
      </c>
      <c r="B41" s="15" t="s">
        <v>29</v>
      </c>
      <c r="C41" s="12"/>
      <c r="D41" s="3"/>
      <c r="E41" s="15" t="s">
        <v>214</v>
      </c>
      <c r="F41" s="3" t="s">
        <v>11</v>
      </c>
      <c r="G41" s="3"/>
    </row>
    <row r="42" spans="1:7" hidden="1" outlineLevel="1" x14ac:dyDescent="0.25">
      <c r="A42" s="3" t="s">
        <v>15</v>
      </c>
      <c r="B42" s="15" t="s">
        <v>29</v>
      </c>
      <c r="C42" s="12"/>
      <c r="D42" s="3"/>
      <c r="E42" s="15" t="s">
        <v>457</v>
      </c>
      <c r="F42" s="3" t="s">
        <v>11</v>
      </c>
      <c r="G42" s="3"/>
    </row>
    <row r="43" spans="1:7" hidden="1" outlineLevel="1" x14ac:dyDescent="0.25">
      <c r="A43" s="3" t="s">
        <v>15</v>
      </c>
      <c r="B43" s="15" t="s">
        <v>29</v>
      </c>
      <c r="C43" s="12"/>
      <c r="D43" s="3"/>
      <c r="E43" s="15" t="s">
        <v>458</v>
      </c>
      <c r="F43" s="3" t="s">
        <v>11</v>
      </c>
      <c r="G43" s="3"/>
    </row>
    <row r="44" spans="1:7" hidden="1" outlineLevel="1" collapsed="1" x14ac:dyDescent="0.25">
      <c r="A44" s="3" t="s">
        <v>15</v>
      </c>
      <c r="B44" s="15" t="s">
        <v>29</v>
      </c>
      <c r="C44" s="3" t="s">
        <v>19</v>
      </c>
      <c r="D44" s="3"/>
      <c r="E44" s="15" t="s">
        <v>459</v>
      </c>
      <c r="F44" s="3" t="s">
        <v>11</v>
      </c>
      <c r="G44" s="3"/>
    </row>
    <row r="45" spans="1:7" collapsed="1" x14ac:dyDescent="0.25">
      <c r="A45" s="3" t="s">
        <v>15</v>
      </c>
      <c r="B45" s="14" t="s">
        <v>468</v>
      </c>
      <c r="C45" s="3" t="s">
        <v>19</v>
      </c>
      <c r="D45" s="3"/>
      <c r="E45" s="15" t="s">
        <v>469</v>
      </c>
      <c r="F45" s="3" t="s">
        <v>15</v>
      </c>
      <c r="G45" s="3"/>
    </row>
    <row r="46" spans="1:7" hidden="1" outlineLevel="1" x14ac:dyDescent="0.25">
      <c r="A46" s="3" t="s">
        <v>15</v>
      </c>
      <c r="B46" s="15" t="s">
        <v>29</v>
      </c>
      <c r="C46" s="3"/>
      <c r="D46" s="3"/>
      <c r="E46" s="15" t="s">
        <v>470</v>
      </c>
      <c r="F46" s="3" t="s">
        <v>11</v>
      </c>
      <c r="G46" s="3"/>
    </row>
    <row r="47" spans="1:7" hidden="1" outlineLevel="1" x14ac:dyDescent="0.25">
      <c r="A47" s="3" t="s">
        <v>15</v>
      </c>
      <c r="B47" s="15" t="s">
        <v>29</v>
      </c>
      <c r="C47" s="12"/>
      <c r="D47" s="3"/>
      <c r="E47" s="15" t="s">
        <v>214</v>
      </c>
      <c r="F47" s="3" t="s">
        <v>11</v>
      </c>
      <c r="G47" s="3"/>
    </row>
    <row r="48" spans="1:7" hidden="1" outlineLevel="1" x14ac:dyDescent="0.25">
      <c r="A48" s="3" t="s">
        <v>15</v>
      </c>
      <c r="B48" s="15" t="s">
        <v>29</v>
      </c>
      <c r="C48" s="12"/>
      <c r="D48" s="3"/>
      <c r="E48" s="15" t="s">
        <v>457</v>
      </c>
      <c r="F48" s="3" t="s">
        <v>11</v>
      </c>
      <c r="G48" s="3"/>
    </row>
    <row r="49" spans="1:7" hidden="1" outlineLevel="1" x14ac:dyDescent="0.25">
      <c r="A49" s="3" t="s">
        <v>15</v>
      </c>
      <c r="B49" s="15" t="s">
        <v>29</v>
      </c>
      <c r="C49" s="12"/>
      <c r="D49" s="3"/>
      <c r="E49" s="15" t="s">
        <v>458</v>
      </c>
      <c r="F49" s="3" t="s">
        <v>11</v>
      </c>
      <c r="G49" s="3"/>
    </row>
    <row r="50" spans="1:7" hidden="1" outlineLevel="1" collapsed="1" x14ac:dyDescent="0.25">
      <c r="A50" s="3" t="s">
        <v>15</v>
      </c>
      <c r="B50" s="15" t="s">
        <v>29</v>
      </c>
      <c r="C50" s="3" t="s">
        <v>19</v>
      </c>
      <c r="D50" s="3"/>
      <c r="E50" s="15" t="s">
        <v>459</v>
      </c>
      <c r="F50" s="3" t="s">
        <v>11</v>
      </c>
      <c r="G50" s="3"/>
    </row>
    <row r="51" spans="1:7" collapsed="1" x14ac:dyDescent="0.25">
      <c r="A51" s="3" t="s">
        <v>15</v>
      </c>
      <c r="B51" s="14" t="s">
        <v>471</v>
      </c>
      <c r="C51" s="3" t="s">
        <v>19</v>
      </c>
      <c r="D51" s="3"/>
      <c r="E51" s="15" t="s">
        <v>472</v>
      </c>
      <c r="F51" s="3" t="s">
        <v>15</v>
      </c>
      <c r="G51" s="3"/>
    </row>
    <row r="52" spans="1:7" ht="45" hidden="1" outlineLevel="1" x14ac:dyDescent="0.25">
      <c r="A52" s="3" t="s">
        <v>15</v>
      </c>
      <c r="B52" s="15" t="s">
        <v>29</v>
      </c>
      <c r="C52" s="3"/>
      <c r="D52" s="3"/>
      <c r="E52" s="15" t="s">
        <v>473</v>
      </c>
      <c r="F52" s="3" t="s">
        <v>11</v>
      </c>
      <c r="G52" s="3"/>
    </row>
    <row r="53" spans="1:7" hidden="1" outlineLevel="1" x14ac:dyDescent="0.25">
      <c r="A53" s="3" t="s">
        <v>15</v>
      </c>
      <c r="B53" s="15" t="s">
        <v>29</v>
      </c>
      <c r="C53" s="12"/>
      <c r="D53" s="3"/>
      <c r="E53" s="15" t="s">
        <v>214</v>
      </c>
      <c r="F53" s="3" t="s">
        <v>11</v>
      </c>
      <c r="G53" s="3"/>
    </row>
    <row r="54" spans="1:7" hidden="1" outlineLevel="1" x14ac:dyDescent="0.25">
      <c r="A54" s="3" t="s">
        <v>15</v>
      </c>
      <c r="B54" s="15" t="s">
        <v>29</v>
      </c>
      <c r="C54" s="12"/>
      <c r="D54" s="3"/>
      <c r="E54" s="15" t="s">
        <v>457</v>
      </c>
      <c r="F54" s="3" t="s">
        <v>11</v>
      </c>
      <c r="G54" s="3"/>
    </row>
    <row r="55" spans="1:7" hidden="1" outlineLevel="1" x14ac:dyDescent="0.25">
      <c r="A55" s="3" t="s">
        <v>15</v>
      </c>
      <c r="B55" s="15" t="s">
        <v>29</v>
      </c>
      <c r="C55" s="12"/>
      <c r="D55" s="3"/>
      <c r="E55" s="15" t="s">
        <v>458</v>
      </c>
      <c r="F55" s="3" t="s">
        <v>11</v>
      </c>
      <c r="G55" s="3"/>
    </row>
    <row r="56" spans="1:7" hidden="1" outlineLevel="1" collapsed="1" x14ac:dyDescent="0.25">
      <c r="A56" s="3" t="s">
        <v>15</v>
      </c>
      <c r="B56" s="15" t="s">
        <v>29</v>
      </c>
      <c r="C56" s="3" t="s">
        <v>19</v>
      </c>
      <c r="D56" s="3"/>
      <c r="E56" s="15" t="s">
        <v>459</v>
      </c>
      <c r="F56" s="3" t="s">
        <v>11</v>
      </c>
      <c r="G56" s="3"/>
    </row>
    <row r="57" spans="1:7" ht="60" x14ac:dyDescent="0.25">
      <c r="A57" s="3" t="s">
        <v>11</v>
      </c>
      <c r="B57" s="15" t="s">
        <v>40</v>
      </c>
      <c r="C57" s="3" t="s">
        <v>19</v>
      </c>
      <c r="D57" s="3"/>
      <c r="E57" s="15" t="s">
        <v>474</v>
      </c>
      <c r="F57" s="3" t="s">
        <v>11</v>
      </c>
      <c r="G57" s="3"/>
    </row>
    <row r="58" spans="1:7" x14ac:dyDescent="0.25">
      <c r="A58" s="3" t="s">
        <v>15</v>
      </c>
      <c r="B58" s="15" t="s">
        <v>29</v>
      </c>
      <c r="C58" s="3" t="s">
        <v>19</v>
      </c>
      <c r="D58" s="3"/>
      <c r="E58" s="15" t="s">
        <v>475</v>
      </c>
      <c r="F58" s="3" t="s">
        <v>11</v>
      </c>
      <c r="G58" s="3"/>
    </row>
    <row r="59" spans="1:7" x14ac:dyDescent="0.25">
      <c r="A59" s="3" t="s">
        <v>15</v>
      </c>
      <c r="B59" s="15" t="s">
        <v>29</v>
      </c>
      <c r="C59" s="3" t="s">
        <v>19</v>
      </c>
      <c r="D59" s="3"/>
      <c r="E59" s="15" t="s">
        <v>476</v>
      </c>
      <c r="F59" s="3" t="s">
        <v>11</v>
      </c>
      <c r="G59" s="3"/>
    </row>
    <row r="60" spans="1:7" x14ac:dyDescent="0.25">
      <c r="A60" s="3" t="s">
        <v>15</v>
      </c>
      <c r="B60" s="15" t="s">
        <v>29</v>
      </c>
      <c r="C60" s="3" t="s">
        <v>19</v>
      </c>
      <c r="D60" s="3"/>
      <c r="E60" s="15" t="s">
        <v>477</v>
      </c>
      <c r="F60" s="3" t="s">
        <v>11</v>
      </c>
      <c r="G60" s="3"/>
    </row>
    <row r="61" spans="1:7" ht="30" x14ac:dyDescent="0.25">
      <c r="A61" s="3" t="s">
        <v>15</v>
      </c>
      <c r="B61" s="15" t="s">
        <v>37</v>
      </c>
      <c r="C61" s="14" t="s">
        <v>478</v>
      </c>
      <c r="D61" s="3"/>
      <c r="E61" s="15" t="s">
        <v>479</v>
      </c>
      <c r="F61" s="3" t="s">
        <v>11</v>
      </c>
      <c r="G61" s="3" t="s">
        <v>480</v>
      </c>
    </row>
    <row r="62" spans="1:7" ht="45" x14ac:dyDescent="0.25">
      <c r="A62" s="3" t="s">
        <v>11</v>
      </c>
      <c r="B62" s="15" t="s">
        <v>40</v>
      </c>
      <c r="C62" s="3" t="s">
        <v>19</v>
      </c>
      <c r="D62" s="3"/>
      <c r="E62" s="15" t="s">
        <v>481</v>
      </c>
      <c r="F62" s="3" t="s">
        <v>11</v>
      </c>
      <c r="G62" s="3"/>
    </row>
    <row r="63" spans="1:7" collapsed="1" x14ac:dyDescent="0.25">
      <c r="A63" s="3" t="s">
        <v>15</v>
      </c>
      <c r="B63" s="14" t="s">
        <v>482</v>
      </c>
      <c r="C63" s="3" t="s">
        <v>19</v>
      </c>
      <c r="D63" s="3"/>
      <c r="E63" s="15" t="s">
        <v>483</v>
      </c>
      <c r="F63" s="3" t="s">
        <v>15</v>
      </c>
      <c r="G63" s="3"/>
    </row>
    <row r="64" spans="1:7" hidden="1" outlineLevel="1" x14ac:dyDescent="0.25">
      <c r="A64" s="3" t="s">
        <v>15</v>
      </c>
      <c r="B64" s="15" t="s">
        <v>29</v>
      </c>
      <c r="C64" s="3"/>
      <c r="D64" s="3"/>
      <c r="E64" s="15" t="s">
        <v>484</v>
      </c>
      <c r="F64" s="3" t="s">
        <v>11</v>
      </c>
      <c r="G64" s="3"/>
    </row>
    <row r="65" spans="1:7" hidden="1" outlineLevel="1" x14ac:dyDescent="0.25">
      <c r="A65" s="3" t="s">
        <v>15</v>
      </c>
      <c r="B65" s="15" t="s">
        <v>29</v>
      </c>
      <c r="C65" s="12"/>
      <c r="D65" s="3"/>
      <c r="E65" s="15" t="s">
        <v>485</v>
      </c>
      <c r="F65" s="3" t="s">
        <v>11</v>
      </c>
      <c r="G65" s="3"/>
    </row>
    <row r="66" spans="1:7" ht="30" x14ac:dyDescent="0.25">
      <c r="A66" s="3" t="s">
        <v>15</v>
      </c>
      <c r="B66" s="15" t="s">
        <v>37</v>
      </c>
      <c r="C66" s="14" t="s">
        <v>486</v>
      </c>
      <c r="D66" s="3"/>
      <c r="E66" s="15" t="s">
        <v>487</v>
      </c>
      <c r="F66" s="3" t="s">
        <v>11</v>
      </c>
      <c r="G66" s="3" t="s">
        <v>11</v>
      </c>
    </row>
    <row r="67" spans="1:7" x14ac:dyDescent="0.25">
      <c r="A67" s="3" t="s">
        <v>15</v>
      </c>
      <c r="B67" s="15" t="s">
        <v>29</v>
      </c>
      <c r="C67" s="3" t="s">
        <v>19</v>
      </c>
      <c r="D67" s="3" t="b">
        <f>EXACT(G66,"Yes")</f>
        <v>0</v>
      </c>
      <c r="E67" s="15" t="s">
        <v>488</v>
      </c>
      <c r="F67" s="3" t="s">
        <v>11</v>
      </c>
      <c r="G67" s="3"/>
    </row>
    <row r="68" spans="1:7" ht="30" x14ac:dyDescent="0.25">
      <c r="A68" s="3" t="s">
        <v>15</v>
      </c>
      <c r="B68" s="15" t="s">
        <v>37</v>
      </c>
      <c r="C68" s="14" t="s">
        <v>489</v>
      </c>
      <c r="D68" s="3"/>
      <c r="E68" s="15" t="s">
        <v>490</v>
      </c>
      <c r="F68" s="3" t="s">
        <v>11</v>
      </c>
      <c r="G68" s="3" t="s">
        <v>11</v>
      </c>
    </row>
    <row r="69" spans="1:7" ht="75" x14ac:dyDescent="0.25">
      <c r="A69" s="3" t="s">
        <v>15</v>
      </c>
      <c r="B69" s="15" t="s">
        <v>29</v>
      </c>
      <c r="C69" s="3" t="s">
        <v>19</v>
      </c>
      <c r="D69" s="3"/>
      <c r="E69" s="15" t="s">
        <v>491</v>
      </c>
      <c r="F69" s="3" t="s">
        <v>11</v>
      </c>
      <c r="G69" s="3"/>
    </row>
    <row r="70" spans="1:7" ht="30" x14ac:dyDescent="0.25">
      <c r="A70" s="3" t="s">
        <v>15</v>
      </c>
      <c r="B70" s="15" t="s">
        <v>29</v>
      </c>
      <c r="C70" s="3" t="s">
        <v>19</v>
      </c>
      <c r="D70" s="3"/>
      <c r="E70" s="15" t="s">
        <v>492</v>
      </c>
      <c r="F70" s="3" t="s">
        <v>11</v>
      </c>
      <c r="G70" s="3"/>
    </row>
    <row r="71" spans="1:7" ht="45" x14ac:dyDescent="0.25">
      <c r="A71" s="3" t="s">
        <v>15</v>
      </c>
      <c r="B71" s="15" t="s">
        <v>29</v>
      </c>
      <c r="C71" s="3" t="s">
        <v>19</v>
      </c>
      <c r="D71" s="3"/>
      <c r="E71" s="15" t="s">
        <v>493</v>
      </c>
      <c r="F71" s="3" t="s">
        <v>11</v>
      </c>
      <c r="G71" s="3"/>
    </row>
    <row r="72" spans="1:7" ht="30" x14ac:dyDescent="0.25">
      <c r="A72" s="3" t="s">
        <v>15</v>
      </c>
      <c r="B72" s="15" t="s">
        <v>29</v>
      </c>
      <c r="C72" s="3" t="s">
        <v>19</v>
      </c>
      <c r="D72" s="3"/>
      <c r="E72" s="15" t="s">
        <v>494</v>
      </c>
      <c r="F72" s="3" t="s">
        <v>11</v>
      </c>
      <c r="G72" s="3"/>
    </row>
    <row r="73" spans="1:7" ht="75" x14ac:dyDescent="0.25">
      <c r="A73" s="3" t="s">
        <v>15</v>
      </c>
      <c r="B73" s="15" t="s">
        <v>29</v>
      </c>
      <c r="C73" s="3" t="s">
        <v>19</v>
      </c>
      <c r="D73" s="3"/>
      <c r="E73" s="15" t="s">
        <v>495</v>
      </c>
      <c r="F73" s="3" t="s">
        <v>11</v>
      </c>
      <c r="G73" s="3"/>
    </row>
    <row r="74" spans="1:7" x14ac:dyDescent="0.25">
      <c r="A74" s="3" t="s">
        <v>15</v>
      </c>
      <c r="B74" s="15" t="s">
        <v>224</v>
      </c>
      <c r="C74" s="3" t="s">
        <v>19</v>
      </c>
      <c r="D74" s="3"/>
      <c r="E74" s="15" t="s">
        <v>496</v>
      </c>
      <c r="F74" s="3" t="s">
        <v>15</v>
      </c>
      <c r="G74" s="3"/>
    </row>
    <row r="75" spans="1:7" x14ac:dyDescent="0.25">
      <c r="A75" s="3" t="s">
        <v>15</v>
      </c>
      <c r="B75" s="15" t="s">
        <v>40</v>
      </c>
      <c r="C75" s="3" t="s">
        <v>19</v>
      </c>
      <c r="D75" s="3"/>
      <c r="E75" s="15" t="s">
        <v>497</v>
      </c>
      <c r="F75" s="3" t="s">
        <v>11</v>
      </c>
      <c r="G75" s="3"/>
    </row>
    <row r="76" spans="1:7" ht="90" x14ac:dyDescent="0.25">
      <c r="A76" s="3" t="s">
        <v>15</v>
      </c>
      <c r="B76" s="15" t="s">
        <v>37</v>
      </c>
      <c r="C76" s="14" t="s">
        <v>498</v>
      </c>
      <c r="D76" s="3"/>
      <c r="E76" s="15" t="s">
        <v>499</v>
      </c>
      <c r="F76" s="3" t="s">
        <v>11</v>
      </c>
      <c r="G76" s="3" t="s">
        <v>11</v>
      </c>
    </row>
    <row r="77" spans="1:7" collapsed="1" x14ac:dyDescent="0.25">
      <c r="A77" s="3" t="s">
        <v>11</v>
      </c>
      <c r="B77" s="14" t="s">
        <v>500</v>
      </c>
      <c r="C77" s="3" t="s">
        <v>19</v>
      </c>
      <c r="D77" s="3"/>
      <c r="E77" s="15" t="s">
        <v>497</v>
      </c>
      <c r="F77" s="3" t="s">
        <v>15</v>
      </c>
      <c r="G77" s="3"/>
    </row>
    <row r="78" spans="1:7" hidden="1" outlineLevel="1" x14ac:dyDescent="0.25">
      <c r="A78" s="3" t="s">
        <v>15</v>
      </c>
      <c r="B78" s="14" t="s">
        <v>248</v>
      </c>
      <c r="C78" s="3"/>
      <c r="D78" s="3"/>
      <c r="E78" s="15" t="s">
        <v>501</v>
      </c>
      <c r="F78" s="3" t="s">
        <v>11</v>
      </c>
      <c r="G78" s="3"/>
    </row>
    <row r="79" spans="1:7" hidden="1" outlineLevel="2" collapsed="1" x14ac:dyDescent="0.25">
      <c r="A79" s="3" t="s">
        <v>15</v>
      </c>
      <c r="B79" s="15" t="s">
        <v>210</v>
      </c>
      <c r="C79" s="3" t="s">
        <v>19</v>
      </c>
      <c r="D79" s="3"/>
      <c r="E79" s="15" t="s">
        <v>250</v>
      </c>
      <c r="F79" s="3" t="s">
        <v>11</v>
      </c>
      <c r="G79" s="3"/>
    </row>
    <row r="80" spans="1:7" hidden="1" outlineLevel="2" x14ac:dyDescent="0.25">
      <c r="A80" s="3" t="s">
        <v>15</v>
      </c>
      <c r="B80" s="15" t="s">
        <v>210</v>
      </c>
      <c r="C80" s="3" t="s">
        <v>19</v>
      </c>
      <c r="D80" s="3"/>
      <c r="E80" s="15" t="s">
        <v>251</v>
      </c>
      <c r="F80" s="3" t="s">
        <v>11</v>
      </c>
      <c r="G80" s="3"/>
    </row>
    <row r="81" spans="1:7" hidden="1" outlineLevel="1" x14ac:dyDescent="0.25">
      <c r="A81" s="3" t="s">
        <v>15</v>
      </c>
      <c r="B81" s="14" t="s">
        <v>248</v>
      </c>
      <c r="C81" s="12"/>
      <c r="D81" s="3"/>
      <c r="E81" s="15" t="s">
        <v>502</v>
      </c>
      <c r="F81" s="3" t="s">
        <v>11</v>
      </c>
      <c r="G81" s="3"/>
    </row>
    <row r="82" spans="1:7" hidden="1" outlineLevel="2" collapsed="1" x14ac:dyDescent="0.25">
      <c r="A82" s="3" t="s">
        <v>15</v>
      </c>
      <c r="B82" s="15" t="s">
        <v>210</v>
      </c>
      <c r="C82" s="3" t="s">
        <v>19</v>
      </c>
      <c r="D82" s="3"/>
      <c r="E82" s="15" t="s">
        <v>250</v>
      </c>
      <c r="F82" s="3" t="s">
        <v>11</v>
      </c>
      <c r="G82" s="3"/>
    </row>
    <row r="83" spans="1:7" hidden="1" outlineLevel="2" x14ac:dyDescent="0.25">
      <c r="A83" s="3" t="s">
        <v>15</v>
      </c>
      <c r="B83" s="15" t="s">
        <v>210</v>
      </c>
      <c r="C83" s="3" t="s">
        <v>19</v>
      </c>
      <c r="D83" s="3"/>
      <c r="E83" s="15" t="s">
        <v>251</v>
      </c>
      <c r="F83" s="3" t="s">
        <v>11</v>
      </c>
      <c r="G83" s="3"/>
    </row>
    <row r="84" spans="1:7" ht="30" hidden="1" outlineLevel="1" x14ac:dyDescent="0.25">
      <c r="A84" s="3" t="s">
        <v>15</v>
      </c>
      <c r="B84" s="15" t="s">
        <v>29</v>
      </c>
      <c r="C84" s="3" t="s">
        <v>19</v>
      </c>
      <c r="D84" s="3"/>
      <c r="E84" s="15" t="s">
        <v>503</v>
      </c>
      <c r="F84" s="3" t="s">
        <v>11</v>
      </c>
      <c r="G84" s="3"/>
    </row>
    <row r="85" spans="1:7" x14ac:dyDescent="0.25">
      <c r="A85" s="3" t="s">
        <v>11</v>
      </c>
      <c r="B85" s="15" t="s">
        <v>40</v>
      </c>
      <c r="C85" s="3"/>
      <c r="D85" s="3"/>
      <c r="E85" s="15" t="s">
        <v>504</v>
      </c>
      <c r="F85" s="3" t="s">
        <v>11</v>
      </c>
      <c r="G85" s="3"/>
    </row>
    <row r="86" spans="1:7" ht="30" x14ac:dyDescent="0.25">
      <c r="A86" s="3" t="s">
        <v>15</v>
      </c>
      <c r="B86" s="15" t="s">
        <v>29</v>
      </c>
      <c r="C86" s="3" t="s">
        <v>19</v>
      </c>
      <c r="D86" s="3"/>
      <c r="E86" s="15" t="s">
        <v>505</v>
      </c>
      <c r="F86" s="3" t="s">
        <v>11</v>
      </c>
      <c r="G86" s="3"/>
    </row>
    <row r="87" spans="1:7" ht="60" x14ac:dyDescent="0.25">
      <c r="A87" s="3" t="s">
        <v>15</v>
      </c>
      <c r="B87" s="15" t="s">
        <v>29</v>
      </c>
      <c r="C87" s="3" t="s">
        <v>19</v>
      </c>
      <c r="D87" s="3"/>
      <c r="E87" s="15" t="s">
        <v>506</v>
      </c>
      <c r="F87" s="3" t="s">
        <v>11</v>
      </c>
      <c r="G87" s="3"/>
    </row>
    <row r="88" spans="1:7" ht="30" x14ac:dyDescent="0.25">
      <c r="A88" s="3" t="s">
        <v>15</v>
      </c>
      <c r="B88" s="15" t="s">
        <v>29</v>
      </c>
      <c r="C88" s="3" t="s">
        <v>19</v>
      </c>
      <c r="D88" s="3"/>
      <c r="E88" s="15" t="s">
        <v>507</v>
      </c>
      <c r="F88" s="3" t="s">
        <v>11</v>
      </c>
      <c r="G88" s="3"/>
    </row>
    <row r="89" spans="1:7" ht="30" x14ac:dyDescent="0.25">
      <c r="A89" s="3" t="s">
        <v>15</v>
      </c>
      <c r="B89" s="15" t="s">
        <v>29</v>
      </c>
      <c r="C89" s="3" t="s">
        <v>19</v>
      </c>
      <c r="D89" s="3"/>
      <c r="E89" s="15" t="s">
        <v>508</v>
      </c>
      <c r="F89" s="3" t="s">
        <v>11</v>
      </c>
      <c r="G89" s="3"/>
    </row>
    <row r="90" spans="1:7" ht="45" x14ac:dyDescent="0.25">
      <c r="A90" s="3" t="s">
        <v>15</v>
      </c>
      <c r="B90" s="15" t="s">
        <v>29</v>
      </c>
      <c r="C90" s="3" t="s">
        <v>19</v>
      </c>
      <c r="D90" s="3"/>
      <c r="E90" s="15" t="s">
        <v>509</v>
      </c>
      <c r="F90" s="3" t="s">
        <v>11</v>
      </c>
      <c r="G90" s="3"/>
    </row>
    <row r="91" spans="1:7" ht="30" x14ac:dyDescent="0.25">
      <c r="A91" s="3" t="s">
        <v>15</v>
      </c>
      <c r="B91" s="15" t="s">
        <v>29</v>
      </c>
      <c r="C91" s="3" t="s">
        <v>19</v>
      </c>
      <c r="D91" s="3"/>
      <c r="E91" s="15" t="s">
        <v>510</v>
      </c>
      <c r="F91" s="3" t="s">
        <v>11</v>
      </c>
      <c r="G91" s="3"/>
    </row>
    <row r="92" spans="1:7" ht="30" x14ac:dyDescent="0.25">
      <c r="A92" s="3" t="s">
        <v>15</v>
      </c>
      <c r="B92" s="15" t="s">
        <v>29</v>
      </c>
      <c r="C92" s="3" t="s">
        <v>19</v>
      </c>
      <c r="D92" s="3"/>
      <c r="E92" s="15" t="s">
        <v>511</v>
      </c>
      <c r="F92" s="3" t="s">
        <v>11</v>
      </c>
      <c r="G92" s="3"/>
    </row>
    <row r="93" spans="1:7" ht="60" x14ac:dyDescent="0.25">
      <c r="A93" s="3" t="s">
        <v>11</v>
      </c>
      <c r="B93" s="15" t="s">
        <v>40</v>
      </c>
      <c r="C93" s="3" t="s">
        <v>19</v>
      </c>
      <c r="D93" s="3"/>
      <c r="E93" s="15" t="s">
        <v>512</v>
      </c>
      <c r="F93" s="3" t="s">
        <v>11</v>
      </c>
      <c r="G93" s="3"/>
    </row>
    <row r="94" spans="1:7" collapsed="1" x14ac:dyDescent="0.25">
      <c r="A94" s="3" t="s">
        <v>11</v>
      </c>
      <c r="B94" s="14" t="s">
        <v>513</v>
      </c>
      <c r="C94" s="3"/>
      <c r="D94" s="3"/>
      <c r="E94" s="15" t="s">
        <v>513</v>
      </c>
      <c r="F94" s="3" t="s">
        <v>15</v>
      </c>
      <c r="G94" s="3"/>
    </row>
    <row r="95" spans="1:7" hidden="1" outlineLevel="1" x14ac:dyDescent="0.25">
      <c r="A95" s="3" t="s">
        <v>15</v>
      </c>
      <c r="B95" s="15" t="s">
        <v>29</v>
      </c>
      <c r="C95" s="3"/>
      <c r="D95" s="3"/>
      <c r="E95" s="15" t="s">
        <v>514</v>
      </c>
      <c r="F95" s="3" t="s">
        <v>11</v>
      </c>
      <c r="G95" s="3"/>
    </row>
    <row r="96" spans="1:7" hidden="1" outlineLevel="1" collapsed="1" x14ac:dyDescent="0.25">
      <c r="A96" s="3" t="s">
        <v>15</v>
      </c>
      <c r="B96" s="15" t="s">
        <v>29</v>
      </c>
      <c r="C96" s="3" t="s">
        <v>19</v>
      </c>
      <c r="D96" s="3"/>
      <c r="E96" s="15" t="s">
        <v>515</v>
      </c>
      <c r="F96" s="3" t="s">
        <v>11</v>
      </c>
      <c r="G96" s="3"/>
    </row>
    <row r="97" spans="1:7" hidden="1" outlineLevel="1" x14ac:dyDescent="0.25">
      <c r="A97" s="3" t="s">
        <v>15</v>
      </c>
      <c r="B97" s="15" t="s">
        <v>29</v>
      </c>
      <c r="C97" s="3" t="s">
        <v>19</v>
      </c>
      <c r="D97" s="3"/>
      <c r="E97" s="15" t="s">
        <v>516</v>
      </c>
      <c r="F97" s="3" t="s">
        <v>11</v>
      </c>
      <c r="G97" s="3"/>
    </row>
    <row r="98" spans="1:7" hidden="1" outlineLevel="1" x14ac:dyDescent="0.25">
      <c r="A98" s="3" t="s">
        <v>15</v>
      </c>
      <c r="B98" s="15" t="s">
        <v>29</v>
      </c>
      <c r="C98" s="3" t="s">
        <v>19</v>
      </c>
      <c r="D98" s="3"/>
      <c r="E98" s="15" t="s">
        <v>517</v>
      </c>
      <c r="F98" s="3" t="s">
        <v>11</v>
      </c>
      <c r="G98" s="3"/>
    </row>
    <row r="99" spans="1:7" hidden="1" outlineLevel="1" x14ac:dyDescent="0.25">
      <c r="A99" s="3" t="s">
        <v>15</v>
      </c>
      <c r="B99" s="15" t="s">
        <v>29</v>
      </c>
      <c r="C99" s="3" t="s">
        <v>19</v>
      </c>
      <c r="D99" s="3"/>
      <c r="E99" s="15" t="s">
        <v>518</v>
      </c>
      <c r="F99" s="3" t="s">
        <v>11</v>
      </c>
      <c r="G99" s="3"/>
    </row>
    <row r="100" spans="1:7" hidden="1" outlineLevel="1" x14ac:dyDescent="0.25">
      <c r="A100" s="3" t="s">
        <v>15</v>
      </c>
      <c r="B100" s="15" t="s">
        <v>29</v>
      </c>
      <c r="C100" s="3" t="s">
        <v>19</v>
      </c>
      <c r="D100" s="3"/>
      <c r="E100" s="15" t="s">
        <v>519</v>
      </c>
      <c r="F100" s="3" t="s">
        <v>11</v>
      </c>
      <c r="G100" s="3"/>
    </row>
    <row r="101" spans="1:7" hidden="1" outlineLevel="1" x14ac:dyDescent="0.25">
      <c r="A101" s="3" t="s">
        <v>15</v>
      </c>
      <c r="B101" s="15" t="s">
        <v>29</v>
      </c>
      <c r="C101" s="3" t="s">
        <v>19</v>
      </c>
      <c r="D101" s="3"/>
      <c r="E101" s="15" t="s">
        <v>1</v>
      </c>
      <c r="F101" s="3" t="s">
        <v>11</v>
      </c>
      <c r="G101" s="3"/>
    </row>
    <row r="102" spans="1:7" ht="75" x14ac:dyDescent="0.25">
      <c r="A102" s="3" t="s">
        <v>15</v>
      </c>
      <c r="B102" s="15" t="s">
        <v>40</v>
      </c>
      <c r="C102" s="3" t="s">
        <v>19</v>
      </c>
      <c r="D102" s="3"/>
      <c r="E102" s="15" t="s">
        <v>520</v>
      </c>
      <c r="F102" s="3" t="s">
        <v>11</v>
      </c>
      <c r="G102" s="3"/>
    </row>
    <row r="103" spans="1:7" collapsed="1" x14ac:dyDescent="0.25">
      <c r="A103" s="3" t="s">
        <v>15</v>
      </c>
      <c r="B103" s="14" t="s">
        <v>442</v>
      </c>
      <c r="C103" s="3" t="s">
        <v>19</v>
      </c>
      <c r="D103" s="3"/>
      <c r="E103" s="15" t="s">
        <v>442</v>
      </c>
      <c r="F103" s="3" t="s">
        <v>11</v>
      </c>
      <c r="G103" s="3"/>
    </row>
    <row r="104" spans="1:7" hidden="1" outlineLevel="1" x14ac:dyDescent="0.25">
      <c r="A104" s="3" t="s">
        <v>15</v>
      </c>
      <c r="B104" s="15" t="s">
        <v>29</v>
      </c>
      <c r="C104" s="3"/>
      <c r="D104" s="3"/>
      <c r="E104" s="15" t="s">
        <v>521</v>
      </c>
      <c r="F104" s="3" t="s">
        <v>11</v>
      </c>
      <c r="G104" s="3"/>
    </row>
    <row r="105" spans="1:7" hidden="1" outlineLevel="1" collapsed="1" x14ac:dyDescent="0.25">
      <c r="A105" s="3" t="s">
        <v>15</v>
      </c>
      <c r="B105" s="15" t="s">
        <v>29</v>
      </c>
      <c r="C105" s="3" t="s">
        <v>19</v>
      </c>
      <c r="D105" s="3"/>
      <c r="E105" s="15" t="s">
        <v>522</v>
      </c>
      <c r="F105" s="3" t="s">
        <v>11</v>
      </c>
      <c r="G105" s="3"/>
    </row>
    <row r="106" spans="1:7" hidden="1" outlineLevel="1" x14ac:dyDescent="0.25">
      <c r="A106" s="3" t="s">
        <v>15</v>
      </c>
      <c r="B106" s="15" t="s">
        <v>29</v>
      </c>
      <c r="C106" s="3" t="s">
        <v>19</v>
      </c>
      <c r="D106" s="3"/>
      <c r="E106" s="15" t="s">
        <v>523</v>
      </c>
      <c r="F106" s="3" t="s">
        <v>11</v>
      </c>
      <c r="G106" s="3"/>
    </row>
    <row r="107" spans="1:7" hidden="1" outlineLevel="1" x14ac:dyDescent="0.25">
      <c r="A107" s="3" t="s">
        <v>15</v>
      </c>
      <c r="B107" s="15" t="s">
        <v>29</v>
      </c>
      <c r="C107" s="3" t="s">
        <v>19</v>
      </c>
      <c r="D107" s="3"/>
      <c r="E107" s="15" t="s">
        <v>524</v>
      </c>
      <c r="F107" s="3" t="s">
        <v>11</v>
      </c>
      <c r="G107" s="3"/>
    </row>
    <row r="108" spans="1:7" ht="30" hidden="1" outlineLevel="1" x14ac:dyDescent="0.25">
      <c r="A108" s="3" t="s">
        <v>15</v>
      </c>
      <c r="B108" s="15" t="s">
        <v>29</v>
      </c>
      <c r="C108" s="3" t="s">
        <v>19</v>
      </c>
      <c r="D108" s="3"/>
      <c r="E108" s="15" t="s">
        <v>525</v>
      </c>
      <c r="F108" s="3" t="s">
        <v>11</v>
      </c>
      <c r="G108" s="3"/>
    </row>
    <row r="109" spans="1:7" hidden="1" outlineLevel="1" x14ac:dyDescent="0.25">
      <c r="A109" s="3" t="s">
        <v>15</v>
      </c>
      <c r="B109" s="15" t="s">
        <v>29</v>
      </c>
      <c r="C109" s="3" t="s">
        <v>19</v>
      </c>
      <c r="D109" s="3"/>
      <c r="E109" s="15" t="s">
        <v>526</v>
      </c>
      <c r="F109" s="3" t="s">
        <v>11</v>
      </c>
      <c r="G109" s="3"/>
    </row>
    <row r="110" spans="1:7" hidden="1" outlineLevel="1" x14ac:dyDescent="0.25">
      <c r="A110" s="3" t="s">
        <v>15</v>
      </c>
      <c r="B110" s="15" t="s">
        <v>29</v>
      </c>
      <c r="C110" s="3" t="s">
        <v>19</v>
      </c>
      <c r="D110" s="3"/>
      <c r="E110" s="15" t="s">
        <v>527</v>
      </c>
      <c r="F110" s="3" t="s">
        <v>11</v>
      </c>
      <c r="G110" s="3"/>
    </row>
    <row r="111" spans="1:7" collapsed="1" x14ac:dyDescent="0.25">
      <c r="A111" s="3" t="s">
        <v>15</v>
      </c>
      <c r="B111" s="14" t="s">
        <v>528</v>
      </c>
      <c r="C111" s="3" t="s">
        <v>19</v>
      </c>
      <c r="D111" s="3"/>
      <c r="E111" s="15" t="s">
        <v>528</v>
      </c>
      <c r="F111" s="3" t="s">
        <v>11</v>
      </c>
      <c r="G111" s="3"/>
    </row>
    <row r="112" spans="1:7" hidden="1" outlineLevel="1" x14ac:dyDescent="0.25">
      <c r="A112" s="3" t="s">
        <v>15</v>
      </c>
      <c r="B112" s="15" t="s">
        <v>29</v>
      </c>
      <c r="C112" s="3"/>
      <c r="D112" s="3"/>
      <c r="E112" s="15" t="s">
        <v>521</v>
      </c>
      <c r="F112" s="3" t="s">
        <v>11</v>
      </c>
      <c r="G112" s="3"/>
    </row>
    <row r="113" spans="1:7" hidden="1" outlineLevel="1" collapsed="1" x14ac:dyDescent="0.25">
      <c r="A113" s="3" t="s">
        <v>15</v>
      </c>
      <c r="B113" s="15" t="s">
        <v>29</v>
      </c>
      <c r="C113" s="3" t="s">
        <v>19</v>
      </c>
      <c r="D113" s="3"/>
      <c r="E113" s="15" t="s">
        <v>522</v>
      </c>
      <c r="F113" s="3" t="s">
        <v>11</v>
      </c>
      <c r="G113" s="3"/>
    </row>
    <row r="114" spans="1:7" hidden="1" outlineLevel="1" x14ac:dyDescent="0.25">
      <c r="A114" s="3" t="s">
        <v>15</v>
      </c>
      <c r="B114" s="15" t="s">
        <v>29</v>
      </c>
      <c r="C114" s="3" t="s">
        <v>19</v>
      </c>
      <c r="D114" s="3"/>
      <c r="E114" s="15" t="s">
        <v>523</v>
      </c>
      <c r="F114" s="3" t="s">
        <v>11</v>
      </c>
      <c r="G114" s="3"/>
    </row>
    <row r="115" spans="1:7" hidden="1" outlineLevel="1" x14ac:dyDescent="0.25">
      <c r="A115" s="3" t="s">
        <v>15</v>
      </c>
      <c r="B115" s="15" t="s">
        <v>29</v>
      </c>
      <c r="C115" s="3" t="s">
        <v>19</v>
      </c>
      <c r="D115" s="3"/>
      <c r="E115" s="15" t="s">
        <v>524</v>
      </c>
      <c r="F115" s="3" t="s">
        <v>11</v>
      </c>
      <c r="G115" s="3"/>
    </row>
    <row r="116" spans="1:7" ht="30" hidden="1" outlineLevel="1" x14ac:dyDescent="0.25">
      <c r="A116" s="3" t="s">
        <v>15</v>
      </c>
      <c r="B116" s="15" t="s">
        <v>29</v>
      </c>
      <c r="C116" s="3" t="s">
        <v>19</v>
      </c>
      <c r="D116" s="3"/>
      <c r="E116" s="15" t="s">
        <v>525</v>
      </c>
      <c r="F116" s="3" t="s">
        <v>11</v>
      </c>
      <c r="G116" s="3"/>
    </row>
    <row r="117" spans="1:7" hidden="1" outlineLevel="1" x14ac:dyDescent="0.25">
      <c r="A117" s="3" t="s">
        <v>15</v>
      </c>
      <c r="B117" s="15" t="s">
        <v>29</v>
      </c>
      <c r="C117" s="3" t="s">
        <v>19</v>
      </c>
      <c r="D117" s="3"/>
      <c r="E117" s="15" t="s">
        <v>526</v>
      </c>
      <c r="F117" s="3" t="s">
        <v>11</v>
      </c>
      <c r="G117" s="3"/>
    </row>
    <row r="118" spans="1:7" hidden="1" outlineLevel="1" x14ac:dyDescent="0.25">
      <c r="A118" s="3" t="s">
        <v>15</v>
      </c>
      <c r="B118" s="15" t="s">
        <v>29</v>
      </c>
      <c r="C118" s="3" t="s">
        <v>19</v>
      </c>
      <c r="D118" s="3"/>
      <c r="E118" s="15" t="s">
        <v>527</v>
      </c>
      <c r="F118" s="3" t="s">
        <v>11</v>
      </c>
      <c r="G118" s="3"/>
    </row>
    <row r="119" spans="1:7" collapsed="1" x14ac:dyDescent="0.25">
      <c r="A119" s="3" t="s">
        <v>15</v>
      </c>
      <c r="B119" s="14" t="s">
        <v>529</v>
      </c>
      <c r="C119" s="3" t="s">
        <v>19</v>
      </c>
      <c r="D119" s="3"/>
      <c r="E119" s="15" t="s">
        <v>529</v>
      </c>
      <c r="F119" s="3" t="s">
        <v>15</v>
      </c>
      <c r="G119" s="3"/>
    </row>
    <row r="120" spans="1:7" hidden="1" outlineLevel="1" x14ac:dyDescent="0.25">
      <c r="A120" s="3" t="s">
        <v>15</v>
      </c>
      <c r="B120" s="15" t="s">
        <v>29</v>
      </c>
      <c r="C120" s="3"/>
      <c r="D120" s="3"/>
      <c r="E120" s="15" t="s">
        <v>521</v>
      </c>
      <c r="F120" s="3" t="s">
        <v>11</v>
      </c>
      <c r="G120" s="3"/>
    </row>
    <row r="121" spans="1:7" hidden="1" outlineLevel="1" collapsed="1" x14ac:dyDescent="0.25">
      <c r="A121" s="3" t="s">
        <v>15</v>
      </c>
      <c r="B121" s="15" t="s">
        <v>29</v>
      </c>
      <c r="C121" s="3" t="s">
        <v>19</v>
      </c>
      <c r="D121" s="3"/>
      <c r="E121" s="15" t="s">
        <v>522</v>
      </c>
      <c r="F121" s="3" t="s">
        <v>11</v>
      </c>
      <c r="G121" s="3"/>
    </row>
    <row r="122" spans="1:7" hidden="1" outlineLevel="1" x14ac:dyDescent="0.25">
      <c r="A122" s="3" t="s">
        <v>15</v>
      </c>
      <c r="B122" s="15" t="s">
        <v>29</v>
      </c>
      <c r="C122" s="3" t="s">
        <v>19</v>
      </c>
      <c r="D122" s="3"/>
      <c r="E122" s="15" t="s">
        <v>523</v>
      </c>
      <c r="F122" s="3" t="s">
        <v>11</v>
      </c>
      <c r="G122" s="3"/>
    </row>
    <row r="123" spans="1:7" hidden="1" outlineLevel="1" x14ac:dyDescent="0.25">
      <c r="A123" s="3" t="s">
        <v>15</v>
      </c>
      <c r="B123" s="15" t="s">
        <v>29</v>
      </c>
      <c r="C123" s="3" t="s">
        <v>19</v>
      </c>
      <c r="D123" s="3"/>
      <c r="E123" s="15" t="s">
        <v>524</v>
      </c>
      <c r="F123" s="3" t="s">
        <v>11</v>
      </c>
      <c r="G123" s="3"/>
    </row>
    <row r="124" spans="1:7" ht="30" hidden="1" outlineLevel="1" x14ac:dyDescent="0.25">
      <c r="A124" s="3" t="s">
        <v>15</v>
      </c>
      <c r="B124" s="15" t="s">
        <v>29</v>
      </c>
      <c r="C124" s="3" t="s">
        <v>19</v>
      </c>
      <c r="D124" s="3"/>
      <c r="E124" s="15" t="s">
        <v>525</v>
      </c>
      <c r="F124" s="3" t="s">
        <v>11</v>
      </c>
      <c r="G124" s="3"/>
    </row>
    <row r="125" spans="1:7" hidden="1" outlineLevel="1" x14ac:dyDescent="0.25">
      <c r="A125" s="3" t="s">
        <v>15</v>
      </c>
      <c r="B125" s="15" t="s">
        <v>29</v>
      </c>
      <c r="C125" s="3" t="s">
        <v>19</v>
      </c>
      <c r="D125" s="3"/>
      <c r="E125" s="15" t="s">
        <v>526</v>
      </c>
      <c r="F125" s="3" t="s">
        <v>11</v>
      </c>
      <c r="G125" s="3"/>
    </row>
    <row r="126" spans="1:7" hidden="1" outlineLevel="1" x14ac:dyDescent="0.25">
      <c r="A126" s="3" t="s">
        <v>15</v>
      </c>
      <c r="B126" s="15" t="s">
        <v>29</v>
      </c>
      <c r="C126" s="3" t="s">
        <v>19</v>
      </c>
      <c r="D126" s="3"/>
      <c r="E126" s="15" t="s">
        <v>527</v>
      </c>
      <c r="F126" s="3" t="s">
        <v>11</v>
      </c>
      <c r="G126" s="3"/>
    </row>
    <row r="127" spans="1:7" ht="45" x14ac:dyDescent="0.25">
      <c r="A127" s="3" t="s">
        <v>11</v>
      </c>
      <c r="B127" s="15" t="s">
        <v>40</v>
      </c>
      <c r="C127" s="3" t="s">
        <v>19</v>
      </c>
      <c r="D127" s="3"/>
      <c r="E127" s="15" t="s">
        <v>530</v>
      </c>
      <c r="F127" s="3" t="s">
        <v>11</v>
      </c>
      <c r="G127" s="3"/>
    </row>
    <row r="128" spans="1:7" ht="45" x14ac:dyDescent="0.25">
      <c r="A128" s="3" t="s">
        <v>15</v>
      </c>
      <c r="B128" s="15" t="s">
        <v>29</v>
      </c>
      <c r="C128" s="3" t="s">
        <v>19</v>
      </c>
      <c r="D128" s="3"/>
      <c r="E128" s="15" t="s">
        <v>531</v>
      </c>
      <c r="F128" s="3" t="s">
        <v>11</v>
      </c>
      <c r="G128" s="3"/>
    </row>
    <row r="129" spans="1:7" ht="45" x14ac:dyDescent="0.25">
      <c r="A129" s="3" t="s">
        <v>15</v>
      </c>
      <c r="B129" s="15" t="s">
        <v>29</v>
      </c>
      <c r="C129" s="3" t="s">
        <v>19</v>
      </c>
      <c r="D129" s="3"/>
      <c r="E129" s="15" t="s">
        <v>532</v>
      </c>
      <c r="F129" s="3" t="s">
        <v>11</v>
      </c>
      <c r="G129" s="3"/>
    </row>
    <row r="130" spans="1:7" ht="30" x14ac:dyDescent="0.25">
      <c r="A130" s="3" t="s">
        <v>15</v>
      </c>
      <c r="B130" s="15" t="s">
        <v>29</v>
      </c>
      <c r="C130" s="3" t="s">
        <v>19</v>
      </c>
      <c r="D130" s="3"/>
      <c r="E130" s="15" t="s">
        <v>533</v>
      </c>
      <c r="F130" s="3" t="s">
        <v>11</v>
      </c>
      <c r="G130" s="3"/>
    </row>
    <row r="131" spans="1:7" ht="75" x14ac:dyDescent="0.25">
      <c r="A131" s="3" t="s">
        <v>15</v>
      </c>
      <c r="B131" s="15" t="s">
        <v>29</v>
      </c>
      <c r="C131" s="3" t="s">
        <v>19</v>
      </c>
      <c r="D131" s="3"/>
      <c r="E131" s="15" t="s">
        <v>534</v>
      </c>
      <c r="F131" s="3" t="s">
        <v>11</v>
      </c>
      <c r="G131" s="3"/>
    </row>
    <row r="132" spans="1:7" ht="135" x14ac:dyDescent="0.25">
      <c r="A132" s="3" t="s">
        <v>15</v>
      </c>
      <c r="B132" s="15" t="s">
        <v>29</v>
      </c>
      <c r="C132" s="3" t="s">
        <v>19</v>
      </c>
      <c r="D132" s="3"/>
      <c r="E132" s="15" t="s">
        <v>535</v>
      </c>
      <c r="F132" s="3" t="s">
        <v>11</v>
      </c>
      <c r="G132" s="3"/>
    </row>
    <row r="133" spans="1:7" ht="45" x14ac:dyDescent="0.25">
      <c r="A133" s="3" t="s">
        <v>15</v>
      </c>
      <c r="B133" s="15" t="s">
        <v>29</v>
      </c>
      <c r="C133" s="3" t="s">
        <v>19</v>
      </c>
      <c r="D133" s="3"/>
      <c r="E133" s="15" t="s">
        <v>536</v>
      </c>
      <c r="F133" s="3" t="s">
        <v>11</v>
      </c>
      <c r="G133" s="3"/>
    </row>
    <row r="134" spans="1:7" x14ac:dyDescent="0.25">
      <c r="A134" s="3" t="s">
        <v>11</v>
      </c>
      <c r="B134" s="15" t="s">
        <v>40</v>
      </c>
      <c r="C134" s="3" t="s">
        <v>19</v>
      </c>
      <c r="D134" s="3"/>
      <c r="E134" s="15" t="s">
        <v>537</v>
      </c>
      <c r="F134" s="3" t="s">
        <v>11</v>
      </c>
      <c r="G134" s="3"/>
    </row>
    <row r="135" spans="1:7" ht="30" collapsed="1" x14ac:dyDescent="0.25">
      <c r="A135" s="3" t="s">
        <v>15</v>
      </c>
      <c r="B135" s="14" t="s">
        <v>538</v>
      </c>
      <c r="C135" s="3" t="s">
        <v>19</v>
      </c>
      <c r="D135" s="3"/>
      <c r="E135" s="15" t="s">
        <v>539</v>
      </c>
      <c r="F135" s="3" t="s">
        <v>15</v>
      </c>
      <c r="G135" s="3"/>
    </row>
    <row r="136" spans="1:7" ht="30" hidden="1" outlineLevel="1" x14ac:dyDescent="0.25">
      <c r="A136" s="3" t="s">
        <v>15</v>
      </c>
      <c r="B136" s="15" t="s">
        <v>29</v>
      </c>
      <c r="C136" s="3"/>
      <c r="D136" s="3"/>
      <c r="E136" s="15" t="s">
        <v>540</v>
      </c>
      <c r="F136" s="3" t="s">
        <v>11</v>
      </c>
      <c r="G136" s="3"/>
    </row>
    <row r="137" spans="1:7" hidden="1" outlineLevel="1" x14ac:dyDescent="0.25">
      <c r="A137" s="3" t="s">
        <v>15</v>
      </c>
      <c r="B137" s="14" t="s">
        <v>248</v>
      </c>
      <c r="C137" s="3" t="s">
        <v>19</v>
      </c>
      <c r="D137" s="3"/>
      <c r="E137" s="15" t="s">
        <v>541</v>
      </c>
      <c r="F137" s="3" t="s">
        <v>11</v>
      </c>
      <c r="G137" s="3"/>
    </row>
    <row r="138" spans="1:7" hidden="1" outlineLevel="2" collapsed="1" x14ac:dyDescent="0.25">
      <c r="A138" s="3" t="s">
        <v>15</v>
      </c>
      <c r="B138" s="15" t="s">
        <v>210</v>
      </c>
      <c r="C138" s="3" t="s">
        <v>19</v>
      </c>
      <c r="D138" s="3"/>
      <c r="E138" s="15" t="s">
        <v>250</v>
      </c>
      <c r="F138" s="3" t="s">
        <v>11</v>
      </c>
      <c r="G138" s="3"/>
    </row>
    <row r="139" spans="1:7" hidden="1" outlineLevel="2" x14ac:dyDescent="0.25">
      <c r="A139" s="3" t="s">
        <v>15</v>
      </c>
      <c r="B139" s="15" t="s">
        <v>210</v>
      </c>
      <c r="C139" s="3" t="s">
        <v>19</v>
      </c>
      <c r="D139" s="3"/>
      <c r="E139" s="15" t="s">
        <v>251</v>
      </c>
      <c r="F139" s="3" t="s">
        <v>11</v>
      </c>
      <c r="G139" s="3"/>
    </row>
    <row r="140" spans="1:7" hidden="1" outlineLevel="1" x14ac:dyDescent="0.25">
      <c r="A140" s="3" t="s">
        <v>15</v>
      </c>
      <c r="B140" s="15" t="s">
        <v>29</v>
      </c>
      <c r="C140" s="3" t="s">
        <v>19</v>
      </c>
      <c r="D140" s="3"/>
      <c r="E140" s="15" t="s">
        <v>542</v>
      </c>
      <c r="F140" s="3" t="s">
        <v>11</v>
      </c>
      <c r="G140" s="3"/>
    </row>
    <row r="141" spans="1:7" hidden="1" outlineLevel="1" x14ac:dyDescent="0.25">
      <c r="A141" s="3" t="s">
        <v>15</v>
      </c>
      <c r="B141" s="15" t="s">
        <v>29</v>
      </c>
      <c r="C141" s="3" t="s">
        <v>19</v>
      </c>
      <c r="D141" s="3"/>
      <c r="E141" s="15" t="s">
        <v>543</v>
      </c>
      <c r="F141" s="3" t="s">
        <v>11</v>
      </c>
      <c r="G141" s="3"/>
    </row>
    <row r="142" spans="1:7" hidden="1" outlineLevel="1" x14ac:dyDescent="0.25">
      <c r="A142" s="3" t="s">
        <v>15</v>
      </c>
      <c r="B142" s="15" t="s">
        <v>29</v>
      </c>
      <c r="C142" s="3" t="s">
        <v>19</v>
      </c>
      <c r="D142" s="3"/>
      <c r="E142" s="15" t="s">
        <v>544</v>
      </c>
      <c r="F142" s="3" t="s">
        <v>11</v>
      </c>
      <c r="G142" s="3"/>
    </row>
    <row r="143" spans="1:7" ht="30" hidden="1" outlineLevel="1" x14ac:dyDescent="0.25">
      <c r="A143" s="3" t="s">
        <v>15</v>
      </c>
      <c r="B143" s="15" t="s">
        <v>29</v>
      </c>
      <c r="C143" s="3" t="s">
        <v>19</v>
      </c>
      <c r="D143" s="3"/>
      <c r="E143" s="15" t="s">
        <v>545</v>
      </c>
      <c r="F143" s="3" t="s">
        <v>11</v>
      </c>
      <c r="G143" s="3"/>
    </row>
    <row r="144" spans="1:7" collapsed="1" x14ac:dyDescent="0.25">
      <c r="A144" s="3" t="s">
        <v>15</v>
      </c>
      <c r="B144" s="14" t="s">
        <v>546</v>
      </c>
      <c r="C144" s="3" t="s">
        <v>19</v>
      </c>
      <c r="D144" s="3"/>
      <c r="E144" s="15" t="s">
        <v>547</v>
      </c>
      <c r="F144" s="3" t="s">
        <v>15</v>
      </c>
      <c r="G144" s="3"/>
    </row>
    <row r="145" spans="1:7" ht="30" hidden="1" outlineLevel="1" x14ac:dyDescent="0.25">
      <c r="A145" s="3" t="s">
        <v>15</v>
      </c>
      <c r="B145" s="15" t="s">
        <v>29</v>
      </c>
      <c r="C145" s="3"/>
      <c r="D145" s="3"/>
      <c r="E145" s="15" t="s">
        <v>548</v>
      </c>
      <c r="F145" s="3" t="s">
        <v>11</v>
      </c>
      <c r="G145" s="3"/>
    </row>
    <row r="146" spans="1:7" hidden="1" outlineLevel="1" x14ac:dyDescent="0.25">
      <c r="A146" s="3" t="s">
        <v>15</v>
      </c>
      <c r="B146" s="15" t="s">
        <v>29</v>
      </c>
      <c r="C146" s="3" t="s">
        <v>19</v>
      </c>
      <c r="D146" s="3"/>
      <c r="E146" s="15" t="s">
        <v>542</v>
      </c>
      <c r="F146" s="3" t="s">
        <v>11</v>
      </c>
      <c r="G146" s="3"/>
    </row>
    <row r="147" spans="1:7" hidden="1" outlineLevel="1" x14ac:dyDescent="0.25">
      <c r="A147" s="3" t="s">
        <v>15</v>
      </c>
      <c r="B147" s="15" t="s">
        <v>29</v>
      </c>
      <c r="C147" s="3" t="s">
        <v>19</v>
      </c>
      <c r="D147" s="3"/>
      <c r="E147" s="15" t="s">
        <v>543</v>
      </c>
      <c r="F147" s="3" t="s">
        <v>11</v>
      </c>
      <c r="G147" s="3"/>
    </row>
    <row r="148" spans="1:7" hidden="1" outlineLevel="1" x14ac:dyDescent="0.25">
      <c r="A148" s="3" t="s">
        <v>15</v>
      </c>
      <c r="B148" s="15" t="s">
        <v>29</v>
      </c>
      <c r="C148" s="3" t="s">
        <v>19</v>
      </c>
      <c r="D148" s="3"/>
      <c r="E148" s="15" t="s">
        <v>544</v>
      </c>
      <c r="F148" s="3" t="s">
        <v>11</v>
      </c>
      <c r="G148" s="3"/>
    </row>
    <row r="149" spans="1:7" ht="30" hidden="1" outlineLevel="1" x14ac:dyDescent="0.25">
      <c r="A149" s="3" t="s">
        <v>15</v>
      </c>
      <c r="B149" s="15" t="s">
        <v>29</v>
      </c>
      <c r="C149" s="3" t="s">
        <v>19</v>
      </c>
      <c r="D149" s="3"/>
      <c r="E149" s="15" t="s">
        <v>545</v>
      </c>
      <c r="F149" s="3" t="s">
        <v>11</v>
      </c>
      <c r="G149" s="3"/>
    </row>
    <row r="150" spans="1:7" collapsed="1" x14ac:dyDescent="0.25">
      <c r="A150" s="3" t="s">
        <v>15</v>
      </c>
      <c r="B150" s="14" t="s">
        <v>549</v>
      </c>
      <c r="C150" s="3" t="s">
        <v>19</v>
      </c>
      <c r="D150" s="3"/>
      <c r="E150" s="15" t="s">
        <v>550</v>
      </c>
      <c r="F150" s="3" t="s">
        <v>15</v>
      </c>
      <c r="G150" s="3"/>
    </row>
    <row r="151" spans="1:7" ht="30" hidden="1" outlineLevel="1" x14ac:dyDescent="0.25">
      <c r="A151" s="3" t="s">
        <v>15</v>
      </c>
      <c r="B151" s="15" t="s">
        <v>29</v>
      </c>
      <c r="C151" s="3"/>
      <c r="D151" s="3"/>
      <c r="E151" s="15" t="s">
        <v>551</v>
      </c>
      <c r="F151" s="3" t="s">
        <v>11</v>
      </c>
      <c r="G151" s="3"/>
    </row>
    <row r="152" spans="1:7" hidden="1" outlineLevel="1" x14ac:dyDescent="0.25">
      <c r="A152" s="3" t="s">
        <v>15</v>
      </c>
      <c r="B152" s="15" t="s">
        <v>29</v>
      </c>
      <c r="C152" s="3" t="s">
        <v>19</v>
      </c>
      <c r="D152" s="3"/>
      <c r="E152" s="15" t="s">
        <v>552</v>
      </c>
      <c r="F152" s="3" t="s">
        <v>11</v>
      </c>
      <c r="G152" s="3"/>
    </row>
    <row r="153" spans="1:7" hidden="1" outlineLevel="1" x14ac:dyDescent="0.25">
      <c r="A153" s="3" t="s">
        <v>15</v>
      </c>
      <c r="B153" s="15" t="s">
        <v>29</v>
      </c>
      <c r="C153" s="3" t="s">
        <v>19</v>
      </c>
      <c r="D153" s="3"/>
      <c r="E153" s="15" t="s">
        <v>543</v>
      </c>
      <c r="F153" s="3" t="s">
        <v>11</v>
      </c>
      <c r="G153" s="3"/>
    </row>
    <row r="154" spans="1:7" hidden="1" outlineLevel="1" x14ac:dyDescent="0.25">
      <c r="A154" s="3" t="s">
        <v>15</v>
      </c>
      <c r="B154" s="15" t="s">
        <v>29</v>
      </c>
      <c r="C154" s="3" t="s">
        <v>19</v>
      </c>
      <c r="D154" s="3"/>
      <c r="E154" s="15" t="s">
        <v>544</v>
      </c>
      <c r="F154" s="3" t="s">
        <v>11</v>
      </c>
      <c r="G154" s="3"/>
    </row>
    <row r="155" spans="1:7" ht="30" hidden="1" outlineLevel="1" x14ac:dyDescent="0.25">
      <c r="A155" s="3" t="s">
        <v>15</v>
      </c>
      <c r="B155" s="15" t="s">
        <v>29</v>
      </c>
      <c r="C155" s="3" t="s">
        <v>19</v>
      </c>
      <c r="D155" s="3"/>
      <c r="E155" s="15" t="s">
        <v>545</v>
      </c>
      <c r="F155" s="3" t="s">
        <v>11</v>
      </c>
      <c r="G155" s="3"/>
    </row>
    <row r="156" spans="1:7" x14ac:dyDescent="0.25">
      <c r="A156" s="3" t="s">
        <v>11</v>
      </c>
      <c r="B156" s="15" t="s">
        <v>40</v>
      </c>
      <c r="C156" s="3" t="s">
        <v>19</v>
      </c>
      <c r="D156" s="3"/>
      <c r="E156" s="15" t="s">
        <v>553</v>
      </c>
      <c r="F156" s="3" t="s">
        <v>11</v>
      </c>
      <c r="G156" s="3"/>
    </row>
    <row r="157" spans="1:7" ht="30" x14ac:dyDescent="0.25">
      <c r="A157" s="3" t="s">
        <v>15</v>
      </c>
      <c r="B157" s="15" t="s">
        <v>37</v>
      </c>
      <c r="C157" s="14" t="s">
        <v>554</v>
      </c>
      <c r="D157" s="3"/>
      <c r="E157" s="15" t="s">
        <v>555</v>
      </c>
      <c r="F157" s="3" t="s">
        <v>11</v>
      </c>
      <c r="G157" s="3" t="s">
        <v>556</v>
      </c>
    </row>
    <row r="158" spans="1:7" ht="195" x14ac:dyDescent="0.25">
      <c r="A158" s="3" t="s">
        <v>11</v>
      </c>
      <c r="B158" s="15" t="s">
        <v>29</v>
      </c>
      <c r="C158" s="14"/>
      <c r="D158" s="3" t="b">
        <f>EXACT(G157,"High")</f>
        <v>0</v>
      </c>
      <c r="E158" s="15" t="s">
        <v>557</v>
      </c>
      <c r="F158" s="3" t="s">
        <v>11</v>
      </c>
      <c r="G158" s="3"/>
    </row>
    <row r="159" spans="1:7" ht="195" x14ac:dyDescent="0.25">
      <c r="A159" s="3" t="s">
        <v>11</v>
      </c>
      <c r="B159" s="15" t="s">
        <v>29</v>
      </c>
      <c r="C159" s="14"/>
      <c r="D159" s="3" t="b">
        <f>EXACT(G157,"Medium")</f>
        <v>0</v>
      </c>
      <c r="E159" s="15" t="s">
        <v>557</v>
      </c>
      <c r="F159" s="3" t="s">
        <v>11</v>
      </c>
      <c r="G159" s="3"/>
    </row>
    <row r="160" spans="1:7" ht="75" x14ac:dyDescent="0.25">
      <c r="A160" s="3" t="s">
        <v>11</v>
      </c>
      <c r="B160" s="15" t="s">
        <v>40</v>
      </c>
      <c r="C160" s="14"/>
      <c r="D160" s="3"/>
      <c r="E160" s="15" t="s">
        <v>558</v>
      </c>
      <c r="F160" s="3" t="s">
        <v>11</v>
      </c>
      <c r="G160" s="3"/>
    </row>
    <row r="161" spans="1:7" collapsed="1" x14ac:dyDescent="0.25">
      <c r="A161" s="3" t="s">
        <v>11</v>
      </c>
      <c r="B161" s="14" t="s">
        <v>559</v>
      </c>
      <c r="C161" s="14"/>
      <c r="D161" s="3"/>
      <c r="E161" s="15" t="s">
        <v>559</v>
      </c>
      <c r="F161" s="3" t="s">
        <v>15</v>
      </c>
      <c r="G161" s="3"/>
    </row>
    <row r="162" spans="1:7" hidden="1" outlineLevel="1" x14ac:dyDescent="0.25">
      <c r="A162" s="3" t="s">
        <v>15</v>
      </c>
      <c r="B162" s="15" t="s">
        <v>29</v>
      </c>
      <c r="C162" s="3"/>
      <c r="D162" s="3"/>
      <c r="E162" s="15" t="s">
        <v>560</v>
      </c>
      <c r="F162" s="3" t="s">
        <v>11</v>
      </c>
      <c r="G162" s="3"/>
    </row>
    <row r="163" spans="1:7" hidden="1" outlineLevel="1" x14ac:dyDescent="0.25">
      <c r="A163" s="3" t="s">
        <v>15</v>
      </c>
      <c r="B163" s="15" t="s">
        <v>29</v>
      </c>
      <c r="C163" s="3" t="s">
        <v>19</v>
      </c>
      <c r="D163" s="3"/>
      <c r="E163" s="15" t="s">
        <v>542</v>
      </c>
      <c r="F163" s="3" t="s">
        <v>11</v>
      </c>
      <c r="G163" s="3"/>
    </row>
    <row r="164" spans="1:7" hidden="1" outlineLevel="1" x14ac:dyDescent="0.25">
      <c r="A164" s="3" t="s">
        <v>15</v>
      </c>
      <c r="B164" s="15" t="s">
        <v>29</v>
      </c>
      <c r="C164" s="3" t="s">
        <v>19</v>
      </c>
      <c r="D164" s="3"/>
      <c r="E164" s="15" t="s">
        <v>543</v>
      </c>
      <c r="F164" s="3" t="s">
        <v>11</v>
      </c>
      <c r="G164" s="3"/>
    </row>
    <row r="165" spans="1:7" hidden="1" outlineLevel="1" x14ac:dyDescent="0.25">
      <c r="A165" s="3" t="s">
        <v>15</v>
      </c>
      <c r="B165" s="15" t="s">
        <v>29</v>
      </c>
      <c r="C165" s="3" t="s">
        <v>19</v>
      </c>
      <c r="D165" s="3"/>
      <c r="E165" s="15" t="s">
        <v>544</v>
      </c>
      <c r="F165" s="3" t="s">
        <v>11</v>
      </c>
      <c r="G165" s="3"/>
    </row>
    <row r="166" spans="1:7" ht="45" hidden="1" outlineLevel="1" x14ac:dyDescent="0.25">
      <c r="A166" s="3" t="s">
        <v>15</v>
      </c>
      <c r="B166" s="15" t="s">
        <v>29</v>
      </c>
      <c r="C166" s="3" t="s">
        <v>19</v>
      </c>
      <c r="D166" s="3"/>
      <c r="E166" s="15" t="s">
        <v>561</v>
      </c>
      <c r="F166" s="3" t="s">
        <v>11</v>
      </c>
      <c r="G166" s="3"/>
    </row>
    <row r="167" spans="1:7" collapsed="1" x14ac:dyDescent="0.25">
      <c r="A167" s="3" t="s">
        <v>11</v>
      </c>
      <c r="B167" s="14" t="s">
        <v>562</v>
      </c>
      <c r="C167" s="3" t="s">
        <v>19</v>
      </c>
      <c r="D167" s="3"/>
      <c r="E167" s="15" t="s">
        <v>563</v>
      </c>
      <c r="F167" s="3" t="s">
        <v>15</v>
      </c>
      <c r="G167" s="3"/>
    </row>
    <row r="168" spans="1:7" ht="30" hidden="1" outlineLevel="1" x14ac:dyDescent="0.25">
      <c r="A168" s="3" t="s">
        <v>15</v>
      </c>
      <c r="B168" s="15" t="s">
        <v>29</v>
      </c>
      <c r="C168" s="3"/>
      <c r="D168" s="3"/>
      <c r="E168" s="15" t="s">
        <v>564</v>
      </c>
      <c r="F168" s="3" t="s">
        <v>11</v>
      </c>
      <c r="G168" s="3"/>
    </row>
    <row r="169" spans="1:7" hidden="1" outlineLevel="1" x14ac:dyDescent="0.25">
      <c r="A169" s="3" t="s">
        <v>15</v>
      </c>
      <c r="B169" s="15" t="s">
        <v>29</v>
      </c>
      <c r="C169" s="3" t="s">
        <v>19</v>
      </c>
      <c r="D169" s="3"/>
      <c r="E169" s="15" t="s">
        <v>542</v>
      </c>
      <c r="F169" s="3" t="s">
        <v>11</v>
      </c>
      <c r="G169" s="3"/>
    </row>
    <row r="170" spans="1:7" hidden="1" outlineLevel="1" x14ac:dyDescent="0.25">
      <c r="A170" s="3" t="s">
        <v>15</v>
      </c>
      <c r="B170" s="15" t="s">
        <v>29</v>
      </c>
      <c r="C170" s="3" t="s">
        <v>19</v>
      </c>
      <c r="D170" s="3"/>
      <c r="E170" s="15" t="s">
        <v>565</v>
      </c>
      <c r="F170" s="3" t="s">
        <v>11</v>
      </c>
      <c r="G170" s="3"/>
    </row>
    <row r="171" spans="1:7" hidden="1" outlineLevel="1" x14ac:dyDescent="0.25">
      <c r="A171" s="3" t="s">
        <v>15</v>
      </c>
      <c r="B171" s="15" t="s">
        <v>29</v>
      </c>
      <c r="C171" s="3" t="s">
        <v>19</v>
      </c>
      <c r="D171" s="3"/>
      <c r="E171" s="15" t="s">
        <v>544</v>
      </c>
      <c r="F171" s="3" t="s">
        <v>11</v>
      </c>
      <c r="G171" s="3"/>
    </row>
    <row r="172" spans="1:7" ht="45" hidden="1" outlineLevel="1" x14ac:dyDescent="0.25">
      <c r="A172" s="3" t="s">
        <v>15</v>
      </c>
      <c r="B172" s="15" t="s">
        <v>29</v>
      </c>
      <c r="C172" s="3" t="s">
        <v>19</v>
      </c>
      <c r="D172" s="3"/>
      <c r="E172" s="15" t="s">
        <v>561</v>
      </c>
      <c r="F172" s="3" t="s">
        <v>11</v>
      </c>
      <c r="G172" s="3"/>
    </row>
  </sheetData>
  <mergeCells count="3">
    <mergeCell ref="A1:G1"/>
    <mergeCell ref="B2:G2"/>
    <mergeCell ref="B3:G3"/>
  </mergeCells>
  <dataValidations count="3">
    <dataValidation type="list" allowBlank="1" showInputMessage="1" showErrorMessage="1" sqref="B3:G3" xr:uid="{367A4BF3-FCB1-4B52-BBB4-EC49C23FE3E6}">
      <formula1>"Verifiable Credentials,Encrypted Verifiable Credential,Sub-Schema"</formula1>
    </dataValidation>
    <dataValidation type="list" allowBlank="1" showInputMessage="1" showErrorMessage="1" sqref="G18:G19 G76 G66 G68 F5:F172 A5:A172" xr:uid="{09B90FED-DA74-4990-A41C-377679727BE1}">
      <formula1>"Yes,No"</formula1>
    </dataValidation>
    <dataValidation type="list" allowBlank="1" showInputMessage="1" showErrorMessage="1" sqref="G157" xr:uid="{E7D46092-538B-4D83-971F-4653C63E974F}">
      <formula1>"High,Medium,Low"</formula1>
    </dataValidation>
  </dataValidations>
  <hyperlinks>
    <hyperlink ref="B13" location="'Date Range'!A1" display="'Date Range" xr:uid="{65DA620F-8CDD-41F3-82F8-D8C41453AC38}"/>
    <hyperlink ref="C18" location="'Are both the lead verifi (enum)'!A1" display="'Are both the lead verifi (enum)" xr:uid="{814D590E-9F13-44AA-926B-BEB2F8857702}"/>
    <hyperlink ref="C19" location="'Will the lead verifier an(enum)'!A1" display="'Will the lead verifier an(enum)" xr:uid="{A624416E-DA8A-4812-808B-946C6D6342CF}"/>
    <hyperlink ref="B21" location="'Project Developer Contact'!A1" display="'Project Developer Contact" xr:uid="{51F6E99A-4B5E-4C1D-A31D-CF32E1F135FE}"/>
    <hyperlink ref="B27" location="'Project Owner or Operator Conta'!A1" display="'Project Owner or Operator Conta" xr:uid="{5108227A-B7F4-4A75-985F-4BA18C3C239C}"/>
    <hyperlink ref="B33" location="'Facility Owner or Landowner'!A1" display="'Facility Owner or Landowner" xr:uid="{E984632A-B8FD-40C7-8CCD-48A79D3D9240}"/>
    <hyperlink ref="B39" location="'Aggregator or Cooperative Devel'!A1" display="'Aggregator or Cooperative Devel" xr:uid="{3A0725A3-F1A9-476F-8473-A92AE6466A55}"/>
    <hyperlink ref="B45" location="'Technical Consultant to the Pro'!A1" display="'Technical Consultant to the Pro" xr:uid="{B00545CC-E37C-4F53-B8EA-51C8D3821889}"/>
    <hyperlink ref="B51" location="'Other Parties with a Material I'!A1" display="'Other Parties with a Material I" xr:uid="{A3B66C92-6217-45E3-9A13-7F0B160635A0}"/>
    <hyperlink ref="C61" location="'The proposed verificatio (enum)'!A1" display="'The proposed verificatio (enum)" xr:uid="{D1312519-7397-4411-BF58-D1CC4B8255AD}"/>
    <hyperlink ref="B63" location="'Locations to be visited for ver'!A1" display="'Locations to be visited for ver" xr:uid="{B7CF2301-823E-4238-852F-6EE5AD85C405}"/>
    <hyperlink ref="C66" location="'Will other project sites (enum)'!A1" display="'Will other project sites (enum)" xr:uid="{5493DEED-A311-4958-B22C-20268A8DBBA1}"/>
    <hyperlink ref="C68" location="'Will the accrediting ent (enum)'!A1" display="'Will the accrediting ent (enum)" xr:uid="{AAEF45ED-6D64-4EF5-BCB3-7DFFE9BCA949}"/>
    <hyperlink ref="C76" location="'Has the verification bod (enum)'!A1" display="'Has the verification bod (enum)" xr:uid="{1FC880D8-37B9-40F0-95F4-E3DC52ADD56F}"/>
    <hyperlink ref="B78" location="'Date Range'!A1" display="'Date Range" xr:uid="{BCA19D43-58E4-4EC4-8186-13061C9DE139}"/>
    <hyperlink ref="B81" location="'Date Range'!A1" display="'Date Range" xr:uid="{30B3D0E1-0FBC-401A-9429-A67D5ACB25CA}"/>
    <hyperlink ref="B77" location="'Evaluation of Potential for Con'!A1" display="'Evaluation of Potential for Con" xr:uid="{06DECBE1-F370-4D6A-80AF-8B725F873C24}"/>
    <hyperlink ref="B94" location="'Part E.2 Clarification Table'!A1" display="'Part E.2 Clarification Table" xr:uid="{3CB48189-085D-4FFF-BABE-264A1CBB48AC}"/>
    <hyperlink ref="B103" location="'Lead Verifier'!A1" display="'Lead Verifier" xr:uid="{E319BDC3-1E4E-46C6-BF12-A18C3162DD85}"/>
    <hyperlink ref="B111" location="'Senior Internal Reviewer'!A1" display="'Senior Internal Reviewer" xr:uid="{CA2CF2F2-7AA8-453F-995F-5CDEC70FE14A}"/>
    <hyperlink ref="B119" location="'Additional Staff'!A1" display="'Additional Staff" xr:uid="{F327DE83-D237-4DA6-9FF4-97801AA1DEA9}"/>
    <hyperlink ref="B137" location="'Date Range'!A1" display="'Date Range" xr:uid="{68C2E9E7-B6D2-4774-A946-C2CD6CA99DBA}"/>
    <hyperlink ref="B135" location="'Prior Reserve Project Verificat'!A1" display="'Prior Reserve Project Verificat" xr:uid="{52162890-F91D-42D0-8ED2-61A8BD2110B1}"/>
    <hyperlink ref="B144" location="'Other Services for Project Deve'!A1" display="'Other Services for Project Deve" xr:uid="{91CAE5F7-0CC2-4569-BF3F-1080995C4C82}"/>
    <hyperlink ref="B150" location="'Anticipated Services for Projec'!A1" display="'Anticipated Services for Projec" xr:uid="{0DDEEFD6-3ED3-4C8A-889E-063B785E6166}"/>
    <hyperlink ref="C157" location="'Based on the information (enum)'!A1" display="'Based on the information (enum)" xr:uid="{BE38CF20-46AA-4F91-8D27-3275FE204FD4}"/>
    <hyperlink ref="B167" location="'Parties with a Material Interes'!A1" display="'Parties with a Material Interes" xr:uid="{E6B8EDD9-E82B-4A03-ADEC-313332864073}"/>
    <hyperlink ref="B161" location="'Technical Consultants'!A1" display="'Technical Consultants" xr:uid="{CD009F33-02E0-4226-AAE6-77A20AB4833B}"/>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CCD65DA-F2CD-4773-9935-F401EE761DE8}">
          <x14:formula1>
            <xm:f>'The proposed verificatio (enum)'!$A$3:$A$4</xm:f>
          </x14:formula1>
          <xm:sqref>G61</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A703-D03C-462F-8442-457BB858E80C}">
  <sheetPr>
    <outlinePr summaryBelow="0" summaryRight="0"/>
  </sheetPr>
  <dimension ref="A1:G22"/>
  <sheetViews>
    <sheetView workbookViewId="0">
      <selection activeCell="B12" sqref="B12"/>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566</v>
      </c>
      <c r="B1" s="70"/>
      <c r="C1" s="70"/>
      <c r="D1" s="70"/>
      <c r="E1" s="70"/>
      <c r="F1" s="70"/>
      <c r="G1" s="70"/>
    </row>
    <row r="2" spans="1:7" ht="18.75" x14ac:dyDescent="0.3">
      <c r="A2" s="1" t="s">
        <v>1</v>
      </c>
      <c r="B2" s="71"/>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ht="45" x14ac:dyDescent="0.25">
      <c r="A5" s="3" t="s">
        <v>11</v>
      </c>
      <c r="B5" s="15" t="s">
        <v>40</v>
      </c>
      <c r="C5" s="12"/>
      <c r="D5" s="3"/>
      <c r="E5" s="15" t="s">
        <v>567</v>
      </c>
      <c r="F5" s="3" t="s">
        <v>11</v>
      </c>
      <c r="G5" s="3"/>
    </row>
    <row r="6" spans="1:7" x14ac:dyDescent="0.25">
      <c r="A6" s="3" t="s">
        <v>15</v>
      </c>
      <c r="B6" s="15" t="s">
        <v>210</v>
      </c>
      <c r="C6" s="12"/>
      <c r="D6" s="3"/>
      <c r="E6" s="15" t="s">
        <v>568</v>
      </c>
      <c r="F6" s="3" t="s">
        <v>11</v>
      </c>
      <c r="G6" s="3"/>
    </row>
    <row r="7" spans="1:7" x14ac:dyDescent="0.25">
      <c r="A7" s="3" t="s">
        <v>15</v>
      </c>
      <c r="B7" s="15" t="s">
        <v>29</v>
      </c>
      <c r="C7" s="12"/>
      <c r="D7" s="3"/>
      <c r="E7" s="15" t="s">
        <v>569</v>
      </c>
      <c r="F7" s="3" t="s">
        <v>11</v>
      </c>
      <c r="G7" s="3"/>
    </row>
    <row r="8" spans="1:7" x14ac:dyDescent="0.25">
      <c r="A8" s="3" t="s">
        <v>15</v>
      </c>
      <c r="B8" s="15" t="s">
        <v>29</v>
      </c>
      <c r="C8" s="12"/>
      <c r="D8" s="3"/>
      <c r="E8" s="15" t="s">
        <v>570</v>
      </c>
      <c r="F8" s="3" t="s">
        <v>11</v>
      </c>
      <c r="G8" s="3"/>
    </row>
    <row r="9" spans="1:7" x14ac:dyDescent="0.25">
      <c r="A9" s="3" t="s">
        <v>15</v>
      </c>
      <c r="B9" s="15" t="s">
        <v>29</v>
      </c>
      <c r="C9" s="12"/>
      <c r="D9" s="3"/>
      <c r="E9" s="15" t="s">
        <v>571</v>
      </c>
      <c r="F9" s="3" t="s">
        <v>11</v>
      </c>
      <c r="G9" s="3"/>
    </row>
    <row r="10" spans="1:7" x14ac:dyDescent="0.25">
      <c r="A10" s="3" t="s">
        <v>15</v>
      </c>
      <c r="B10" s="15" t="s">
        <v>444</v>
      </c>
      <c r="C10" s="12"/>
      <c r="D10" s="3"/>
      <c r="E10" s="15" t="s">
        <v>572</v>
      </c>
      <c r="F10" s="3" t="s">
        <v>11</v>
      </c>
      <c r="G10" s="3"/>
    </row>
    <row r="11" spans="1:7" x14ac:dyDescent="0.25">
      <c r="A11" s="3" t="s">
        <v>15</v>
      </c>
      <c r="B11" s="15" t="s">
        <v>29</v>
      </c>
      <c r="C11" s="12"/>
      <c r="D11" s="3"/>
      <c r="E11" s="15" t="s">
        <v>459</v>
      </c>
      <c r="F11" s="3" t="s">
        <v>11</v>
      </c>
      <c r="G11" s="3"/>
    </row>
    <row r="12" spans="1:7" x14ac:dyDescent="0.25">
      <c r="A12" s="3" t="s">
        <v>15</v>
      </c>
      <c r="B12" s="15" t="s">
        <v>29</v>
      </c>
      <c r="C12" s="12"/>
      <c r="D12" s="3"/>
      <c r="E12" s="15" t="s">
        <v>573</v>
      </c>
      <c r="F12" s="3" t="s">
        <v>11</v>
      </c>
      <c r="G12" s="3"/>
    </row>
    <row r="13" spans="1:7" x14ac:dyDescent="0.25">
      <c r="A13" s="3" t="s">
        <v>15</v>
      </c>
      <c r="B13" s="15" t="s">
        <v>29</v>
      </c>
      <c r="C13" s="12"/>
      <c r="D13" s="3"/>
      <c r="E13" s="15" t="s">
        <v>574</v>
      </c>
      <c r="F13" s="3" t="s">
        <v>11</v>
      </c>
      <c r="G13" s="3"/>
    </row>
    <row r="14" spans="1:7" x14ac:dyDescent="0.25">
      <c r="A14" s="3" t="s">
        <v>15</v>
      </c>
      <c r="B14" s="15" t="s">
        <v>29</v>
      </c>
      <c r="C14" s="12"/>
      <c r="D14" s="3"/>
      <c r="E14" s="15" t="s">
        <v>575</v>
      </c>
      <c r="F14" s="3" t="s">
        <v>11</v>
      </c>
      <c r="G14" s="3"/>
    </row>
    <row r="15" spans="1:7" x14ac:dyDescent="0.25">
      <c r="A15" s="3" t="s">
        <v>15</v>
      </c>
      <c r="B15" s="15" t="s">
        <v>29</v>
      </c>
      <c r="C15" s="12"/>
      <c r="D15" s="3"/>
      <c r="E15" s="15" t="s">
        <v>576</v>
      </c>
      <c r="F15" s="3" t="s">
        <v>11</v>
      </c>
      <c r="G15" s="3"/>
    </row>
    <row r="16" spans="1:7" x14ac:dyDescent="0.25">
      <c r="A16" s="3" t="s">
        <v>15</v>
      </c>
      <c r="B16" s="15" t="s">
        <v>29</v>
      </c>
      <c r="C16" s="12"/>
      <c r="D16" s="3"/>
      <c r="E16" s="15" t="s">
        <v>577</v>
      </c>
      <c r="F16" s="3" t="s">
        <v>11</v>
      </c>
      <c r="G16" s="3"/>
    </row>
    <row r="17" spans="1:7" x14ac:dyDescent="0.25">
      <c r="A17" s="3" t="s">
        <v>15</v>
      </c>
      <c r="B17" s="15" t="s">
        <v>29</v>
      </c>
      <c r="C17" s="12"/>
      <c r="D17" s="3"/>
      <c r="E17" s="15" t="s">
        <v>578</v>
      </c>
      <c r="F17" s="3" t="s">
        <v>11</v>
      </c>
      <c r="G17" s="3"/>
    </row>
    <row r="18" spans="1:7" x14ac:dyDescent="0.25">
      <c r="A18" s="3" t="s">
        <v>15</v>
      </c>
      <c r="B18" s="15" t="s">
        <v>29</v>
      </c>
      <c r="C18" s="12"/>
      <c r="D18" s="3"/>
      <c r="E18" s="15" t="s">
        <v>214</v>
      </c>
      <c r="F18" s="3" t="s">
        <v>11</v>
      </c>
      <c r="G18" s="3"/>
    </row>
    <row r="19" spans="1:7" x14ac:dyDescent="0.25">
      <c r="A19" s="3" t="s">
        <v>15</v>
      </c>
      <c r="B19" s="15" t="s">
        <v>29</v>
      </c>
      <c r="C19" s="12"/>
      <c r="D19" s="3"/>
      <c r="E19" s="15" t="s">
        <v>579</v>
      </c>
      <c r="F19" s="3" t="s">
        <v>11</v>
      </c>
      <c r="G19" s="3"/>
    </row>
    <row r="20" spans="1:7" x14ac:dyDescent="0.25">
      <c r="A20" s="3" t="s">
        <v>15</v>
      </c>
      <c r="B20" s="15" t="s">
        <v>444</v>
      </c>
      <c r="C20" s="12"/>
      <c r="D20" s="3"/>
      <c r="E20" s="15" t="s">
        <v>458</v>
      </c>
      <c r="F20" s="3" t="s">
        <v>11</v>
      </c>
      <c r="G20" s="3"/>
    </row>
    <row r="21" spans="1:7" x14ac:dyDescent="0.25">
      <c r="A21" s="3" t="s">
        <v>15</v>
      </c>
      <c r="B21" s="15" t="s">
        <v>29</v>
      </c>
      <c r="C21" s="12"/>
      <c r="D21" s="3"/>
      <c r="E21" s="15" t="s">
        <v>459</v>
      </c>
      <c r="F21" s="3" t="s">
        <v>11</v>
      </c>
      <c r="G21" s="3"/>
    </row>
    <row r="22" spans="1:7" ht="165" x14ac:dyDescent="0.25">
      <c r="A22" s="3" t="s">
        <v>15</v>
      </c>
      <c r="B22" s="15" t="s">
        <v>29</v>
      </c>
      <c r="C22" s="12"/>
      <c r="D22" s="3"/>
      <c r="E22" s="15" t="s">
        <v>580</v>
      </c>
      <c r="F22" s="3" t="s">
        <v>15</v>
      </c>
      <c r="G22" s="3"/>
    </row>
  </sheetData>
  <mergeCells count="3">
    <mergeCell ref="A1:G1"/>
    <mergeCell ref="B2:G2"/>
    <mergeCell ref="B3:G3"/>
  </mergeCells>
  <dataValidations count="2">
    <dataValidation type="list" allowBlank="1" showInputMessage="1" showErrorMessage="1" sqref="F5:F22 A5:A22" xr:uid="{5A0A9723-51FC-40E3-BACE-321EDAC6B684}">
      <formula1>"Yes,No"</formula1>
    </dataValidation>
    <dataValidation type="list" allowBlank="1" showInputMessage="1" showErrorMessage="1" sqref="B3:G3" xr:uid="{5EA6E25A-4C3E-4C1F-A9D1-1126BBAC2335}">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94662-CB2E-4FDC-8B53-51CAD9454FBC}">
  <sheetPr codeName="Sheet62">
    <outlinePr summaryBelow="0" summaryRight="0"/>
  </sheetPr>
  <dimension ref="A1:G20"/>
  <sheetViews>
    <sheetView workbookViewId="0">
      <selection activeCell="D34" sqref="D34"/>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581</v>
      </c>
      <c r="B1" s="70"/>
      <c r="C1" s="70"/>
      <c r="D1" s="70"/>
      <c r="E1" s="70"/>
      <c r="F1" s="70"/>
      <c r="G1" s="70"/>
    </row>
    <row r="2" spans="1:7" ht="18.75" x14ac:dyDescent="0.3">
      <c r="A2" s="1" t="s">
        <v>1</v>
      </c>
      <c r="B2" s="71" t="s">
        <v>582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x14ac:dyDescent="0.25">
      <c r="A5" s="15" t="s">
        <v>11</v>
      </c>
      <c r="B5" s="15" t="s">
        <v>29</v>
      </c>
      <c r="C5" s="12"/>
      <c r="D5" s="3"/>
      <c r="E5" s="15" t="s">
        <v>357</v>
      </c>
      <c r="F5" s="3" t="s">
        <v>11</v>
      </c>
      <c r="G5" s="3"/>
    </row>
    <row r="6" spans="1:7" x14ac:dyDescent="0.25">
      <c r="A6" s="3" t="s">
        <v>15</v>
      </c>
      <c r="B6" s="15" t="s">
        <v>29</v>
      </c>
      <c r="C6" s="12"/>
      <c r="D6" s="3"/>
      <c r="E6" s="15" t="s">
        <v>358</v>
      </c>
      <c r="F6" s="3" t="s">
        <v>11</v>
      </c>
      <c r="G6" s="3"/>
    </row>
    <row r="7" spans="1:7" x14ac:dyDescent="0.25">
      <c r="A7" s="3" t="s">
        <v>15</v>
      </c>
      <c r="B7" s="15" t="s">
        <v>29</v>
      </c>
      <c r="C7" s="12"/>
      <c r="D7" s="3"/>
      <c r="E7" s="15" t="s">
        <v>583</v>
      </c>
      <c r="F7" s="3" t="s">
        <v>11</v>
      </c>
      <c r="G7" s="3"/>
    </row>
    <row r="8" spans="1:7" x14ac:dyDescent="0.25">
      <c r="A8" s="3" t="s">
        <v>15</v>
      </c>
      <c r="B8" s="15" t="s">
        <v>210</v>
      </c>
      <c r="C8" s="12"/>
      <c r="D8" s="3"/>
      <c r="E8" s="15" t="s">
        <v>584</v>
      </c>
      <c r="F8" s="3" t="s">
        <v>11</v>
      </c>
      <c r="G8" s="3"/>
    </row>
    <row r="9" spans="1:7" x14ac:dyDescent="0.25">
      <c r="A9" s="3" t="s">
        <v>15</v>
      </c>
      <c r="B9" s="15" t="s">
        <v>210</v>
      </c>
      <c r="C9" s="12"/>
      <c r="D9" s="3"/>
      <c r="E9" s="15" t="s">
        <v>585</v>
      </c>
      <c r="F9" s="3" t="s">
        <v>11</v>
      </c>
      <c r="G9" s="3"/>
    </row>
    <row r="10" spans="1:7" collapsed="1" x14ac:dyDescent="0.25">
      <c r="A10" s="3" t="s">
        <v>15</v>
      </c>
      <c r="B10" s="14" t="s">
        <v>586</v>
      </c>
      <c r="C10" s="12"/>
      <c r="D10" s="3"/>
      <c r="E10" s="15" t="s">
        <v>587</v>
      </c>
      <c r="F10" s="3" t="s">
        <v>15</v>
      </c>
      <c r="G10" s="3"/>
    </row>
    <row r="11" spans="1:7" hidden="1" outlineLevel="1" x14ac:dyDescent="0.25">
      <c r="A11" s="3" t="s">
        <v>15</v>
      </c>
      <c r="B11" s="15" t="s">
        <v>29</v>
      </c>
      <c r="C11" s="3"/>
      <c r="D11" s="3"/>
      <c r="E11" s="15" t="s">
        <v>588</v>
      </c>
      <c r="F11" s="3" t="s">
        <v>11</v>
      </c>
      <c r="G11" s="3"/>
    </row>
    <row r="12" spans="1:7" hidden="1" outlineLevel="1" x14ac:dyDescent="0.25">
      <c r="A12" s="3" t="s">
        <v>15</v>
      </c>
      <c r="B12" s="15" t="s">
        <v>12</v>
      </c>
      <c r="C12" s="3" t="s">
        <v>19</v>
      </c>
      <c r="D12" s="3"/>
      <c r="E12" s="15" t="s">
        <v>589</v>
      </c>
      <c r="F12" s="3" t="s">
        <v>11</v>
      </c>
      <c r="G12" s="3"/>
    </row>
    <row r="13" spans="1:7" hidden="1" outlineLevel="1" x14ac:dyDescent="0.25">
      <c r="A13" s="3" t="s">
        <v>15</v>
      </c>
      <c r="B13" s="15" t="s">
        <v>12</v>
      </c>
      <c r="C13" s="3" t="s">
        <v>19</v>
      </c>
      <c r="D13" s="3"/>
      <c r="E13" s="15" t="s">
        <v>590</v>
      </c>
      <c r="F13" s="3" t="s">
        <v>11</v>
      </c>
      <c r="G13" s="3"/>
    </row>
    <row r="14" spans="1:7" ht="30" hidden="1" outlineLevel="1" x14ac:dyDescent="0.25">
      <c r="A14" s="3" t="s">
        <v>15</v>
      </c>
      <c r="B14" s="15" t="s">
        <v>37</v>
      </c>
      <c r="C14" s="14" t="s">
        <v>591</v>
      </c>
      <c r="D14" s="3"/>
      <c r="E14" s="15" t="s">
        <v>592</v>
      </c>
      <c r="F14" s="3" t="s">
        <v>11</v>
      </c>
      <c r="G14" s="3" t="s">
        <v>593</v>
      </c>
    </row>
    <row r="15" spans="1:7" collapsed="1" x14ac:dyDescent="0.25">
      <c r="A15" s="3" t="s">
        <v>15</v>
      </c>
      <c r="B15" s="14" t="s">
        <v>594</v>
      </c>
      <c r="C15" s="12"/>
      <c r="D15" s="3"/>
      <c r="E15" s="15" t="s">
        <v>595</v>
      </c>
      <c r="F15" s="3" t="s">
        <v>15</v>
      </c>
      <c r="G15" s="3"/>
    </row>
    <row r="16" spans="1:7" hidden="1" outlineLevel="1" x14ac:dyDescent="0.25">
      <c r="A16" s="3" t="s">
        <v>15</v>
      </c>
      <c r="B16" s="15" t="s">
        <v>29</v>
      </c>
      <c r="C16" s="3"/>
      <c r="D16" s="3"/>
      <c r="E16" s="15" t="s">
        <v>596</v>
      </c>
      <c r="F16" s="3" t="s">
        <v>11</v>
      </c>
      <c r="G16" s="3"/>
    </row>
    <row r="17" spans="1:7" hidden="1" outlineLevel="1" x14ac:dyDescent="0.25">
      <c r="A17" s="3" t="s">
        <v>15</v>
      </c>
      <c r="B17" s="15" t="s">
        <v>12</v>
      </c>
      <c r="C17" s="3" t="s">
        <v>19</v>
      </c>
      <c r="D17" s="3"/>
      <c r="E17" s="15" t="s">
        <v>589</v>
      </c>
      <c r="F17" s="3" t="s">
        <v>11</v>
      </c>
      <c r="G17" s="3"/>
    </row>
    <row r="18" spans="1:7" hidden="1" outlineLevel="1" x14ac:dyDescent="0.25">
      <c r="A18" s="3" t="s">
        <v>15</v>
      </c>
      <c r="B18" s="15" t="s">
        <v>12</v>
      </c>
      <c r="C18" s="3" t="s">
        <v>19</v>
      </c>
      <c r="D18" s="3"/>
      <c r="E18" s="15" t="s">
        <v>590</v>
      </c>
      <c r="F18" s="3" t="s">
        <v>11</v>
      </c>
      <c r="G18" s="3"/>
    </row>
    <row r="19" spans="1:7" ht="30" hidden="1" outlineLevel="1" x14ac:dyDescent="0.25">
      <c r="A19" s="3" t="s">
        <v>15</v>
      </c>
      <c r="B19" s="15" t="s">
        <v>37</v>
      </c>
      <c r="C19" s="14" t="s">
        <v>591</v>
      </c>
      <c r="D19" s="3"/>
      <c r="E19" s="15" t="s">
        <v>592</v>
      </c>
      <c r="F19" s="3" t="s">
        <v>11</v>
      </c>
      <c r="G19" s="3" t="s">
        <v>593</v>
      </c>
    </row>
    <row r="20" spans="1:7" x14ac:dyDescent="0.25">
      <c r="A20" s="3" t="s">
        <v>15</v>
      </c>
      <c r="B20" s="15" t="s">
        <v>29</v>
      </c>
      <c r="C20" s="12"/>
      <c r="D20" s="3"/>
      <c r="E20" s="15" t="s">
        <v>581</v>
      </c>
      <c r="F20" s="3" t="s">
        <v>11</v>
      </c>
      <c r="G20" s="3"/>
    </row>
  </sheetData>
  <mergeCells count="3">
    <mergeCell ref="A1:G1"/>
    <mergeCell ref="B2:G2"/>
    <mergeCell ref="B3:G3"/>
  </mergeCells>
  <dataValidations count="2">
    <dataValidation type="list" allowBlank="1" showInputMessage="1" showErrorMessage="1" sqref="B3:G3" xr:uid="{F6175E2B-E44D-494B-9F10-E10A25C9CBBF}">
      <formula1>"Verifiable Credentials,Encrypted Verifiable Credential,Sub-Schema"</formula1>
    </dataValidation>
    <dataValidation type="list" allowBlank="1" showInputMessage="1" showErrorMessage="1" sqref="F5:F20 A5:A20" xr:uid="{0709834A-87B7-4BD4-8396-1C84A8BE6A3A}">
      <formula1>"Yes,No"</formula1>
    </dataValidation>
  </dataValidations>
  <hyperlinks>
    <hyperlink ref="C14" location="'Crediting Period (enum)'!A1" display="'Crediting Period (enum)" xr:uid="{1D96ACB5-363B-4573-A4E2-4CD28F0B8F8B}"/>
    <hyperlink ref="B10" location="'Emission Reductions Removals Ge'!A1" display="'Emission Reductions Removals Ge" xr:uid="{3E3D2223-CBD7-48CE-8291-E6329DFD1F4E}"/>
    <hyperlink ref="C19" location="'Crediting Period (enum)'!A1" display="'Crediting Period (enum)" xr:uid="{B5B066F3-3E34-49CB-A363-20F7FB3053FD}"/>
    <hyperlink ref="B15" location="'Credits Issued to the Project b'!A1" display="'Credits Issued to the Project b" xr:uid="{D319FEC0-15C7-45FB-BCC7-57368CC79F70}"/>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AD429BD9-8ED5-4662-99FD-A88E246F87F4}">
          <x14:formula1>
            <xm:f>'Crediting Period (enum)'!$A$3:$A$5</xm:f>
          </x14:formula1>
          <xm:sqref>G14 G19</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3CC5C-5EE2-4ECB-932E-347FF4ABB58D}">
  <sheetPr codeName="Sheet66">
    <outlinePr summaryBelow="0" summaryRight="0"/>
  </sheetPr>
  <dimension ref="A1:G20"/>
  <sheetViews>
    <sheetView workbookViewId="0">
      <selection activeCell="C27" sqref="C27"/>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597</v>
      </c>
      <c r="B1" s="70"/>
      <c r="C1" s="70"/>
      <c r="D1" s="70"/>
      <c r="E1" s="70"/>
      <c r="F1" s="70"/>
      <c r="G1" s="70"/>
    </row>
    <row r="2" spans="1:7" ht="18.75" x14ac:dyDescent="0.3">
      <c r="A2" s="1" t="s">
        <v>1</v>
      </c>
      <c r="B2" s="71" t="s">
        <v>582</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x14ac:dyDescent="0.25">
      <c r="A5" s="15" t="s">
        <v>11</v>
      </c>
      <c r="B5" s="15" t="s">
        <v>29</v>
      </c>
      <c r="C5" s="12"/>
      <c r="D5" s="3"/>
      <c r="E5" s="15" t="s">
        <v>357</v>
      </c>
      <c r="F5" s="3" t="s">
        <v>11</v>
      </c>
      <c r="G5" s="3"/>
    </row>
    <row r="6" spans="1:7" x14ac:dyDescent="0.25">
      <c r="A6" s="3" t="s">
        <v>15</v>
      </c>
      <c r="B6" s="15" t="s">
        <v>29</v>
      </c>
      <c r="C6" s="12"/>
      <c r="D6" s="3"/>
      <c r="E6" s="15" t="s">
        <v>358</v>
      </c>
      <c r="F6" s="3" t="s">
        <v>11</v>
      </c>
      <c r="G6" s="3"/>
    </row>
    <row r="7" spans="1:7" x14ac:dyDescent="0.25">
      <c r="A7" s="3" t="s">
        <v>15</v>
      </c>
      <c r="B7" s="15" t="s">
        <v>29</v>
      </c>
      <c r="C7" s="12"/>
      <c r="D7" s="3"/>
      <c r="E7" s="15" t="s">
        <v>583</v>
      </c>
      <c r="F7" s="3" t="s">
        <v>11</v>
      </c>
      <c r="G7" s="3"/>
    </row>
    <row r="8" spans="1:7" x14ac:dyDescent="0.25">
      <c r="A8" s="3" t="s">
        <v>15</v>
      </c>
      <c r="B8" s="15" t="s">
        <v>210</v>
      </c>
      <c r="C8" s="12"/>
      <c r="D8" s="3"/>
      <c r="E8" s="15" t="s">
        <v>584</v>
      </c>
      <c r="F8" s="3" t="s">
        <v>11</v>
      </c>
      <c r="G8" s="3"/>
    </row>
    <row r="9" spans="1:7" x14ac:dyDescent="0.25">
      <c r="A9" s="3" t="s">
        <v>15</v>
      </c>
      <c r="B9" s="15" t="s">
        <v>210</v>
      </c>
      <c r="C9" s="12"/>
      <c r="D9" s="3"/>
      <c r="E9" s="15" t="s">
        <v>585</v>
      </c>
      <c r="F9" s="3" t="s">
        <v>11</v>
      </c>
      <c r="G9" s="3"/>
    </row>
    <row r="10" spans="1:7" collapsed="1" x14ac:dyDescent="0.25">
      <c r="A10" s="3" t="s">
        <v>15</v>
      </c>
      <c r="B10" s="14" t="s">
        <v>586</v>
      </c>
      <c r="C10" s="12"/>
      <c r="D10" s="3"/>
      <c r="E10" s="15" t="s">
        <v>587</v>
      </c>
      <c r="F10" s="3" t="s">
        <v>15</v>
      </c>
      <c r="G10" s="3"/>
    </row>
    <row r="11" spans="1:7" hidden="1" outlineLevel="1" x14ac:dyDescent="0.25">
      <c r="A11" s="3" t="s">
        <v>15</v>
      </c>
      <c r="B11" s="15" t="s">
        <v>29</v>
      </c>
      <c r="C11" s="3"/>
      <c r="D11" s="3"/>
      <c r="E11" s="15" t="s">
        <v>588</v>
      </c>
      <c r="F11" s="3" t="s">
        <v>11</v>
      </c>
      <c r="G11" s="3"/>
    </row>
    <row r="12" spans="1:7" hidden="1" outlineLevel="1" x14ac:dyDescent="0.25">
      <c r="A12" s="3" t="s">
        <v>15</v>
      </c>
      <c r="B12" s="15" t="s">
        <v>12</v>
      </c>
      <c r="C12" s="3" t="s">
        <v>19</v>
      </c>
      <c r="D12" s="3"/>
      <c r="E12" s="15" t="s">
        <v>589</v>
      </c>
      <c r="F12" s="3" t="s">
        <v>11</v>
      </c>
      <c r="G12" s="3"/>
    </row>
    <row r="13" spans="1:7" hidden="1" outlineLevel="1" x14ac:dyDescent="0.25">
      <c r="A13" s="3" t="s">
        <v>15</v>
      </c>
      <c r="B13" s="15" t="s">
        <v>12</v>
      </c>
      <c r="C13" s="3" t="s">
        <v>19</v>
      </c>
      <c r="D13" s="3"/>
      <c r="E13" s="15" t="s">
        <v>590</v>
      </c>
      <c r="F13" s="3" t="s">
        <v>11</v>
      </c>
      <c r="G13" s="3"/>
    </row>
    <row r="14" spans="1:7" ht="30" hidden="1" outlineLevel="1" x14ac:dyDescent="0.25">
      <c r="A14" s="3" t="s">
        <v>15</v>
      </c>
      <c r="B14" s="15" t="s">
        <v>37</v>
      </c>
      <c r="C14" s="14" t="s">
        <v>591</v>
      </c>
      <c r="D14" s="3"/>
      <c r="E14" s="15" t="s">
        <v>592</v>
      </c>
      <c r="F14" s="3" t="s">
        <v>11</v>
      </c>
      <c r="G14" s="3" t="s">
        <v>593</v>
      </c>
    </row>
    <row r="15" spans="1:7" collapsed="1" x14ac:dyDescent="0.25">
      <c r="A15" s="3" t="s">
        <v>15</v>
      </c>
      <c r="B15" s="14" t="s">
        <v>594</v>
      </c>
      <c r="C15" s="12"/>
      <c r="D15" s="3"/>
      <c r="E15" s="15" t="s">
        <v>595</v>
      </c>
      <c r="F15" s="3" t="s">
        <v>15</v>
      </c>
      <c r="G15" s="3"/>
    </row>
    <row r="16" spans="1:7" hidden="1" outlineLevel="1" x14ac:dyDescent="0.25">
      <c r="A16" s="3" t="s">
        <v>15</v>
      </c>
      <c r="B16" s="15" t="s">
        <v>29</v>
      </c>
      <c r="C16" s="3"/>
      <c r="D16" s="3"/>
      <c r="E16" s="15" t="s">
        <v>596</v>
      </c>
      <c r="F16" s="3" t="s">
        <v>11</v>
      </c>
      <c r="G16" s="3"/>
    </row>
    <row r="17" spans="1:7" hidden="1" outlineLevel="1" x14ac:dyDescent="0.25">
      <c r="A17" s="3" t="s">
        <v>15</v>
      </c>
      <c r="B17" s="15" t="s">
        <v>12</v>
      </c>
      <c r="C17" s="3" t="s">
        <v>19</v>
      </c>
      <c r="D17" s="3"/>
      <c r="E17" s="15" t="s">
        <v>589</v>
      </c>
      <c r="F17" s="3" t="s">
        <v>11</v>
      </c>
      <c r="G17" s="3"/>
    </row>
    <row r="18" spans="1:7" hidden="1" outlineLevel="1" x14ac:dyDescent="0.25">
      <c r="A18" s="3" t="s">
        <v>15</v>
      </c>
      <c r="B18" s="15" t="s">
        <v>12</v>
      </c>
      <c r="C18" s="3" t="s">
        <v>19</v>
      </c>
      <c r="D18" s="3"/>
      <c r="E18" s="15" t="s">
        <v>590</v>
      </c>
      <c r="F18" s="3" t="s">
        <v>11</v>
      </c>
      <c r="G18" s="3"/>
    </row>
    <row r="19" spans="1:7" ht="30" hidden="1" outlineLevel="1" x14ac:dyDescent="0.25">
      <c r="A19" s="3" t="s">
        <v>15</v>
      </c>
      <c r="B19" s="15" t="s">
        <v>37</v>
      </c>
      <c r="C19" s="14" t="s">
        <v>591</v>
      </c>
      <c r="D19" s="3"/>
      <c r="E19" s="15" t="s">
        <v>592</v>
      </c>
      <c r="F19" s="3" t="s">
        <v>11</v>
      </c>
      <c r="G19" s="3" t="s">
        <v>593</v>
      </c>
    </row>
    <row r="20" spans="1:7" x14ac:dyDescent="0.25">
      <c r="A20" s="3" t="s">
        <v>15</v>
      </c>
      <c r="B20" s="15" t="s">
        <v>29</v>
      </c>
      <c r="C20" s="12"/>
      <c r="D20" s="3"/>
      <c r="E20" s="15" t="s">
        <v>581</v>
      </c>
      <c r="F20" s="3" t="s">
        <v>11</v>
      </c>
      <c r="G20" s="3"/>
    </row>
  </sheetData>
  <mergeCells count="3">
    <mergeCell ref="A1:G1"/>
    <mergeCell ref="B2:G2"/>
    <mergeCell ref="B3:G3"/>
  </mergeCells>
  <dataValidations count="2">
    <dataValidation type="list" allowBlank="1" showInputMessage="1" showErrorMessage="1" sqref="F5:F20 A5:A20" xr:uid="{D68FEB2E-CA12-4F96-9054-2EDFF3BE391D}">
      <formula1>"Yes,No"</formula1>
    </dataValidation>
    <dataValidation type="list" allowBlank="1" showInputMessage="1" showErrorMessage="1" sqref="B3:G3" xr:uid="{9DAE1BBF-1D1D-447E-8F52-579F89C7C206}">
      <formula1>"Verifiable Credentials,Encrypted Verifiable Credential,Sub-Schema"</formula1>
    </dataValidation>
  </dataValidations>
  <hyperlinks>
    <hyperlink ref="C14" location="'Crediting Period (enum)'!A1" display="'Crediting Period (enum)" xr:uid="{80CCBB20-BCA2-4F99-93DE-DABD71281E45}"/>
    <hyperlink ref="B10" location="'Emission Reductions Removals Ge'!A1" display="'Emission Reductions Removals Ge" xr:uid="{5D5DEC70-81AD-4010-BBC2-B3E0931E6470}"/>
    <hyperlink ref="C19" location="'Crediting Period (enum)'!A1" display="'Crediting Period (enum)" xr:uid="{181DB561-B797-4F69-8C84-5C42136BFA7C}"/>
    <hyperlink ref="B15" location="'Credits Issued to the Project b'!A1" display="'Credits Issued to the Project b" xr:uid="{E89E4BFC-F47E-4B25-8C1C-ECC1C618DA1D}"/>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7CDB3CFE-2151-49A5-BD5E-DF86E071DA7C}">
          <x14:formula1>
            <xm:f>'Crediting Period (enum)'!$A$3:$A$5</xm:f>
          </x14:formula1>
          <xm:sqref>G14 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6723-4A04-4681-A673-058B6179DB6E}">
  <sheetPr>
    <outlinePr summaryBelow="0" summaryRight="0"/>
  </sheetPr>
  <dimension ref="A1:H29"/>
  <sheetViews>
    <sheetView workbookViewId="0">
      <selection activeCell="B9" sqref="B9"/>
    </sheetView>
  </sheetViews>
  <sheetFormatPr defaultRowHeight="15" x14ac:dyDescent="0.25"/>
  <cols>
    <col min="1" max="1" width="20" customWidth="1"/>
    <col min="2" max="2" width="40" customWidth="1"/>
    <col min="3" max="4" width="20" customWidth="1"/>
    <col min="5" max="5" width="33.28515625" customWidth="1"/>
    <col min="6" max="6" width="70" customWidth="1"/>
    <col min="7" max="7" width="30" customWidth="1"/>
    <col min="8" max="8" width="50" customWidth="1"/>
  </cols>
  <sheetData>
    <row r="1" spans="1:8" ht="18.75" x14ac:dyDescent="0.3">
      <c r="A1" s="69" t="s">
        <v>166</v>
      </c>
      <c r="B1" s="70"/>
      <c r="C1" s="70"/>
      <c r="D1" s="70"/>
      <c r="E1" s="70"/>
      <c r="F1" s="70"/>
      <c r="G1" s="70"/>
      <c r="H1" s="70"/>
    </row>
    <row r="2" spans="1:8" ht="18.75" x14ac:dyDescent="0.3">
      <c r="A2" s="1" t="s">
        <v>1</v>
      </c>
      <c r="B2" s="71" t="s">
        <v>167</v>
      </c>
      <c r="C2" s="72"/>
      <c r="D2" s="72"/>
      <c r="E2" s="72"/>
      <c r="F2" s="72"/>
      <c r="G2" s="72"/>
      <c r="H2" s="72"/>
    </row>
    <row r="3" spans="1:8" ht="18.75" x14ac:dyDescent="0.3">
      <c r="A3" s="1" t="s">
        <v>2</v>
      </c>
      <c r="B3" s="72" t="s">
        <v>168</v>
      </c>
      <c r="C3" s="72"/>
      <c r="D3" s="72"/>
      <c r="E3" s="72"/>
      <c r="F3" s="72"/>
      <c r="G3" s="72"/>
      <c r="H3" s="72"/>
    </row>
    <row r="4" spans="1:8" ht="18.75" x14ac:dyDescent="0.3">
      <c r="A4" s="2" t="s">
        <v>4</v>
      </c>
      <c r="B4" s="2" t="s">
        <v>5</v>
      </c>
      <c r="C4" s="2" t="s">
        <v>6</v>
      </c>
      <c r="D4" s="2"/>
      <c r="E4" s="2" t="s">
        <v>7</v>
      </c>
      <c r="F4" s="2" t="s">
        <v>8</v>
      </c>
      <c r="G4" s="2" t="s">
        <v>9</v>
      </c>
      <c r="H4" s="2" t="s">
        <v>10</v>
      </c>
    </row>
    <row r="6" spans="1:8" x14ac:dyDescent="0.25">
      <c r="C6" s="49" t="s">
        <v>169</v>
      </c>
      <c r="D6" s="46" t="s">
        <v>170</v>
      </c>
    </row>
    <row r="7" spans="1:8" ht="15.75" thickBot="1" x14ac:dyDescent="0.3">
      <c r="C7" s="49" t="s">
        <v>171</v>
      </c>
      <c r="D7" s="46" t="s">
        <v>172</v>
      </c>
      <c r="E7" s="51" t="s">
        <v>173</v>
      </c>
      <c r="F7" s="44"/>
      <c r="H7" s="44"/>
    </row>
    <row r="8" spans="1:8" ht="15.75" thickBot="1" x14ac:dyDescent="0.3">
      <c r="B8" t="s">
        <v>166</v>
      </c>
      <c r="C8" s="50" t="s">
        <v>174</v>
      </c>
      <c r="D8" s="47" t="s">
        <v>175</v>
      </c>
      <c r="E8" s="53" t="s">
        <v>176</v>
      </c>
      <c r="F8" s="30" t="s">
        <v>177</v>
      </c>
      <c r="G8" s="30" t="s">
        <v>178</v>
      </c>
      <c r="H8" s="31" t="s">
        <v>179</v>
      </c>
    </row>
    <row r="9" spans="1:8" x14ac:dyDescent="0.25">
      <c r="B9" s="24">
        <v>44348</v>
      </c>
      <c r="C9" s="32">
        <v>0.56699999999999995</v>
      </c>
      <c r="D9" s="21">
        <v>48</v>
      </c>
      <c r="E9" s="35">
        <f>C9*D9</f>
        <v>27.215999999999998</v>
      </c>
      <c r="F9" s="35">
        <f>E9*525600</f>
        <v>14304729.6</v>
      </c>
      <c r="G9" s="35">
        <f>F9*0.0423*0.000454</f>
        <v>274.71088818431997</v>
      </c>
      <c r="H9" s="35">
        <f>G9*25</f>
        <v>6867.7722046079989</v>
      </c>
    </row>
    <row r="10" spans="1:8" x14ac:dyDescent="0.25">
      <c r="B10" s="25">
        <v>44355</v>
      </c>
      <c r="C10" s="33">
        <v>0.55300000000000005</v>
      </c>
      <c r="D10" s="20">
        <v>75</v>
      </c>
      <c r="E10" s="35">
        <f t="shared" ref="E10:E22" si="0">C10*D10</f>
        <v>41.475000000000001</v>
      </c>
      <c r="F10" s="35">
        <f t="shared" ref="F10:F22" si="1">E10*525600</f>
        <v>21799260</v>
      </c>
      <c r="G10" s="35">
        <f t="shared" ref="G10:G22" si="2">F10*0.0423*0.000454</f>
        <v>418.63734889199998</v>
      </c>
      <c r="H10" s="35">
        <f t="shared" ref="H10:H22" si="3">G10*25</f>
        <v>10465.9337223</v>
      </c>
    </row>
    <row r="11" spans="1:8" x14ac:dyDescent="0.25">
      <c r="B11" s="25">
        <v>44362</v>
      </c>
      <c r="C11" s="33">
        <v>0.58099999999999996</v>
      </c>
      <c r="D11" s="20">
        <v>21</v>
      </c>
      <c r="E11" s="35">
        <f t="shared" si="0"/>
        <v>12.200999999999999</v>
      </c>
      <c r="F11" s="35">
        <f t="shared" si="1"/>
        <v>6412845.5999999996</v>
      </c>
      <c r="G11" s="35">
        <f t="shared" si="2"/>
        <v>123.15356947151997</v>
      </c>
      <c r="H11" s="35">
        <f t="shared" si="3"/>
        <v>3078.8392367879992</v>
      </c>
    </row>
    <row r="12" spans="1:8" x14ac:dyDescent="0.25">
      <c r="B12" s="25">
        <v>44369</v>
      </c>
      <c r="C12" s="33">
        <v>0.54</v>
      </c>
      <c r="D12" s="20">
        <v>90</v>
      </c>
      <c r="E12" s="35">
        <f t="shared" si="0"/>
        <v>48.6</v>
      </c>
      <c r="F12" s="35">
        <f t="shared" si="1"/>
        <v>25544160</v>
      </c>
      <c r="G12" s="35">
        <f t="shared" si="2"/>
        <v>490.55515747199991</v>
      </c>
      <c r="H12" s="35">
        <f t="shared" si="3"/>
        <v>12263.878936799998</v>
      </c>
    </row>
    <row r="13" spans="1:8" x14ac:dyDescent="0.25">
      <c r="B13" s="25">
        <v>44376</v>
      </c>
      <c r="C13" s="33">
        <v>0.55600000000000005</v>
      </c>
      <c r="D13" s="20">
        <v>47</v>
      </c>
      <c r="E13" s="35">
        <f t="shared" si="0"/>
        <v>26.132000000000001</v>
      </c>
      <c r="F13" s="35">
        <f t="shared" si="1"/>
        <v>13734979.200000001</v>
      </c>
      <c r="G13" s="35">
        <f t="shared" si="2"/>
        <v>263.76928755264004</v>
      </c>
      <c r="H13" s="35">
        <f t="shared" si="3"/>
        <v>6594.2321888160013</v>
      </c>
    </row>
    <row r="14" spans="1:8" x14ac:dyDescent="0.25">
      <c r="B14" s="25">
        <v>44383</v>
      </c>
      <c r="C14" s="33">
        <v>0.56299999999999994</v>
      </c>
      <c r="D14" s="20">
        <v>23</v>
      </c>
      <c r="E14" s="35">
        <f t="shared" si="0"/>
        <v>12.948999999999998</v>
      </c>
      <c r="F14" s="35">
        <f t="shared" si="1"/>
        <v>6805994.3999999994</v>
      </c>
      <c r="G14" s="35">
        <f t="shared" si="2"/>
        <v>130.70367765647998</v>
      </c>
      <c r="H14" s="35">
        <f t="shared" si="3"/>
        <v>3267.5919414119994</v>
      </c>
    </row>
    <row r="15" spans="1:8" x14ac:dyDescent="0.25">
      <c r="B15" s="25">
        <v>44390</v>
      </c>
      <c r="C15" s="33">
        <v>0.57199999999999995</v>
      </c>
      <c r="D15" s="20">
        <v>70</v>
      </c>
      <c r="E15" s="35">
        <f t="shared" si="0"/>
        <v>40.04</v>
      </c>
      <c r="F15" s="35">
        <f t="shared" si="1"/>
        <v>21045024</v>
      </c>
      <c r="G15" s="35">
        <f t="shared" si="2"/>
        <v>404.15284990079994</v>
      </c>
      <c r="H15" s="35">
        <f t="shared" si="3"/>
        <v>10103.821247519998</v>
      </c>
    </row>
    <row r="16" spans="1:8" x14ac:dyDescent="0.25">
      <c r="B16" s="25">
        <v>44397</v>
      </c>
      <c r="C16" s="33">
        <v>0.57999999999999996</v>
      </c>
      <c r="D16" s="20">
        <v>15</v>
      </c>
      <c r="E16" s="35">
        <f t="shared" si="0"/>
        <v>8.6999999999999993</v>
      </c>
      <c r="F16" s="35">
        <f t="shared" si="1"/>
        <v>4572720</v>
      </c>
      <c r="G16" s="35">
        <f t="shared" si="2"/>
        <v>87.815429423999987</v>
      </c>
      <c r="H16" s="35">
        <f t="shared" si="3"/>
        <v>2195.3857355999999</v>
      </c>
    </row>
    <row r="17" spans="2:8" x14ac:dyDescent="0.25">
      <c r="B17" s="25">
        <v>44404</v>
      </c>
      <c r="C17" s="33">
        <v>0.52300000000000002</v>
      </c>
      <c r="D17" s="20">
        <v>89</v>
      </c>
      <c r="E17" s="35">
        <f t="shared" si="0"/>
        <v>46.547000000000004</v>
      </c>
      <c r="F17" s="35">
        <f t="shared" si="1"/>
        <v>24465103.200000003</v>
      </c>
      <c r="G17" s="35">
        <f t="shared" si="2"/>
        <v>469.83273487344002</v>
      </c>
      <c r="H17" s="35">
        <f t="shared" si="3"/>
        <v>11745.818371836</v>
      </c>
    </row>
    <row r="18" spans="2:8" x14ac:dyDescent="0.25">
      <c r="B18" s="25">
        <v>44411</v>
      </c>
      <c r="C18" s="33">
        <v>0.55700000000000005</v>
      </c>
      <c r="D18" s="20">
        <v>42</v>
      </c>
      <c r="E18" s="35">
        <f t="shared" si="0"/>
        <v>23.394000000000002</v>
      </c>
      <c r="F18" s="35">
        <f t="shared" si="1"/>
        <v>12295886.4</v>
      </c>
      <c r="G18" s="35">
        <f t="shared" si="2"/>
        <v>236.13266160287998</v>
      </c>
      <c r="H18" s="35">
        <f t="shared" si="3"/>
        <v>5903.316540071999</v>
      </c>
    </row>
    <row r="19" spans="2:8" x14ac:dyDescent="0.25">
      <c r="B19" s="25">
        <v>44418</v>
      </c>
      <c r="C19" s="33">
        <v>0.54800000000000004</v>
      </c>
      <c r="D19" s="20">
        <v>51</v>
      </c>
      <c r="E19" s="35">
        <f t="shared" si="0"/>
        <v>27.948</v>
      </c>
      <c r="F19" s="35">
        <f t="shared" si="1"/>
        <v>14689468.800000001</v>
      </c>
      <c r="G19" s="35">
        <f t="shared" si="2"/>
        <v>282.09949672895999</v>
      </c>
      <c r="H19" s="35">
        <f t="shared" si="3"/>
        <v>7052.4874182240001</v>
      </c>
    </row>
    <row r="20" spans="2:8" x14ac:dyDescent="0.25">
      <c r="B20" s="25">
        <v>44425</v>
      </c>
      <c r="C20" s="33">
        <v>0.621</v>
      </c>
      <c r="D20" s="20">
        <v>19</v>
      </c>
      <c r="E20" s="35">
        <f t="shared" si="0"/>
        <v>11.798999999999999</v>
      </c>
      <c r="F20" s="35">
        <f t="shared" si="1"/>
        <v>6201554.3999999994</v>
      </c>
      <c r="G20" s="35">
        <f t="shared" si="2"/>
        <v>119.09589100847998</v>
      </c>
      <c r="H20" s="35">
        <f t="shared" si="3"/>
        <v>2977.3972752119994</v>
      </c>
    </row>
    <row r="21" spans="2:8" x14ac:dyDescent="0.25">
      <c r="B21" s="25">
        <v>44432</v>
      </c>
      <c r="C21" s="33">
        <v>0.59299999999999997</v>
      </c>
      <c r="D21" s="20">
        <v>66</v>
      </c>
      <c r="E21" s="35">
        <f t="shared" si="0"/>
        <v>39.137999999999998</v>
      </c>
      <c r="F21" s="35">
        <f t="shared" si="1"/>
        <v>20570932.800000001</v>
      </c>
      <c r="G21" s="35">
        <f t="shared" si="2"/>
        <v>395.04830767775996</v>
      </c>
      <c r="H21" s="35">
        <f t="shared" si="3"/>
        <v>9876.2076919439987</v>
      </c>
    </row>
    <row r="22" spans="2:8" ht="15.75" thickBot="1" x14ac:dyDescent="0.3">
      <c r="B22" s="26">
        <v>44439</v>
      </c>
      <c r="C22" s="34">
        <v>0.57599999999999996</v>
      </c>
      <c r="D22" s="22">
        <v>70</v>
      </c>
      <c r="E22" s="35">
        <f t="shared" si="0"/>
        <v>40.32</v>
      </c>
      <c r="F22" s="35">
        <f t="shared" si="1"/>
        <v>21192192</v>
      </c>
      <c r="G22" s="35">
        <f t="shared" si="2"/>
        <v>406.97909360639994</v>
      </c>
      <c r="H22" s="35">
        <f t="shared" si="3"/>
        <v>10174.477340159998</v>
      </c>
    </row>
    <row r="23" spans="2:8" ht="15.75" thickBot="1" x14ac:dyDescent="0.3">
      <c r="B23" s="27" t="s">
        <v>180</v>
      </c>
      <c r="C23" s="37">
        <f t="shared" ref="C23:H23" si="4">AVERAGE(C9:C22)</f>
        <v>0.5664285714285715</v>
      </c>
      <c r="D23" s="38">
        <f t="shared" si="4"/>
        <v>51.857142857142854</v>
      </c>
      <c r="E23" s="36">
        <f t="shared" si="4"/>
        <v>29.032785714285705</v>
      </c>
      <c r="F23" s="36">
        <f t="shared" si="4"/>
        <v>15259632.171428574</v>
      </c>
      <c r="G23" s="36">
        <f t="shared" si="4"/>
        <v>293.04902814654855</v>
      </c>
      <c r="H23" s="36">
        <f t="shared" si="4"/>
        <v>7326.2257036637147</v>
      </c>
    </row>
    <row r="24" spans="2:8" x14ac:dyDescent="0.25">
      <c r="B24" s="28" t="s">
        <v>181</v>
      </c>
      <c r="C24" s="39">
        <f t="shared" ref="C24:H24" si="5">_xlfn.STDEV.S(C9:C22)</f>
        <v>2.4047114925989255E-2</v>
      </c>
      <c r="D24" s="39">
        <f t="shared" si="5"/>
        <v>25.702011722692184</v>
      </c>
      <c r="E24" s="39">
        <f t="shared" si="5"/>
        <v>13.845905399617797</v>
      </c>
      <c r="F24" s="39">
        <f t="shared" si="5"/>
        <v>7277407.8780391039</v>
      </c>
      <c r="G24" s="39">
        <f t="shared" si="5"/>
        <v>139.75679637143861</v>
      </c>
      <c r="H24" s="39">
        <f t="shared" si="5"/>
        <v>3493.9199092859617</v>
      </c>
    </row>
    <row r="25" spans="2:8" x14ac:dyDescent="0.25">
      <c r="B25" s="28" t="s">
        <v>182</v>
      </c>
      <c r="C25" s="23">
        <f t="shared" ref="C25:H25" si="6">COUNTA(C9:C22)</f>
        <v>14</v>
      </c>
      <c r="D25" s="23">
        <f t="shared" si="6"/>
        <v>14</v>
      </c>
      <c r="E25" s="23">
        <f t="shared" si="6"/>
        <v>14</v>
      </c>
      <c r="F25" s="23">
        <f t="shared" si="6"/>
        <v>14</v>
      </c>
      <c r="G25" s="23">
        <f t="shared" si="6"/>
        <v>14</v>
      </c>
      <c r="H25" s="23">
        <f t="shared" si="6"/>
        <v>14</v>
      </c>
    </row>
    <row r="26" spans="2:8" x14ac:dyDescent="0.25">
      <c r="B26" s="28" t="s">
        <v>183</v>
      </c>
      <c r="C26" s="23">
        <f t="shared" ref="C26:H26" si="7">C25-1</f>
        <v>13</v>
      </c>
      <c r="D26" s="23">
        <f t="shared" si="7"/>
        <v>13</v>
      </c>
      <c r="E26" s="23">
        <f t="shared" si="7"/>
        <v>13</v>
      </c>
      <c r="F26" s="23">
        <f t="shared" si="7"/>
        <v>13</v>
      </c>
      <c r="G26" s="23">
        <f t="shared" si="7"/>
        <v>13</v>
      </c>
      <c r="H26" s="23">
        <f t="shared" si="7"/>
        <v>13</v>
      </c>
    </row>
    <row r="27" spans="2:8" ht="15.75" thickBot="1" x14ac:dyDescent="0.3">
      <c r="B27" s="28" t="s">
        <v>184</v>
      </c>
      <c r="C27" s="40">
        <f t="shared" ref="C27:H27" si="8">TINV(0.1,C26)</f>
        <v>1.7709333959868729</v>
      </c>
      <c r="D27" s="40">
        <f t="shared" si="8"/>
        <v>1.7709333959868729</v>
      </c>
      <c r="E27" s="40">
        <f t="shared" si="8"/>
        <v>1.7709333959868729</v>
      </c>
      <c r="F27" s="40">
        <f t="shared" si="8"/>
        <v>1.7709333959868729</v>
      </c>
      <c r="G27" s="40">
        <f t="shared" si="8"/>
        <v>1.7709333959868729</v>
      </c>
      <c r="H27" s="40">
        <f t="shared" si="8"/>
        <v>1.7709333959868729</v>
      </c>
    </row>
    <row r="28" spans="2:8" ht="15.75" thickBot="1" x14ac:dyDescent="0.3">
      <c r="B28" s="29" t="s">
        <v>185</v>
      </c>
      <c r="C28" s="56">
        <f t="shared" ref="C28:H28" si="9">C23+C27*(C24/(SQRT(C25)))</f>
        <v>0.57781011562075268</v>
      </c>
      <c r="D28" s="55">
        <f t="shared" si="9"/>
        <v>64.021952779252288</v>
      </c>
      <c r="E28" s="54">
        <f t="shared" si="9"/>
        <v>35.586078476079543</v>
      </c>
      <c r="F28" s="60">
        <f t="shared" si="9"/>
        <v>18704042.847027414</v>
      </c>
      <c r="G28" s="41">
        <f t="shared" si="9"/>
        <v>359.19617964288375</v>
      </c>
      <c r="H28" s="41">
        <f t="shared" si="9"/>
        <v>8979.9044910720932</v>
      </c>
    </row>
    <row r="29" spans="2:8" ht="30" x14ac:dyDescent="0.25">
      <c r="C29" s="43" t="s">
        <v>186</v>
      </c>
      <c r="D29" s="48" t="s">
        <v>187</v>
      </c>
      <c r="E29" s="52" t="s">
        <v>188</v>
      </c>
      <c r="F29" s="45" t="s">
        <v>189</v>
      </c>
      <c r="G29" s="42" t="s">
        <v>190</v>
      </c>
      <c r="H29" s="59" t="s">
        <v>191</v>
      </c>
    </row>
  </sheetData>
  <mergeCells count="3">
    <mergeCell ref="A1:H1"/>
    <mergeCell ref="B2:H2"/>
    <mergeCell ref="B3:H3"/>
  </mergeCells>
  <dataValidations disablePrompts="1" count="1">
    <dataValidation type="list" allowBlank="1" showInputMessage="1" showErrorMessage="1" sqref="B3:H3" xr:uid="{E02BA864-7A67-46A6-B38A-CD23D78E2BD4}">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D2A7D-4905-4380-A9C8-8434CE1BF22A}">
  <sheetPr codeName="Sheet33">
    <outlinePr summaryBelow="0" summaryRight="0"/>
  </sheetPr>
  <dimension ref="A1:G82"/>
  <sheetViews>
    <sheetView workbookViewId="0">
      <selection activeCell="B76" sqref="B76"/>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598</v>
      </c>
      <c r="B1" s="70"/>
      <c r="C1" s="70"/>
      <c r="D1" s="70"/>
      <c r="E1" s="70"/>
      <c r="F1" s="70"/>
      <c r="G1" s="70"/>
    </row>
    <row r="2" spans="1:7" ht="18.75" x14ac:dyDescent="0.3">
      <c r="A2" s="1" t="s">
        <v>1</v>
      </c>
      <c r="B2" s="71" t="s">
        <v>598</v>
      </c>
      <c r="C2" s="72"/>
      <c r="D2" s="72"/>
      <c r="E2" s="72"/>
      <c r="F2" s="72"/>
      <c r="G2" s="72"/>
    </row>
    <row r="3" spans="1:7" ht="18.75" x14ac:dyDescent="0.3">
      <c r="A3" s="1" t="s">
        <v>2</v>
      </c>
      <c r="B3" s="72" t="s">
        <v>3</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12"/>
      <c r="D5" s="3"/>
      <c r="E5" s="15" t="s">
        <v>357</v>
      </c>
      <c r="F5" s="3" t="s">
        <v>11</v>
      </c>
      <c r="G5" s="3"/>
    </row>
    <row r="6" spans="1:7" x14ac:dyDescent="0.25">
      <c r="A6" s="3" t="s">
        <v>15</v>
      </c>
      <c r="B6" s="15" t="s">
        <v>29</v>
      </c>
      <c r="C6" s="12"/>
      <c r="D6" s="3"/>
      <c r="E6" s="15" t="s">
        <v>358</v>
      </c>
      <c r="F6" s="3" t="s">
        <v>11</v>
      </c>
      <c r="G6" s="3"/>
    </row>
    <row r="7" spans="1:7" x14ac:dyDescent="0.25">
      <c r="A7" s="3" t="s">
        <v>15</v>
      </c>
      <c r="B7" s="15" t="s">
        <v>29</v>
      </c>
      <c r="C7" s="12"/>
      <c r="D7" s="3"/>
      <c r="E7" s="15" t="s">
        <v>599</v>
      </c>
      <c r="F7" s="3" t="s">
        <v>11</v>
      </c>
      <c r="G7" s="3"/>
    </row>
    <row r="8" spans="1:7" x14ac:dyDescent="0.25">
      <c r="A8" s="3" t="s">
        <v>15</v>
      </c>
      <c r="B8" s="15" t="s">
        <v>29</v>
      </c>
      <c r="C8" s="12"/>
      <c r="D8" s="3"/>
      <c r="E8" s="15" t="s">
        <v>600</v>
      </c>
      <c r="F8" s="3" t="s">
        <v>11</v>
      </c>
      <c r="G8" s="3"/>
    </row>
    <row r="9" spans="1:7" x14ac:dyDescent="0.25">
      <c r="A9" s="3" t="s">
        <v>15</v>
      </c>
      <c r="B9" s="15" t="s">
        <v>29</v>
      </c>
      <c r="C9" s="12"/>
      <c r="D9" s="3"/>
      <c r="E9" s="15" t="s">
        <v>601</v>
      </c>
      <c r="F9" s="3" t="s">
        <v>11</v>
      </c>
      <c r="G9" s="3"/>
    </row>
    <row r="10" spans="1:7" x14ac:dyDescent="0.25">
      <c r="A10" s="3" t="s">
        <v>11</v>
      </c>
      <c r="B10" s="15" t="s">
        <v>40</v>
      </c>
      <c r="C10" s="3" t="s">
        <v>19</v>
      </c>
      <c r="D10" s="3"/>
      <c r="E10" s="15" t="s">
        <v>602</v>
      </c>
      <c r="F10" s="3" t="s">
        <v>11</v>
      </c>
      <c r="G10" s="3"/>
    </row>
    <row r="11" spans="1:7" x14ac:dyDescent="0.25">
      <c r="A11" s="3" t="s">
        <v>15</v>
      </c>
      <c r="B11" s="15" t="s">
        <v>29</v>
      </c>
      <c r="C11" s="3" t="s">
        <v>19</v>
      </c>
      <c r="D11" s="3"/>
      <c r="E11" s="15" t="s">
        <v>603</v>
      </c>
      <c r="F11" s="3" t="s">
        <v>11</v>
      </c>
      <c r="G11" s="3"/>
    </row>
    <row r="12" spans="1:7" x14ac:dyDescent="0.25">
      <c r="A12" s="3" t="s">
        <v>15</v>
      </c>
      <c r="B12" s="15" t="s">
        <v>29</v>
      </c>
      <c r="C12" s="3" t="s">
        <v>19</v>
      </c>
      <c r="D12" s="3"/>
      <c r="E12" s="15" t="s">
        <v>604</v>
      </c>
      <c r="F12" s="3" t="s">
        <v>11</v>
      </c>
      <c r="G12" s="3"/>
    </row>
    <row r="13" spans="1:7" collapsed="1" x14ac:dyDescent="0.25">
      <c r="A13" s="3" t="s">
        <v>15</v>
      </c>
      <c r="B13" s="14" t="s">
        <v>248</v>
      </c>
      <c r="C13" s="3" t="s">
        <v>19</v>
      </c>
      <c r="D13" s="3"/>
      <c r="E13" s="15" t="s">
        <v>605</v>
      </c>
      <c r="F13" s="3" t="s">
        <v>15</v>
      </c>
      <c r="G13" s="3"/>
    </row>
    <row r="14" spans="1:7" hidden="1" outlineLevel="1" collapsed="1" x14ac:dyDescent="0.25">
      <c r="A14" s="3" t="s">
        <v>15</v>
      </c>
      <c r="B14" s="15" t="s">
        <v>210</v>
      </c>
      <c r="C14" s="3" t="s">
        <v>19</v>
      </c>
      <c r="D14" s="3"/>
      <c r="E14" s="15" t="s">
        <v>250</v>
      </c>
      <c r="F14" s="3" t="s">
        <v>11</v>
      </c>
      <c r="G14" s="3"/>
    </row>
    <row r="15" spans="1:7" hidden="1" outlineLevel="1" x14ac:dyDescent="0.25">
      <c r="A15" s="3" t="s">
        <v>15</v>
      </c>
      <c r="B15" s="15" t="s">
        <v>210</v>
      </c>
      <c r="C15" s="3" t="s">
        <v>19</v>
      </c>
      <c r="D15" s="3"/>
      <c r="E15" s="15" t="s">
        <v>251</v>
      </c>
      <c r="F15" s="3" t="s">
        <v>11</v>
      </c>
      <c r="G15" s="3"/>
    </row>
    <row r="16" spans="1:7" x14ac:dyDescent="0.25">
      <c r="A16" s="3" t="s">
        <v>15</v>
      </c>
      <c r="B16" s="15" t="s">
        <v>29</v>
      </c>
      <c r="C16" s="3" t="s">
        <v>19</v>
      </c>
      <c r="D16" s="3"/>
      <c r="E16" s="15" t="s">
        <v>606</v>
      </c>
      <c r="F16" s="3" t="s">
        <v>11</v>
      </c>
      <c r="G16" s="3"/>
    </row>
    <row r="17" spans="1:7" x14ac:dyDescent="0.25">
      <c r="A17" s="3" t="s">
        <v>11</v>
      </c>
      <c r="B17" s="15" t="s">
        <v>40</v>
      </c>
      <c r="C17" s="3" t="s">
        <v>19</v>
      </c>
      <c r="D17" s="3"/>
      <c r="E17" s="15" t="s">
        <v>607</v>
      </c>
      <c r="F17" s="3" t="s">
        <v>11</v>
      </c>
      <c r="G17" s="3"/>
    </row>
    <row r="18" spans="1:7" x14ac:dyDescent="0.25">
      <c r="A18" s="3" t="s">
        <v>15</v>
      </c>
      <c r="B18" s="15" t="s">
        <v>29</v>
      </c>
      <c r="C18" s="3" t="s">
        <v>19</v>
      </c>
      <c r="D18" s="3"/>
      <c r="E18" s="15" t="s">
        <v>608</v>
      </c>
      <c r="F18" s="3" t="s">
        <v>11</v>
      </c>
      <c r="G18" s="3"/>
    </row>
    <row r="19" spans="1:7" x14ac:dyDescent="0.25">
      <c r="A19" s="3" t="s">
        <v>15</v>
      </c>
      <c r="B19" s="15" t="s">
        <v>29</v>
      </c>
      <c r="C19" s="3" t="s">
        <v>19</v>
      </c>
      <c r="D19" s="3"/>
      <c r="E19" s="15" t="s">
        <v>609</v>
      </c>
      <c r="F19" s="3" t="s">
        <v>11</v>
      </c>
      <c r="G19" s="3"/>
    </row>
    <row r="20" spans="1:7" x14ac:dyDescent="0.25">
      <c r="A20" s="3" t="s">
        <v>15</v>
      </c>
      <c r="B20" s="15" t="s">
        <v>29</v>
      </c>
      <c r="C20" s="3" t="s">
        <v>19</v>
      </c>
      <c r="D20" s="3"/>
      <c r="E20" s="15" t="s">
        <v>610</v>
      </c>
      <c r="F20" s="3" t="s">
        <v>11</v>
      </c>
      <c r="G20" s="3"/>
    </row>
    <row r="21" spans="1:7" x14ac:dyDescent="0.25">
      <c r="A21" s="3" t="s">
        <v>15</v>
      </c>
      <c r="B21" s="15" t="s">
        <v>29</v>
      </c>
      <c r="C21" s="3" t="s">
        <v>19</v>
      </c>
      <c r="D21" s="3"/>
      <c r="E21" s="15" t="s">
        <v>611</v>
      </c>
      <c r="F21" s="3" t="s">
        <v>11</v>
      </c>
      <c r="G21" s="3"/>
    </row>
    <row r="22" spans="1:7" x14ac:dyDescent="0.25">
      <c r="A22" s="3" t="s">
        <v>11</v>
      </c>
      <c r="B22" s="15" t="s">
        <v>40</v>
      </c>
      <c r="C22" s="3" t="s">
        <v>19</v>
      </c>
      <c r="D22" s="3"/>
      <c r="E22" s="15" t="s">
        <v>612</v>
      </c>
      <c r="F22" s="3" t="s">
        <v>11</v>
      </c>
      <c r="G22" s="3"/>
    </row>
    <row r="23" spans="1:7" x14ac:dyDescent="0.25">
      <c r="A23" s="3" t="s">
        <v>15</v>
      </c>
      <c r="B23" s="15" t="s">
        <v>29</v>
      </c>
      <c r="C23" s="3" t="s">
        <v>19</v>
      </c>
      <c r="D23" s="3"/>
      <c r="E23" s="15" t="s">
        <v>613</v>
      </c>
      <c r="F23" s="3" t="s">
        <v>11</v>
      </c>
      <c r="G23" s="3"/>
    </row>
    <row r="24" spans="1:7" x14ac:dyDescent="0.25">
      <c r="A24" s="3" t="s">
        <v>15</v>
      </c>
      <c r="B24" s="15" t="s">
        <v>29</v>
      </c>
      <c r="C24" s="3" t="s">
        <v>19</v>
      </c>
      <c r="D24" s="3"/>
      <c r="E24" s="15" t="s">
        <v>614</v>
      </c>
      <c r="F24" s="3" t="s">
        <v>11</v>
      </c>
      <c r="G24" s="3"/>
    </row>
    <row r="25" spans="1:7" x14ac:dyDescent="0.25">
      <c r="A25" s="3" t="s">
        <v>15</v>
      </c>
      <c r="B25" s="15" t="s">
        <v>29</v>
      </c>
      <c r="C25" s="3" t="s">
        <v>19</v>
      </c>
      <c r="D25" s="3"/>
      <c r="E25" s="15" t="s">
        <v>615</v>
      </c>
      <c r="F25" s="3" t="s">
        <v>11</v>
      </c>
      <c r="G25" s="3"/>
    </row>
    <row r="26" spans="1:7" x14ac:dyDescent="0.25">
      <c r="A26" s="3" t="s">
        <v>15</v>
      </c>
      <c r="B26" s="15" t="s">
        <v>29</v>
      </c>
      <c r="C26" s="3" t="s">
        <v>19</v>
      </c>
      <c r="D26" s="3"/>
      <c r="E26" s="15" t="s">
        <v>616</v>
      </c>
      <c r="F26" s="3" t="s">
        <v>11</v>
      </c>
      <c r="G26" s="3"/>
    </row>
    <row r="27" spans="1:7" x14ac:dyDescent="0.25">
      <c r="A27" s="3" t="s">
        <v>15</v>
      </c>
      <c r="B27" s="15" t="s">
        <v>29</v>
      </c>
      <c r="C27" s="3" t="s">
        <v>19</v>
      </c>
      <c r="D27" s="3"/>
      <c r="E27" s="15" t="s">
        <v>617</v>
      </c>
      <c r="F27" s="3" t="s">
        <v>11</v>
      </c>
      <c r="G27" s="3"/>
    </row>
    <row r="28" spans="1:7" x14ac:dyDescent="0.25">
      <c r="A28" s="3" t="s">
        <v>15</v>
      </c>
      <c r="B28" s="15" t="s">
        <v>29</v>
      </c>
      <c r="C28" s="3" t="s">
        <v>19</v>
      </c>
      <c r="D28" s="3"/>
      <c r="E28" s="15" t="s">
        <v>618</v>
      </c>
      <c r="F28" s="3" t="s">
        <v>11</v>
      </c>
      <c r="G28" s="3"/>
    </row>
    <row r="29" spans="1:7" x14ac:dyDescent="0.25">
      <c r="A29" s="3" t="s">
        <v>15</v>
      </c>
      <c r="B29" s="15" t="s">
        <v>29</v>
      </c>
      <c r="C29" s="3" t="s">
        <v>19</v>
      </c>
      <c r="D29" s="3"/>
      <c r="E29" s="15" t="s">
        <v>619</v>
      </c>
      <c r="F29" s="3" t="s">
        <v>11</v>
      </c>
      <c r="G29" s="3"/>
    </row>
    <row r="30" spans="1:7" x14ac:dyDescent="0.25">
      <c r="A30" s="3" t="s">
        <v>15</v>
      </c>
      <c r="B30" s="15" t="s">
        <v>29</v>
      </c>
      <c r="C30" s="3" t="s">
        <v>19</v>
      </c>
      <c r="D30" s="3"/>
      <c r="E30" s="15" t="s">
        <v>620</v>
      </c>
      <c r="F30" s="3" t="s">
        <v>11</v>
      </c>
      <c r="G30" s="3"/>
    </row>
    <row r="31" spans="1:7" x14ac:dyDescent="0.25">
      <c r="A31" s="3" t="s">
        <v>15</v>
      </c>
      <c r="B31" s="15" t="s">
        <v>29</v>
      </c>
      <c r="C31" s="3" t="s">
        <v>19</v>
      </c>
      <c r="D31" s="3"/>
      <c r="E31" s="15" t="s">
        <v>621</v>
      </c>
      <c r="F31" s="3" t="s">
        <v>11</v>
      </c>
      <c r="G31" s="3"/>
    </row>
    <row r="32" spans="1:7" x14ac:dyDescent="0.25">
      <c r="A32" s="3" t="s">
        <v>15</v>
      </c>
      <c r="B32" s="15" t="s">
        <v>29</v>
      </c>
      <c r="C32" s="3" t="s">
        <v>19</v>
      </c>
      <c r="D32" s="3"/>
      <c r="E32" s="15" t="s">
        <v>622</v>
      </c>
      <c r="F32" s="3" t="s">
        <v>11</v>
      </c>
      <c r="G32" s="3"/>
    </row>
    <row r="33" spans="1:7" x14ac:dyDescent="0.25">
      <c r="A33" s="3" t="s">
        <v>15</v>
      </c>
      <c r="B33" s="15" t="s">
        <v>29</v>
      </c>
      <c r="C33" s="3" t="s">
        <v>19</v>
      </c>
      <c r="D33" s="3"/>
      <c r="E33" s="15" t="s">
        <v>623</v>
      </c>
      <c r="F33" s="3" t="s">
        <v>11</v>
      </c>
      <c r="G33" s="3"/>
    </row>
    <row r="34" spans="1:7" x14ac:dyDescent="0.25">
      <c r="A34" s="3" t="s">
        <v>15</v>
      </c>
      <c r="B34" s="15" t="s">
        <v>29</v>
      </c>
      <c r="C34" s="3" t="s">
        <v>19</v>
      </c>
      <c r="D34" s="3"/>
      <c r="E34" s="15" t="s">
        <v>624</v>
      </c>
      <c r="F34" s="3" t="s">
        <v>11</v>
      </c>
      <c r="G34" s="3"/>
    </row>
    <row r="35" spans="1:7" x14ac:dyDescent="0.25">
      <c r="A35" s="3" t="s">
        <v>11</v>
      </c>
      <c r="B35" s="15" t="s">
        <v>40</v>
      </c>
      <c r="C35" s="3" t="s">
        <v>19</v>
      </c>
      <c r="D35" s="3"/>
      <c r="E35" s="15" t="s">
        <v>625</v>
      </c>
      <c r="F35" s="3" t="s">
        <v>11</v>
      </c>
      <c r="G35" s="3"/>
    </row>
    <row r="36" spans="1:7" x14ac:dyDescent="0.25">
      <c r="A36" s="3" t="s">
        <v>15</v>
      </c>
      <c r="B36" s="15" t="s">
        <v>29</v>
      </c>
      <c r="C36" s="3" t="s">
        <v>19</v>
      </c>
      <c r="D36" s="3"/>
      <c r="E36" s="15" t="s">
        <v>626</v>
      </c>
      <c r="F36" s="3" t="s">
        <v>11</v>
      </c>
      <c r="G36" s="3"/>
    </row>
    <row r="37" spans="1:7" x14ac:dyDescent="0.25">
      <c r="A37" s="3" t="s">
        <v>15</v>
      </c>
      <c r="B37" s="15" t="s">
        <v>29</v>
      </c>
      <c r="C37" s="3" t="s">
        <v>19</v>
      </c>
      <c r="D37" s="3"/>
      <c r="E37" s="15" t="s">
        <v>627</v>
      </c>
      <c r="F37" s="3" t="s">
        <v>11</v>
      </c>
      <c r="G37" s="3"/>
    </row>
    <row r="38" spans="1:7" x14ac:dyDescent="0.25">
      <c r="A38" s="3" t="s">
        <v>15</v>
      </c>
      <c r="B38" s="15" t="s">
        <v>29</v>
      </c>
      <c r="C38" s="3" t="s">
        <v>19</v>
      </c>
      <c r="D38" s="3"/>
      <c r="E38" s="15" t="s">
        <v>628</v>
      </c>
      <c r="F38" s="3" t="s">
        <v>11</v>
      </c>
      <c r="G38" s="3"/>
    </row>
    <row r="39" spans="1:7" x14ac:dyDescent="0.25">
      <c r="A39" s="3" t="s">
        <v>15</v>
      </c>
      <c r="B39" s="15" t="s">
        <v>29</v>
      </c>
      <c r="C39" s="3" t="s">
        <v>19</v>
      </c>
      <c r="D39" s="3"/>
      <c r="E39" s="15" t="s">
        <v>629</v>
      </c>
      <c r="F39" s="3" t="s">
        <v>11</v>
      </c>
      <c r="G39" s="3"/>
    </row>
    <row r="40" spans="1:7" x14ac:dyDescent="0.25">
      <c r="A40" s="3" t="s">
        <v>15</v>
      </c>
      <c r="B40" s="15" t="s">
        <v>29</v>
      </c>
      <c r="C40" s="3" t="s">
        <v>19</v>
      </c>
      <c r="D40" s="3"/>
      <c r="E40" s="15" t="s">
        <v>309</v>
      </c>
      <c r="F40" s="3" t="s">
        <v>11</v>
      </c>
      <c r="G40" s="3"/>
    </row>
    <row r="41" spans="1:7" x14ac:dyDescent="0.25">
      <c r="A41" s="3" t="s">
        <v>15</v>
      </c>
      <c r="B41" s="15" t="s">
        <v>29</v>
      </c>
      <c r="C41" s="3" t="s">
        <v>19</v>
      </c>
      <c r="D41" s="3"/>
      <c r="E41" s="15" t="s">
        <v>630</v>
      </c>
      <c r="F41" s="3" t="s">
        <v>11</v>
      </c>
      <c r="G41" s="3"/>
    </row>
    <row r="42" spans="1:7" x14ac:dyDescent="0.25">
      <c r="A42" s="3" t="s">
        <v>15</v>
      </c>
      <c r="B42" s="15" t="s">
        <v>29</v>
      </c>
      <c r="C42" s="3" t="s">
        <v>19</v>
      </c>
      <c r="D42" s="3"/>
      <c r="E42" s="15" t="s">
        <v>631</v>
      </c>
      <c r="F42" s="3" t="s">
        <v>11</v>
      </c>
      <c r="G42" s="3"/>
    </row>
    <row r="43" spans="1:7" x14ac:dyDescent="0.25">
      <c r="A43" s="3" t="s">
        <v>15</v>
      </c>
      <c r="B43" s="15" t="s">
        <v>29</v>
      </c>
      <c r="C43" s="3" t="s">
        <v>19</v>
      </c>
      <c r="D43" s="3"/>
      <c r="E43" s="15" t="s">
        <v>632</v>
      </c>
      <c r="F43" s="3" t="s">
        <v>11</v>
      </c>
      <c r="G43" s="3"/>
    </row>
    <row r="44" spans="1:7" x14ac:dyDescent="0.25">
      <c r="A44" s="3" t="s">
        <v>15</v>
      </c>
      <c r="B44" s="15" t="s">
        <v>29</v>
      </c>
      <c r="C44" s="3" t="s">
        <v>19</v>
      </c>
      <c r="D44" s="3"/>
      <c r="E44" s="15" t="s">
        <v>633</v>
      </c>
      <c r="F44" s="3" t="s">
        <v>11</v>
      </c>
      <c r="G44" s="3"/>
    </row>
    <row r="45" spans="1:7" ht="30" x14ac:dyDescent="0.25">
      <c r="A45" s="3" t="s">
        <v>15</v>
      </c>
      <c r="B45" s="15" t="s">
        <v>29</v>
      </c>
      <c r="C45" s="3" t="s">
        <v>19</v>
      </c>
      <c r="D45" s="3"/>
      <c r="E45" s="15" t="s">
        <v>634</v>
      </c>
      <c r="F45" s="3" t="s">
        <v>11</v>
      </c>
      <c r="G45" s="3"/>
    </row>
    <row r="46" spans="1:7" x14ac:dyDescent="0.25">
      <c r="A46" s="3" t="s">
        <v>15</v>
      </c>
      <c r="B46" s="15" t="s">
        <v>29</v>
      </c>
      <c r="C46" s="3" t="s">
        <v>19</v>
      </c>
      <c r="D46" s="3"/>
      <c r="E46" s="15" t="s">
        <v>341</v>
      </c>
      <c r="F46" s="3" t="s">
        <v>11</v>
      </c>
      <c r="G46" s="3"/>
    </row>
    <row r="47" spans="1:7" collapsed="1" x14ac:dyDescent="0.25">
      <c r="A47" s="3" t="s">
        <v>15</v>
      </c>
      <c r="B47" s="14" t="s">
        <v>635</v>
      </c>
      <c r="C47" s="3" t="s">
        <v>19</v>
      </c>
      <c r="D47" s="3"/>
      <c r="E47" s="15" t="s">
        <v>636</v>
      </c>
      <c r="F47" s="3" t="s">
        <v>15</v>
      </c>
      <c r="G47" s="3"/>
    </row>
    <row r="48" spans="1:7" hidden="1" outlineLevel="1" x14ac:dyDescent="0.25">
      <c r="A48" s="3" t="s">
        <v>15</v>
      </c>
      <c r="B48" s="15" t="s">
        <v>29</v>
      </c>
      <c r="C48" s="3"/>
      <c r="D48" s="3"/>
      <c r="E48" s="15" t="s">
        <v>6</v>
      </c>
      <c r="F48" s="3" t="s">
        <v>11</v>
      </c>
      <c r="G48" s="3"/>
    </row>
    <row r="49" spans="1:7" hidden="1" outlineLevel="1" x14ac:dyDescent="0.25">
      <c r="A49" s="3" t="s">
        <v>15</v>
      </c>
      <c r="B49" s="15" t="s">
        <v>29</v>
      </c>
      <c r="C49" s="3" t="s">
        <v>19</v>
      </c>
      <c r="D49" s="3"/>
      <c r="E49" s="15" t="s">
        <v>635</v>
      </c>
      <c r="F49" s="3" t="s">
        <v>11</v>
      </c>
      <c r="G49" s="3"/>
    </row>
    <row r="50" spans="1:7" hidden="1" outlineLevel="1" x14ac:dyDescent="0.25">
      <c r="A50" s="3" t="s">
        <v>15</v>
      </c>
      <c r="B50" s="15" t="s">
        <v>29</v>
      </c>
      <c r="C50" s="3" t="s">
        <v>19</v>
      </c>
      <c r="D50" s="3"/>
      <c r="E50" s="15" t="s">
        <v>637</v>
      </c>
      <c r="F50" s="3" t="s">
        <v>11</v>
      </c>
      <c r="G50" s="3"/>
    </row>
    <row r="51" spans="1:7" hidden="1" outlineLevel="1" x14ac:dyDescent="0.25">
      <c r="A51" s="3" t="s">
        <v>15</v>
      </c>
      <c r="B51" s="15" t="s">
        <v>29</v>
      </c>
      <c r="C51" s="14"/>
      <c r="D51" s="3"/>
      <c r="E51" s="15" t="s">
        <v>638</v>
      </c>
      <c r="F51" s="3" t="s">
        <v>11</v>
      </c>
      <c r="G51" s="3"/>
    </row>
    <row r="52" spans="1:7" hidden="1" outlineLevel="1" x14ac:dyDescent="0.25">
      <c r="A52" s="3" t="s">
        <v>15</v>
      </c>
      <c r="B52" s="15" t="s">
        <v>29</v>
      </c>
      <c r="C52" s="14"/>
      <c r="D52" s="3"/>
      <c r="E52" s="15" t="s">
        <v>639</v>
      </c>
      <c r="F52" s="3" t="s">
        <v>11</v>
      </c>
      <c r="G52" s="3"/>
    </row>
    <row r="53" spans="1:7" hidden="1" outlineLevel="1" x14ac:dyDescent="0.25">
      <c r="A53" s="3" t="s">
        <v>15</v>
      </c>
      <c r="B53" s="15" t="s">
        <v>29</v>
      </c>
      <c r="C53" s="14"/>
      <c r="D53" s="3"/>
      <c r="E53" s="15" t="s">
        <v>640</v>
      </c>
      <c r="F53" s="3" t="s">
        <v>11</v>
      </c>
      <c r="G53" s="3"/>
    </row>
    <row r="54" spans="1:7" hidden="1" outlineLevel="1" x14ac:dyDescent="0.25">
      <c r="A54" s="3" t="s">
        <v>15</v>
      </c>
      <c r="B54" s="15" t="s">
        <v>29</v>
      </c>
      <c r="C54" s="14"/>
      <c r="D54" s="3"/>
      <c r="E54" s="15" t="s">
        <v>641</v>
      </c>
      <c r="F54" s="3" t="s">
        <v>11</v>
      </c>
      <c r="G54" s="3"/>
    </row>
    <row r="55" spans="1:7" x14ac:dyDescent="0.25">
      <c r="A55" s="3" t="s">
        <v>15</v>
      </c>
      <c r="B55" s="15" t="s">
        <v>29</v>
      </c>
      <c r="C55" s="3" t="s">
        <v>19</v>
      </c>
      <c r="D55" s="3"/>
      <c r="E55" s="15" t="s">
        <v>642</v>
      </c>
      <c r="F55" s="3" t="s">
        <v>11</v>
      </c>
      <c r="G55" s="3"/>
    </row>
    <row r="56" spans="1:7" collapsed="1" x14ac:dyDescent="0.25">
      <c r="A56" s="3" t="s">
        <v>15</v>
      </c>
      <c r="B56" s="14" t="s">
        <v>643</v>
      </c>
      <c r="C56" s="3" t="s">
        <v>19</v>
      </c>
      <c r="D56" s="3"/>
      <c r="E56" s="15" t="s">
        <v>644</v>
      </c>
      <c r="F56" s="3" t="s">
        <v>15</v>
      </c>
      <c r="G56" s="3"/>
    </row>
    <row r="57" spans="1:7" hidden="1" outlineLevel="1" x14ac:dyDescent="0.25">
      <c r="A57" s="3" t="s">
        <v>15</v>
      </c>
      <c r="B57" s="15" t="s">
        <v>29</v>
      </c>
      <c r="C57" s="3" t="s">
        <v>19</v>
      </c>
      <c r="D57" s="3"/>
      <c r="E57" s="15" t="s">
        <v>635</v>
      </c>
      <c r="F57" s="3" t="s">
        <v>11</v>
      </c>
      <c r="G57" s="3"/>
    </row>
    <row r="58" spans="1:7" hidden="1" outlineLevel="1" x14ac:dyDescent="0.25">
      <c r="A58" s="3" t="s">
        <v>15</v>
      </c>
      <c r="B58" s="15" t="s">
        <v>29</v>
      </c>
      <c r="C58" s="3" t="s">
        <v>19</v>
      </c>
      <c r="D58" s="3"/>
      <c r="E58" s="15" t="s">
        <v>637</v>
      </c>
      <c r="F58" s="3" t="s">
        <v>11</v>
      </c>
      <c r="G58" s="3"/>
    </row>
    <row r="59" spans="1:7" hidden="1" outlineLevel="1" collapsed="1" x14ac:dyDescent="0.25">
      <c r="A59" s="3" t="s">
        <v>15</v>
      </c>
      <c r="B59" s="14" t="s">
        <v>248</v>
      </c>
      <c r="C59" s="14"/>
      <c r="D59" s="3"/>
      <c r="E59" s="15" t="s">
        <v>645</v>
      </c>
      <c r="F59" s="3" t="s">
        <v>11</v>
      </c>
      <c r="G59" s="3"/>
    </row>
    <row r="60" spans="1:7" hidden="1" outlineLevel="2" collapsed="1" x14ac:dyDescent="0.25">
      <c r="A60" s="3" t="s">
        <v>15</v>
      </c>
      <c r="B60" s="15" t="s">
        <v>210</v>
      </c>
      <c r="C60" s="3" t="s">
        <v>19</v>
      </c>
      <c r="D60" s="3"/>
      <c r="E60" s="15" t="s">
        <v>250</v>
      </c>
      <c r="F60" s="3" t="s">
        <v>11</v>
      </c>
      <c r="G60" s="3"/>
    </row>
    <row r="61" spans="1:7" hidden="1" outlineLevel="2" x14ac:dyDescent="0.25">
      <c r="A61" s="3" t="s">
        <v>15</v>
      </c>
      <c r="B61" s="15" t="s">
        <v>210</v>
      </c>
      <c r="C61" s="3" t="s">
        <v>19</v>
      </c>
      <c r="D61" s="3"/>
      <c r="E61" s="15" t="s">
        <v>251</v>
      </c>
      <c r="F61" s="3" t="s">
        <v>11</v>
      </c>
      <c r="G61" s="3"/>
    </row>
    <row r="62" spans="1:7" hidden="1" outlineLevel="1" x14ac:dyDescent="0.25">
      <c r="A62" s="3" t="s">
        <v>15</v>
      </c>
      <c r="B62" s="15" t="s">
        <v>29</v>
      </c>
      <c r="C62" s="14"/>
      <c r="D62" s="3"/>
      <c r="E62" s="15" t="s">
        <v>646</v>
      </c>
      <c r="F62" s="3" t="s">
        <v>11</v>
      </c>
      <c r="G62" s="3"/>
    </row>
    <row r="63" spans="1:7" hidden="1" outlineLevel="1" x14ac:dyDescent="0.25">
      <c r="A63" s="3" t="s">
        <v>15</v>
      </c>
      <c r="B63" s="15" t="s">
        <v>29</v>
      </c>
      <c r="C63" s="14"/>
      <c r="D63" s="3"/>
      <c r="E63" s="15" t="s">
        <v>647</v>
      </c>
      <c r="F63" s="3" t="s">
        <v>11</v>
      </c>
      <c r="G63" s="3"/>
    </row>
    <row r="64" spans="1:7" hidden="1" outlineLevel="1" x14ac:dyDescent="0.25">
      <c r="A64" s="3" t="s">
        <v>15</v>
      </c>
      <c r="B64" s="15" t="s">
        <v>29</v>
      </c>
      <c r="C64" s="14"/>
      <c r="D64" s="3"/>
      <c r="E64" s="15" t="s">
        <v>648</v>
      </c>
      <c r="F64" s="3" t="s">
        <v>11</v>
      </c>
      <c r="G64" s="3"/>
    </row>
    <row r="65" spans="1:7" x14ac:dyDescent="0.25">
      <c r="A65" s="3" t="s">
        <v>15</v>
      </c>
      <c r="B65" s="15" t="s">
        <v>29</v>
      </c>
      <c r="C65" s="3" t="s">
        <v>19</v>
      </c>
      <c r="D65" s="3"/>
      <c r="E65" s="15" t="s">
        <v>649</v>
      </c>
      <c r="F65" s="3" t="s">
        <v>11</v>
      </c>
      <c r="G65" s="3"/>
    </row>
    <row r="66" spans="1:7" collapsed="1" x14ac:dyDescent="0.25">
      <c r="A66" s="3" t="s">
        <v>15</v>
      </c>
      <c r="B66" s="14" t="s">
        <v>649</v>
      </c>
      <c r="C66" s="3" t="s">
        <v>19</v>
      </c>
      <c r="D66" s="3"/>
      <c r="E66" s="15" t="s">
        <v>649</v>
      </c>
      <c r="F66" s="3" t="s">
        <v>15</v>
      </c>
      <c r="G66" s="3"/>
    </row>
    <row r="67" spans="1:7" hidden="1" outlineLevel="1" x14ac:dyDescent="0.25">
      <c r="A67" s="3" t="s">
        <v>15</v>
      </c>
      <c r="B67" s="15" t="s">
        <v>29</v>
      </c>
      <c r="C67" s="3" t="s">
        <v>19</v>
      </c>
      <c r="D67" s="3"/>
      <c r="E67" s="15" t="s">
        <v>650</v>
      </c>
      <c r="F67" s="3" t="s">
        <v>11</v>
      </c>
      <c r="G67" s="3"/>
    </row>
    <row r="68" spans="1:7" hidden="1" outlineLevel="1" x14ac:dyDescent="0.25">
      <c r="A68" s="3" t="s">
        <v>15</v>
      </c>
      <c r="B68" s="15" t="s">
        <v>29</v>
      </c>
      <c r="C68" s="3" t="s">
        <v>19</v>
      </c>
      <c r="D68" s="3"/>
      <c r="E68" s="15" t="s">
        <v>651</v>
      </c>
      <c r="F68" s="3" t="s">
        <v>11</v>
      </c>
      <c r="G68" s="3"/>
    </row>
    <row r="69" spans="1:7" x14ac:dyDescent="0.25">
      <c r="A69" s="3" t="s">
        <v>15</v>
      </c>
      <c r="B69" s="15" t="s">
        <v>29</v>
      </c>
      <c r="C69" s="3" t="s">
        <v>19</v>
      </c>
      <c r="D69" s="3"/>
      <c r="E69" s="15" t="s">
        <v>652</v>
      </c>
      <c r="F69" s="3" t="s">
        <v>11</v>
      </c>
      <c r="G69" s="3"/>
    </row>
    <row r="70" spans="1:7" collapsed="1" x14ac:dyDescent="0.25">
      <c r="A70" s="3" t="s">
        <v>15</v>
      </c>
      <c r="B70" s="14" t="s">
        <v>653</v>
      </c>
      <c r="C70" s="3" t="s">
        <v>19</v>
      </c>
      <c r="D70" s="3"/>
      <c r="E70" s="15" t="s">
        <v>653</v>
      </c>
      <c r="F70" s="3" t="s">
        <v>15</v>
      </c>
      <c r="G70" s="3"/>
    </row>
    <row r="71" spans="1:7" hidden="1" outlineLevel="1" x14ac:dyDescent="0.25">
      <c r="A71" s="3" t="s">
        <v>15</v>
      </c>
      <c r="B71" s="15" t="s">
        <v>29</v>
      </c>
      <c r="C71" s="3" t="s">
        <v>19</v>
      </c>
      <c r="D71" s="3"/>
      <c r="E71" s="15" t="s">
        <v>654</v>
      </c>
      <c r="F71" s="3" t="s">
        <v>11</v>
      </c>
      <c r="G71" s="3"/>
    </row>
    <row r="72" spans="1:7" hidden="1" outlineLevel="1" x14ac:dyDescent="0.25">
      <c r="A72" s="3" t="s">
        <v>15</v>
      </c>
      <c r="B72" s="15" t="s">
        <v>29</v>
      </c>
      <c r="C72" s="3" t="s">
        <v>19</v>
      </c>
      <c r="D72" s="3"/>
      <c r="E72" s="15" t="s">
        <v>521</v>
      </c>
      <c r="F72" s="3" t="s">
        <v>11</v>
      </c>
      <c r="G72" s="3"/>
    </row>
    <row r="73" spans="1:7" hidden="1" outlineLevel="1" x14ac:dyDescent="0.25">
      <c r="A73" s="3" t="s">
        <v>15</v>
      </c>
      <c r="B73" s="15" t="s">
        <v>29</v>
      </c>
      <c r="C73" s="3" t="s">
        <v>19</v>
      </c>
      <c r="D73" s="3"/>
      <c r="E73" s="15" t="s">
        <v>655</v>
      </c>
      <c r="F73" s="3" t="s">
        <v>11</v>
      </c>
      <c r="G73" s="3"/>
    </row>
    <row r="74" spans="1:7" x14ac:dyDescent="0.25">
      <c r="A74" s="3" t="s">
        <v>15</v>
      </c>
      <c r="B74" s="15" t="s">
        <v>29</v>
      </c>
      <c r="C74" s="3" t="s">
        <v>19</v>
      </c>
      <c r="D74" s="3"/>
      <c r="E74" s="15" t="s">
        <v>656</v>
      </c>
      <c r="F74" s="3" t="s">
        <v>11</v>
      </c>
      <c r="G74" s="3"/>
    </row>
    <row r="75" spans="1:7" x14ac:dyDescent="0.25">
      <c r="A75" s="3" t="s">
        <v>15</v>
      </c>
      <c r="B75" s="15" t="s">
        <v>29</v>
      </c>
      <c r="C75" s="3" t="s">
        <v>19</v>
      </c>
      <c r="D75" s="3"/>
      <c r="E75" s="15" t="s">
        <v>657</v>
      </c>
      <c r="F75" s="3" t="s">
        <v>11</v>
      </c>
      <c r="G75" s="3"/>
    </row>
    <row r="76" spans="1:7" x14ac:dyDescent="0.25">
      <c r="A76" s="3" t="s">
        <v>15</v>
      </c>
      <c r="B76" s="14" t="s">
        <v>658</v>
      </c>
      <c r="C76" s="3" t="s">
        <v>19</v>
      </c>
      <c r="D76" s="3"/>
      <c r="E76" s="15" t="s">
        <v>658</v>
      </c>
      <c r="F76" s="3" t="s">
        <v>11</v>
      </c>
      <c r="G76" s="3"/>
    </row>
    <row r="77" spans="1:7" outlineLevel="1" x14ac:dyDescent="0.25">
      <c r="A77" s="3" t="s">
        <v>15</v>
      </c>
      <c r="B77" s="14" t="s">
        <v>248</v>
      </c>
      <c r="C77" s="3" t="s">
        <v>19</v>
      </c>
      <c r="D77" s="3"/>
      <c r="E77" s="15" t="s">
        <v>659</v>
      </c>
      <c r="F77" s="3" t="s">
        <v>11</v>
      </c>
      <c r="G77" s="3"/>
    </row>
    <row r="78" spans="1:7" outlineLevel="2" collapsed="1" x14ac:dyDescent="0.25">
      <c r="A78" s="3" t="s">
        <v>15</v>
      </c>
      <c r="B78" s="15" t="s">
        <v>210</v>
      </c>
      <c r="C78" s="3" t="s">
        <v>19</v>
      </c>
      <c r="D78" s="3"/>
      <c r="E78" s="15" t="s">
        <v>250</v>
      </c>
      <c r="F78" s="3" t="s">
        <v>11</v>
      </c>
      <c r="G78" s="3"/>
    </row>
    <row r="79" spans="1:7" outlineLevel="2" x14ac:dyDescent="0.25">
      <c r="A79" s="3" t="s">
        <v>15</v>
      </c>
      <c r="B79" s="15" t="s">
        <v>210</v>
      </c>
      <c r="C79" s="3" t="s">
        <v>19</v>
      </c>
      <c r="D79" s="3"/>
      <c r="E79" s="15" t="s">
        <v>251</v>
      </c>
      <c r="F79" s="3" t="s">
        <v>11</v>
      </c>
      <c r="G79" s="3"/>
    </row>
    <row r="80" spans="1:7" outlineLevel="1" x14ac:dyDescent="0.25">
      <c r="A80" s="3" t="s">
        <v>15</v>
      </c>
      <c r="B80" s="15" t="s">
        <v>12</v>
      </c>
      <c r="C80" s="3" t="s">
        <v>19</v>
      </c>
      <c r="D80" s="3"/>
      <c r="E80" s="15" t="s">
        <v>660</v>
      </c>
      <c r="F80" s="3" t="s">
        <v>11</v>
      </c>
      <c r="G80" s="3"/>
    </row>
    <row r="81" spans="1:7" outlineLevel="1" x14ac:dyDescent="0.25">
      <c r="A81" s="3" t="s">
        <v>15</v>
      </c>
      <c r="B81" s="15" t="s">
        <v>12</v>
      </c>
      <c r="C81" s="3" t="s">
        <v>19</v>
      </c>
      <c r="D81" s="3"/>
      <c r="E81" s="15" t="s">
        <v>661</v>
      </c>
      <c r="F81" s="3" t="s">
        <v>11</v>
      </c>
      <c r="G81" s="3"/>
    </row>
    <row r="82" spans="1:7" ht="12.75" customHeight="1" outlineLevel="1" x14ac:dyDescent="0.25">
      <c r="A82" s="3" t="s">
        <v>15</v>
      </c>
      <c r="B82" s="15" t="s">
        <v>12</v>
      </c>
      <c r="C82" s="3" t="s">
        <v>19</v>
      </c>
      <c r="D82" s="3"/>
      <c r="E82" s="15" t="s">
        <v>662</v>
      </c>
      <c r="F82" s="3" t="s">
        <v>11</v>
      </c>
      <c r="G82" s="3"/>
    </row>
  </sheetData>
  <mergeCells count="3">
    <mergeCell ref="A1:G1"/>
    <mergeCell ref="B2:G2"/>
    <mergeCell ref="B3:G3"/>
  </mergeCells>
  <dataValidations count="2">
    <dataValidation type="list" allowBlank="1" showInputMessage="1" showErrorMessage="1" sqref="B3:G3" xr:uid="{B631A1DA-DF06-4B60-AFB3-60CDD54DD711}">
      <formula1>"Verifiable Credentials,Encrypted Verifiable Credential,Sub-Schema"</formula1>
    </dataValidation>
    <dataValidation type="list" allowBlank="1" showInputMessage="1" showErrorMessage="1" sqref="F5:F82 A5:A82" xr:uid="{D02CCD28-2A22-4F7C-8A8B-BB87AF39766C}">
      <formula1>"Yes,No"</formula1>
    </dataValidation>
  </dataValidations>
  <hyperlinks>
    <hyperlink ref="B13" location="'Date Range'!A1" display="'Date Range" xr:uid="{E29D5CB6-9783-4404-858E-7BECDC7BA6B8}"/>
    <hyperlink ref="B47" location="'Monitoring Equipment'!A1" display="'Monitoring Equipment" xr:uid="{549BE1FA-6C8A-4468-BA00-5AC2094C8447}"/>
    <hyperlink ref="B59" location="'Date Range'!A1" display="'Date Range" xr:uid="{F74D49E8-AF63-4F15-893B-6D272E592A92}"/>
    <hyperlink ref="B56" location="'Instrument QA QC'!A1" display="'Instrument QA QC" xr:uid="{174EC67E-9629-4420-A6A5-131555D284F2}"/>
    <hyperlink ref="B66" location="'Project Emissions'!A1" display="'Project Emissions" xr:uid="{AEB5C6F6-80BB-48F5-976B-BC85BC4EBEB4}"/>
    <hyperlink ref="B70" location="'Input Parameters'!A1" display="'Input Parameters" xr:uid="{3C49A7F0-3DB6-4C93-A07F-F5EC37A6F612}"/>
    <hyperlink ref="B77" location="'Date Range'!A1" display="'Date Range" xr:uid="{B53C4E8C-9569-49E8-B8B8-F883CDDEB22B}"/>
    <hyperlink ref="B76" location="'Verified Results'!A1" display="'Verified Results" xr:uid="{48944160-282B-47BE-8B98-6A657D36C3ED}"/>
  </hyperlinks>
  <pageMargins left="0.7" right="0.7" top="0.75" bottom="0.75" header="0.3" footer="0.3"/>
  <pageSetup orientation="portrait" horizontalDpi="4294967295" verticalDpi="4294967295"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4CB57-4767-42F4-A5B5-0006FD48D415}">
  <sheetPr codeName="Sheet7">
    <outlinePr summaryBelow="0" summaryRight="0"/>
  </sheetPr>
  <dimension ref="A1:G17"/>
  <sheetViews>
    <sheetView workbookViewId="0">
      <selection activeCell="B3" sqref="B3:G3"/>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305</v>
      </c>
      <c r="B1" s="70"/>
      <c r="C1" s="70"/>
      <c r="D1" s="70"/>
      <c r="E1" s="70"/>
      <c r="F1" s="70"/>
      <c r="G1" s="70"/>
    </row>
    <row r="2" spans="1:7" ht="18.75" x14ac:dyDescent="0.3">
      <c r="A2" s="1" t="s">
        <v>1</v>
      </c>
      <c r="B2" s="71" t="s">
        <v>305</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12"/>
      <c r="D5" s="3"/>
      <c r="E5" s="15" t="s">
        <v>306</v>
      </c>
      <c r="F5" s="3" t="s">
        <v>11</v>
      </c>
      <c r="G5" s="3"/>
    </row>
    <row r="6" spans="1:7" ht="105" x14ac:dyDescent="0.25">
      <c r="A6" s="3" t="s">
        <v>15</v>
      </c>
      <c r="B6" s="15" t="s">
        <v>210</v>
      </c>
      <c r="C6" s="12"/>
      <c r="D6" s="3"/>
      <c r="E6" s="15" t="s">
        <v>307</v>
      </c>
      <c r="F6" s="3" t="s">
        <v>11</v>
      </c>
      <c r="G6" s="3"/>
    </row>
    <row r="7" spans="1:7" ht="30" x14ac:dyDescent="0.25">
      <c r="A7" s="3" t="s">
        <v>15</v>
      </c>
      <c r="B7" s="14" t="s">
        <v>248</v>
      </c>
      <c r="C7" s="12"/>
      <c r="D7" s="3"/>
      <c r="E7" s="15" t="s">
        <v>308</v>
      </c>
      <c r="F7" s="3" t="s">
        <v>11</v>
      </c>
      <c r="G7" s="3"/>
    </row>
    <row r="8" spans="1:7" outlineLevel="1" collapsed="1" x14ac:dyDescent="0.25">
      <c r="A8" s="3" t="s">
        <v>15</v>
      </c>
      <c r="B8" s="15" t="s">
        <v>210</v>
      </c>
      <c r="C8" s="3" t="s">
        <v>19</v>
      </c>
      <c r="D8" s="3"/>
      <c r="E8" s="15" t="s">
        <v>250</v>
      </c>
      <c r="F8" s="3" t="s">
        <v>11</v>
      </c>
      <c r="G8" s="3"/>
    </row>
    <row r="9" spans="1:7" outlineLevel="1" x14ac:dyDescent="0.25">
      <c r="A9" s="3" t="s">
        <v>15</v>
      </c>
      <c r="B9" s="15" t="s">
        <v>210</v>
      </c>
      <c r="C9" s="3" t="s">
        <v>19</v>
      </c>
      <c r="D9" s="3"/>
      <c r="E9" s="15" t="s">
        <v>251</v>
      </c>
      <c r="F9" s="3" t="s">
        <v>11</v>
      </c>
      <c r="G9" s="3"/>
    </row>
    <row r="10" spans="1:7" x14ac:dyDescent="0.25">
      <c r="A10" s="3" t="s">
        <v>15</v>
      </c>
      <c r="B10" s="12" t="s">
        <v>309</v>
      </c>
      <c r="C10" s="12"/>
      <c r="D10" s="3"/>
      <c r="E10" s="15" t="s">
        <v>309</v>
      </c>
      <c r="F10" s="3" t="s">
        <v>11</v>
      </c>
      <c r="G10" s="3"/>
    </row>
    <row r="11" spans="1:7" ht="60" outlineLevel="1" x14ac:dyDescent="0.25">
      <c r="A11" s="3" t="s">
        <v>15</v>
      </c>
      <c r="B11" s="15" t="s">
        <v>37</v>
      </c>
      <c r="C11" s="14" t="s">
        <v>310</v>
      </c>
      <c r="D11" s="3"/>
      <c r="E11" s="15" t="s">
        <v>311</v>
      </c>
      <c r="F11" s="3" t="s">
        <v>11</v>
      </c>
      <c r="G11" s="3"/>
    </row>
    <row r="12" spans="1:7" outlineLevel="1" x14ac:dyDescent="0.25">
      <c r="A12" s="3" t="s">
        <v>15</v>
      </c>
      <c r="B12" s="15" t="s">
        <v>29</v>
      </c>
      <c r="C12" s="12"/>
      <c r="D12" s="3"/>
      <c r="E12" s="15" t="s">
        <v>312</v>
      </c>
      <c r="F12" s="3" t="s">
        <v>11</v>
      </c>
      <c r="G12" s="3"/>
    </row>
    <row r="13" spans="1:7" ht="105" outlineLevel="1" x14ac:dyDescent="0.25">
      <c r="A13" s="3" t="s">
        <v>15</v>
      </c>
      <c r="B13" s="15" t="s">
        <v>29</v>
      </c>
      <c r="C13" s="12"/>
      <c r="D13" s="3"/>
      <c r="E13" s="15" t="s">
        <v>313</v>
      </c>
      <c r="F13" s="3" t="s">
        <v>11</v>
      </c>
      <c r="G13" s="3"/>
    </row>
    <row r="14" spans="1:7" ht="120" outlineLevel="1" collapsed="1" x14ac:dyDescent="0.25">
      <c r="A14" s="3" t="s">
        <v>15</v>
      </c>
      <c r="B14" s="15" t="s">
        <v>29</v>
      </c>
      <c r="C14" s="3" t="s">
        <v>19</v>
      </c>
      <c r="D14" s="3"/>
      <c r="E14" s="15" t="s">
        <v>314</v>
      </c>
      <c r="F14" s="3" t="s">
        <v>11</v>
      </c>
      <c r="G14" s="3"/>
    </row>
    <row r="15" spans="1:7" ht="45" x14ac:dyDescent="0.25">
      <c r="A15" s="3" t="s">
        <v>15</v>
      </c>
      <c r="B15" s="15" t="s">
        <v>29</v>
      </c>
      <c r="C15" s="12"/>
      <c r="D15" s="3"/>
      <c r="E15" s="15" t="s">
        <v>315</v>
      </c>
      <c r="F15" s="3" t="s">
        <v>11</v>
      </c>
      <c r="G15" s="3"/>
    </row>
    <row r="16" spans="1:7" ht="105" x14ac:dyDescent="0.25">
      <c r="A16" s="3" t="s">
        <v>11</v>
      </c>
      <c r="B16" s="15" t="s">
        <v>29</v>
      </c>
      <c r="C16" s="12"/>
      <c r="D16" s="3"/>
      <c r="E16" s="15" t="s">
        <v>316</v>
      </c>
      <c r="F16" s="3" t="s">
        <v>11</v>
      </c>
      <c r="G16" s="3"/>
    </row>
    <row r="17" spans="1:7" ht="75" x14ac:dyDescent="0.25">
      <c r="A17" s="3" t="s">
        <v>15</v>
      </c>
      <c r="B17" s="15" t="s">
        <v>29</v>
      </c>
      <c r="C17" s="12"/>
      <c r="D17" s="3"/>
      <c r="E17" s="15" t="s">
        <v>317</v>
      </c>
      <c r="F17" s="3" t="s">
        <v>11</v>
      </c>
      <c r="G17" s="3"/>
    </row>
  </sheetData>
  <mergeCells count="3">
    <mergeCell ref="A1:G1"/>
    <mergeCell ref="B2:G2"/>
    <mergeCell ref="B3:G3"/>
  </mergeCells>
  <dataValidations count="2">
    <dataValidation type="list" allowBlank="1" showInputMessage="1" showErrorMessage="1" sqref="B3:G3" xr:uid="{4266A5BE-0848-47DA-BF1E-97C36075989F}">
      <formula1>"Verifiable Credentials,Encrypted Verifiable Credential,Sub-Schema"</formula1>
    </dataValidation>
    <dataValidation type="list" allowBlank="1" showInputMessage="1" showErrorMessage="1" sqref="F5:F17 A5:A17" xr:uid="{4443420D-F055-426D-9189-553045D4C27A}">
      <formula1>"Yes,No"</formula1>
    </dataValidation>
  </dataValidations>
  <hyperlinks>
    <hyperlink ref="B7" location="'Date Range'!A1" display="'Date Range" xr:uid="{C5A71C1E-9CD7-407F-88FA-A1AC1798DB14}"/>
    <hyperlink ref="C11" location="'Additionality (enum)'!A1" display="'Additionality (enum)" xr:uid="{7986838C-C779-4F74-AFD0-8685D92CD2D3}"/>
    <hyperlink ref="B10" location="Additionality!A1" display="Additionality" xr:uid="{7F7F3237-0228-4CDC-994E-2F68AD03C4DF}"/>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226A5971-FEAB-4FD1-AB45-1F48CDC8EFB3}">
          <x14:formula1>
            <xm:f>'Additionality (enum)'!$A$3:$A$7</xm:f>
          </x14:formula1>
          <xm:sqref>G11</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7E35-D80F-47A8-9481-1AAA505B5A9E}">
  <sheetPr codeName="Sheet8">
    <outlinePr summaryBelow="0" summaryRight="0"/>
  </sheetPr>
  <dimension ref="A1:G8"/>
  <sheetViews>
    <sheetView workbookViewId="0">
      <selection activeCell="B3" sqref="B3:G3"/>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309</v>
      </c>
      <c r="B1" s="70"/>
      <c r="C1" s="70"/>
      <c r="D1" s="70"/>
      <c r="E1" s="70"/>
      <c r="F1" s="70"/>
      <c r="G1" s="70"/>
    </row>
    <row r="2" spans="1:7" ht="18.75" x14ac:dyDescent="0.3">
      <c r="A2" s="1" t="s">
        <v>1</v>
      </c>
      <c r="B2" s="71" t="s">
        <v>309</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15</v>
      </c>
      <c r="B5" s="15" t="s">
        <v>37</v>
      </c>
      <c r="C5" s="14" t="s">
        <v>310</v>
      </c>
      <c r="D5" s="3"/>
      <c r="E5" s="15" t="s">
        <v>311</v>
      </c>
      <c r="F5" s="3" t="s">
        <v>11</v>
      </c>
      <c r="G5" s="3"/>
    </row>
    <row r="6" spans="1:7" x14ac:dyDescent="0.25">
      <c r="A6" s="3" t="s">
        <v>15</v>
      </c>
      <c r="B6" s="15" t="s">
        <v>29</v>
      </c>
      <c r="C6" s="12"/>
      <c r="D6" s="3"/>
      <c r="E6" s="15" t="s">
        <v>312</v>
      </c>
      <c r="F6" s="3" t="s">
        <v>11</v>
      </c>
      <c r="G6" s="3"/>
    </row>
    <row r="7" spans="1:7" ht="105" x14ac:dyDescent="0.25">
      <c r="A7" s="3" t="s">
        <v>15</v>
      </c>
      <c r="B7" s="15" t="s">
        <v>29</v>
      </c>
      <c r="C7" s="12"/>
      <c r="D7" s="3"/>
      <c r="E7" s="15" t="s">
        <v>313</v>
      </c>
      <c r="F7" s="3" t="s">
        <v>11</v>
      </c>
      <c r="G7" s="3"/>
    </row>
    <row r="8" spans="1:7" ht="120" collapsed="1" x14ac:dyDescent="0.25">
      <c r="A8" s="3" t="s">
        <v>15</v>
      </c>
      <c r="B8" s="15" t="s">
        <v>29</v>
      </c>
      <c r="C8" s="3" t="s">
        <v>19</v>
      </c>
      <c r="D8" s="3"/>
      <c r="E8" s="15" t="s">
        <v>314</v>
      </c>
      <c r="F8" s="3" t="s">
        <v>11</v>
      </c>
      <c r="G8" s="3"/>
    </row>
  </sheetData>
  <mergeCells count="3">
    <mergeCell ref="A1:G1"/>
    <mergeCell ref="B2:G2"/>
    <mergeCell ref="B3:G3"/>
  </mergeCells>
  <dataValidations count="2">
    <dataValidation type="list" allowBlank="1" showInputMessage="1" showErrorMessage="1" sqref="A5:A8 F5:F8" xr:uid="{3E576A46-E228-4B5B-AF39-87CD453CF1BE}">
      <formula1>"Yes,No"</formula1>
    </dataValidation>
    <dataValidation type="list" allowBlank="1" showInputMessage="1" showErrorMessage="1" sqref="B3:G3" xr:uid="{29F32882-EC62-4617-9C4D-42AA5F7150F5}">
      <formula1>"Verifiable Credentials,Encrypted Verifiable Credential,Sub-Schema"</formula1>
    </dataValidation>
  </dataValidations>
  <hyperlinks>
    <hyperlink ref="C5" location="'Additionality (enum)'!A1" display="'Additionality (enum)" xr:uid="{AFFD2ADA-A3D0-4EDC-BF37-554520E901F5}"/>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30736C59-123E-4C33-9237-9181A133352C}">
          <x14:formula1>
            <xm:f>'Additionality (enum)'!$A$3:$A$7</xm:f>
          </x14:formula1>
          <xm:sqref>G5</xm:sqref>
        </x14:dataValidation>
      </x14:dataValidations>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E980-C12B-4608-85A3-A49836B170F6}">
  <sheetPr codeName="Sheet9">
    <outlinePr summaryBelow="0" summaryRight="0"/>
  </sheetPr>
  <dimension ref="A1:G27"/>
  <sheetViews>
    <sheetView workbookViewId="0">
      <selection activeCell="B36" sqref="B36"/>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319</v>
      </c>
      <c r="B1" s="70"/>
      <c r="C1" s="70"/>
      <c r="D1" s="70"/>
      <c r="E1" s="70"/>
      <c r="F1" s="70"/>
      <c r="G1" s="70"/>
    </row>
    <row r="2" spans="1:7" ht="18.75" x14ac:dyDescent="0.3">
      <c r="A2" s="1" t="s">
        <v>1</v>
      </c>
      <c r="B2" s="71" t="s">
        <v>663</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15" t="s">
        <v>11</v>
      </c>
      <c r="B5" s="15" t="s">
        <v>40</v>
      </c>
      <c r="C5" s="12"/>
      <c r="D5" s="3"/>
      <c r="E5" s="15" t="s">
        <v>320</v>
      </c>
      <c r="F5" s="15" t="s">
        <v>11</v>
      </c>
      <c r="G5" s="3"/>
    </row>
    <row r="6" spans="1:7" x14ac:dyDescent="0.25">
      <c r="A6" s="15" t="s">
        <v>15</v>
      </c>
      <c r="B6" s="14" t="s">
        <v>321</v>
      </c>
      <c r="C6" s="12"/>
      <c r="D6" s="3"/>
      <c r="E6" s="15" t="s">
        <v>322</v>
      </c>
      <c r="F6" s="15" t="s">
        <v>15</v>
      </c>
      <c r="G6" s="3"/>
    </row>
    <row r="7" spans="1:7" ht="60" outlineLevel="1" x14ac:dyDescent="0.25">
      <c r="A7" s="3" t="s">
        <v>11</v>
      </c>
      <c r="B7" s="15" t="s">
        <v>40</v>
      </c>
      <c r="C7" s="12"/>
      <c r="D7" s="3"/>
      <c r="E7" s="15" t="s">
        <v>323</v>
      </c>
      <c r="F7" s="3" t="s">
        <v>11</v>
      </c>
      <c r="G7" s="3"/>
    </row>
    <row r="8" spans="1:7" outlineLevel="1" x14ac:dyDescent="0.25">
      <c r="A8" s="3" t="s">
        <v>15</v>
      </c>
      <c r="B8" s="15" t="s">
        <v>29</v>
      </c>
      <c r="C8" s="12"/>
      <c r="D8" s="3"/>
      <c r="E8" s="15" t="s">
        <v>324</v>
      </c>
      <c r="F8" s="3" t="s">
        <v>11</v>
      </c>
      <c r="G8" s="3"/>
    </row>
    <row r="9" spans="1:7" outlineLevel="1" x14ac:dyDescent="0.25">
      <c r="A9" s="3" t="s">
        <v>15</v>
      </c>
      <c r="B9" s="15" t="s">
        <v>29</v>
      </c>
      <c r="C9" s="12"/>
      <c r="D9" s="3"/>
      <c r="E9" s="15" t="s">
        <v>325</v>
      </c>
      <c r="F9" s="3" t="s">
        <v>11</v>
      </c>
      <c r="G9" s="3"/>
    </row>
    <row r="10" spans="1:7" outlineLevel="1" collapsed="1" x14ac:dyDescent="0.25">
      <c r="A10" s="3" t="s">
        <v>15</v>
      </c>
      <c r="B10" s="15" t="s">
        <v>29</v>
      </c>
      <c r="C10" s="3" t="s">
        <v>19</v>
      </c>
      <c r="D10" s="3"/>
      <c r="E10" s="15" t="s">
        <v>326</v>
      </c>
      <c r="F10" s="3" t="s">
        <v>11</v>
      </c>
      <c r="G10" s="3"/>
    </row>
    <row r="11" spans="1:7" outlineLevel="1" x14ac:dyDescent="0.25">
      <c r="A11" s="3" t="s">
        <v>15</v>
      </c>
      <c r="B11" s="15" t="s">
        <v>29</v>
      </c>
      <c r="C11" s="3" t="s">
        <v>19</v>
      </c>
      <c r="D11" s="3"/>
      <c r="E11" s="15" t="s">
        <v>327</v>
      </c>
      <c r="F11" s="3" t="s">
        <v>11</v>
      </c>
      <c r="G11" s="3"/>
    </row>
    <row r="12" spans="1:7" outlineLevel="1" x14ac:dyDescent="0.25">
      <c r="A12" s="3" t="s">
        <v>15</v>
      </c>
      <c r="B12" s="15" t="s">
        <v>29</v>
      </c>
      <c r="C12" s="12"/>
      <c r="D12" s="3"/>
      <c r="E12" s="15" t="s">
        <v>328</v>
      </c>
      <c r="F12" s="3" t="s">
        <v>11</v>
      </c>
      <c r="G12" s="3"/>
    </row>
    <row r="13" spans="1:7" x14ac:dyDescent="0.25">
      <c r="A13" s="3" t="s">
        <v>11</v>
      </c>
      <c r="B13" s="15" t="s">
        <v>40</v>
      </c>
      <c r="C13" s="12"/>
      <c r="D13" s="3"/>
      <c r="E13" s="15" t="s">
        <v>329</v>
      </c>
      <c r="F13" s="3" t="s">
        <v>11</v>
      </c>
      <c r="G13" s="3"/>
    </row>
    <row r="14" spans="1:7" ht="75" x14ac:dyDescent="0.25">
      <c r="A14" s="3" t="s">
        <v>15</v>
      </c>
      <c r="B14" s="15" t="s">
        <v>29</v>
      </c>
      <c r="C14" s="12"/>
      <c r="D14" s="3"/>
      <c r="E14" s="15" t="s">
        <v>330</v>
      </c>
      <c r="F14" s="3" t="s">
        <v>11</v>
      </c>
      <c r="G14" s="3"/>
    </row>
    <row r="15" spans="1:7" x14ac:dyDescent="0.25">
      <c r="A15" s="3" t="s">
        <v>15</v>
      </c>
      <c r="B15" s="14" t="s">
        <v>331</v>
      </c>
      <c r="C15" s="12"/>
      <c r="D15" s="3"/>
      <c r="E15" s="15" t="s">
        <v>331</v>
      </c>
      <c r="F15" s="3" t="s">
        <v>15</v>
      </c>
      <c r="G15" s="3"/>
    </row>
    <row r="16" spans="1:7" ht="60" outlineLevel="1" x14ac:dyDescent="0.25">
      <c r="A16" s="3" t="s">
        <v>11</v>
      </c>
      <c r="B16" s="15" t="s">
        <v>40</v>
      </c>
      <c r="C16" s="12"/>
      <c r="D16" s="3"/>
      <c r="E16" s="15" t="s">
        <v>332</v>
      </c>
      <c r="F16" s="3" t="s">
        <v>11</v>
      </c>
      <c r="G16" s="3"/>
    </row>
    <row r="17" spans="1:7" outlineLevel="1" x14ac:dyDescent="0.25">
      <c r="A17" s="3" t="s">
        <v>15</v>
      </c>
      <c r="B17" s="15" t="s">
        <v>29</v>
      </c>
      <c r="C17" s="12"/>
      <c r="D17" s="3"/>
      <c r="E17" s="15" t="s">
        <v>324</v>
      </c>
      <c r="F17" s="3" t="s">
        <v>11</v>
      </c>
      <c r="G17" s="3"/>
    </row>
    <row r="18" spans="1:7" outlineLevel="1" x14ac:dyDescent="0.25">
      <c r="A18" s="3" t="s">
        <v>15</v>
      </c>
      <c r="B18" s="15" t="s">
        <v>29</v>
      </c>
      <c r="C18" s="12"/>
      <c r="D18" s="3"/>
      <c r="E18" s="15" t="s">
        <v>333</v>
      </c>
      <c r="F18" s="3" t="s">
        <v>11</v>
      </c>
      <c r="G18" s="3"/>
    </row>
    <row r="19" spans="1:7" outlineLevel="1" collapsed="1" x14ac:dyDescent="0.25">
      <c r="A19" s="3" t="s">
        <v>15</v>
      </c>
      <c r="B19" s="15" t="s">
        <v>29</v>
      </c>
      <c r="C19" s="3" t="s">
        <v>19</v>
      </c>
      <c r="D19" s="3"/>
      <c r="E19" s="15" t="s">
        <v>334</v>
      </c>
      <c r="F19" s="3" t="s">
        <v>11</v>
      </c>
      <c r="G19" s="3"/>
    </row>
    <row r="20" spans="1:7" outlineLevel="1" x14ac:dyDescent="0.25">
      <c r="A20" s="3" t="s">
        <v>15</v>
      </c>
      <c r="B20" s="15" t="s">
        <v>29</v>
      </c>
      <c r="C20" s="3" t="s">
        <v>19</v>
      </c>
      <c r="D20" s="3"/>
      <c r="E20" s="15" t="s">
        <v>335</v>
      </c>
      <c r="F20" s="3" t="s">
        <v>11</v>
      </c>
      <c r="G20" s="3"/>
    </row>
    <row r="21" spans="1:7" outlineLevel="1" x14ac:dyDescent="0.25">
      <c r="A21" s="3" t="s">
        <v>15</v>
      </c>
      <c r="B21" s="15" t="s">
        <v>29</v>
      </c>
      <c r="C21" s="12"/>
      <c r="D21" s="3"/>
      <c r="E21" s="15" t="s">
        <v>336</v>
      </c>
      <c r="F21" s="3" t="s">
        <v>11</v>
      </c>
      <c r="G21" s="3"/>
    </row>
    <row r="22" spans="1:7" x14ac:dyDescent="0.25">
      <c r="A22" s="15" t="s">
        <v>15</v>
      </c>
      <c r="B22" s="14" t="s">
        <v>337</v>
      </c>
      <c r="C22" s="12"/>
      <c r="D22" s="3"/>
      <c r="E22" s="15" t="s">
        <v>337</v>
      </c>
      <c r="F22" s="15" t="s">
        <v>15</v>
      </c>
      <c r="G22" s="3"/>
    </row>
    <row r="23" spans="1:7" ht="30" outlineLevel="1" x14ac:dyDescent="0.25">
      <c r="A23" s="3" t="s">
        <v>11</v>
      </c>
      <c r="B23" s="15" t="s">
        <v>40</v>
      </c>
      <c r="C23" s="12"/>
      <c r="D23" s="3"/>
      <c r="E23" s="15" t="s">
        <v>338</v>
      </c>
      <c r="F23" s="3" t="s">
        <v>11</v>
      </c>
      <c r="G23" s="3"/>
    </row>
    <row r="24" spans="1:7" outlineLevel="1" x14ac:dyDescent="0.25">
      <c r="A24" s="3" t="s">
        <v>15</v>
      </c>
      <c r="B24" s="15" t="s">
        <v>29</v>
      </c>
      <c r="C24" s="12"/>
      <c r="D24" s="3"/>
      <c r="E24" s="15" t="s">
        <v>324</v>
      </c>
      <c r="F24" s="3" t="s">
        <v>11</v>
      </c>
      <c r="G24" s="3"/>
    </row>
    <row r="25" spans="1:7" outlineLevel="1" x14ac:dyDescent="0.25">
      <c r="A25" s="3" t="s">
        <v>15</v>
      </c>
      <c r="B25" s="15" t="s">
        <v>29</v>
      </c>
      <c r="C25" s="12"/>
      <c r="D25" s="3"/>
      <c r="E25" s="15" t="s">
        <v>339</v>
      </c>
      <c r="F25" s="3" t="s">
        <v>11</v>
      </c>
      <c r="G25" s="3"/>
    </row>
    <row r="26" spans="1:7" outlineLevel="1" collapsed="1" x14ac:dyDescent="0.25">
      <c r="A26" s="3" t="s">
        <v>15</v>
      </c>
      <c r="B26" s="15" t="s">
        <v>29</v>
      </c>
      <c r="C26" s="3" t="s">
        <v>19</v>
      </c>
      <c r="D26" s="3"/>
      <c r="E26" s="15" t="s">
        <v>336</v>
      </c>
      <c r="F26" s="3" t="s">
        <v>11</v>
      </c>
      <c r="G26" s="3"/>
    </row>
    <row r="27" spans="1:7" outlineLevel="1" x14ac:dyDescent="0.25">
      <c r="A27" s="3" t="s">
        <v>15</v>
      </c>
      <c r="B27" s="15" t="s">
        <v>29</v>
      </c>
      <c r="C27" s="3" t="s">
        <v>19</v>
      </c>
      <c r="D27" s="3"/>
      <c r="E27" s="15" t="s">
        <v>340</v>
      </c>
      <c r="F27" s="3" t="s">
        <v>11</v>
      </c>
      <c r="G27" s="3"/>
    </row>
  </sheetData>
  <mergeCells count="3">
    <mergeCell ref="A1:G1"/>
    <mergeCell ref="B2:G2"/>
    <mergeCell ref="B3:G3"/>
  </mergeCells>
  <dataValidations count="2">
    <dataValidation type="list" allowBlank="1" showInputMessage="1" showErrorMessage="1" sqref="B3:G3" xr:uid="{34F51FAA-0158-40E9-9A22-FBDD1FF798C2}">
      <formula1>"Verifiable Credentials,Encrypted Verifiable Credential,Sub-Schema"</formula1>
    </dataValidation>
    <dataValidation type="list" allowBlank="1" showInputMessage="1" showErrorMessage="1" sqref="F7:F21 A7:A21 F23:F27 A23:A27" xr:uid="{850345C7-BE09-442B-A06B-25C2709C7DE8}">
      <formula1>"Yes,No"</formula1>
    </dataValidation>
  </dataValidations>
  <hyperlinks>
    <hyperlink ref="B6" location="'Summary of Baseline Quant'!A1" display="'Summary of Baseline Quant" xr:uid="{AE5F08C1-646E-417D-BCDC-10B6B0B7AFDC}"/>
    <hyperlink ref="B15" location="'Summary of Project Emissions'!A1" display="'Summary of Project Emissions" xr:uid="{79DAE6CD-D3FC-4487-9EEF-E2659B0A6A8D}"/>
    <hyperlink ref="B22" location="'Final CRT Summary'!A1" display="'Final CRT Summary" xr:uid="{43B1C70D-3ED7-4D40-9667-21CCC7295397}"/>
  </hyperlinks>
  <pageMargins left="0.7" right="0.7" top="0.75" bottom="0.75" header="0.3" footer="0.3"/>
  <pageSetup orientation="portrait" horizontalDpi="4294967295" verticalDpi="4294967295"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F063F-1AE5-4184-BF53-E3EE0D7CDF7E}">
  <sheetPr codeName="Sheet10">
    <outlinePr summaryBelow="0" summaryRight="0"/>
  </sheetPr>
  <dimension ref="A1:G10"/>
  <sheetViews>
    <sheetView workbookViewId="0">
      <selection activeCell="B2" sqref="B2:G2"/>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664</v>
      </c>
      <c r="B1" s="70"/>
      <c r="C1" s="70"/>
      <c r="D1" s="70"/>
      <c r="E1" s="70"/>
      <c r="F1" s="70"/>
      <c r="G1" s="70"/>
    </row>
    <row r="2" spans="1:7" ht="18.75" x14ac:dyDescent="0.3">
      <c r="A2" s="1" t="s">
        <v>1</v>
      </c>
      <c r="B2" s="71" t="s">
        <v>665</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11</v>
      </c>
      <c r="B5" s="15" t="s">
        <v>40</v>
      </c>
      <c r="C5" s="12"/>
      <c r="D5" s="3"/>
      <c r="E5" s="15" t="s">
        <v>323</v>
      </c>
      <c r="F5" s="3" t="s">
        <v>11</v>
      </c>
      <c r="G5" s="3"/>
    </row>
    <row r="6" spans="1:7" x14ac:dyDescent="0.25">
      <c r="A6" s="3" t="s">
        <v>15</v>
      </c>
      <c r="B6" s="15" t="s">
        <v>29</v>
      </c>
      <c r="C6" s="12"/>
      <c r="D6" s="3"/>
      <c r="E6" s="15" t="s">
        <v>324</v>
      </c>
      <c r="F6" s="3" t="s">
        <v>11</v>
      </c>
      <c r="G6" s="3"/>
    </row>
    <row r="7" spans="1:7" x14ac:dyDescent="0.25">
      <c r="A7" s="3" t="s">
        <v>15</v>
      </c>
      <c r="B7" s="15" t="s">
        <v>29</v>
      </c>
      <c r="C7" s="12"/>
      <c r="D7" s="3"/>
      <c r="E7" s="15" t="s">
        <v>325</v>
      </c>
      <c r="F7" s="3" t="s">
        <v>11</v>
      </c>
      <c r="G7" s="3"/>
    </row>
    <row r="8" spans="1:7" collapsed="1" x14ac:dyDescent="0.25">
      <c r="A8" s="3" t="s">
        <v>15</v>
      </c>
      <c r="B8" s="15" t="s">
        <v>29</v>
      </c>
      <c r="C8" s="3" t="s">
        <v>19</v>
      </c>
      <c r="D8" s="3"/>
      <c r="E8" s="15" t="s">
        <v>326</v>
      </c>
      <c r="F8" s="3" t="s">
        <v>11</v>
      </c>
      <c r="G8" s="3"/>
    </row>
    <row r="9" spans="1:7" x14ac:dyDescent="0.25">
      <c r="A9" s="3" t="s">
        <v>15</v>
      </c>
      <c r="B9" s="15" t="s">
        <v>29</v>
      </c>
      <c r="C9" s="3" t="s">
        <v>19</v>
      </c>
      <c r="D9" s="3"/>
      <c r="E9" s="15" t="s">
        <v>327</v>
      </c>
      <c r="F9" s="3" t="s">
        <v>11</v>
      </c>
      <c r="G9" s="3"/>
    </row>
    <row r="10" spans="1:7" x14ac:dyDescent="0.25">
      <c r="A10" s="3" t="s">
        <v>15</v>
      </c>
      <c r="B10" s="15" t="s">
        <v>29</v>
      </c>
      <c r="C10" s="12"/>
      <c r="D10" s="3"/>
      <c r="E10" s="15" t="s">
        <v>328</v>
      </c>
      <c r="F10" s="3" t="s">
        <v>11</v>
      </c>
      <c r="G10" s="3"/>
    </row>
  </sheetData>
  <mergeCells count="3">
    <mergeCell ref="A1:G1"/>
    <mergeCell ref="B2:G2"/>
    <mergeCell ref="B3:G3"/>
  </mergeCells>
  <dataValidations count="2">
    <dataValidation type="list" allowBlank="1" showInputMessage="1" showErrorMessage="1" sqref="B3:G3" xr:uid="{7D5E7132-5DEB-4EB4-8964-42FD984D117A}">
      <formula1>"Verifiable Credentials,Encrypted Verifiable Credential,Sub-Schema"</formula1>
    </dataValidation>
    <dataValidation type="list" allowBlank="1" showInputMessage="1" showErrorMessage="1" sqref="F5:F10 A5:A10" xr:uid="{7F87CB9F-0AB7-4798-B527-524ADAF5E0B0}">
      <formula1>"Yes,No"</formula1>
    </dataValidation>
  </dataValidations>
  <pageMargins left="0.7" right="0.7" top="0.75" bottom="0.75" header="0.3" footer="0.3"/>
  <pageSetup orientation="portrait" horizontalDpi="4294967295" verticalDpi="4294967295"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D4E-E062-4F2B-96CA-79EC146EA5E8}">
  <sheetPr codeName="Sheet11">
    <outlinePr summaryBelow="0" summaryRight="0"/>
  </sheetPr>
  <dimension ref="A1:G10"/>
  <sheetViews>
    <sheetView workbookViewId="0">
      <selection activeCell="E26" sqref="E2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331</v>
      </c>
      <c r="B1" s="70"/>
      <c r="C1" s="70"/>
      <c r="D1" s="70"/>
      <c r="E1" s="70"/>
      <c r="F1" s="70"/>
      <c r="G1" s="70"/>
    </row>
    <row r="2" spans="1:7" ht="18.75" x14ac:dyDescent="0.3">
      <c r="A2" s="1" t="s">
        <v>1</v>
      </c>
      <c r="B2" s="71" t="s">
        <v>666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11</v>
      </c>
      <c r="B5" s="15" t="s">
        <v>40</v>
      </c>
      <c r="C5" s="12"/>
      <c r="D5" s="3"/>
      <c r="E5" s="15" t="s">
        <v>332</v>
      </c>
      <c r="F5" s="3" t="s">
        <v>11</v>
      </c>
      <c r="G5" s="3"/>
    </row>
    <row r="6" spans="1:7" x14ac:dyDescent="0.25">
      <c r="A6" s="3" t="s">
        <v>15</v>
      </c>
      <c r="B6" s="15" t="s">
        <v>29</v>
      </c>
      <c r="C6" s="12"/>
      <c r="D6" s="3"/>
      <c r="E6" s="15" t="s">
        <v>324</v>
      </c>
      <c r="F6" s="3" t="s">
        <v>11</v>
      </c>
      <c r="G6" s="3"/>
    </row>
    <row r="7" spans="1:7" x14ac:dyDescent="0.25">
      <c r="A7" s="3" t="s">
        <v>15</v>
      </c>
      <c r="B7" s="15" t="s">
        <v>29</v>
      </c>
      <c r="C7" s="12"/>
      <c r="D7" s="3"/>
      <c r="E7" s="15" t="s">
        <v>333</v>
      </c>
      <c r="F7" s="3" t="s">
        <v>11</v>
      </c>
      <c r="G7" s="3"/>
    </row>
    <row r="8" spans="1:7" collapsed="1" x14ac:dyDescent="0.25">
      <c r="A8" s="3" t="s">
        <v>15</v>
      </c>
      <c r="B8" s="15" t="s">
        <v>29</v>
      </c>
      <c r="C8" s="3" t="s">
        <v>19</v>
      </c>
      <c r="D8" s="3"/>
      <c r="E8" s="15" t="s">
        <v>334</v>
      </c>
      <c r="F8" s="3" t="s">
        <v>11</v>
      </c>
      <c r="G8" s="3"/>
    </row>
    <row r="9" spans="1:7" x14ac:dyDescent="0.25">
      <c r="A9" s="3" t="s">
        <v>15</v>
      </c>
      <c r="B9" s="15" t="s">
        <v>29</v>
      </c>
      <c r="C9" s="3" t="s">
        <v>19</v>
      </c>
      <c r="D9" s="3"/>
      <c r="E9" s="15" t="s">
        <v>335</v>
      </c>
      <c r="F9" s="3" t="s">
        <v>11</v>
      </c>
      <c r="G9" s="3"/>
    </row>
    <row r="10" spans="1:7" x14ac:dyDescent="0.25">
      <c r="A10" s="3" t="s">
        <v>15</v>
      </c>
      <c r="B10" s="15" t="s">
        <v>29</v>
      </c>
      <c r="C10" s="12"/>
      <c r="D10" s="3"/>
      <c r="E10" s="15" t="s">
        <v>336</v>
      </c>
      <c r="F10" s="3" t="s">
        <v>11</v>
      </c>
      <c r="G10" s="3"/>
    </row>
  </sheetData>
  <mergeCells count="3">
    <mergeCell ref="A1:G1"/>
    <mergeCell ref="B2:G2"/>
    <mergeCell ref="B3:G3"/>
  </mergeCells>
  <dataValidations count="2">
    <dataValidation type="list" allowBlank="1" showInputMessage="1" showErrorMessage="1" sqref="F5:F10 A5:A10" xr:uid="{37D3BC2C-FF79-4056-BCA4-20B444085B89}">
      <formula1>"Yes,No"</formula1>
    </dataValidation>
    <dataValidation type="list" allowBlank="1" showInputMessage="1" showErrorMessage="1" sqref="B3:G3" xr:uid="{65CA6F72-1E21-43F0-9FA4-34BD8A16B59C}">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95113-2552-4A51-994F-2907719A844F}">
  <sheetPr codeName="Sheet12">
    <outlinePr summaryBelow="0" summaryRight="0"/>
  </sheetPr>
  <dimension ref="A1:G9"/>
  <sheetViews>
    <sheetView workbookViewId="0">
      <selection activeCell="E14" sqref="E1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337</v>
      </c>
      <c r="B1" s="70"/>
      <c r="C1" s="70"/>
      <c r="D1" s="70"/>
      <c r="E1" s="70"/>
      <c r="F1" s="70"/>
      <c r="G1" s="70"/>
    </row>
    <row r="2" spans="1:7" ht="18.75" x14ac:dyDescent="0.3">
      <c r="A2" s="1" t="s">
        <v>1</v>
      </c>
      <c r="B2" s="71" t="s">
        <v>667</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338</v>
      </c>
      <c r="F5" s="3" t="s">
        <v>11</v>
      </c>
      <c r="G5" s="3"/>
    </row>
    <row r="6" spans="1:7" x14ac:dyDescent="0.25">
      <c r="A6" s="3" t="s">
        <v>15</v>
      </c>
      <c r="B6" s="15" t="s">
        <v>29</v>
      </c>
      <c r="C6" s="12"/>
      <c r="D6" s="3"/>
      <c r="E6" s="15" t="s">
        <v>324</v>
      </c>
      <c r="F6" s="3" t="s">
        <v>11</v>
      </c>
      <c r="G6" s="3"/>
    </row>
    <row r="7" spans="1:7" x14ac:dyDescent="0.25">
      <c r="A7" s="3" t="s">
        <v>15</v>
      </c>
      <c r="B7" s="15" t="s">
        <v>29</v>
      </c>
      <c r="C7" s="12"/>
      <c r="D7" s="3"/>
      <c r="E7" s="15" t="s">
        <v>339</v>
      </c>
      <c r="F7" s="3" t="s">
        <v>11</v>
      </c>
      <c r="G7" s="3"/>
    </row>
    <row r="8" spans="1:7" collapsed="1" x14ac:dyDescent="0.25">
      <c r="A8" s="3" t="s">
        <v>15</v>
      </c>
      <c r="B8" s="15" t="s">
        <v>29</v>
      </c>
      <c r="C8" s="3" t="s">
        <v>19</v>
      </c>
      <c r="D8" s="3"/>
      <c r="E8" s="15" t="s">
        <v>336</v>
      </c>
      <c r="F8" s="3" t="s">
        <v>11</v>
      </c>
      <c r="G8" s="3"/>
    </row>
    <row r="9" spans="1:7" x14ac:dyDescent="0.25">
      <c r="A9" s="3" t="s">
        <v>15</v>
      </c>
      <c r="B9" s="15" t="s">
        <v>29</v>
      </c>
      <c r="C9" s="3" t="s">
        <v>19</v>
      </c>
      <c r="D9" s="3"/>
      <c r="E9" s="15" t="s">
        <v>340</v>
      </c>
      <c r="F9" s="3" t="s">
        <v>11</v>
      </c>
      <c r="G9" s="3"/>
    </row>
  </sheetData>
  <mergeCells count="3">
    <mergeCell ref="A1:G1"/>
    <mergeCell ref="B2:G2"/>
    <mergeCell ref="B3:G3"/>
  </mergeCells>
  <dataValidations count="2">
    <dataValidation type="list" allowBlank="1" showInputMessage="1" showErrorMessage="1" sqref="B3:G3" xr:uid="{23E011EB-3DF8-4CC7-AE79-53CF0676C116}">
      <formula1>"Verifiable Credentials,Encrypted Verifiable Credential,Sub-Schema"</formula1>
    </dataValidation>
    <dataValidation type="list" allowBlank="1" showInputMessage="1" showErrorMessage="1" sqref="F5:F9 A5:A9" xr:uid="{8A5EC00A-F7B1-460D-805D-247886BC4D7E}">
      <formula1>"Yes,No"</formula1>
    </dataValidation>
  </dataValidations>
  <pageMargins left="0.7" right="0.7" top="0.75" bottom="0.75" header="0.3" footer="0.3"/>
  <pageSetup orientation="portrait" horizontalDpi="4294967295" verticalDpi="4294967295"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8C76A-97E0-4C27-8A29-4D105A69DA05}">
  <sheetPr codeName="Sheet13">
    <outlinePr summaryBelow="0" summaryRight="0"/>
  </sheetPr>
  <dimension ref="A1:G6"/>
  <sheetViews>
    <sheetView workbookViewId="0">
      <selection activeCell="A5" sqref="A5:XFD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248</v>
      </c>
      <c r="B1" s="70"/>
      <c r="C1" s="70"/>
      <c r="D1" s="70"/>
      <c r="E1" s="70"/>
      <c r="F1" s="70"/>
      <c r="G1" s="70"/>
    </row>
    <row r="2" spans="1:7" ht="18.75" x14ac:dyDescent="0.3">
      <c r="A2" s="1" t="s">
        <v>1</v>
      </c>
      <c r="B2" s="71" t="s">
        <v>248</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collapsed="1" x14ac:dyDescent="0.25">
      <c r="A5" s="3" t="s">
        <v>15</v>
      </c>
      <c r="B5" s="15" t="s">
        <v>210</v>
      </c>
      <c r="C5" s="3" t="s">
        <v>19</v>
      </c>
      <c r="D5" s="3"/>
      <c r="E5" s="15" t="s">
        <v>250</v>
      </c>
      <c r="F5" s="3" t="s">
        <v>11</v>
      </c>
      <c r="G5" s="3"/>
    </row>
    <row r="6" spans="1:7" x14ac:dyDescent="0.25">
      <c r="A6" s="3" t="s">
        <v>15</v>
      </c>
      <c r="B6" s="15" t="s">
        <v>210</v>
      </c>
      <c r="C6" s="3" t="s">
        <v>19</v>
      </c>
      <c r="D6" s="3"/>
      <c r="E6" s="15" t="s">
        <v>251</v>
      </c>
      <c r="F6" s="3" t="s">
        <v>11</v>
      </c>
      <c r="G6" s="3"/>
    </row>
  </sheetData>
  <mergeCells count="3">
    <mergeCell ref="A1:G1"/>
    <mergeCell ref="B2:G2"/>
    <mergeCell ref="B3:G3"/>
  </mergeCells>
  <dataValidations count="2">
    <dataValidation type="list" allowBlank="1" showInputMessage="1" showErrorMessage="1" sqref="B3:G3" xr:uid="{3F7320B1-9173-40CC-A610-D407DF1599BD}">
      <formula1>"Verifiable Credentials,Encrypted Verifiable Credential,Sub-Schema"</formula1>
    </dataValidation>
    <dataValidation type="list" allowBlank="1" showInputMessage="1" showErrorMessage="1" sqref="A5:A6 F5:F6" xr:uid="{39C9218B-073E-426F-ADD0-99E4D7008C18}">
      <formula1>"Yes,No"</formula1>
    </dataValidation>
  </dataValidations>
  <pageMargins left="0.7" right="0.7" top="0.75" bottom="0.75" header="0.3" footer="0.3"/>
  <pageSetup orientation="portrait" horizontalDpi="4294967295" verticalDpi="4294967295"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F8E7D-C34C-4765-B9F5-11B4CD200CA6}">
  <sheetPr codeName="Sheet14">
    <outlinePr summaryBelow="0" summaryRight="0"/>
  </sheetPr>
  <dimension ref="A1:G8"/>
  <sheetViews>
    <sheetView workbookViewId="0">
      <selection activeCell="G14" sqref="G1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264</v>
      </c>
      <c r="B1" s="70"/>
      <c r="C1" s="70"/>
      <c r="D1" s="70"/>
      <c r="E1" s="70"/>
      <c r="F1" s="70"/>
      <c r="G1" s="70"/>
    </row>
    <row r="2" spans="1:7" ht="18.75" x14ac:dyDescent="0.3">
      <c r="A2" s="1" t="s">
        <v>1</v>
      </c>
      <c r="B2" s="71" t="s">
        <v>264</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37</v>
      </c>
      <c r="C5" s="14" t="s">
        <v>265</v>
      </c>
      <c r="D5" s="3"/>
      <c r="E5" s="15" t="s">
        <v>266</v>
      </c>
      <c r="F5" s="3" t="s">
        <v>11</v>
      </c>
      <c r="G5" s="3"/>
    </row>
    <row r="6" spans="1:7" x14ac:dyDescent="0.25">
      <c r="A6" s="3" t="s">
        <v>11</v>
      </c>
      <c r="B6" s="15" t="s">
        <v>29</v>
      </c>
      <c r="C6" s="8"/>
      <c r="D6" s="3"/>
      <c r="E6" s="15" t="s">
        <v>267</v>
      </c>
      <c r="F6" s="3" t="s">
        <v>11</v>
      </c>
      <c r="G6" s="3"/>
    </row>
    <row r="7" spans="1:7" ht="30" x14ac:dyDescent="0.25">
      <c r="A7" s="3" t="s">
        <v>15</v>
      </c>
      <c r="B7" s="15" t="s">
        <v>37</v>
      </c>
      <c r="C7" s="14" t="s">
        <v>268</v>
      </c>
      <c r="D7" s="3"/>
      <c r="E7" s="15" t="s">
        <v>269</v>
      </c>
      <c r="F7" s="3" t="s">
        <v>11</v>
      </c>
      <c r="G7" s="3"/>
    </row>
    <row r="8" spans="1:7" x14ac:dyDescent="0.25">
      <c r="A8" s="3" t="s">
        <v>11</v>
      </c>
      <c r="B8" s="15" t="s">
        <v>29</v>
      </c>
      <c r="C8" s="8"/>
      <c r="D8" s="3"/>
      <c r="E8" s="15" t="s">
        <v>267</v>
      </c>
      <c r="F8" s="3" t="s">
        <v>11</v>
      </c>
      <c r="G8" s="3"/>
    </row>
  </sheetData>
  <mergeCells count="3">
    <mergeCell ref="A1:G1"/>
    <mergeCell ref="B2:G2"/>
    <mergeCell ref="B3:G3"/>
  </mergeCells>
  <dataValidations count="2">
    <dataValidation type="list" allowBlank="1" showInputMessage="1" showErrorMessage="1" sqref="B3:G3" xr:uid="{E5FBD514-10D4-4606-A3BB-200B752BD6A4}">
      <formula1>"Verifiable Credentials,Encrypted Verifiable Credential,Sub-Schema"</formula1>
    </dataValidation>
    <dataValidation type="list" allowBlank="1" showInputMessage="1" showErrorMessage="1" sqref="F5:F8 A5:A8 G5 G7" xr:uid="{00D1CB03-1C7E-4032-AAD5-8350B46FE930}">
      <formula1>"Yes,No"</formula1>
    </dataValidation>
  </dataValidations>
  <hyperlinks>
    <hyperlink ref="C5" location="'Baseline Destruction 1 (enum)'!A1" display="'Baseline Destruction 1 (enum)" xr:uid="{30398762-0465-4379-8CD4-B04210BB0A99}"/>
    <hyperlink ref="C7" location="'Baseline Destruction 2 (enum)'!A1" display="'Baseline Destruction 2 (enum)" xr:uid="{06054393-559A-413B-9AF6-01DF2D779F41}"/>
  </hyperlinks>
  <pageMargins left="0.7" right="0.7" top="0.75" bottom="0.75" header="0.3" footer="0.3"/>
  <pageSetup orientation="portrait" horizontalDpi="4294967295" verticalDpi="4294967295"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81E2D-34E1-4469-B6D0-C0ACCC594BD8}">
  <sheetPr codeName="Sheet15">
    <outlinePr summaryBelow="0" summaryRight="0"/>
  </sheetPr>
  <dimension ref="A1:G17"/>
  <sheetViews>
    <sheetView workbookViewId="0">
      <selection activeCell="A5" sqref="A5:XFD17"/>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271</v>
      </c>
      <c r="B1" s="70"/>
      <c r="C1" s="70"/>
      <c r="D1" s="70"/>
      <c r="E1" s="70"/>
      <c r="F1" s="70"/>
      <c r="G1" s="70"/>
    </row>
    <row r="2" spans="1:7" ht="18.75" x14ac:dyDescent="0.3">
      <c r="A2" s="1" t="s">
        <v>1</v>
      </c>
      <c r="B2" s="71" t="s">
        <v>271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45" x14ac:dyDescent="0.25">
      <c r="A5" s="3" t="s">
        <v>15</v>
      </c>
      <c r="B5" s="15" t="s">
        <v>37</v>
      </c>
      <c r="C5" s="14" t="s">
        <v>272</v>
      </c>
      <c r="D5" s="3"/>
      <c r="E5" s="15" t="s">
        <v>273</v>
      </c>
      <c r="F5" s="3" t="s">
        <v>11</v>
      </c>
      <c r="G5" s="3"/>
    </row>
    <row r="6" spans="1:7" x14ac:dyDescent="0.25">
      <c r="A6" s="3" t="s">
        <v>11</v>
      </c>
      <c r="B6" s="15" t="s">
        <v>29</v>
      </c>
      <c r="C6" s="8"/>
      <c r="D6" s="3"/>
      <c r="E6" s="15" t="s">
        <v>274</v>
      </c>
      <c r="F6" s="3" t="s">
        <v>11</v>
      </c>
      <c r="G6" s="3"/>
    </row>
    <row r="7" spans="1:7" ht="45" x14ac:dyDescent="0.25">
      <c r="A7" s="3" t="s">
        <v>15</v>
      </c>
      <c r="B7" s="15" t="s">
        <v>37</v>
      </c>
      <c r="C7" s="14" t="s">
        <v>275</v>
      </c>
      <c r="D7" s="3"/>
      <c r="E7" s="15" t="s">
        <v>276</v>
      </c>
      <c r="F7" s="3" t="s">
        <v>11</v>
      </c>
      <c r="G7" s="3"/>
    </row>
    <row r="8" spans="1:7" x14ac:dyDescent="0.25">
      <c r="A8" s="3" t="s">
        <v>11</v>
      </c>
      <c r="B8" s="15" t="s">
        <v>29</v>
      </c>
      <c r="C8" s="8"/>
      <c r="D8" s="3"/>
      <c r="E8" s="15" t="s">
        <v>267</v>
      </c>
      <c r="F8" s="3" t="s">
        <v>11</v>
      </c>
      <c r="G8" s="3"/>
    </row>
    <row r="9" spans="1:7" ht="30" x14ac:dyDescent="0.25">
      <c r="A9" s="3" t="s">
        <v>15</v>
      </c>
      <c r="B9" s="15" t="s">
        <v>37</v>
      </c>
      <c r="C9" s="14" t="s">
        <v>277</v>
      </c>
      <c r="D9" s="3"/>
      <c r="E9" s="15" t="s">
        <v>278</v>
      </c>
      <c r="F9" s="3" t="s">
        <v>11</v>
      </c>
      <c r="G9" s="3"/>
    </row>
    <row r="10" spans="1:7" x14ac:dyDescent="0.25">
      <c r="A10" s="3" t="s">
        <v>11</v>
      </c>
      <c r="B10" s="15" t="s">
        <v>29</v>
      </c>
      <c r="C10" s="8"/>
      <c r="D10" s="3"/>
      <c r="E10" s="15" t="s">
        <v>279</v>
      </c>
      <c r="F10" s="3" t="s">
        <v>11</v>
      </c>
      <c r="G10" s="3"/>
    </row>
    <row r="11" spans="1:7" x14ac:dyDescent="0.25">
      <c r="A11" s="3" t="s">
        <v>11</v>
      </c>
      <c r="B11" s="15" t="s">
        <v>29</v>
      </c>
      <c r="C11" s="8"/>
      <c r="D11" s="3"/>
      <c r="E11" s="15" t="s">
        <v>280</v>
      </c>
      <c r="F11" s="3" t="s">
        <v>11</v>
      </c>
      <c r="G11" s="3"/>
    </row>
    <row r="12" spans="1:7" x14ac:dyDescent="0.25">
      <c r="A12" s="3" t="s">
        <v>11</v>
      </c>
      <c r="B12" s="15" t="s">
        <v>29</v>
      </c>
      <c r="C12" s="8"/>
      <c r="D12" s="3"/>
      <c r="E12" s="15" t="s">
        <v>281</v>
      </c>
      <c r="F12" s="3" t="s">
        <v>11</v>
      </c>
      <c r="G12" s="3"/>
    </row>
    <row r="13" spans="1:7" ht="45" x14ac:dyDescent="0.25">
      <c r="A13" s="3" t="s">
        <v>15</v>
      </c>
      <c r="B13" s="15" t="s">
        <v>37</v>
      </c>
      <c r="C13" s="14" t="s">
        <v>282</v>
      </c>
      <c r="D13" s="3"/>
      <c r="E13" s="15" t="s">
        <v>283</v>
      </c>
      <c r="F13" s="3" t="s">
        <v>11</v>
      </c>
      <c r="G13" s="3"/>
    </row>
    <row r="14" spans="1:7" x14ac:dyDescent="0.25">
      <c r="A14" s="3" t="s">
        <v>11</v>
      </c>
      <c r="B14" s="15" t="s">
        <v>29</v>
      </c>
      <c r="C14" s="8"/>
      <c r="D14" s="3"/>
      <c r="E14" s="15" t="s">
        <v>284</v>
      </c>
      <c r="F14" s="3" t="s">
        <v>11</v>
      </c>
      <c r="G14" s="3"/>
    </row>
    <row r="15" spans="1:7" ht="30" x14ac:dyDescent="0.25">
      <c r="A15" s="3" t="s">
        <v>15</v>
      </c>
      <c r="B15" s="15" t="s">
        <v>37</v>
      </c>
      <c r="C15" s="14" t="s">
        <v>285</v>
      </c>
      <c r="D15" s="3"/>
      <c r="E15" s="15" t="s">
        <v>286</v>
      </c>
      <c r="F15" s="3" t="s">
        <v>11</v>
      </c>
      <c r="G15" s="3"/>
    </row>
    <row r="16" spans="1:7" x14ac:dyDescent="0.25">
      <c r="A16" s="3" t="s">
        <v>11</v>
      </c>
      <c r="B16" s="15" t="s">
        <v>29</v>
      </c>
      <c r="C16" s="8"/>
      <c r="D16" s="3"/>
      <c r="E16" s="15" t="s">
        <v>287</v>
      </c>
      <c r="F16" s="3"/>
      <c r="G16" s="3"/>
    </row>
    <row r="17" spans="1:7" ht="30" x14ac:dyDescent="0.25">
      <c r="A17" s="3" t="s">
        <v>15</v>
      </c>
      <c r="B17" s="15" t="s">
        <v>37</v>
      </c>
      <c r="C17" s="14" t="s">
        <v>288</v>
      </c>
      <c r="D17" s="3"/>
      <c r="E17" s="15" t="s">
        <v>289</v>
      </c>
      <c r="F17" s="3" t="s">
        <v>11</v>
      </c>
      <c r="G17" s="3"/>
    </row>
  </sheetData>
  <mergeCells count="3">
    <mergeCell ref="A1:G1"/>
    <mergeCell ref="B2:G2"/>
    <mergeCell ref="B3:G3"/>
  </mergeCells>
  <dataValidations count="2">
    <dataValidation type="list" allowBlank="1" showInputMessage="1" showErrorMessage="1" sqref="F5:F17 A5:A17 G5 G7 G9 G13 G15 G17" xr:uid="{90FDE891-E950-41CC-93B3-BB3D6A5BD7E0}">
      <formula1>"Yes,No"</formula1>
    </dataValidation>
    <dataValidation type="list" allowBlank="1" showInputMessage="1" showErrorMessage="1" sqref="B3:G3" xr:uid="{891C069F-8F29-45CA-A93C-493A9FBFA2F3}">
      <formula1>"Verifiable Credentials,Encrypted Verifiable Credential,Sub-Schema"</formula1>
    </dataValidation>
  </dataValidations>
  <hyperlinks>
    <hyperlink ref="C5" location="'Project Eligibility 1 (enum)'!A1" display="'Project Eligibility 1 (enum)" xr:uid="{E25F4A67-2713-4718-9536-D7C9107F7A06}"/>
    <hyperlink ref="C7" location="'Project Eligibility 2 (enum)'!A1" display="'Project Eligibility 2 (enum)" xr:uid="{C4F623E8-0B3D-486E-A0E1-C6C30A76F387}"/>
    <hyperlink ref="C9" location="'Project Eligibility 3 (enum)'!A1" display="'Project Eligibility 3 (enum)" xr:uid="{1728A508-074E-478A-B602-0F7A16AFD6A4}"/>
    <hyperlink ref="C13" location="'Project Eligibility 4 (enum)'!A1" display="'Project Eligibility 4 (enum)" xr:uid="{6BE29F40-46E3-4F39-A75E-55FC02D01D2E}"/>
    <hyperlink ref="C15" location="'Project Eligibility 5 (enum)'!A1" display="'Project Eligibility 5 (enum)" xr:uid="{3E639F1F-D24F-4520-870D-76361DBA520B}"/>
    <hyperlink ref="C17" location="'Project Eligibility 6 (enum)'!A1" display="'Project Eligibility 6 (enum)" xr:uid="{C3A6A830-476A-473A-81A2-5AF517CB135A}"/>
  </hyperlink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3D77-6C54-41C9-AC01-8BBFA55965A7}">
  <sheetPr>
    <outlinePr summaryBelow="0" summaryRight="0"/>
  </sheetPr>
  <dimension ref="A1:H30"/>
  <sheetViews>
    <sheetView workbookViewId="0">
      <selection activeCell="A10" sqref="A10"/>
    </sheetView>
  </sheetViews>
  <sheetFormatPr defaultRowHeight="15" x14ac:dyDescent="0.25"/>
  <cols>
    <col min="1" max="1" width="20" customWidth="1"/>
    <col min="2" max="2" width="40" customWidth="1"/>
    <col min="3" max="4" width="20" customWidth="1"/>
    <col min="5" max="5" width="33.28515625" customWidth="1"/>
    <col min="6" max="6" width="70" customWidth="1"/>
    <col min="7" max="7" width="30" customWidth="1"/>
    <col min="8" max="8" width="50" customWidth="1"/>
  </cols>
  <sheetData>
    <row r="1" spans="1:8" ht="18.75" x14ac:dyDescent="0.3">
      <c r="A1" s="69" t="s">
        <v>192</v>
      </c>
      <c r="B1" s="70"/>
      <c r="C1" s="70"/>
      <c r="D1" s="70"/>
      <c r="E1" s="70"/>
      <c r="F1" s="70"/>
      <c r="G1" s="70"/>
      <c r="H1" s="70"/>
    </row>
    <row r="2" spans="1:8" ht="18.75" x14ac:dyDescent="0.3">
      <c r="A2" s="1" t="s">
        <v>1</v>
      </c>
      <c r="B2" s="71" t="s">
        <v>167</v>
      </c>
      <c r="C2" s="72"/>
      <c r="D2" s="72"/>
      <c r="E2" s="72"/>
      <c r="F2" s="72"/>
      <c r="G2" s="72"/>
      <c r="H2" s="72"/>
    </row>
    <row r="3" spans="1:8" ht="18.75" x14ac:dyDescent="0.3">
      <c r="A3" s="1" t="s">
        <v>2</v>
      </c>
      <c r="B3" s="72" t="s">
        <v>168</v>
      </c>
      <c r="C3" s="72"/>
      <c r="D3" s="72"/>
      <c r="E3" s="72"/>
      <c r="F3" s="72"/>
      <c r="G3" s="72"/>
      <c r="H3" s="72"/>
    </row>
    <row r="4" spans="1:8" ht="18.75" x14ac:dyDescent="0.3">
      <c r="A4" s="2" t="s">
        <v>4</v>
      </c>
      <c r="B4" s="2" t="s">
        <v>5</v>
      </c>
      <c r="C4" s="2" t="s">
        <v>6</v>
      </c>
      <c r="D4" s="2"/>
      <c r="E4" s="2" t="s">
        <v>7</v>
      </c>
      <c r="F4" s="2" t="s">
        <v>8</v>
      </c>
      <c r="G4" s="2" t="s">
        <v>9</v>
      </c>
      <c r="H4" s="2" t="s">
        <v>10</v>
      </c>
    </row>
    <row r="6" spans="1:8" x14ac:dyDescent="0.25">
      <c r="C6" s="49" t="s">
        <v>169</v>
      </c>
      <c r="D6" s="46" t="s">
        <v>170</v>
      </c>
    </row>
    <row r="7" spans="1:8" ht="15.75" thickBot="1" x14ac:dyDescent="0.3">
      <c r="C7" s="49" t="s">
        <v>171</v>
      </c>
      <c r="D7" s="46" t="s">
        <v>172</v>
      </c>
      <c r="E7" s="51" t="s">
        <v>173</v>
      </c>
      <c r="F7" s="44"/>
      <c r="H7" s="44"/>
    </row>
    <row r="8" spans="1:8" ht="15.75" thickBot="1" x14ac:dyDescent="0.3">
      <c r="B8" t="s">
        <v>193</v>
      </c>
      <c r="C8" s="50" t="s">
        <v>174</v>
      </c>
      <c r="D8" s="47" t="s">
        <v>175</v>
      </c>
      <c r="E8" s="53" t="s">
        <v>176</v>
      </c>
      <c r="F8" s="30" t="s">
        <v>177</v>
      </c>
      <c r="G8" s="30" t="s">
        <v>178</v>
      </c>
      <c r="H8" s="31" t="s">
        <v>179</v>
      </c>
    </row>
    <row r="9" spans="1:8" x14ac:dyDescent="0.25">
      <c r="B9" s="24">
        <v>44348</v>
      </c>
      <c r="C9" s="32">
        <v>0.56699999999999995</v>
      </c>
      <c r="D9" s="21">
        <v>48</v>
      </c>
      <c r="E9" s="35">
        <f>C9*D9</f>
        <v>27.215999999999998</v>
      </c>
      <c r="F9" s="35">
        <f>E9*525600</f>
        <v>14304729.6</v>
      </c>
      <c r="G9" s="35">
        <f>F9*0.0423*0.000454</f>
        <v>274.71088818431997</v>
      </c>
      <c r="H9" s="35">
        <f>G9*28</f>
        <v>7691.9048691609587</v>
      </c>
    </row>
    <row r="10" spans="1:8" x14ac:dyDescent="0.25">
      <c r="B10" s="25">
        <v>44355</v>
      </c>
      <c r="C10" s="33">
        <v>0.55300000000000005</v>
      </c>
      <c r="D10" s="20">
        <v>75</v>
      </c>
      <c r="E10" s="35">
        <f>C10*D10</f>
        <v>41.475000000000001</v>
      </c>
      <c r="F10" s="35">
        <f>E10*525600</f>
        <v>21799260</v>
      </c>
      <c r="G10" s="35">
        <f>F10*0.0423*0.000454</f>
        <v>418.63734889199998</v>
      </c>
      <c r="H10" s="35">
        <f>G10*28</f>
        <v>11721.845768976</v>
      </c>
    </row>
    <row r="11" spans="1:8" ht="15.75" thickBot="1" x14ac:dyDescent="0.3">
      <c r="B11" s="25">
        <v>44362</v>
      </c>
      <c r="C11" s="33">
        <v>0.58099999999999996</v>
      </c>
      <c r="D11" s="20">
        <v>21</v>
      </c>
      <c r="E11" s="35">
        <f>C11*D11</f>
        <v>12.200999999999999</v>
      </c>
      <c r="F11" s="35">
        <f>E11*525600</f>
        <v>6412845.5999999996</v>
      </c>
      <c r="G11" s="35">
        <f>F11*0.0423*0.000454</f>
        <v>123.15356947151997</v>
      </c>
      <c r="H11" s="35">
        <f>G11*28</f>
        <v>3448.2999452025592</v>
      </c>
    </row>
    <row r="12" spans="1:8" ht="15.75" thickBot="1" x14ac:dyDescent="0.3">
      <c r="B12" s="27" t="s">
        <v>180</v>
      </c>
      <c r="C12" s="37">
        <f t="shared" ref="C12:H12" si="0">AVERAGE(C9:C11)</f>
        <v>0.56700000000000006</v>
      </c>
      <c r="D12" s="38">
        <f t="shared" si="0"/>
        <v>48</v>
      </c>
      <c r="E12" s="36">
        <f t="shared" si="0"/>
        <v>26.963999999999999</v>
      </c>
      <c r="F12" s="36">
        <f t="shared" si="0"/>
        <v>14172278.4</v>
      </c>
      <c r="G12" s="36">
        <f t="shared" si="0"/>
        <v>272.16726884927999</v>
      </c>
      <c r="H12" s="36">
        <f t="shared" si="0"/>
        <v>7620.6835277798391</v>
      </c>
    </row>
    <row r="13" spans="1:8" x14ac:dyDescent="0.25">
      <c r="B13" s="28" t="s">
        <v>181</v>
      </c>
      <c r="C13" s="39">
        <f t="shared" ref="C13:H13" si="1">_xlfn.STDEV.S(C9:C11)</f>
        <v>1.3999999999999957E-2</v>
      </c>
      <c r="D13" s="39">
        <f t="shared" si="1"/>
        <v>27</v>
      </c>
      <c r="E13" s="39">
        <f t="shared" si="1"/>
        <v>14.638626882327454</v>
      </c>
      <c r="F13" s="39">
        <f t="shared" si="1"/>
        <v>7694062.2893513069</v>
      </c>
      <c r="G13" s="39">
        <f t="shared" si="1"/>
        <v>147.75831101716034</v>
      </c>
      <c r="H13" s="39">
        <f t="shared" si="1"/>
        <v>4137.2327084804901</v>
      </c>
    </row>
    <row r="14" spans="1:8" x14ac:dyDescent="0.25">
      <c r="B14" s="28" t="s">
        <v>182</v>
      </c>
      <c r="C14" s="23">
        <f t="shared" ref="C14:H14" si="2">COUNTA(C9:C11)</f>
        <v>3</v>
      </c>
      <c r="D14" s="23">
        <f t="shared" si="2"/>
        <v>3</v>
      </c>
      <c r="E14" s="23">
        <f t="shared" si="2"/>
        <v>3</v>
      </c>
      <c r="F14" s="23">
        <f t="shared" si="2"/>
        <v>3</v>
      </c>
      <c r="G14" s="23">
        <f t="shared" si="2"/>
        <v>3</v>
      </c>
      <c r="H14" s="23">
        <f t="shared" si="2"/>
        <v>3</v>
      </c>
    </row>
    <row r="15" spans="1:8" x14ac:dyDescent="0.25">
      <c r="B15" s="28" t="s">
        <v>183</v>
      </c>
      <c r="C15" s="23">
        <f t="shared" ref="C15:H15" si="3">C14-1</f>
        <v>2</v>
      </c>
      <c r="D15" s="23">
        <f t="shared" si="3"/>
        <v>2</v>
      </c>
      <c r="E15" s="23">
        <f t="shared" si="3"/>
        <v>2</v>
      </c>
      <c r="F15" s="23">
        <f t="shared" si="3"/>
        <v>2</v>
      </c>
      <c r="G15" s="23">
        <f t="shared" si="3"/>
        <v>2</v>
      </c>
      <c r="H15" s="23">
        <f t="shared" si="3"/>
        <v>2</v>
      </c>
    </row>
    <row r="16" spans="1:8" ht="15.75" thickBot="1" x14ac:dyDescent="0.3">
      <c r="B16" s="28" t="s">
        <v>184</v>
      </c>
      <c r="C16" s="40">
        <f t="shared" ref="C16:H16" si="4">TINV(0.1,C15)</f>
        <v>2.9199855803537269</v>
      </c>
      <c r="D16" s="40">
        <f t="shared" si="4"/>
        <v>2.9199855803537269</v>
      </c>
      <c r="E16" s="40">
        <f t="shared" si="4"/>
        <v>2.9199855803537269</v>
      </c>
      <c r="F16" s="40">
        <f t="shared" si="4"/>
        <v>2.9199855803537269</v>
      </c>
      <c r="G16" s="40">
        <f t="shared" si="4"/>
        <v>2.9199855803537269</v>
      </c>
      <c r="H16" s="40">
        <f t="shared" si="4"/>
        <v>2.9199855803537269</v>
      </c>
    </row>
    <row r="17" spans="2:8" ht="15.75" thickBot="1" x14ac:dyDescent="0.3">
      <c r="B17" s="29" t="s">
        <v>185</v>
      </c>
      <c r="C17" s="56">
        <f t="shared" ref="C17:H17" si="5">C12+C16*(C13/(SQRT(C14)))</f>
        <v>0.5906019624518587</v>
      </c>
      <c r="D17" s="55">
        <f t="shared" si="5"/>
        <v>93.518070442870339</v>
      </c>
      <c r="E17" s="64">
        <f t="shared" si="5"/>
        <v>51.642594430247286</v>
      </c>
      <c r="F17" s="60">
        <f t="shared" si="5"/>
        <v>27143347.632537968</v>
      </c>
      <c r="G17" s="41">
        <f t="shared" si="5"/>
        <v>521.26627660478562</v>
      </c>
      <c r="H17" s="41">
        <f t="shared" si="5"/>
        <v>14595.455744933995</v>
      </c>
    </row>
    <row r="18" spans="2:8" ht="30" x14ac:dyDescent="0.25">
      <c r="C18" s="43" t="s">
        <v>186</v>
      </c>
      <c r="D18" s="48" t="s">
        <v>187</v>
      </c>
      <c r="E18" s="52" t="s">
        <v>188</v>
      </c>
      <c r="F18" s="45" t="s">
        <v>189</v>
      </c>
      <c r="G18" s="42" t="s">
        <v>190</v>
      </c>
      <c r="H18" s="59" t="s">
        <v>191</v>
      </c>
    </row>
    <row r="22" spans="2:8" ht="15.75" thickBot="1" x14ac:dyDescent="0.3">
      <c r="B22" t="s">
        <v>194</v>
      </c>
    </row>
    <row r="23" spans="2:8" ht="30.75" thickBot="1" x14ac:dyDescent="0.3">
      <c r="B23" s="65" t="s">
        <v>195</v>
      </c>
      <c r="C23" s="66" t="s">
        <v>196</v>
      </c>
      <c r="D23" s="65" t="s">
        <v>197</v>
      </c>
      <c r="E23" s="65" t="s">
        <v>198</v>
      </c>
      <c r="F23" s="65" t="s">
        <v>199</v>
      </c>
      <c r="G23" s="67" t="s">
        <v>200</v>
      </c>
    </row>
    <row r="24" spans="2:8" x14ac:dyDescent="0.25">
      <c r="B24" s="21">
        <v>2005</v>
      </c>
      <c r="C24" s="21">
        <v>900</v>
      </c>
      <c r="D24" s="21">
        <v>1000</v>
      </c>
      <c r="E24" s="21">
        <v>0</v>
      </c>
      <c r="F24" s="21">
        <f>D24-E24</f>
        <v>1000</v>
      </c>
      <c r="G24" s="21">
        <f>C24-F24</f>
        <v>-100</v>
      </c>
    </row>
    <row r="25" spans="2:8" x14ac:dyDescent="0.25">
      <c r="B25" s="20">
        <v>2006</v>
      </c>
      <c r="C25" s="20">
        <v>1400</v>
      </c>
      <c r="D25" s="20">
        <v>1000</v>
      </c>
      <c r="E25" s="20">
        <v>0</v>
      </c>
      <c r="F25" s="20">
        <f>D25-E25</f>
        <v>1000</v>
      </c>
      <c r="G25" s="20">
        <f>C25-F25</f>
        <v>400</v>
      </c>
    </row>
    <row r="26" spans="2:8" x14ac:dyDescent="0.25">
      <c r="B26" s="20">
        <v>2007</v>
      </c>
      <c r="C26" s="20">
        <v>2000</v>
      </c>
      <c r="D26" s="20">
        <v>1000</v>
      </c>
      <c r="E26" s="20">
        <v>300</v>
      </c>
      <c r="F26" s="20">
        <f>D26-E26</f>
        <v>700</v>
      </c>
      <c r="G26" s="20">
        <f>C26-F26</f>
        <v>1300</v>
      </c>
    </row>
    <row r="28" spans="2:8" x14ac:dyDescent="0.25">
      <c r="C28">
        <f>ABS((D24-E24)*1)</f>
        <v>1000</v>
      </c>
    </row>
    <row r="29" spans="2:8" x14ac:dyDescent="0.25">
      <c r="C29">
        <f>ABS((D25-E25)*1)</f>
        <v>1000</v>
      </c>
    </row>
    <row r="30" spans="2:8" x14ac:dyDescent="0.25">
      <c r="C30">
        <f>ABS((D26-E26)*1)</f>
        <v>700</v>
      </c>
    </row>
  </sheetData>
  <mergeCells count="3">
    <mergeCell ref="A1:H1"/>
    <mergeCell ref="B2:H2"/>
    <mergeCell ref="B3:H3"/>
  </mergeCells>
  <dataValidations count="1">
    <dataValidation type="list" allowBlank="1" showInputMessage="1" showErrorMessage="1" sqref="B3:H3" xr:uid="{772C6508-AA52-4531-97FB-5A61D64029B9}">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F0865-6351-4FBE-B317-BBB39CAA9FC5}">
  <sheetPr codeName="Sheet16">
    <outlinePr summaryBelow="0" summaryRight="0"/>
  </sheetPr>
  <dimension ref="A1:G8"/>
  <sheetViews>
    <sheetView workbookViewId="0">
      <selection activeCell="B15" sqref="B15"/>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361</v>
      </c>
      <c r="B1" s="70"/>
      <c r="C1" s="70"/>
      <c r="D1" s="70"/>
      <c r="E1" s="70"/>
      <c r="F1" s="70"/>
      <c r="G1" s="70"/>
    </row>
    <row r="2" spans="1:7" ht="18.75" x14ac:dyDescent="0.3">
      <c r="A2" s="1" t="s">
        <v>1</v>
      </c>
      <c r="B2" s="71" t="s">
        <v>668</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362</v>
      </c>
      <c r="F5" s="3" t="s">
        <v>11</v>
      </c>
      <c r="G5" s="3"/>
    </row>
    <row r="6" spans="1:7" x14ac:dyDescent="0.25">
      <c r="A6" s="3" t="s">
        <v>15</v>
      </c>
      <c r="B6" s="15" t="s">
        <v>12</v>
      </c>
      <c r="C6" s="12"/>
      <c r="D6" s="3"/>
      <c r="E6" s="15" t="s">
        <v>324</v>
      </c>
      <c r="F6" s="3" t="s">
        <v>11</v>
      </c>
      <c r="G6" s="3"/>
    </row>
    <row r="7" spans="1:7" x14ac:dyDescent="0.25">
      <c r="A7" s="3" t="s">
        <v>15</v>
      </c>
      <c r="B7" s="15" t="s">
        <v>29</v>
      </c>
      <c r="C7" s="12"/>
      <c r="D7" s="3"/>
      <c r="E7" s="15" t="s">
        <v>328</v>
      </c>
      <c r="F7" s="3" t="s">
        <v>11</v>
      </c>
      <c r="G7" s="3"/>
    </row>
    <row r="8" spans="1:7" collapsed="1" x14ac:dyDescent="0.25">
      <c r="A8" s="3" t="s">
        <v>15</v>
      </c>
      <c r="B8" s="15" t="s">
        <v>29</v>
      </c>
      <c r="C8" s="3" t="s">
        <v>19</v>
      </c>
      <c r="D8" s="3"/>
      <c r="E8" s="15" t="s">
        <v>363</v>
      </c>
      <c r="F8" s="3" t="s">
        <v>11</v>
      </c>
      <c r="G8" s="3"/>
    </row>
  </sheetData>
  <mergeCells count="3">
    <mergeCell ref="A1:G1"/>
    <mergeCell ref="B2:G2"/>
    <mergeCell ref="B3:G3"/>
  </mergeCells>
  <dataValidations count="2">
    <dataValidation type="list" allowBlank="1" showInputMessage="1" showErrorMessage="1" sqref="F5:F8 A5:A8" xr:uid="{A2B8923C-80FA-48C9-ABC7-D256FE0292C8}">
      <formula1>"Yes,No"</formula1>
    </dataValidation>
    <dataValidation type="list" allowBlank="1" showInputMessage="1" showErrorMessage="1" sqref="B3:G3" xr:uid="{9526AC0B-FEAB-48F0-B5FB-D8DC1CE8B56F}">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59F93-A117-4F8B-8A8A-2AF586985E36}">
  <sheetPr codeName="Sheet17">
    <outlinePr summaryBelow="0" summaryRight="0"/>
  </sheetPr>
  <dimension ref="A1:G10"/>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369</v>
      </c>
      <c r="B1" s="70"/>
      <c r="C1" s="70"/>
      <c r="D1" s="70"/>
      <c r="E1" s="70"/>
      <c r="F1" s="70"/>
      <c r="G1" s="70"/>
    </row>
    <row r="2" spans="1:7" ht="18.75" x14ac:dyDescent="0.3">
      <c r="A2" s="1" t="s">
        <v>1</v>
      </c>
      <c r="B2" s="71" t="s">
        <v>669</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370</v>
      </c>
      <c r="F5" s="3" t="s">
        <v>11</v>
      </c>
      <c r="G5" s="3"/>
    </row>
    <row r="6" spans="1:7" x14ac:dyDescent="0.25">
      <c r="A6" s="3" t="s">
        <v>15</v>
      </c>
      <c r="B6" s="14" t="s">
        <v>248</v>
      </c>
      <c r="C6" s="12"/>
      <c r="D6" s="3"/>
      <c r="E6" s="15" t="s">
        <v>371</v>
      </c>
      <c r="F6" s="3" t="s">
        <v>11</v>
      </c>
      <c r="G6" s="3"/>
    </row>
    <row r="7" spans="1:7" outlineLevel="1" collapsed="1" x14ac:dyDescent="0.25">
      <c r="A7" s="3" t="s">
        <v>15</v>
      </c>
      <c r="B7" s="15" t="s">
        <v>210</v>
      </c>
      <c r="C7" s="3" t="s">
        <v>19</v>
      </c>
      <c r="D7" s="3"/>
      <c r="E7" s="15" t="s">
        <v>250</v>
      </c>
      <c r="F7" s="3" t="s">
        <v>11</v>
      </c>
      <c r="G7" s="3"/>
    </row>
    <row r="8" spans="1:7" outlineLevel="1" x14ac:dyDescent="0.25">
      <c r="A8" s="3" t="s">
        <v>15</v>
      </c>
      <c r="B8" s="15" t="s">
        <v>210</v>
      </c>
      <c r="C8" s="3" t="s">
        <v>19</v>
      </c>
      <c r="D8" s="3"/>
      <c r="E8" s="15" t="s">
        <v>251</v>
      </c>
      <c r="F8" s="3" t="s">
        <v>11</v>
      </c>
      <c r="G8" s="3"/>
    </row>
    <row r="9" spans="1:7" x14ac:dyDescent="0.25">
      <c r="A9" s="3" t="s">
        <v>15</v>
      </c>
      <c r="B9" s="15" t="s">
        <v>29</v>
      </c>
      <c r="C9" s="12"/>
      <c r="D9" s="3"/>
      <c r="E9" s="15" t="s">
        <v>372</v>
      </c>
      <c r="F9" s="3" t="s">
        <v>11</v>
      </c>
      <c r="G9" s="3"/>
    </row>
    <row r="10" spans="1:7" collapsed="1" x14ac:dyDescent="0.25">
      <c r="A10" s="3" t="s">
        <v>15</v>
      </c>
      <c r="B10" s="15" t="s">
        <v>29</v>
      </c>
      <c r="C10" s="3" t="s">
        <v>19</v>
      </c>
      <c r="D10" s="3"/>
      <c r="E10" s="15" t="s">
        <v>373</v>
      </c>
      <c r="F10" s="3" t="s">
        <v>11</v>
      </c>
      <c r="G10" s="3"/>
    </row>
  </sheetData>
  <mergeCells count="3">
    <mergeCell ref="A1:G1"/>
    <mergeCell ref="B2:G2"/>
    <mergeCell ref="B3:G3"/>
  </mergeCells>
  <dataValidations count="2">
    <dataValidation type="list" allowBlank="1" showInputMessage="1" showErrorMessage="1" sqref="B3:G3" xr:uid="{17E4A142-C86B-41D0-B6F4-94D501283845}">
      <formula1>"Verifiable Credentials,Encrypted Verifiable Credential,Sub-Schema"</formula1>
    </dataValidation>
    <dataValidation type="list" allowBlank="1" showInputMessage="1" showErrorMessage="1" sqref="A5:A10 F5:F10" xr:uid="{0F8FC2A1-DE74-4AAD-BDB5-8EA838168CAD}">
      <formula1>"Yes,No"</formula1>
    </dataValidation>
  </dataValidations>
  <hyperlinks>
    <hyperlink ref="B6" location="'Date Range'!A1" display="'Date Range" xr:uid="{1DA9C3A1-001F-41A5-8DDF-2B36DC78DF63}"/>
  </hyperlinks>
  <pageMargins left="0.7" right="0.7" top="0.75" bottom="0.75" header="0.3" footer="0.3"/>
  <pageSetup orientation="portrait" horizontalDpi="4294967295" verticalDpi="4294967295"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F3980-8E1D-4577-B66E-E5164BE6EC45}">
  <sheetPr codeName="Sheet18">
    <outlinePr summaryBelow="0" summaryRight="0"/>
  </sheetPr>
  <dimension ref="A1:G10"/>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393</v>
      </c>
      <c r="B1" s="70"/>
      <c r="C1" s="70"/>
      <c r="D1" s="70"/>
      <c r="E1" s="70"/>
      <c r="F1" s="70"/>
      <c r="G1" s="70"/>
    </row>
    <row r="2" spans="1:7" ht="18.75" x14ac:dyDescent="0.3">
      <c r="A2" s="1" t="s">
        <v>1</v>
      </c>
      <c r="B2" s="71" t="s">
        <v>670</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11</v>
      </c>
      <c r="B5" s="15" t="s">
        <v>40</v>
      </c>
      <c r="C5" s="12"/>
      <c r="D5" s="3"/>
      <c r="E5" s="15" t="s">
        <v>394</v>
      </c>
      <c r="F5" s="3" t="s">
        <v>11</v>
      </c>
      <c r="G5" s="3"/>
    </row>
    <row r="6" spans="1:7" x14ac:dyDescent="0.25">
      <c r="A6" s="3" t="s">
        <v>15</v>
      </c>
      <c r="B6" s="14" t="s">
        <v>248</v>
      </c>
      <c r="C6" s="12"/>
      <c r="D6" s="3"/>
      <c r="E6" s="15" t="s">
        <v>371</v>
      </c>
      <c r="F6" s="3" t="s">
        <v>11</v>
      </c>
      <c r="G6" s="3"/>
    </row>
    <row r="7" spans="1:7" outlineLevel="1" collapsed="1" x14ac:dyDescent="0.25">
      <c r="A7" s="3" t="s">
        <v>15</v>
      </c>
      <c r="B7" s="15" t="s">
        <v>210</v>
      </c>
      <c r="C7" s="3" t="s">
        <v>19</v>
      </c>
      <c r="D7" s="3"/>
      <c r="E7" s="15" t="s">
        <v>250</v>
      </c>
      <c r="F7" s="3" t="s">
        <v>11</v>
      </c>
      <c r="G7" s="3"/>
    </row>
    <row r="8" spans="1:7" outlineLevel="1" x14ac:dyDescent="0.25">
      <c r="A8" s="3" t="s">
        <v>15</v>
      </c>
      <c r="B8" s="15" t="s">
        <v>210</v>
      </c>
      <c r="C8" s="3" t="s">
        <v>19</v>
      </c>
      <c r="D8" s="3"/>
      <c r="E8" s="15" t="s">
        <v>251</v>
      </c>
      <c r="F8" s="3" t="s">
        <v>11</v>
      </c>
      <c r="G8" s="3"/>
    </row>
    <row r="9" spans="1:7" x14ac:dyDescent="0.25">
      <c r="A9" s="3" t="s">
        <v>15</v>
      </c>
      <c r="B9" s="15" t="s">
        <v>29</v>
      </c>
      <c r="C9" s="12"/>
      <c r="D9" s="3"/>
      <c r="E9" s="15" t="s">
        <v>372</v>
      </c>
      <c r="F9" s="3" t="s">
        <v>11</v>
      </c>
      <c r="G9" s="3"/>
    </row>
    <row r="10" spans="1:7" collapsed="1" x14ac:dyDescent="0.25">
      <c r="A10" s="3" t="s">
        <v>15</v>
      </c>
      <c r="B10" s="15" t="s">
        <v>29</v>
      </c>
      <c r="C10" s="3" t="s">
        <v>19</v>
      </c>
      <c r="D10" s="3"/>
      <c r="E10" s="15" t="s">
        <v>373</v>
      </c>
      <c r="F10" s="3" t="s">
        <v>11</v>
      </c>
      <c r="G10" s="3"/>
    </row>
  </sheetData>
  <mergeCells count="3">
    <mergeCell ref="A1:G1"/>
    <mergeCell ref="B2:G2"/>
    <mergeCell ref="B3:G3"/>
  </mergeCells>
  <dataValidations count="2">
    <dataValidation type="list" allowBlank="1" showInputMessage="1" showErrorMessage="1" sqref="A5:A10 F5:F10" xr:uid="{EE9962E1-A334-44D9-BD49-531459C5EB14}">
      <formula1>"Yes,No"</formula1>
    </dataValidation>
    <dataValidation type="list" allowBlank="1" showInputMessage="1" showErrorMessage="1" sqref="B3:G3" xr:uid="{EA8638D5-7F28-4954-A8EE-1BE0C5A4B16E}">
      <formula1>"Verifiable Credentials,Encrypted Verifiable Credential,Sub-Schema"</formula1>
    </dataValidation>
  </dataValidations>
  <hyperlinks>
    <hyperlink ref="B6" location="'Date Range'!A1" display="'Date Range" xr:uid="{8611FB21-FEFF-4D26-BB85-CED1C87CA3F6}"/>
  </hyperlinks>
  <pageMargins left="0.7" right="0.7" top="0.75" bottom="0.75" header="0.3" footer="0.3"/>
  <pageSetup orientation="portrait" horizontalDpi="4294967295" verticalDpi="4294967295"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6ABBF-0272-40C1-93FB-742CDBD690ED}">
  <sheetPr codeName="Sheet19">
    <outlinePr summaryBelow="0" summaryRight="0"/>
  </sheetPr>
  <dimension ref="A1:G10"/>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375</v>
      </c>
      <c r="B1" s="70"/>
      <c r="C1" s="70"/>
      <c r="D1" s="70"/>
      <c r="E1" s="70"/>
      <c r="F1" s="70"/>
      <c r="G1" s="70"/>
    </row>
    <row r="2" spans="1:7" ht="18.75" x14ac:dyDescent="0.3">
      <c r="A2" s="1" t="s">
        <v>1</v>
      </c>
      <c r="B2" s="71" t="s">
        <v>671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75" x14ac:dyDescent="0.25">
      <c r="A5" s="3" t="s">
        <v>11</v>
      </c>
      <c r="B5" s="15" t="s">
        <v>40</v>
      </c>
      <c r="C5" s="12"/>
      <c r="D5" s="3"/>
      <c r="E5" s="15" t="s">
        <v>376</v>
      </c>
      <c r="F5" s="3" t="s">
        <v>11</v>
      </c>
      <c r="G5" s="3"/>
    </row>
    <row r="6" spans="1:7" x14ac:dyDescent="0.25">
      <c r="A6" s="3" t="s">
        <v>15</v>
      </c>
      <c r="B6" s="14" t="s">
        <v>248</v>
      </c>
      <c r="C6" s="12"/>
      <c r="D6" s="3"/>
      <c r="E6" s="15" t="s">
        <v>377</v>
      </c>
      <c r="F6" s="3" t="s">
        <v>11</v>
      </c>
      <c r="G6" s="3"/>
    </row>
    <row r="7" spans="1:7" outlineLevel="1" collapsed="1" x14ac:dyDescent="0.25">
      <c r="A7" s="3" t="s">
        <v>15</v>
      </c>
      <c r="B7" s="15" t="s">
        <v>210</v>
      </c>
      <c r="C7" s="3" t="s">
        <v>19</v>
      </c>
      <c r="D7" s="3"/>
      <c r="E7" s="15" t="s">
        <v>250</v>
      </c>
      <c r="F7" s="3" t="s">
        <v>11</v>
      </c>
      <c r="G7" s="3"/>
    </row>
    <row r="8" spans="1:7" outlineLevel="1" x14ac:dyDescent="0.25">
      <c r="A8" s="3" t="s">
        <v>15</v>
      </c>
      <c r="B8" s="15" t="s">
        <v>210</v>
      </c>
      <c r="C8" s="3" t="s">
        <v>19</v>
      </c>
      <c r="D8" s="3"/>
      <c r="E8" s="15" t="s">
        <v>251</v>
      </c>
      <c r="F8" s="3" t="s">
        <v>11</v>
      </c>
      <c r="G8" s="3"/>
    </row>
    <row r="9" spans="1:7" x14ac:dyDescent="0.25">
      <c r="A9" s="3" t="s">
        <v>15</v>
      </c>
      <c r="B9" s="15" t="s">
        <v>29</v>
      </c>
      <c r="C9" s="12"/>
      <c r="D9" s="3"/>
      <c r="E9" s="15" t="s">
        <v>1</v>
      </c>
      <c r="F9" s="3" t="s">
        <v>11</v>
      </c>
      <c r="G9" s="3"/>
    </row>
    <row r="10" spans="1:7" collapsed="1" x14ac:dyDescent="0.25">
      <c r="A10" s="3" t="s">
        <v>15</v>
      </c>
      <c r="B10" s="15" t="s">
        <v>29</v>
      </c>
      <c r="C10" s="3" t="s">
        <v>19</v>
      </c>
      <c r="D10" s="3"/>
      <c r="E10" s="15" t="s">
        <v>373</v>
      </c>
      <c r="F10" s="3" t="s">
        <v>11</v>
      </c>
      <c r="G10" s="3"/>
    </row>
  </sheetData>
  <mergeCells count="3">
    <mergeCell ref="A1:G1"/>
    <mergeCell ref="B2:G2"/>
    <mergeCell ref="B3:G3"/>
  </mergeCells>
  <dataValidations count="2">
    <dataValidation type="list" allowBlank="1" showInputMessage="1" showErrorMessage="1" sqref="A5:A10 F5:F10" xr:uid="{0D758B6D-B7B7-45AB-935C-A4B42318E4F2}">
      <formula1>"Yes,No"</formula1>
    </dataValidation>
    <dataValidation type="list" allowBlank="1" showInputMessage="1" showErrorMessage="1" sqref="B3:G3" xr:uid="{D0697C6C-F474-4ACB-9792-1B32E8672BA7}">
      <formula1>"Verifiable Credentials,Encrypted Verifiable Credential,Sub-Schema"</formula1>
    </dataValidation>
  </dataValidations>
  <hyperlinks>
    <hyperlink ref="B6" location="'Date Range'!A1" display="'Date Range" xr:uid="{D79F8CA6-1D84-4D52-8BF8-F3E10256BE59}"/>
  </hyperlinks>
  <pageMargins left="0.7" right="0.7" top="0.75" bottom="0.75" header="0.3" footer="0.3"/>
  <pageSetup orientation="portrait" horizontalDpi="4294967295" verticalDpi="4294967295"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7904-6D6F-48BB-ABC2-93C1BEDBB36D}">
  <sheetPr codeName="Sheet20">
    <outlinePr summaryBelow="0" summaryRight="0"/>
  </sheetPr>
  <dimension ref="A1:G10"/>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396</v>
      </c>
      <c r="B1" s="70"/>
      <c r="C1" s="70"/>
      <c r="D1" s="70"/>
      <c r="E1" s="70"/>
      <c r="F1" s="70"/>
      <c r="G1" s="70"/>
    </row>
    <row r="2" spans="1:7" ht="18.75" x14ac:dyDescent="0.3">
      <c r="A2" s="1" t="s">
        <v>1</v>
      </c>
      <c r="B2" s="71" t="s">
        <v>672</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397</v>
      </c>
      <c r="F5" s="3" t="s">
        <v>11</v>
      </c>
      <c r="G5" s="3"/>
    </row>
    <row r="6" spans="1:7" x14ac:dyDescent="0.25">
      <c r="A6" s="3" t="s">
        <v>15</v>
      </c>
      <c r="B6" s="14" t="s">
        <v>248</v>
      </c>
      <c r="C6" s="12"/>
      <c r="D6" s="3"/>
      <c r="E6" s="15" t="s">
        <v>377</v>
      </c>
      <c r="F6" s="3" t="s">
        <v>11</v>
      </c>
      <c r="G6" s="3"/>
    </row>
    <row r="7" spans="1:7" outlineLevel="1" collapsed="1" x14ac:dyDescent="0.25">
      <c r="A7" s="3" t="s">
        <v>15</v>
      </c>
      <c r="B7" s="15" t="s">
        <v>210</v>
      </c>
      <c r="C7" s="3" t="s">
        <v>19</v>
      </c>
      <c r="D7" s="3"/>
      <c r="E7" s="15" t="s">
        <v>250</v>
      </c>
      <c r="F7" s="3" t="s">
        <v>11</v>
      </c>
      <c r="G7" s="3"/>
    </row>
    <row r="8" spans="1:7" outlineLevel="1" x14ac:dyDescent="0.25">
      <c r="A8" s="3" t="s">
        <v>15</v>
      </c>
      <c r="B8" s="15" t="s">
        <v>210</v>
      </c>
      <c r="C8" s="3" t="s">
        <v>19</v>
      </c>
      <c r="D8" s="3"/>
      <c r="E8" s="15" t="s">
        <v>251</v>
      </c>
      <c r="F8" s="3" t="s">
        <v>11</v>
      </c>
      <c r="G8" s="3"/>
    </row>
    <row r="9" spans="1:7" x14ac:dyDescent="0.25">
      <c r="A9" s="3" t="s">
        <v>15</v>
      </c>
      <c r="B9" s="15" t="s">
        <v>29</v>
      </c>
      <c r="C9" s="12"/>
      <c r="D9" s="3"/>
      <c r="E9" s="15" t="s">
        <v>1</v>
      </c>
      <c r="F9" s="3" t="s">
        <v>11</v>
      </c>
      <c r="G9" s="3"/>
    </row>
    <row r="10" spans="1:7" collapsed="1" x14ac:dyDescent="0.25">
      <c r="A10" s="3" t="s">
        <v>15</v>
      </c>
      <c r="B10" s="15" t="s">
        <v>29</v>
      </c>
      <c r="C10" s="3" t="s">
        <v>19</v>
      </c>
      <c r="D10" s="3"/>
      <c r="E10" s="15" t="s">
        <v>373</v>
      </c>
      <c r="F10" s="3" t="s">
        <v>11</v>
      </c>
      <c r="G10" s="3"/>
    </row>
  </sheetData>
  <mergeCells count="3">
    <mergeCell ref="A1:G1"/>
    <mergeCell ref="B2:G2"/>
    <mergeCell ref="B3:G3"/>
  </mergeCells>
  <dataValidations count="2">
    <dataValidation type="list" allowBlank="1" showInputMessage="1" showErrorMessage="1" sqref="B3:G3" xr:uid="{AE4A066F-EE56-41FC-8B96-F333CE7B5A06}">
      <formula1>"Verifiable Credentials,Encrypted Verifiable Credential,Sub-Schema"</formula1>
    </dataValidation>
    <dataValidation type="list" allowBlank="1" showInputMessage="1" showErrorMessage="1" sqref="A5:A10 F5:F10" xr:uid="{BFFAC012-B5D6-4D0B-A758-30FEFA9D9246}">
      <formula1>"Yes,No"</formula1>
    </dataValidation>
  </dataValidations>
  <hyperlinks>
    <hyperlink ref="B6" location="'Date Range'!A1" display="'Date Range" xr:uid="{BA29015F-31CD-49C0-9AE0-9E136DBFF101}"/>
  </hyperlinks>
  <pageMargins left="0.7" right="0.7" top="0.75" bottom="0.75" header="0.3" footer="0.3"/>
  <pageSetup orientation="portrait" horizontalDpi="4294967295" verticalDpi="4294967295"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1F8DB-B552-4F72-8015-294C79F27D85}">
  <sheetPr codeName="Sheet21">
    <outlinePr summaryBelow="0" summaryRight="0"/>
  </sheetPr>
  <dimension ref="A1:G10"/>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673</v>
      </c>
      <c r="B1" s="70"/>
      <c r="C1" s="70"/>
      <c r="D1" s="70"/>
      <c r="E1" s="70"/>
      <c r="F1" s="70"/>
      <c r="G1" s="70"/>
    </row>
    <row r="2" spans="1:7" ht="18.75" x14ac:dyDescent="0.3">
      <c r="A2" s="1" t="s">
        <v>1</v>
      </c>
      <c r="B2" s="71" t="s">
        <v>674</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45" x14ac:dyDescent="0.25">
      <c r="A5" s="3" t="s">
        <v>11</v>
      </c>
      <c r="B5" s="15" t="s">
        <v>40</v>
      </c>
      <c r="C5" s="12"/>
      <c r="D5" s="3"/>
      <c r="E5" s="15" t="s">
        <v>382</v>
      </c>
      <c r="F5" s="3" t="s">
        <v>11</v>
      </c>
      <c r="G5" s="3"/>
    </row>
    <row r="6" spans="1:7" x14ac:dyDescent="0.25">
      <c r="A6" s="3" t="s">
        <v>15</v>
      </c>
      <c r="B6" s="15" t="s">
        <v>210</v>
      </c>
      <c r="C6" s="3" t="s">
        <v>19</v>
      </c>
      <c r="D6" s="3"/>
      <c r="E6" s="15" t="s">
        <v>210</v>
      </c>
      <c r="F6" s="3" t="s">
        <v>11</v>
      </c>
      <c r="G6" s="3"/>
    </row>
    <row r="7" spans="1:7" x14ac:dyDescent="0.25">
      <c r="A7" s="3" t="s">
        <v>15</v>
      </c>
      <c r="B7" s="15" t="s">
        <v>29</v>
      </c>
      <c r="C7" s="12"/>
      <c r="D7" s="3"/>
      <c r="E7" s="15" t="s">
        <v>383</v>
      </c>
      <c r="F7" s="3" t="s">
        <v>11</v>
      </c>
      <c r="G7" s="3"/>
    </row>
    <row r="8" spans="1:7" collapsed="1" x14ac:dyDescent="0.25">
      <c r="A8" s="3" t="s">
        <v>15</v>
      </c>
      <c r="B8" s="15" t="s">
        <v>29</v>
      </c>
      <c r="C8" s="3" t="s">
        <v>19</v>
      </c>
      <c r="D8" s="3"/>
      <c r="E8" s="15" t="s">
        <v>384</v>
      </c>
      <c r="F8" s="3" t="s">
        <v>11</v>
      </c>
      <c r="G8" s="3"/>
    </row>
    <row r="9" spans="1:7" x14ac:dyDescent="0.25">
      <c r="A9" s="3" t="s">
        <v>15</v>
      </c>
      <c r="B9" s="15" t="s">
        <v>29</v>
      </c>
      <c r="C9" s="3" t="s">
        <v>19</v>
      </c>
      <c r="D9" s="3"/>
      <c r="E9" s="15" t="s">
        <v>385</v>
      </c>
      <c r="F9" s="3" t="s">
        <v>11</v>
      </c>
      <c r="G9" s="3"/>
    </row>
    <row r="10" spans="1:7" x14ac:dyDescent="0.25">
      <c r="A10" s="3" t="s">
        <v>15</v>
      </c>
      <c r="B10" s="15" t="s">
        <v>29</v>
      </c>
      <c r="C10" s="3" t="s">
        <v>19</v>
      </c>
      <c r="D10" s="3"/>
      <c r="E10" s="15" t="s">
        <v>386</v>
      </c>
      <c r="F10" s="3" t="s">
        <v>11</v>
      </c>
      <c r="G10" s="3"/>
    </row>
  </sheetData>
  <mergeCells count="3">
    <mergeCell ref="A1:G1"/>
    <mergeCell ref="B2:G2"/>
    <mergeCell ref="B3:G3"/>
  </mergeCells>
  <dataValidations count="2">
    <dataValidation type="list" allowBlank="1" showInputMessage="1" showErrorMessage="1" sqref="B3:G3" xr:uid="{959F0B9D-BD61-434E-AC3C-A3D15829EB06}">
      <formula1>"Verifiable Credentials,Encrypted Verifiable Credential,Sub-Schema"</formula1>
    </dataValidation>
    <dataValidation type="list" allowBlank="1" showInputMessage="1" showErrorMessage="1" sqref="A5:A10 F5:F10" xr:uid="{F4C5DFF4-294E-4D95-8E63-7C2BEFE9336B}">
      <formula1>"Yes,No"</formula1>
    </dataValidation>
  </dataValidations>
  <pageMargins left="0.7" right="0.7" top="0.75" bottom="0.75" header="0.3" footer="0.3"/>
  <pageSetup orientation="portrait" horizontalDpi="4294967295" verticalDpi="4294967295"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FFBE1-F445-4899-A9D1-D08DD4EEAAC6}">
  <sheetPr codeName="Sheet22">
    <outlinePr summaryBelow="0" summaryRight="0"/>
  </sheetPr>
  <dimension ref="A1:G10"/>
  <sheetViews>
    <sheetView workbookViewId="0">
      <selection activeCell="B2" sqref="B2:G2"/>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675</v>
      </c>
      <c r="B1" s="70"/>
      <c r="C1" s="70"/>
      <c r="D1" s="70"/>
      <c r="E1" s="70"/>
      <c r="F1" s="70"/>
      <c r="G1" s="70"/>
    </row>
    <row r="2" spans="1:7" ht="18.75" x14ac:dyDescent="0.3">
      <c r="A2" s="1" t="s">
        <v>1</v>
      </c>
      <c r="B2" s="71" t="s">
        <v>676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11</v>
      </c>
      <c r="B5" s="15" t="s">
        <v>40</v>
      </c>
      <c r="C5" s="12"/>
      <c r="D5" s="3"/>
      <c r="E5" s="15" t="s">
        <v>401</v>
      </c>
      <c r="F5" s="3" t="s">
        <v>11</v>
      </c>
      <c r="G5" s="3"/>
    </row>
    <row r="6" spans="1:7" x14ac:dyDescent="0.25">
      <c r="A6" s="3" t="s">
        <v>15</v>
      </c>
      <c r="B6" s="15" t="s">
        <v>210</v>
      </c>
      <c r="C6" s="3" t="s">
        <v>19</v>
      </c>
      <c r="D6" s="3"/>
      <c r="E6" s="15" t="s">
        <v>210</v>
      </c>
      <c r="F6" s="3" t="s">
        <v>11</v>
      </c>
      <c r="G6" s="3"/>
    </row>
    <row r="7" spans="1:7" x14ac:dyDescent="0.25">
      <c r="A7" s="3" t="s">
        <v>15</v>
      </c>
      <c r="B7" s="15" t="s">
        <v>29</v>
      </c>
      <c r="C7" s="12"/>
      <c r="D7" s="3"/>
      <c r="E7" s="15" t="s">
        <v>383</v>
      </c>
      <c r="F7" s="3" t="s">
        <v>11</v>
      </c>
      <c r="G7" s="3"/>
    </row>
    <row r="8" spans="1:7" collapsed="1" x14ac:dyDescent="0.25">
      <c r="A8" s="3" t="s">
        <v>15</v>
      </c>
      <c r="B8" s="15" t="s">
        <v>29</v>
      </c>
      <c r="C8" s="3" t="s">
        <v>19</v>
      </c>
      <c r="D8" s="3"/>
      <c r="E8" s="15" t="s">
        <v>384</v>
      </c>
      <c r="F8" s="3" t="s">
        <v>11</v>
      </c>
      <c r="G8" s="3"/>
    </row>
    <row r="9" spans="1:7" x14ac:dyDescent="0.25">
      <c r="A9" s="3" t="s">
        <v>15</v>
      </c>
      <c r="B9" s="15" t="s">
        <v>29</v>
      </c>
      <c r="C9" s="3" t="s">
        <v>19</v>
      </c>
      <c r="D9" s="3"/>
      <c r="E9" s="15" t="s">
        <v>385</v>
      </c>
      <c r="F9" s="3" t="s">
        <v>11</v>
      </c>
      <c r="G9" s="3"/>
    </row>
    <row r="10" spans="1:7" x14ac:dyDescent="0.25">
      <c r="A10" s="3" t="s">
        <v>15</v>
      </c>
      <c r="B10" s="15" t="s">
        <v>29</v>
      </c>
      <c r="C10" s="3" t="s">
        <v>19</v>
      </c>
      <c r="D10" s="3"/>
      <c r="E10" s="15" t="s">
        <v>386</v>
      </c>
      <c r="F10" s="3" t="s">
        <v>11</v>
      </c>
      <c r="G10" s="3"/>
    </row>
  </sheetData>
  <mergeCells count="3">
    <mergeCell ref="A1:G1"/>
    <mergeCell ref="B2:G2"/>
    <mergeCell ref="B3:G3"/>
  </mergeCells>
  <dataValidations count="2">
    <dataValidation type="list" allowBlank="1" showInputMessage="1" showErrorMessage="1" sqref="A5:A10 F5:F10" xr:uid="{FECA4086-DF89-4203-ABDE-6C7D4B1C7A7C}">
      <formula1>"Yes,No"</formula1>
    </dataValidation>
    <dataValidation type="list" allowBlank="1" showInputMessage="1" showErrorMessage="1" sqref="B3:G3" xr:uid="{3B8843B1-EDD5-4F24-9313-4090D1332A07}">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3506-8D4F-45BA-8515-D00380D94773}">
  <sheetPr codeName="Sheet40">
    <outlinePr summaryBelow="0" summaryRight="0"/>
  </sheetPr>
  <dimension ref="A1:G9"/>
  <sheetViews>
    <sheetView workbookViewId="0">
      <selection activeCell="D15" sqref="D15"/>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455</v>
      </c>
      <c r="B1" s="70"/>
      <c r="C1" s="70"/>
      <c r="D1" s="70"/>
      <c r="E1" s="70"/>
      <c r="F1" s="70"/>
      <c r="G1" s="70"/>
    </row>
    <row r="2" spans="1:7" ht="18.75" x14ac:dyDescent="0.3">
      <c r="A2" s="1" t="s">
        <v>1</v>
      </c>
      <c r="B2" s="71" t="s">
        <v>677</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456</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F5:F9 A5:A9" xr:uid="{0546A22E-5C70-4A86-BEC5-0404AFFFD49F}">
      <formula1>"Yes,No"</formula1>
    </dataValidation>
    <dataValidation type="list" allowBlank="1" showInputMessage="1" showErrorMessage="1" sqref="B3:G3" xr:uid="{884DEB42-3013-4B48-848C-7A8A672B1AB8}">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9C24-F7CA-46AD-AD29-4CDF9FD1ABDE}">
  <sheetPr codeName="Sheet41">
    <outlinePr summaryBelow="0" summaryRight="0"/>
  </sheetPr>
  <dimension ref="A1:G9"/>
  <sheetViews>
    <sheetView workbookViewId="0">
      <selection activeCell="E19" sqref="E19"/>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461</v>
      </c>
      <c r="B1" s="70"/>
      <c r="C1" s="70"/>
      <c r="D1" s="70"/>
      <c r="E1" s="70"/>
      <c r="F1" s="70"/>
      <c r="G1" s="70"/>
    </row>
    <row r="2" spans="1:7" ht="18.75" x14ac:dyDescent="0.3">
      <c r="A2" s="1" t="s">
        <v>1</v>
      </c>
      <c r="B2" s="71" t="s">
        <v>678</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462</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B3:G3" xr:uid="{966A225B-9A88-40B0-983C-E690A74C6129}">
      <formula1>"Verifiable Credentials,Encrypted Verifiable Credential,Sub-Schema"</formula1>
    </dataValidation>
    <dataValidation type="list" allowBlank="1" showInputMessage="1" showErrorMessage="1" sqref="F5:F9 A5:A9" xr:uid="{23C515BD-A120-4CFD-8DA6-B0409A6A0C47}">
      <formula1>"Yes,No"</formula1>
    </dataValidation>
  </dataValidations>
  <pageMargins left="0.7" right="0.7" top="0.75" bottom="0.75" header="0.3" footer="0.3"/>
  <pageSetup orientation="portrait" horizontalDpi="4294967295" verticalDpi="4294967295"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EF01F-D374-4B2E-BF4F-14BA959B54BF}">
  <sheetPr codeName="Sheet42">
    <outlinePr summaryBelow="0" summaryRight="0"/>
  </sheetPr>
  <dimension ref="A1:G9"/>
  <sheetViews>
    <sheetView workbookViewId="0">
      <selection activeCell="E10" sqref="E10"/>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463</v>
      </c>
      <c r="B1" s="70"/>
      <c r="C1" s="70"/>
      <c r="D1" s="70"/>
      <c r="E1" s="70"/>
      <c r="F1" s="70"/>
      <c r="G1" s="70"/>
    </row>
    <row r="2" spans="1:7" ht="18.75" x14ac:dyDescent="0.3">
      <c r="A2" s="1" t="s">
        <v>1</v>
      </c>
      <c r="B2" s="71" t="s">
        <v>679</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464</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F5:F9 A5:A9" xr:uid="{8E286A4D-862B-4CAC-AC2B-A7D3FE22F39E}">
      <formula1>"Yes,No"</formula1>
    </dataValidation>
    <dataValidation type="list" allowBlank="1" showInputMessage="1" showErrorMessage="1" sqref="B3:G3" xr:uid="{DA462008-2E2F-4F3E-8D77-7166E1E67875}">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5541-FC84-4E27-A61F-6E308CA2B64D}">
  <sheetPr>
    <outlinePr summaryBelow="0" summaryRight="0"/>
  </sheetPr>
  <dimension ref="A1:G181"/>
  <sheetViews>
    <sheetView workbookViewId="0">
      <selection sqref="A1:G1"/>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30.140625" customWidth="1"/>
  </cols>
  <sheetData>
    <row r="1" spans="1:7" ht="18.75" x14ac:dyDescent="0.3">
      <c r="A1" s="69" t="s">
        <v>17</v>
      </c>
      <c r="B1" s="70"/>
      <c r="C1" s="70"/>
      <c r="D1" s="70"/>
      <c r="E1" s="70"/>
      <c r="F1" s="70"/>
      <c r="G1" s="70"/>
    </row>
    <row r="2" spans="1:7" ht="18.75" x14ac:dyDescent="0.3">
      <c r="A2" s="1" t="s">
        <v>1</v>
      </c>
      <c r="B2" s="71" t="s">
        <v>201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11</v>
      </c>
      <c r="B5" s="15" t="s">
        <v>12</v>
      </c>
      <c r="C5" s="12"/>
      <c r="D5" s="3" t="s">
        <v>13</v>
      </c>
      <c r="E5" s="15" t="s">
        <v>18</v>
      </c>
      <c r="F5" s="3" t="s">
        <v>11</v>
      </c>
      <c r="G5" s="3">
        <f>G6*G9*(1-G10)*(1-G11)-G37*(1-G10)</f>
        <v>393947.06355623878</v>
      </c>
    </row>
    <row r="6" spans="1:7" ht="30" collapsed="1" x14ac:dyDescent="0.25">
      <c r="A6" s="3" t="s">
        <v>11</v>
      </c>
      <c r="B6" s="15" t="s">
        <v>12</v>
      </c>
      <c r="C6" s="3" t="s">
        <v>19</v>
      </c>
      <c r="D6" s="3" t="s">
        <v>13</v>
      </c>
      <c r="E6" s="3" t="s">
        <v>20</v>
      </c>
      <c r="F6" s="3" t="s">
        <v>11</v>
      </c>
      <c r="G6" s="3">
        <f>G12*(G7*G8)</f>
        <v>16675.390943999999</v>
      </c>
    </row>
    <row r="7" spans="1:7" x14ac:dyDescent="0.25">
      <c r="A7" s="3" t="s">
        <v>11</v>
      </c>
      <c r="B7" s="15" t="s">
        <v>12</v>
      </c>
      <c r="C7" s="3"/>
      <c r="D7" s="3" t="s">
        <v>13</v>
      </c>
      <c r="E7" s="3" t="s">
        <v>21</v>
      </c>
      <c r="F7" s="3" t="s">
        <v>11</v>
      </c>
      <c r="G7" s="3">
        <f>0.0423</f>
        <v>4.2299999999999997E-2</v>
      </c>
    </row>
    <row r="8" spans="1:7" x14ac:dyDescent="0.25">
      <c r="A8" s="3" t="s">
        <v>11</v>
      </c>
      <c r="B8" s="15" t="s">
        <v>12</v>
      </c>
      <c r="C8" s="3"/>
      <c r="D8" s="3" t="s">
        <v>13</v>
      </c>
      <c r="E8" s="3" t="s">
        <v>22</v>
      </c>
      <c r="F8" s="3" t="s">
        <v>11</v>
      </c>
      <c r="G8" s="3">
        <f>0.000454</f>
        <v>4.5399999999999998E-4</v>
      </c>
    </row>
    <row r="9" spans="1:7" ht="30" x14ac:dyDescent="0.25">
      <c r="A9" s="3" t="s">
        <v>15</v>
      </c>
      <c r="B9" s="15" t="s">
        <v>12</v>
      </c>
      <c r="C9" s="3" t="s">
        <v>19</v>
      </c>
      <c r="D9" s="3"/>
      <c r="E9" s="3" t="s">
        <v>23</v>
      </c>
      <c r="F9" s="3" t="s">
        <v>11</v>
      </c>
      <c r="G9" s="3">
        <v>28</v>
      </c>
    </row>
    <row r="10" spans="1:7" ht="45" x14ac:dyDescent="0.25">
      <c r="A10" s="3" t="s">
        <v>15</v>
      </c>
      <c r="B10" s="15" t="s">
        <v>12</v>
      </c>
      <c r="C10" s="3" t="s">
        <v>19</v>
      </c>
      <c r="D10" s="3"/>
      <c r="E10" s="3" t="s">
        <v>24</v>
      </c>
      <c r="F10" s="3" t="s">
        <v>11</v>
      </c>
      <c r="G10" s="3">
        <v>0.1</v>
      </c>
    </row>
    <row r="11" spans="1:7" ht="30" x14ac:dyDescent="0.25">
      <c r="A11" s="3" t="s">
        <v>15</v>
      </c>
      <c r="B11" s="15" t="s">
        <v>12</v>
      </c>
      <c r="C11" s="3" t="s">
        <v>19</v>
      </c>
      <c r="D11" s="3"/>
      <c r="E11" s="3" t="s">
        <v>25</v>
      </c>
      <c r="F11" s="3" t="s">
        <v>11</v>
      </c>
      <c r="G11" s="3">
        <v>0</v>
      </c>
    </row>
    <row r="12" spans="1:7" ht="30" x14ac:dyDescent="0.25">
      <c r="A12" s="3" t="s">
        <v>11</v>
      </c>
      <c r="B12" s="15" t="s">
        <v>12</v>
      </c>
      <c r="C12" s="3" t="s">
        <v>19</v>
      </c>
      <c r="D12" s="3" t="s">
        <v>13</v>
      </c>
      <c r="E12" s="3" t="s">
        <v>26</v>
      </c>
      <c r="F12" s="3" t="s">
        <v>11</v>
      </c>
      <c r="G12" s="3">
        <f>SUM(G15)</f>
        <v>868320000</v>
      </c>
    </row>
    <row r="13" spans="1:7" ht="30" x14ac:dyDescent="0.25">
      <c r="A13" s="3" t="s">
        <v>15</v>
      </c>
      <c r="B13" s="14" t="s">
        <v>27</v>
      </c>
      <c r="C13" s="3" t="s">
        <v>19</v>
      </c>
      <c r="D13" s="3"/>
      <c r="E13" s="3" t="s">
        <v>28</v>
      </c>
      <c r="F13" s="3" t="s">
        <v>15</v>
      </c>
      <c r="G13" s="3"/>
    </row>
    <row r="14" spans="1:7" outlineLevel="1" x14ac:dyDescent="0.25">
      <c r="A14" s="3" t="s">
        <v>15</v>
      </c>
      <c r="B14" s="15" t="s">
        <v>29</v>
      </c>
      <c r="C14" s="3"/>
      <c r="D14" s="3"/>
      <c r="E14" s="3" t="s">
        <v>30</v>
      </c>
      <c r="F14" s="3" t="s">
        <v>11</v>
      </c>
      <c r="G14" s="3"/>
    </row>
    <row r="15" spans="1:7" ht="30" outlineLevel="1" x14ac:dyDescent="0.25">
      <c r="A15" s="3" t="s">
        <v>11</v>
      </c>
      <c r="B15" s="15" t="s">
        <v>12</v>
      </c>
      <c r="C15" s="3" t="s">
        <v>19</v>
      </c>
      <c r="D15" s="3" t="s">
        <v>13</v>
      </c>
      <c r="E15" s="3" t="s">
        <v>31</v>
      </c>
      <c r="F15" s="3" t="s">
        <v>11</v>
      </c>
      <c r="G15" s="3">
        <f>G16*G28</f>
        <v>868320000</v>
      </c>
    </row>
    <row r="16" spans="1:7" ht="30" outlineLevel="1" x14ac:dyDescent="0.25">
      <c r="A16" s="3" t="s">
        <v>11</v>
      </c>
      <c r="B16" s="15" t="s">
        <v>12</v>
      </c>
      <c r="C16" s="3" t="s">
        <v>19</v>
      </c>
      <c r="D16" s="3" t="s">
        <v>13</v>
      </c>
      <c r="E16" s="3" t="s">
        <v>32</v>
      </c>
      <c r="F16" s="3" t="s">
        <v>11</v>
      </c>
      <c r="G16" s="3">
        <f>SUM(G21*G27)</f>
        <v>1085400000</v>
      </c>
    </row>
    <row r="17" spans="1:7" ht="30" outlineLevel="1" x14ac:dyDescent="0.25">
      <c r="A17" s="3" t="s">
        <v>15</v>
      </c>
      <c r="B17" s="14" t="s">
        <v>33</v>
      </c>
      <c r="C17" s="3"/>
      <c r="D17" s="3"/>
      <c r="E17" s="3" t="s">
        <v>34</v>
      </c>
      <c r="F17" s="3" t="s">
        <v>15</v>
      </c>
      <c r="G17" s="3"/>
    </row>
    <row r="18" spans="1:7" ht="30" outlineLevel="2" x14ac:dyDescent="0.25">
      <c r="A18" s="3" t="s">
        <v>15</v>
      </c>
      <c r="B18" s="15" t="s">
        <v>29</v>
      </c>
      <c r="C18" s="3" t="s">
        <v>19</v>
      </c>
      <c r="D18" s="3"/>
      <c r="E18" s="3" t="s">
        <v>35</v>
      </c>
      <c r="F18" s="3" t="s">
        <v>11</v>
      </c>
      <c r="G18" s="3" t="s">
        <v>36</v>
      </c>
    </row>
    <row r="19" spans="1:7" ht="120" outlineLevel="2" collapsed="1" x14ac:dyDescent="0.25">
      <c r="A19" s="3" t="s">
        <v>15</v>
      </c>
      <c r="B19" s="15" t="s">
        <v>37</v>
      </c>
      <c r="C19" s="14" t="s">
        <v>38</v>
      </c>
      <c r="D19" s="3"/>
      <c r="E19" s="15" t="s">
        <v>39</v>
      </c>
      <c r="F19" s="3" t="s">
        <v>11</v>
      </c>
      <c r="G19" s="3" t="s">
        <v>11</v>
      </c>
    </row>
    <row r="20" spans="1:7" ht="45" outlineLevel="2" collapsed="1" x14ac:dyDescent="0.25">
      <c r="A20" s="3" t="s">
        <v>11</v>
      </c>
      <c r="B20" s="15" t="s">
        <v>40</v>
      </c>
      <c r="C20" s="3" t="s">
        <v>19</v>
      </c>
      <c r="D20" s="3" t="b">
        <f>EXACT(G19,"Yes")</f>
        <v>0</v>
      </c>
      <c r="E20" s="3" t="s">
        <v>41</v>
      </c>
      <c r="F20" s="3" t="s">
        <v>11</v>
      </c>
      <c r="G20" s="3"/>
    </row>
    <row r="21" spans="1:7" ht="30" outlineLevel="2" x14ac:dyDescent="0.25">
      <c r="A21" s="3" t="s">
        <v>11</v>
      </c>
      <c r="B21" s="15" t="s">
        <v>12</v>
      </c>
      <c r="C21" s="3"/>
      <c r="D21" s="3" t="s">
        <v>13</v>
      </c>
      <c r="E21" s="3" t="s">
        <v>42</v>
      </c>
      <c r="F21" s="3" t="s">
        <v>11</v>
      </c>
      <c r="G21" s="3">
        <f>IF(AND(G19="Yes"),G23,IF(AND(G19="No"),G22))</f>
        <v>2170800000</v>
      </c>
    </row>
    <row r="22" spans="1:7" ht="30" outlineLevel="2" x14ac:dyDescent="0.25">
      <c r="A22" s="3" t="s">
        <v>11</v>
      </c>
      <c r="B22" s="15" t="s">
        <v>12</v>
      </c>
      <c r="C22" s="3" t="s">
        <v>19</v>
      </c>
      <c r="D22" s="3" t="b">
        <f>EXACT(G19,"No")</f>
        <v>1</v>
      </c>
      <c r="E22" s="3" t="s">
        <v>42</v>
      </c>
      <c r="F22" s="3" t="s">
        <v>11</v>
      </c>
      <c r="G22" s="19">
        <v>2170800000</v>
      </c>
    </row>
    <row r="23" spans="1:7" ht="30" outlineLevel="2" x14ac:dyDescent="0.25">
      <c r="A23" s="3" t="s">
        <v>11</v>
      </c>
      <c r="B23" s="15" t="s">
        <v>12</v>
      </c>
      <c r="C23" s="3" t="s">
        <v>19</v>
      </c>
      <c r="D23" s="3" t="b">
        <f>EXACT(G19,"Yes")</f>
        <v>0</v>
      </c>
      <c r="E23" s="3" t="s">
        <v>42</v>
      </c>
      <c r="F23" s="3" t="s">
        <v>11</v>
      </c>
      <c r="G23" s="3">
        <f>G24*(520/G25)*(G26/1)</f>
        <v>0</v>
      </c>
    </row>
    <row r="24" spans="1:7" outlineLevel="2" x14ac:dyDescent="0.25">
      <c r="A24" s="3" t="s">
        <v>11</v>
      </c>
      <c r="B24" s="15" t="s">
        <v>12</v>
      </c>
      <c r="C24" s="3"/>
      <c r="D24" s="3" t="b">
        <f>EXACT(G19,"Yes")</f>
        <v>0</v>
      </c>
      <c r="E24" s="3" t="s">
        <v>43</v>
      </c>
      <c r="F24" s="3" t="s">
        <v>11</v>
      </c>
      <c r="G24" s="3"/>
    </row>
    <row r="25" spans="1:7" ht="30" outlineLevel="2" x14ac:dyDescent="0.25">
      <c r="A25" s="3" t="s">
        <v>11</v>
      </c>
      <c r="B25" s="15" t="s">
        <v>12</v>
      </c>
      <c r="C25" s="3"/>
      <c r="D25" s="3" t="b">
        <f>EXACT(G19,"Yes")</f>
        <v>0</v>
      </c>
      <c r="E25" s="3" t="s">
        <v>44</v>
      </c>
      <c r="F25" s="3" t="s">
        <v>11</v>
      </c>
      <c r="G25" s="3">
        <v>60</v>
      </c>
    </row>
    <row r="26" spans="1:7" outlineLevel="2" x14ac:dyDescent="0.25">
      <c r="A26" s="3" t="s">
        <v>11</v>
      </c>
      <c r="B26" s="15" t="s">
        <v>12</v>
      </c>
      <c r="C26" s="3"/>
      <c r="D26" s="3" t="b">
        <f>EXACT(G19,"Yes")</f>
        <v>0</v>
      </c>
      <c r="E26" s="3" t="s">
        <v>45</v>
      </c>
      <c r="F26" s="3" t="s">
        <v>11</v>
      </c>
      <c r="G26" s="3"/>
    </row>
    <row r="27" spans="1:7" ht="30" outlineLevel="2" x14ac:dyDescent="0.25">
      <c r="A27" s="3" t="s">
        <v>15</v>
      </c>
      <c r="B27" s="15" t="s">
        <v>12</v>
      </c>
      <c r="C27" s="3" t="s">
        <v>19</v>
      </c>
      <c r="D27" s="3"/>
      <c r="E27" s="3" t="s">
        <v>46</v>
      </c>
      <c r="F27" s="3" t="s">
        <v>11</v>
      </c>
      <c r="G27" s="3">
        <v>0.5</v>
      </c>
    </row>
    <row r="28" spans="1:7" outlineLevel="1" x14ac:dyDescent="0.25">
      <c r="A28" s="3" t="s">
        <v>15</v>
      </c>
      <c r="B28" s="15" t="s">
        <v>12</v>
      </c>
      <c r="C28" s="3" t="s">
        <v>19</v>
      </c>
      <c r="D28" s="3"/>
      <c r="E28" s="3" t="s">
        <v>47</v>
      </c>
      <c r="F28" s="3" t="s">
        <v>11</v>
      </c>
      <c r="G28" s="3">
        <v>0.8</v>
      </c>
    </row>
    <row r="29" spans="1:7" ht="180" x14ac:dyDescent="0.25">
      <c r="A29" s="3" t="s">
        <v>11</v>
      </c>
      <c r="B29" s="15" t="s">
        <v>40</v>
      </c>
      <c r="C29" s="3"/>
      <c r="D29" s="3"/>
      <c r="E29" s="3" t="s">
        <v>48</v>
      </c>
      <c r="F29" s="3" t="s">
        <v>11</v>
      </c>
      <c r="G29" s="3"/>
    </row>
    <row r="30" spans="1:7" ht="45" x14ac:dyDescent="0.25">
      <c r="A30" s="3" t="s">
        <v>15</v>
      </c>
      <c r="B30" s="15" t="s">
        <v>37</v>
      </c>
      <c r="C30" s="14" t="s">
        <v>49</v>
      </c>
      <c r="D30" s="3"/>
      <c r="E30" s="3" t="s">
        <v>50</v>
      </c>
      <c r="F30" s="3" t="s">
        <v>11</v>
      </c>
      <c r="G30" s="3" t="s">
        <v>51</v>
      </c>
    </row>
    <row r="31" spans="1:7" ht="45" x14ac:dyDescent="0.25">
      <c r="A31" s="3" t="s">
        <v>11</v>
      </c>
      <c r="B31" s="15" t="s">
        <v>40</v>
      </c>
      <c r="C31" s="14"/>
      <c r="D31" s="3" t="b">
        <f>EXACT(G30,"Yes, methane was collected and destroyed at some point prior to the project.")</f>
        <v>1</v>
      </c>
      <c r="E31" s="3" t="s">
        <v>52</v>
      </c>
      <c r="F31" s="3" t="s">
        <v>11</v>
      </c>
      <c r="G31" s="3"/>
    </row>
    <row r="32" spans="1:7" ht="45" x14ac:dyDescent="0.25">
      <c r="A32" s="3" t="s">
        <v>15</v>
      </c>
      <c r="B32" s="15" t="s">
        <v>37</v>
      </c>
      <c r="C32" s="14" t="s">
        <v>53</v>
      </c>
      <c r="D32" s="3"/>
      <c r="E32" s="3" t="s">
        <v>54</v>
      </c>
      <c r="F32" s="3" t="s">
        <v>11</v>
      </c>
      <c r="G32" s="3" t="s">
        <v>55</v>
      </c>
    </row>
    <row r="33" spans="1:7" ht="30" x14ac:dyDescent="0.25">
      <c r="A33" s="3" t="s">
        <v>11</v>
      </c>
      <c r="B33" s="15" t="s">
        <v>40</v>
      </c>
      <c r="C33" s="14"/>
      <c r="D33" s="3" t="b">
        <f>EXACT(G32, "No, the system was active at all times.")</f>
        <v>0</v>
      </c>
      <c r="E33" s="3" t="s">
        <v>56</v>
      </c>
      <c r="F33" s="3" t="s">
        <v>11</v>
      </c>
      <c r="G33" s="3"/>
    </row>
    <row r="34" spans="1:7" ht="30" x14ac:dyDescent="0.25">
      <c r="A34" s="3" t="s">
        <v>15</v>
      </c>
      <c r="B34" s="15" t="s">
        <v>37</v>
      </c>
      <c r="C34" s="14" t="s">
        <v>57</v>
      </c>
      <c r="D34" s="3"/>
      <c r="E34" s="3" t="s">
        <v>58</v>
      </c>
      <c r="F34" s="3" t="s">
        <v>11</v>
      </c>
      <c r="G34" s="3" t="s">
        <v>59</v>
      </c>
    </row>
    <row r="35" spans="1:7" ht="30" x14ac:dyDescent="0.25">
      <c r="A35" s="3" t="s">
        <v>15</v>
      </c>
      <c r="B35" s="15" t="s">
        <v>37</v>
      </c>
      <c r="C35" s="14" t="s">
        <v>60</v>
      </c>
      <c r="D35" s="3"/>
      <c r="E35" s="3" t="s">
        <v>61</v>
      </c>
      <c r="F35" s="3" t="s">
        <v>11</v>
      </c>
      <c r="G35" s="3" t="s">
        <v>62</v>
      </c>
    </row>
    <row r="36" spans="1:7" ht="30" x14ac:dyDescent="0.25">
      <c r="A36" s="3" t="s">
        <v>15</v>
      </c>
      <c r="B36" s="15" t="s">
        <v>37</v>
      </c>
      <c r="C36" s="14" t="s">
        <v>63</v>
      </c>
      <c r="D36" s="3"/>
      <c r="E36" s="3" t="s">
        <v>64</v>
      </c>
      <c r="F36" s="3" t="s">
        <v>11</v>
      </c>
      <c r="G36" s="3" t="s">
        <v>65</v>
      </c>
    </row>
    <row r="37" spans="1:7" ht="45" x14ac:dyDescent="0.25">
      <c r="A37" s="3" t="s">
        <v>11</v>
      </c>
      <c r="B37" s="15" t="s">
        <v>12</v>
      </c>
      <c r="C37" s="3" t="s">
        <v>19</v>
      </c>
      <c r="D37" s="3" t="s">
        <v>13</v>
      </c>
      <c r="E37" s="57" t="s">
        <v>66</v>
      </c>
      <c r="F37" s="3" t="s">
        <v>11</v>
      </c>
      <c r="G37" s="68">
        <f>IF(AND(G30="Yes, methane was collected and destroyed at some point prior to the project."),(G42+G104+G165)*0.0423*0.000454*G9,IF(AND(G30="No, methane was not collected and destroyed prior to the project."),0))</f>
        <v>29191.986925067995</v>
      </c>
    </row>
    <row r="38" spans="1:7" ht="180" x14ac:dyDescent="0.25">
      <c r="A38" s="3" t="s">
        <v>11</v>
      </c>
      <c r="B38" s="15" t="s">
        <v>40</v>
      </c>
      <c r="C38" s="3"/>
      <c r="D38" s="3"/>
      <c r="E38" s="3" t="s">
        <v>67</v>
      </c>
      <c r="F38" s="3" t="s">
        <v>11</v>
      </c>
      <c r="G38" s="3"/>
    </row>
    <row r="39" spans="1:7" ht="30" x14ac:dyDescent="0.25">
      <c r="A39" s="3" t="s">
        <v>15</v>
      </c>
      <c r="B39" s="15" t="s">
        <v>37</v>
      </c>
      <c r="C39" s="14" t="s">
        <v>68</v>
      </c>
      <c r="D39" s="3"/>
      <c r="E39" s="3" t="s">
        <v>69</v>
      </c>
      <c r="F39" s="3" t="s">
        <v>11</v>
      </c>
      <c r="G39" s="3" t="s">
        <v>70</v>
      </c>
    </row>
    <row r="40" spans="1:7" ht="45" x14ac:dyDescent="0.25">
      <c r="A40" s="3" t="s">
        <v>11</v>
      </c>
      <c r="B40" s="15" t="s">
        <v>40</v>
      </c>
      <c r="C40" s="3"/>
      <c r="D40" s="3" t="b">
        <f>EXACT(G39, "Yes, the project is a flare project at a closed landfill.")</f>
        <v>1</v>
      </c>
      <c r="E40" s="15" t="s">
        <v>71</v>
      </c>
      <c r="F40" s="3" t="s">
        <v>11</v>
      </c>
      <c r="G40" s="3"/>
    </row>
    <row r="41" spans="1:7" ht="30" x14ac:dyDescent="0.25">
      <c r="A41" s="3" t="s">
        <v>11</v>
      </c>
      <c r="B41" s="15" t="s">
        <v>40</v>
      </c>
      <c r="C41" s="3"/>
      <c r="D41" s="3" t="b">
        <f>EXACT(G39, "No, the project is not a flare project at a closed landfill.")</f>
        <v>0</v>
      </c>
      <c r="E41" s="3" t="s">
        <v>72</v>
      </c>
      <c r="F41" s="3" t="s">
        <v>11</v>
      </c>
      <c r="G41" s="3"/>
    </row>
    <row r="42" spans="1:7" ht="45" x14ac:dyDescent="0.25">
      <c r="A42" s="3" t="s">
        <v>11</v>
      </c>
      <c r="B42" s="15" t="s">
        <v>12</v>
      </c>
      <c r="C42" s="3" t="s">
        <v>19</v>
      </c>
      <c r="D42" s="3" t="s">
        <v>13</v>
      </c>
      <c r="E42" s="3" t="s">
        <v>73</v>
      </c>
      <c r="F42" s="3" t="s">
        <v>11</v>
      </c>
      <c r="G42" s="62">
        <f>IF(AND(G39="No, the project is not a flare project at a closed landfill."),0,IF(AND(G39="Yes, the project is a flare project at a closed landfill."),G87))</f>
        <v>27143347.632537968</v>
      </c>
    </row>
    <row r="43" spans="1:7" x14ac:dyDescent="0.25">
      <c r="A43" s="3" t="s">
        <v>11</v>
      </c>
      <c r="B43" s="12" t="s">
        <v>74</v>
      </c>
      <c r="C43" s="3"/>
      <c r="D43" s="57" t="b">
        <f>EXACT(G39, "Yes, the project is a flare project at a closed landfill.")</f>
        <v>1</v>
      </c>
      <c r="E43" s="15" t="s">
        <v>75</v>
      </c>
      <c r="F43" s="3" t="s">
        <v>15</v>
      </c>
      <c r="G43" s="3"/>
    </row>
    <row r="44" spans="1:7" ht="45" outlineLevel="2" x14ac:dyDescent="0.25">
      <c r="A44" s="3" t="s">
        <v>15</v>
      </c>
      <c r="B44" s="15" t="s">
        <v>12</v>
      </c>
      <c r="C44" s="3"/>
      <c r="D44" s="15"/>
      <c r="E44" s="15" t="s">
        <v>76</v>
      </c>
      <c r="F44" s="3" t="s">
        <v>11</v>
      </c>
      <c r="G44" s="3">
        <f>0.567</f>
        <v>0.56699999999999995</v>
      </c>
    </row>
    <row r="45" spans="1:7" outlineLevel="2" x14ac:dyDescent="0.25">
      <c r="A45" s="3" t="s">
        <v>15</v>
      </c>
      <c r="B45" s="15" t="s">
        <v>12</v>
      </c>
      <c r="C45" s="3"/>
      <c r="D45" s="15"/>
      <c r="E45" s="15" t="s">
        <v>77</v>
      </c>
      <c r="F45" s="3" t="s">
        <v>11</v>
      </c>
      <c r="G45" s="3">
        <v>48</v>
      </c>
    </row>
    <row r="46" spans="1:7" outlineLevel="2" x14ac:dyDescent="0.25">
      <c r="A46" s="3" t="s">
        <v>11</v>
      </c>
      <c r="B46" s="15" t="s">
        <v>12</v>
      </c>
      <c r="C46" s="3"/>
      <c r="D46" s="15" t="s">
        <v>13</v>
      </c>
      <c r="E46" s="15" t="s">
        <v>78</v>
      </c>
      <c r="F46" s="3" t="s">
        <v>11</v>
      </c>
      <c r="G46" s="62">
        <f>G44*G45</f>
        <v>27.215999999999998</v>
      </c>
    </row>
    <row r="47" spans="1:7" ht="48" outlineLevel="2" x14ac:dyDescent="0.25">
      <c r="A47" s="3" t="s">
        <v>11</v>
      </c>
      <c r="B47" s="15" t="s">
        <v>12</v>
      </c>
      <c r="C47" s="3"/>
      <c r="D47" s="15" t="s">
        <v>13</v>
      </c>
      <c r="E47" s="15" t="s">
        <v>79</v>
      </c>
      <c r="F47" s="3" t="s">
        <v>11</v>
      </c>
      <c r="G47" s="62">
        <f>525600*G46</f>
        <v>14304729.6</v>
      </c>
    </row>
    <row r="48" spans="1:7" ht="48" outlineLevel="2" x14ac:dyDescent="0.25">
      <c r="A48" s="3" t="s">
        <v>11</v>
      </c>
      <c r="B48" s="15" t="s">
        <v>12</v>
      </c>
      <c r="C48" s="3"/>
      <c r="D48" s="15" t="s">
        <v>13</v>
      </c>
      <c r="E48" s="15" t="s">
        <v>80</v>
      </c>
      <c r="F48" s="3" t="s">
        <v>11</v>
      </c>
      <c r="G48" s="62">
        <f>G47*0.0423*0.000454</f>
        <v>274.71088818431997</v>
      </c>
    </row>
    <row r="49" spans="1:7" ht="48" outlineLevel="2" x14ac:dyDescent="0.25">
      <c r="A49" s="3" t="s">
        <v>11</v>
      </c>
      <c r="B49" s="15" t="s">
        <v>12</v>
      </c>
      <c r="C49" s="3"/>
      <c r="D49" s="15" t="s">
        <v>13</v>
      </c>
      <c r="E49" s="15" t="s">
        <v>81</v>
      </c>
      <c r="F49" s="3" t="s">
        <v>11</v>
      </c>
      <c r="G49" s="62">
        <f>G48*28</f>
        <v>7691.9048691609587</v>
      </c>
    </row>
    <row r="50" spans="1:7" outlineLevel="1" x14ac:dyDescent="0.25">
      <c r="A50" s="3" t="s">
        <v>11</v>
      </c>
      <c r="B50" s="12" t="s">
        <v>74</v>
      </c>
      <c r="C50" s="3"/>
      <c r="D50" s="57" t="b">
        <f>EXACT(G39, "Yes, the project is a flare project at a closed landfill.")</f>
        <v>1</v>
      </c>
      <c r="E50" s="15" t="s">
        <v>75</v>
      </c>
      <c r="F50" s="3" t="s">
        <v>15</v>
      </c>
      <c r="G50" s="3"/>
    </row>
    <row r="51" spans="1:7" ht="45" outlineLevel="2" x14ac:dyDescent="0.25">
      <c r="A51" s="3" t="s">
        <v>15</v>
      </c>
      <c r="B51" s="15" t="s">
        <v>12</v>
      </c>
      <c r="C51" s="3"/>
      <c r="D51" s="15"/>
      <c r="E51" s="15" t="s">
        <v>76</v>
      </c>
      <c r="F51" s="3" t="s">
        <v>11</v>
      </c>
      <c r="G51" s="3">
        <v>0.55300000000000005</v>
      </c>
    </row>
    <row r="52" spans="1:7" outlineLevel="2" x14ac:dyDescent="0.25">
      <c r="A52" s="3" t="s">
        <v>15</v>
      </c>
      <c r="B52" s="15" t="s">
        <v>12</v>
      </c>
      <c r="C52" s="3"/>
      <c r="D52" s="15"/>
      <c r="E52" s="15" t="s">
        <v>77</v>
      </c>
      <c r="F52" s="3" t="s">
        <v>11</v>
      </c>
      <c r="G52" s="3">
        <v>75</v>
      </c>
    </row>
    <row r="53" spans="1:7" outlineLevel="2" x14ac:dyDescent="0.25">
      <c r="A53" s="3" t="s">
        <v>11</v>
      </c>
      <c r="B53" s="15" t="s">
        <v>12</v>
      </c>
      <c r="C53" s="3"/>
      <c r="D53" s="15" t="s">
        <v>13</v>
      </c>
      <c r="E53" s="15" t="s">
        <v>78</v>
      </c>
      <c r="F53" s="3" t="s">
        <v>11</v>
      </c>
      <c r="G53" s="62">
        <f>G51*G52</f>
        <v>41.475000000000001</v>
      </c>
    </row>
    <row r="54" spans="1:7" ht="48" outlineLevel="2" x14ac:dyDescent="0.25">
      <c r="A54" s="3" t="s">
        <v>11</v>
      </c>
      <c r="B54" s="15" t="s">
        <v>12</v>
      </c>
      <c r="C54" s="3"/>
      <c r="D54" s="15" t="s">
        <v>13</v>
      </c>
      <c r="E54" s="15" t="s">
        <v>79</v>
      </c>
      <c r="F54" s="3" t="s">
        <v>11</v>
      </c>
      <c r="G54" s="3">
        <f>525600*G53</f>
        <v>21799260</v>
      </c>
    </row>
    <row r="55" spans="1:7" ht="48" outlineLevel="2" x14ac:dyDescent="0.25">
      <c r="A55" s="3" t="s">
        <v>11</v>
      </c>
      <c r="B55" s="15" t="s">
        <v>12</v>
      </c>
      <c r="C55" s="3"/>
      <c r="D55" s="15" t="s">
        <v>13</v>
      </c>
      <c r="E55" s="15" t="s">
        <v>80</v>
      </c>
      <c r="F55" s="3" t="s">
        <v>11</v>
      </c>
      <c r="G55" s="62">
        <f>G54*0.0423*0.000454</f>
        <v>418.63734889199998</v>
      </c>
    </row>
    <row r="56" spans="1:7" ht="48" outlineLevel="2" x14ac:dyDescent="0.25">
      <c r="A56" s="3" t="s">
        <v>11</v>
      </c>
      <c r="B56" s="15" t="s">
        <v>12</v>
      </c>
      <c r="C56" s="3"/>
      <c r="D56" s="15" t="s">
        <v>13</v>
      </c>
      <c r="E56" s="15" t="s">
        <v>81</v>
      </c>
      <c r="F56" s="3" t="s">
        <v>11</v>
      </c>
      <c r="G56" s="62">
        <f>G55*28</f>
        <v>11721.845768976</v>
      </c>
    </row>
    <row r="57" spans="1:7" outlineLevel="1" x14ac:dyDescent="0.25">
      <c r="A57" s="3" t="s">
        <v>11</v>
      </c>
      <c r="B57" s="12" t="s">
        <v>74</v>
      </c>
      <c r="C57" s="3"/>
      <c r="D57" s="57" t="b">
        <f>EXACT(G39, "Yes, the project is a flare project at a closed landfill.")</f>
        <v>1</v>
      </c>
      <c r="E57" s="15" t="s">
        <v>75</v>
      </c>
      <c r="F57" s="3" t="s">
        <v>15</v>
      </c>
      <c r="G57" s="3"/>
    </row>
    <row r="58" spans="1:7" ht="45" outlineLevel="2" x14ac:dyDescent="0.25">
      <c r="A58" s="3" t="s">
        <v>15</v>
      </c>
      <c r="B58" s="15" t="s">
        <v>12</v>
      </c>
      <c r="C58" s="3"/>
      <c r="D58" s="15"/>
      <c r="E58" s="15" t="s">
        <v>76</v>
      </c>
      <c r="F58" s="3" t="s">
        <v>11</v>
      </c>
      <c r="G58" s="3">
        <v>0.58099999999999996</v>
      </c>
    </row>
    <row r="59" spans="1:7" outlineLevel="2" x14ac:dyDescent="0.25">
      <c r="A59" s="3" t="s">
        <v>15</v>
      </c>
      <c r="B59" s="15" t="s">
        <v>12</v>
      </c>
      <c r="C59" s="3"/>
      <c r="D59" s="15"/>
      <c r="E59" s="15" t="s">
        <v>77</v>
      </c>
      <c r="F59" s="3" t="s">
        <v>11</v>
      </c>
      <c r="G59" s="3">
        <v>21</v>
      </c>
    </row>
    <row r="60" spans="1:7" outlineLevel="2" x14ac:dyDescent="0.25">
      <c r="A60" s="3" t="s">
        <v>11</v>
      </c>
      <c r="B60" s="15" t="s">
        <v>12</v>
      </c>
      <c r="C60" s="3"/>
      <c r="D60" s="15" t="s">
        <v>13</v>
      </c>
      <c r="E60" s="15" t="s">
        <v>78</v>
      </c>
      <c r="F60" s="3" t="s">
        <v>11</v>
      </c>
      <c r="G60" s="62">
        <f>G58*G59</f>
        <v>12.200999999999999</v>
      </c>
    </row>
    <row r="61" spans="1:7" ht="48" outlineLevel="2" x14ac:dyDescent="0.25">
      <c r="A61" s="3" t="s">
        <v>11</v>
      </c>
      <c r="B61" s="15" t="s">
        <v>12</v>
      </c>
      <c r="C61" s="3"/>
      <c r="D61" s="15" t="s">
        <v>13</v>
      </c>
      <c r="E61" s="15" t="s">
        <v>79</v>
      </c>
      <c r="F61" s="3" t="s">
        <v>11</v>
      </c>
      <c r="G61" s="62">
        <f>525600*G60</f>
        <v>6412845.5999999996</v>
      </c>
    </row>
    <row r="62" spans="1:7" ht="48" outlineLevel="2" x14ac:dyDescent="0.25">
      <c r="A62" s="3" t="s">
        <v>11</v>
      </c>
      <c r="B62" s="15" t="s">
        <v>12</v>
      </c>
      <c r="C62" s="3"/>
      <c r="D62" s="15" t="s">
        <v>13</v>
      </c>
      <c r="E62" s="15" t="s">
        <v>80</v>
      </c>
      <c r="F62" s="3" t="s">
        <v>11</v>
      </c>
      <c r="G62" s="62">
        <f>G61*0.0423*0.000454</f>
        <v>123.15356947151997</v>
      </c>
    </row>
    <row r="63" spans="1:7" ht="48" outlineLevel="2" x14ac:dyDescent="0.25">
      <c r="A63" s="3" t="s">
        <v>11</v>
      </c>
      <c r="B63" s="15" t="s">
        <v>12</v>
      </c>
      <c r="C63" s="3"/>
      <c r="D63" s="15" t="s">
        <v>13</v>
      </c>
      <c r="E63" s="15" t="s">
        <v>81</v>
      </c>
      <c r="F63" s="3" t="s">
        <v>11</v>
      </c>
      <c r="G63" s="62">
        <f>G62*28</f>
        <v>3448.2999452025592</v>
      </c>
    </row>
    <row r="64" spans="1:7" x14ac:dyDescent="0.25">
      <c r="A64" s="3" t="s">
        <v>11</v>
      </c>
      <c r="B64" s="15" t="s">
        <v>12</v>
      </c>
      <c r="C64" s="3"/>
      <c r="D64" s="15" t="s">
        <v>13</v>
      </c>
      <c r="E64" s="58" t="s">
        <v>82</v>
      </c>
      <c r="F64" s="3" t="s">
        <v>11</v>
      </c>
      <c r="G64" s="3">
        <f>AVERAGE(G44,G51,G58)</f>
        <v>0.56700000000000006</v>
      </c>
    </row>
    <row r="65" spans="1:7" x14ac:dyDescent="0.25">
      <c r="A65" s="3" t="s">
        <v>11</v>
      </c>
      <c r="B65" s="15" t="s">
        <v>12</v>
      </c>
      <c r="C65" s="3"/>
      <c r="D65" s="15" t="s">
        <v>13</v>
      </c>
      <c r="E65" s="58" t="s">
        <v>83</v>
      </c>
      <c r="F65" s="3" t="s">
        <v>11</v>
      </c>
      <c r="G65" s="61">
        <f>_xlfn.STDEV.S(G44,G51,G58)</f>
        <v>1.3999999999999957E-2</v>
      </c>
    </row>
    <row r="66" spans="1:7" x14ac:dyDescent="0.25">
      <c r="A66" s="3" t="s">
        <v>11</v>
      </c>
      <c r="B66" s="15" t="s">
        <v>12</v>
      </c>
      <c r="C66" s="3"/>
      <c r="D66" s="15" t="s">
        <v>13</v>
      </c>
      <c r="E66" s="58" t="s">
        <v>84</v>
      </c>
      <c r="F66" s="3" t="s">
        <v>11</v>
      </c>
      <c r="G66" s="3">
        <f>COUNTA(G44,G51,G58)</f>
        <v>3</v>
      </c>
    </row>
    <row r="67" spans="1:7" x14ac:dyDescent="0.25">
      <c r="A67" s="3" t="s">
        <v>11</v>
      </c>
      <c r="B67" s="15" t="s">
        <v>12</v>
      </c>
      <c r="C67" s="3"/>
      <c r="D67" s="15" t="s">
        <v>13</v>
      </c>
      <c r="E67" s="58" t="s">
        <v>85</v>
      </c>
      <c r="F67" s="3" t="s">
        <v>11</v>
      </c>
      <c r="G67" s="3">
        <f>G66-1</f>
        <v>2</v>
      </c>
    </row>
    <row r="68" spans="1:7" ht="30" x14ac:dyDescent="0.25">
      <c r="A68" s="3" t="s">
        <v>11</v>
      </c>
      <c r="B68" s="15" t="s">
        <v>12</v>
      </c>
      <c r="C68" s="3"/>
      <c r="D68" s="15" t="s">
        <v>13</v>
      </c>
      <c r="E68" s="58" t="s">
        <v>86</v>
      </c>
      <c r="F68" s="3" t="s">
        <v>11</v>
      </c>
      <c r="G68" s="61">
        <f>TINV(0.1,G67)</f>
        <v>2.9199855803537269</v>
      </c>
    </row>
    <row r="69" spans="1:7" x14ac:dyDescent="0.25">
      <c r="A69" s="3" t="s">
        <v>11</v>
      </c>
      <c r="B69" s="15" t="s">
        <v>12</v>
      </c>
      <c r="C69" s="3"/>
      <c r="D69" s="15" t="s">
        <v>13</v>
      </c>
      <c r="E69" s="58" t="s">
        <v>87</v>
      </c>
      <c r="F69" s="3" t="s">
        <v>11</v>
      </c>
      <c r="G69" s="63">
        <f>G64+G68*((G65/(SQRT(G66))))</f>
        <v>0.5906019624518587</v>
      </c>
    </row>
    <row r="70" spans="1:7" x14ac:dyDescent="0.25">
      <c r="A70" s="3" t="s">
        <v>11</v>
      </c>
      <c r="B70" s="15" t="s">
        <v>12</v>
      </c>
      <c r="C70" s="3"/>
      <c r="D70" s="15" t="s">
        <v>13</v>
      </c>
      <c r="E70" s="58" t="s">
        <v>88</v>
      </c>
      <c r="F70" s="3" t="s">
        <v>11</v>
      </c>
      <c r="G70" s="3">
        <f>AVERAGE(G45,G52,G59)</f>
        <v>48</v>
      </c>
    </row>
    <row r="71" spans="1:7" x14ac:dyDescent="0.25">
      <c r="A71" s="3" t="s">
        <v>11</v>
      </c>
      <c r="B71" s="15" t="s">
        <v>12</v>
      </c>
      <c r="C71" s="3"/>
      <c r="D71" s="15" t="s">
        <v>13</v>
      </c>
      <c r="E71" s="58" t="s">
        <v>89</v>
      </c>
      <c r="F71" s="3" t="s">
        <v>11</v>
      </c>
      <c r="G71" s="3">
        <f>_xlfn.STDEV.S(G45,G52,G59)</f>
        <v>27</v>
      </c>
    </row>
    <row r="72" spans="1:7" x14ac:dyDescent="0.25">
      <c r="A72" s="3" t="s">
        <v>11</v>
      </c>
      <c r="B72" s="15" t="s">
        <v>12</v>
      </c>
      <c r="C72" s="3"/>
      <c r="D72" s="15" t="s">
        <v>13</v>
      </c>
      <c r="E72" s="58" t="s">
        <v>90</v>
      </c>
      <c r="F72" s="3" t="s">
        <v>11</v>
      </c>
      <c r="G72" s="3">
        <f>COUNTA(G45,G52,G59)</f>
        <v>3</v>
      </c>
    </row>
    <row r="73" spans="1:7" x14ac:dyDescent="0.25">
      <c r="A73" s="3" t="s">
        <v>11</v>
      </c>
      <c r="B73" s="15" t="s">
        <v>12</v>
      </c>
      <c r="C73" s="3"/>
      <c r="D73" s="15" t="s">
        <v>13</v>
      </c>
      <c r="E73" s="58" t="s">
        <v>91</v>
      </c>
      <c r="F73" s="3" t="s">
        <v>11</v>
      </c>
      <c r="G73" s="3">
        <f>G72-1</f>
        <v>2</v>
      </c>
    </row>
    <row r="74" spans="1:7" ht="30" x14ac:dyDescent="0.25">
      <c r="A74" s="3" t="s">
        <v>11</v>
      </c>
      <c r="B74" s="15" t="s">
        <v>12</v>
      </c>
      <c r="C74" s="3"/>
      <c r="D74" s="15" t="s">
        <v>13</v>
      </c>
      <c r="E74" s="58" t="s">
        <v>92</v>
      </c>
      <c r="F74" s="3" t="s">
        <v>11</v>
      </c>
      <c r="G74" s="61">
        <f>TINV(0.1,G73)</f>
        <v>2.9199855803537269</v>
      </c>
    </row>
    <row r="75" spans="1:7" x14ac:dyDescent="0.25">
      <c r="A75" s="3" t="s">
        <v>11</v>
      </c>
      <c r="B75" s="15" t="s">
        <v>12</v>
      </c>
      <c r="C75" s="3"/>
      <c r="D75" s="15" t="s">
        <v>13</v>
      </c>
      <c r="E75" s="58" t="s">
        <v>93</v>
      </c>
      <c r="F75" s="3" t="s">
        <v>11</v>
      </c>
      <c r="G75" s="61">
        <f>G70+G74*(G71/(SQRT(G72)))</f>
        <v>93.518070442870339</v>
      </c>
    </row>
    <row r="76" spans="1:7" x14ac:dyDescent="0.25">
      <c r="A76" s="3" t="s">
        <v>11</v>
      </c>
      <c r="B76" s="15" t="s">
        <v>12</v>
      </c>
      <c r="C76" s="3"/>
      <c r="D76" s="15" t="s">
        <v>13</v>
      </c>
      <c r="E76" s="58" t="s">
        <v>94</v>
      </c>
      <c r="F76" s="3" t="s">
        <v>11</v>
      </c>
      <c r="G76" s="62">
        <f>AVERAGE(G46,G53,G60)</f>
        <v>26.963999999999999</v>
      </c>
    </row>
    <row r="77" spans="1:7" x14ac:dyDescent="0.25">
      <c r="A77" s="3" t="s">
        <v>11</v>
      </c>
      <c r="B77" s="15" t="s">
        <v>12</v>
      </c>
      <c r="C77" s="3"/>
      <c r="D77" s="15" t="s">
        <v>13</v>
      </c>
      <c r="E77" s="58" t="s">
        <v>95</v>
      </c>
      <c r="F77" s="3" t="s">
        <v>11</v>
      </c>
      <c r="G77" s="61">
        <f>_xlfn.STDEV.S(G46,G53,G60)</f>
        <v>14.638626882327454</v>
      </c>
    </row>
    <row r="78" spans="1:7" x14ac:dyDescent="0.25">
      <c r="A78" s="3" t="s">
        <v>11</v>
      </c>
      <c r="B78" s="15" t="s">
        <v>12</v>
      </c>
      <c r="C78" s="3"/>
      <c r="D78" s="15" t="s">
        <v>13</v>
      </c>
      <c r="E78" s="58" t="s">
        <v>96</v>
      </c>
      <c r="F78" s="3" t="s">
        <v>11</v>
      </c>
      <c r="G78" s="3">
        <f>COUNTA(G46,G53,G60)</f>
        <v>3</v>
      </c>
    </row>
    <row r="79" spans="1:7" x14ac:dyDescent="0.25">
      <c r="A79" s="3" t="s">
        <v>11</v>
      </c>
      <c r="B79" s="15" t="s">
        <v>12</v>
      </c>
      <c r="C79" s="3"/>
      <c r="D79" s="15" t="s">
        <v>13</v>
      </c>
      <c r="E79" s="58" t="s">
        <v>97</v>
      </c>
      <c r="F79" s="3" t="s">
        <v>11</v>
      </c>
      <c r="G79" s="3">
        <f>G78-1</f>
        <v>2</v>
      </c>
    </row>
    <row r="80" spans="1:7" ht="30" x14ac:dyDescent="0.25">
      <c r="A80" s="3" t="s">
        <v>11</v>
      </c>
      <c r="B80" s="15" t="s">
        <v>12</v>
      </c>
      <c r="C80" s="3"/>
      <c r="D80" s="15" t="s">
        <v>13</v>
      </c>
      <c r="E80" s="58" t="s">
        <v>98</v>
      </c>
      <c r="F80" s="3" t="s">
        <v>11</v>
      </c>
      <c r="G80" s="61">
        <f>TINV(0.1,G79)</f>
        <v>2.9199855803537269</v>
      </c>
    </row>
    <row r="81" spans="1:7" x14ac:dyDescent="0.25">
      <c r="A81" s="3" t="s">
        <v>11</v>
      </c>
      <c r="B81" s="15" t="s">
        <v>12</v>
      </c>
      <c r="C81" s="3"/>
      <c r="D81" s="15" t="s">
        <v>13</v>
      </c>
      <c r="E81" s="58" t="s">
        <v>99</v>
      </c>
      <c r="F81" s="3" t="s">
        <v>11</v>
      </c>
      <c r="G81" s="62">
        <f>G76+G80*(G77/(SQRT(G78)))</f>
        <v>51.642594430247286</v>
      </c>
    </row>
    <row r="82" spans="1:7" x14ac:dyDescent="0.25">
      <c r="A82" s="3" t="s">
        <v>11</v>
      </c>
      <c r="B82" s="15" t="s">
        <v>12</v>
      </c>
      <c r="C82" s="3"/>
      <c r="D82" s="15" t="s">
        <v>13</v>
      </c>
      <c r="E82" s="58" t="s">
        <v>100</v>
      </c>
      <c r="F82" s="3" t="s">
        <v>11</v>
      </c>
      <c r="G82" s="62">
        <f>AVERAGE(G47,G54,G61)</f>
        <v>14172278.4</v>
      </c>
    </row>
    <row r="83" spans="1:7" x14ac:dyDescent="0.25">
      <c r="A83" s="3" t="s">
        <v>11</v>
      </c>
      <c r="B83" s="15" t="s">
        <v>12</v>
      </c>
      <c r="C83" s="3"/>
      <c r="D83" s="15" t="s">
        <v>13</v>
      </c>
      <c r="E83" s="58" t="s">
        <v>101</v>
      </c>
      <c r="F83" s="3" t="s">
        <v>11</v>
      </c>
      <c r="G83" s="62">
        <f>_xlfn.STDEV.S(G47,G54,G61)</f>
        <v>7694062.2893513069</v>
      </c>
    </row>
    <row r="84" spans="1:7" x14ac:dyDescent="0.25">
      <c r="A84" s="3" t="s">
        <v>11</v>
      </c>
      <c r="B84" s="15" t="s">
        <v>12</v>
      </c>
      <c r="C84" s="3"/>
      <c r="D84" s="15" t="s">
        <v>13</v>
      </c>
      <c r="E84" s="58" t="s">
        <v>102</v>
      </c>
      <c r="F84" s="3" t="s">
        <v>11</v>
      </c>
      <c r="G84" s="3">
        <f>COUNTA(G47,G54,G61)</f>
        <v>3</v>
      </c>
    </row>
    <row r="85" spans="1:7" x14ac:dyDescent="0.25">
      <c r="A85" s="3" t="s">
        <v>11</v>
      </c>
      <c r="B85" s="15" t="s">
        <v>12</v>
      </c>
      <c r="C85" s="3"/>
      <c r="D85" s="15" t="s">
        <v>13</v>
      </c>
      <c r="E85" s="58" t="s">
        <v>103</v>
      </c>
      <c r="F85" s="3" t="s">
        <v>11</v>
      </c>
      <c r="G85" s="3">
        <f>G84-1</f>
        <v>2</v>
      </c>
    </row>
    <row r="86" spans="1:7" ht="30" x14ac:dyDescent="0.25">
      <c r="A86" s="3" t="s">
        <v>11</v>
      </c>
      <c r="B86" s="15" t="s">
        <v>12</v>
      </c>
      <c r="C86" s="3"/>
      <c r="D86" s="15" t="s">
        <v>13</v>
      </c>
      <c r="E86" s="58" t="s">
        <v>104</v>
      </c>
      <c r="F86" s="3" t="s">
        <v>11</v>
      </c>
      <c r="G86" s="61">
        <f>TINV(0.1,G85)</f>
        <v>2.9199855803537269</v>
      </c>
    </row>
    <row r="87" spans="1:7" x14ac:dyDescent="0.25">
      <c r="A87" s="3" t="s">
        <v>11</v>
      </c>
      <c r="B87" s="15" t="s">
        <v>12</v>
      </c>
      <c r="C87" s="3"/>
      <c r="D87" s="15" t="s">
        <v>13</v>
      </c>
      <c r="E87" s="58" t="s">
        <v>105</v>
      </c>
      <c r="F87" s="3" t="s">
        <v>11</v>
      </c>
      <c r="G87" s="62">
        <f>G82+G86*(G83/(SQRT(G84)))</f>
        <v>27143347.632537968</v>
      </c>
    </row>
    <row r="88" spans="1:7" x14ac:dyDescent="0.25">
      <c r="A88" s="3" t="s">
        <v>11</v>
      </c>
      <c r="B88" s="15" t="s">
        <v>12</v>
      </c>
      <c r="C88" s="3"/>
      <c r="D88" s="15" t="s">
        <v>13</v>
      </c>
      <c r="E88" s="58" t="s">
        <v>106</v>
      </c>
      <c r="F88" s="3" t="s">
        <v>11</v>
      </c>
      <c r="G88" s="62">
        <f>AVERAGE(G48,G55,G62)</f>
        <v>272.16726884927999</v>
      </c>
    </row>
    <row r="89" spans="1:7" x14ac:dyDescent="0.25">
      <c r="A89" s="3" t="s">
        <v>11</v>
      </c>
      <c r="B89" s="15" t="s">
        <v>12</v>
      </c>
      <c r="C89" s="3"/>
      <c r="D89" s="15" t="s">
        <v>13</v>
      </c>
      <c r="E89" s="58" t="s">
        <v>107</v>
      </c>
      <c r="F89" s="3" t="s">
        <v>11</v>
      </c>
      <c r="G89" s="61">
        <f>_xlfn.STDEV.S(G48,G55,G62)</f>
        <v>147.75831101716034</v>
      </c>
    </row>
    <row r="90" spans="1:7" x14ac:dyDescent="0.25">
      <c r="A90" s="3" t="s">
        <v>11</v>
      </c>
      <c r="B90" s="15" t="s">
        <v>12</v>
      </c>
      <c r="C90" s="3"/>
      <c r="D90" s="15" t="s">
        <v>13</v>
      </c>
      <c r="E90" s="58" t="s">
        <v>108</v>
      </c>
      <c r="F90" s="3" t="s">
        <v>11</v>
      </c>
      <c r="G90" s="3">
        <f>COUNTA(G48,G55,G62)</f>
        <v>3</v>
      </c>
    </row>
    <row r="91" spans="1:7" x14ac:dyDescent="0.25">
      <c r="A91" s="3" t="s">
        <v>11</v>
      </c>
      <c r="B91" s="15" t="s">
        <v>12</v>
      </c>
      <c r="C91" s="3"/>
      <c r="D91" s="15" t="s">
        <v>13</v>
      </c>
      <c r="E91" s="58" t="s">
        <v>109</v>
      </c>
      <c r="F91" s="3" t="s">
        <v>11</v>
      </c>
      <c r="G91" s="3">
        <f>G90-1</f>
        <v>2</v>
      </c>
    </row>
    <row r="92" spans="1:7" ht="30" x14ac:dyDescent="0.25">
      <c r="A92" s="3" t="s">
        <v>11</v>
      </c>
      <c r="B92" s="15" t="s">
        <v>12</v>
      </c>
      <c r="C92" s="3"/>
      <c r="D92" s="15" t="s">
        <v>13</v>
      </c>
      <c r="E92" s="58" t="s">
        <v>110</v>
      </c>
      <c r="F92" s="3" t="s">
        <v>11</v>
      </c>
      <c r="G92" s="61">
        <f>TINV(0.1,G91)</f>
        <v>2.9199855803537269</v>
      </c>
    </row>
    <row r="93" spans="1:7" x14ac:dyDescent="0.25">
      <c r="A93" s="3" t="s">
        <v>11</v>
      </c>
      <c r="B93" s="15" t="s">
        <v>12</v>
      </c>
      <c r="C93" s="3"/>
      <c r="D93" s="15" t="s">
        <v>13</v>
      </c>
      <c r="E93" s="58" t="s">
        <v>111</v>
      </c>
      <c r="F93" s="3" t="s">
        <v>11</v>
      </c>
      <c r="G93" s="62">
        <f>G88+G92*(G89/(SQRT(G90)))</f>
        <v>521.26627660478562</v>
      </c>
    </row>
    <row r="94" spans="1:7" x14ac:dyDescent="0.25">
      <c r="A94" s="3" t="s">
        <v>11</v>
      </c>
      <c r="B94" s="15" t="s">
        <v>12</v>
      </c>
      <c r="C94" s="3"/>
      <c r="D94" s="15" t="s">
        <v>13</v>
      </c>
      <c r="E94" s="58" t="s">
        <v>112</v>
      </c>
      <c r="F94" s="3" t="s">
        <v>11</v>
      </c>
      <c r="G94" s="62">
        <f>AVERAGE(G49,G56,G63)</f>
        <v>7620.6835277798391</v>
      </c>
    </row>
    <row r="95" spans="1:7" x14ac:dyDescent="0.25">
      <c r="A95" s="3" t="s">
        <v>11</v>
      </c>
      <c r="B95" s="15" t="s">
        <v>12</v>
      </c>
      <c r="C95" s="3"/>
      <c r="D95" s="15" t="s">
        <v>13</v>
      </c>
      <c r="E95" s="58" t="s">
        <v>113</v>
      </c>
      <c r="F95" s="3" t="s">
        <v>11</v>
      </c>
      <c r="G95" s="61">
        <f>_xlfn.STDEV.S(G49,G56,G63)</f>
        <v>4137.2327084804901</v>
      </c>
    </row>
    <row r="96" spans="1:7" x14ac:dyDescent="0.25">
      <c r="A96" s="3" t="s">
        <v>11</v>
      </c>
      <c r="B96" s="15" t="s">
        <v>12</v>
      </c>
      <c r="C96" s="3"/>
      <c r="D96" s="15" t="s">
        <v>13</v>
      </c>
      <c r="E96" s="58" t="s">
        <v>114</v>
      </c>
      <c r="F96" s="3" t="s">
        <v>11</v>
      </c>
      <c r="G96" s="3">
        <f>COUNTA(G49,G56,G63)</f>
        <v>3</v>
      </c>
    </row>
    <row r="97" spans="1:7" x14ac:dyDescent="0.25">
      <c r="A97" s="3" t="s">
        <v>11</v>
      </c>
      <c r="B97" s="15" t="s">
        <v>12</v>
      </c>
      <c r="C97" s="3"/>
      <c r="D97" s="15" t="s">
        <v>13</v>
      </c>
      <c r="E97" s="58" t="s">
        <v>115</v>
      </c>
      <c r="F97" s="3" t="s">
        <v>11</v>
      </c>
      <c r="G97" s="3">
        <f>G96-1</f>
        <v>2</v>
      </c>
    </row>
    <row r="98" spans="1:7" ht="30" x14ac:dyDescent="0.25">
      <c r="A98" s="3" t="s">
        <v>11</v>
      </c>
      <c r="B98" s="15" t="s">
        <v>12</v>
      </c>
      <c r="C98" s="3"/>
      <c r="D98" s="15" t="s">
        <v>13</v>
      </c>
      <c r="E98" s="58" t="s">
        <v>116</v>
      </c>
      <c r="F98" s="3" t="s">
        <v>11</v>
      </c>
      <c r="G98" s="61">
        <f>TINV(0.1,G97)</f>
        <v>2.9199855803537269</v>
      </c>
    </row>
    <row r="99" spans="1:7" x14ac:dyDescent="0.25">
      <c r="A99" s="3" t="s">
        <v>11</v>
      </c>
      <c r="B99" s="15" t="s">
        <v>12</v>
      </c>
      <c r="C99" s="3"/>
      <c r="D99" s="15" t="s">
        <v>13</v>
      </c>
      <c r="E99" s="58" t="s">
        <v>117</v>
      </c>
      <c r="F99" s="3" t="s">
        <v>11</v>
      </c>
      <c r="G99" s="62">
        <f>G94+G98*(G95/(SQRT(G96)))</f>
        <v>14595.455744933995</v>
      </c>
    </row>
    <row r="100" spans="1:7" ht="195" x14ac:dyDescent="0.25">
      <c r="A100" s="3" t="s">
        <v>11</v>
      </c>
      <c r="B100" s="15" t="s">
        <v>40</v>
      </c>
      <c r="C100" s="3"/>
      <c r="D100" s="15"/>
      <c r="E100" s="58" t="s">
        <v>118</v>
      </c>
      <c r="F100" s="3" t="s">
        <v>11</v>
      </c>
      <c r="G100" s="62"/>
    </row>
    <row r="101" spans="1:7" ht="30" x14ac:dyDescent="0.25">
      <c r="A101" s="3" t="s">
        <v>15</v>
      </c>
      <c r="B101" s="15" t="s">
        <v>37</v>
      </c>
      <c r="C101" s="14" t="s">
        <v>119</v>
      </c>
      <c r="D101" s="15"/>
      <c r="E101" s="58" t="s">
        <v>120</v>
      </c>
      <c r="F101" s="3" t="s">
        <v>11</v>
      </c>
      <c r="G101" s="62" t="s">
        <v>121</v>
      </c>
    </row>
    <row r="102" spans="1:7" ht="45" x14ac:dyDescent="0.25">
      <c r="A102" s="3" t="s">
        <v>11</v>
      </c>
      <c r="B102" s="15" t="s">
        <v>40</v>
      </c>
      <c r="C102" s="3"/>
      <c r="D102" s="15" t="b">
        <f>EXACT(G101,"Yes, there is a non-qualifying combustion device.")</f>
        <v>1</v>
      </c>
      <c r="E102" s="58" t="s">
        <v>122</v>
      </c>
      <c r="F102" s="3" t="s">
        <v>11</v>
      </c>
      <c r="G102" s="62"/>
    </row>
    <row r="103" spans="1:7" ht="30" x14ac:dyDescent="0.25">
      <c r="A103" s="3" t="s">
        <v>11</v>
      </c>
      <c r="B103" s="15" t="s">
        <v>40</v>
      </c>
      <c r="C103" s="3"/>
      <c r="D103" s="15" t="b">
        <f>EXACT(G101,"No, there is no non-qualifying combustion device.")</f>
        <v>0</v>
      </c>
      <c r="E103" s="58" t="s">
        <v>123</v>
      </c>
      <c r="F103" s="3" t="s">
        <v>11</v>
      </c>
      <c r="G103" s="62"/>
    </row>
    <row r="104" spans="1:7" ht="45" x14ac:dyDescent="0.25">
      <c r="A104" s="3" t="s">
        <v>11</v>
      </c>
      <c r="B104" s="15" t="s">
        <v>12</v>
      </c>
      <c r="C104" s="3"/>
      <c r="D104" s="15" t="s">
        <v>13</v>
      </c>
      <c r="E104" s="58" t="s">
        <v>124</v>
      </c>
      <c r="F104" s="3" t="s">
        <v>11</v>
      </c>
      <c r="G104" s="62">
        <f>IF(AND(G101="Yes, there is a non-qualifying combustion device."),G149,IF(AND(G101="No, there is no non-qualifying combustion device."),0))</f>
        <v>27143347.632537968</v>
      </c>
    </row>
    <row r="105" spans="1:7" x14ac:dyDescent="0.25">
      <c r="A105" s="3" t="s">
        <v>11</v>
      </c>
      <c r="B105" s="12" t="s">
        <v>125</v>
      </c>
      <c r="C105" s="3" t="s">
        <v>19</v>
      </c>
      <c r="D105" s="3" t="b">
        <f>EXACT(G101,"Yes, there is a non-qualifying combustion device.")</f>
        <v>1</v>
      </c>
      <c r="E105" s="15" t="s">
        <v>126</v>
      </c>
      <c r="F105" s="3" t="s">
        <v>15</v>
      </c>
      <c r="G105" s="3"/>
    </row>
    <row r="106" spans="1:7" ht="45" outlineLevel="2" x14ac:dyDescent="0.25">
      <c r="A106" s="3" t="s">
        <v>15</v>
      </c>
      <c r="B106" s="15" t="s">
        <v>12</v>
      </c>
      <c r="C106" s="3"/>
      <c r="D106" s="15"/>
      <c r="E106" s="15" t="s">
        <v>76</v>
      </c>
      <c r="F106" s="3" t="s">
        <v>11</v>
      </c>
      <c r="G106" s="3">
        <v>0.56699999999999995</v>
      </c>
    </row>
    <row r="107" spans="1:7" outlineLevel="2" x14ac:dyDescent="0.25">
      <c r="A107" s="3" t="s">
        <v>15</v>
      </c>
      <c r="B107" s="15" t="s">
        <v>12</v>
      </c>
      <c r="C107" s="3"/>
      <c r="D107" s="15"/>
      <c r="E107" s="15" t="s">
        <v>77</v>
      </c>
      <c r="F107" s="3" t="s">
        <v>11</v>
      </c>
      <c r="G107" s="3">
        <v>48</v>
      </c>
    </row>
    <row r="108" spans="1:7" outlineLevel="2" x14ac:dyDescent="0.25">
      <c r="A108" s="3" t="s">
        <v>11</v>
      </c>
      <c r="B108" s="15" t="s">
        <v>12</v>
      </c>
      <c r="C108" s="3"/>
      <c r="D108" s="15" t="s">
        <v>13</v>
      </c>
      <c r="E108" s="15" t="s">
        <v>78</v>
      </c>
      <c r="F108" s="3" t="s">
        <v>11</v>
      </c>
      <c r="G108" s="62">
        <f>G106*G107</f>
        <v>27.215999999999998</v>
      </c>
    </row>
    <row r="109" spans="1:7" ht="30" outlineLevel="2" x14ac:dyDescent="0.25">
      <c r="A109" s="3" t="s">
        <v>11</v>
      </c>
      <c r="B109" s="15" t="s">
        <v>12</v>
      </c>
      <c r="C109" s="3"/>
      <c r="D109" s="15" t="s">
        <v>13</v>
      </c>
      <c r="E109" s="15" t="s">
        <v>127</v>
      </c>
      <c r="F109" s="3" t="s">
        <v>11</v>
      </c>
      <c r="G109" s="62">
        <f>525600*G108</f>
        <v>14304729.6</v>
      </c>
    </row>
    <row r="110" spans="1:7" ht="48" outlineLevel="2" x14ac:dyDescent="0.25">
      <c r="A110" s="3" t="s">
        <v>11</v>
      </c>
      <c r="B110" s="15" t="s">
        <v>12</v>
      </c>
      <c r="C110" s="3"/>
      <c r="D110" s="15" t="s">
        <v>13</v>
      </c>
      <c r="E110" s="15" t="s">
        <v>128</v>
      </c>
      <c r="F110" s="3" t="s">
        <v>11</v>
      </c>
      <c r="G110" s="62">
        <f>G109*0.0423*0.000454</f>
        <v>274.71088818431997</v>
      </c>
    </row>
    <row r="111" spans="1:7" ht="48" outlineLevel="2" x14ac:dyDescent="0.25">
      <c r="A111" s="3" t="s">
        <v>11</v>
      </c>
      <c r="B111" s="15" t="s">
        <v>12</v>
      </c>
      <c r="C111" s="3"/>
      <c r="D111" s="15" t="s">
        <v>13</v>
      </c>
      <c r="E111" s="15" t="s">
        <v>129</v>
      </c>
      <c r="F111" s="3" t="s">
        <v>11</v>
      </c>
      <c r="G111" s="62">
        <f>G110*28</f>
        <v>7691.9048691609587</v>
      </c>
    </row>
    <row r="112" spans="1:7" outlineLevel="1" x14ac:dyDescent="0.25">
      <c r="A112" s="3" t="s">
        <v>11</v>
      </c>
      <c r="B112" s="12" t="s">
        <v>125</v>
      </c>
      <c r="C112" s="3" t="s">
        <v>19</v>
      </c>
      <c r="D112" s="3" t="b">
        <f>EXACT(G101,"Yes, there is a non-qualifying combustion device.")</f>
        <v>1</v>
      </c>
      <c r="E112" s="15" t="s">
        <v>126</v>
      </c>
      <c r="F112" s="3" t="s">
        <v>15</v>
      </c>
      <c r="G112" s="3"/>
    </row>
    <row r="113" spans="1:7" ht="45" outlineLevel="2" x14ac:dyDescent="0.25">
      <c r="A113" s="3" t="s">
        <v>15</v>
      </c>
      <c r="B113" s="15" t="s">
        <v>12</v>
      </c>
      <c r="C113" s="3"/>
      <c r="D113" s="15"/>
      <c r="E113" s="15" t="s">
        <v>76</v>
      </c>
      <c r="F113" s="3" t="s">
        <v>11</v>
      </c>
      <c r="G113" s="3">
        <v>0.55300000000000005</v>
      </c>
    </row>
    <row r="114" spans="1:7" outlineLevel="2" x14ac:dyDescent="0.25">
      <c r="A114" s="3" t="s">
        <v>15</v>
      </c>
      <c r="B114" s="15" t="s">
        <v>12</v>
      </c>
      <c r="C114" s="3"/>
      <c r="D114" s="15"/>
      <c r="E114" s="15" t="s">
        <v>77</v>
      </c>
      <c r="F114" s="3" t="s">
        <v>11</v>
      </c>
      <c r="G114" s="3">
        <v>75</v>
      </c>
    </row>
    <row r="115" spans="1:7" outlineLevel="2" x14ac:dyDescent="0.25">
      <c r="A115" s="3" t="s">
        <v>11</v>
      </c>
      <c r="B115" s="15" t="s">
        <v>12</v>
      </c>
      <c r="C115" s="3"/>
      <c r="D115" s="15" t="s">
        <v>13</v>
      </c>
      <c r="E115" s="15" t="s">
        <v>78</v>
      </c>
      <c r="F115" s="3" t="s">
        <v>11</v>
      </c>
      <c r="G115" s="62">
        <f>G113*G114</f>
        <v>41.475000000000001</v>
      </c>
    </row>
    <row r="116" spans="1:7" ht="30" outlineLevel="2" x14ac:dyDescent="0.25">
      <c r="A116" s="3" t="s">
        <v>11</v>
      </c>
      <c r="B116" s="15" t="s">
        <v>12</v>
      </c>
      <c r="C116" s="3"/>
      <c r="D116" s="15" t="s">
        <v>13</v>
      </c>
      <c r="E116" s="15" t="s">
        <v>127</v>
      </c>
      <c r="F116" s="3" t="s">
        <v>11</v>
      </c>
      <c r="G116" s="62">
        <f>525600*G115</f>
        <v>21799260</v>
      </c>
    </row>
    <row r="117" spans="1:7" ht="48" outlineLevel="2" x14ac:dyDescent="0.25">
      <c r="A117" s="3" t="s">
        <v>11</v>
      </c>
      <c r="B117" s="15" t="s">
        <v>12</v>
      </c>
      <c r="C117" s="3"/>
      <c r="D117" s="15" t="s">
        <v>13</v>
      </c>
      <c r="E117" s="15" t="s">
        <v>128</v>
      </c>
      <c r="F117" s="3" t="s">
        <v>11</v>
      </c>
      <c r="G117" s="62">
        <f>G116*0.0423*0.000454</f>
        <v>418.63734889199998</v>
      </c>
    </row>
    <row r="118" spans="1:7" ht="48" outlineLevel="2" x14ac:dyDescent="0.25">
      <c r="A118" s="3" t="s">
        <v>11</v>
      </c>
      <c r="B118" s="15" t="s">
        <v>12</v>
      </c>
      <c r="C118" s="3"/>
      <c r="D118" s="15" t="s">
        <v>13</v>
      </c>
      <c r="E118" s="15" t="s">
        <v>129</v>
      </c>
      <c r="F118" s="3" t="s">
        <v>11</v>
      </c>
      <c r="G118" s="62">
        <f>G117*28</f>
        <v>11721.845768976</v>
      </c>
    </row>
    <row r="119" spans="1:7" outlineLevel="1" x14ac:dyDescent="0.25">
      <c r="A119" s="3" t="s">
        <v>11</v>
      </c>
      <c r="B119" s="12" t="s">
        <v>125</v>
      </c>
      <c r="C119" s="3" t="s">
        <v>19</v>
      </c>
      <c r="D119" s="3" t="b">
        <f>EXACT(G101,"Yes, there is a non-qualifying combustion device.")</f>
        <v>1</v>
      </c>
      <c r="E119" s="15" t="s">
        <v>126</v>
      </c>
      <c r="F119" s="3" t="s">
        <v>15</v>
      </c>
      <c r="G119" s="3"/>
    </row>
    <row r="120" spans="1:7" ht="45" outlineLevel="2" x14ac:dyDescent="0.25">
      <c r="A120" s="3" t="s">
        <v>15</v>
      </c>
      <c r="B120" s="15" t="s">
        <v>12</v>
      </c>
      <c r="C120" s="3"/>
      <c r="D120" s="15"/>
      <c r="E120" s="15" t="s">
        <v>76</v>
      </c>
      <c r="F120" s="3" t="s">
        <v>11</v>
      </c>
      <c r="G120" s="3">
        <v>0.58099999999999996</v>
      </c>
    </row>
    <row r="121" spans="1:7" outlineLevel="2" x14ac:dyDescent="0.25">
      <c r="A121" s="3" t="s">
        <v>15</v>
      </c>
      <c r="B121" s="15" t="s">
        <v>12</v>
      </c>
      <c r="C121" s="3"/>
      <c r="D121" s="15"/>
      <c r="E121" s="15" t="s">
        <v>77</v>
      </c>
      <c r="F121" s="3" t="s">
        <v>11</v>
      </c>
      <c r="G121" s="3">
        <v>21</v>
      </c>
    </row>
    <row r="122" spans="1:7" outlineLevel="2" x14ac:dyDescent="0.25">
      <c r="A122" s="3" t="s">
        <v>11</v>
      </c>
      <c r="B122" s="15" t="s">
        <v>12</v>
      </c>
      <c r="C122" s="3"/>
      <c r="D122" s="15" t="s">
        <v>13</v>
      </c>
      <c r="E122" s="15" t="s">
        <v>78</v>
      </c>
      <c r="F122" s="3" t="s">
        <v>11</v>
      </c>
      <c r="G122" s="62">
        <f>G120*G121</f>
        <v>12.200999999999999</v>
      </c>
    </row>
    <row r="123" spans="1:7" ht="30" outlineLevel="2" x14ac:dyDescent="0.25">
      <c r="A123" s="3" t="s">
        <v>11</v>
      </c>
      <c r="B123" s="15" t="s">
        <v>12</v>
      </c>
      <c r="C123" s="3"/>
      <c r="D123" s="15" t="s">
        <v>13</v>
      </c>
      <c r="E123" s="15" t="s">
        <v>127</v>
      </c>
      <c r="F123" s="3" t="s">
        <v>11</v>
      </c>
      <c r="G123" s="62">
        <f>525600*G122</f>
        <v>6412845.5999999996</v>
      </c>
    </row>
    <row r="124" spans="1:7" ht="48" outlineLevel="2" x14ac:dyDescent="0.25">
      <c r="A124" s="3" t="s">
        <v>11</v>
      </c>
      <c r="B124" s="15" t="s">
        <v>12</v>
      </c>
      <c r="C124" s="3"/>
      <c r="D124" s="15" t="s">
        <v>13</v>
      </c>
      <c r="E124" s="15" t="s">
        <v>128</v>
      </c>
      <c r="F124" s="3" t="s">
        <v>11</v>
      </c>
      <c r="G124" s="62">
        <f>G123*0.0423*0.000454</f>
        <v>123.15356947151997</v>
      </c>
    </row>
    <row r="125" spans="1:7" ht="48" outlineLevel="2" x14ac:dyDescent="0.25">
      <c r="A125" s="3" t="s">
        <v>11</v>
      </c>
      <c r="B125" s="15" t="s">
        <v>12</v>
      </c>
      <c r="C125" s="3"/>
      <c r="D125" s="15" t="s">
        <v>13</v>
      </c>
      <c r="E125" s="15" t="s">
        <v>129</v>
      </c>
      <c r="F125" s="3" t="s">
        <v>11</v>
      </c>
      <c r="G125" s="62">
        <f>G124*28</f>
        <v>3448.2999452025592</v>
      </c>
    </row>
    <row r="126" spans="1:7" x14ac:dyDescent="0.25">
      <c r="A126" s="3" t="s">
        <v>11</v>
      </c>
      <c r="B126" s="15" t="s">
        <v>12</v>
      </c>
      <c r="C126" s="3"/>
      <c r="D126" s="15" t="s">
        <v>13</v>
      </c>
      <c r="E126" s="58" t="s">
        <v>82</v>
      </c>
      <c r="F126" s="3" t="s">
        <v>11</v>
      </c>
      <c r="G126" s="3">
        <f>AVERAGE(G106,G113,G120)</f>
        <v>0.56700000000000006</v>
      </c>
    </row>
    <row r="127" spans="1:7" x14ac:dyDescent="0.25">
      <c r="A127" s="3" t="s">
        <v>11</v>
      </c>
      <c r="B127" s="15" t="s">
        <v>12</v>
      </c>
      <c r="C127" s="3"/>
      <c r="D127" s="15" t="s">
        <v>13</v>
      </c>
      <c r="E127" s="58" t="s">
        <v>83</v>
      </c>
      <c r="F127" s="3" t="s">
        <v>11</v>
      </c>
      <c r="G127" s="61">
        <f>_xlfn.STDEV.S(G106,G113,G120)</f>
        <v>1.3999999999999957E-2</v>
      </c>
    </row>
    <row r="128" spans="1:7" x14ac:dyDescent="0.25">
      <c r="A128" s="3" t="s">
        <v>11</v>
      </c>
      <c r="B128" s="15" t="s">
        <v>12</v>
      </c>
      <c r="C128" s="3"/>
      <c r="D128" s="15" t="s">
        <v>13</v>
      </c>
      <c r="E128" s="58" t="s">
        <v>84</v>
      </c>
      <c r="F128" s="3" t="s">
        <v>11</v>
      </c>
      <c r="G128" s="3">
        <f>COUNTA(G106,G113,G120)</f>
        <v>3</v>
      </c>
    </row>
    <row r="129" spans="1:7" x14ac:dyDescent="0.25">
      <c r="A129" s="3" t="s">
        <v>11</v>
      </c>
      <c r="B129" s="15" t="s">
        <v>12</v>
      </c>
      <c r="C129" s="3"/>
      <c r="D129" s="15" t="s">
        <v>13</v>
      </c>
      <c r="E129" s="58" t="s">
        <v>85</v>
      </c>
      <c r="F129" s="3" t="s">
        <v>11</v>
      </c>
      <c r="G129" s="3">
        <f>G128-1</f>
        <v>2</v>
      </c>
    </row>
    <row r="130" spans="1:7" ht="30" x14ac:dyDescent="0.25">
      <c r="A130" s="3" t="s">
        <v>11</v>
      </c>
      <c r="B130" s="15" t="s">
        <v>12</v>
      </c>
      <c r="C130" s="3"/>
      <c r="D130" s="15" t="s">
        <v>13</v>
      </c>
      <c r="E130" s="58" t="s">
        <v>86</v>
      </c>
      <c r="F130" s="3" t="s">
        <v>11</v>
      </c>
      <c r="G130" s="61">
        <f>TINV(0.1,G129)</f>
        <v>2.9199855803537269</v>
      </c>
    </row>
    <row r="131" spans="1:7" x14ac:dyDescent="0.25">
      <c r="A131" s="3" t="s">
        <v>11</v>
      </c>
      <c r="B131" s="15" t="s">
        <v>12</v>
      </c>
      <c r="C131" s="3"/>
      <c r="D131" s="15" t="s">
        <v>13</v>
      </c>
      <c r="E131" s="58" t="s">
        <v>87</v>
      </c>
      <c r="F131" s="3" t="s">
        <v>11</v>
      </c>
      <c r="G131" s="63">
        <f>G126+G130*((G127/(SQRT(G128))))</f>
        <v>0.5906019624518587</v>
      </c>
    </row>
    <row r="132" spans="1:7" x14ac:dyDescent="0.25">
      <c r="A132" s="3" t="s">
        <v>11</v>
      </c>
      <c r="B132" s="15" t="s">
        <v>12</v>
      </c>
      <c r="C132" s="3"/>
      <c r="D132" s="15" t="s">
        <v>13</v>
      </c>
      <c r="E132" s="58" t="s">
        <v>88</v>
      </c>
      <c r="F132" s="3" t="s">
        <v>11</v>
      </c>
      <c r="G132" s="3">
        <f>AVERAGE(G107,G114,G121)</f>
        <v>48</v>
      </c>
    </row>
    <row r="133" spans="1:7" x14ac:dyDescent="0.25">
      <c r="A133" s="3" t="s">
        <v>11</v>
      </c>
      <c r="B133" s="15" t="s">
        <v>12</v>
      </c>
      <c r="C133" s="3"/>
      <c r="D133" s="15" t="s">
        <v>13</v>
      </c>
      <c r="E133" s="58" t="s">
        <v>89</v>
      </c>
      <c r="F133" s="3" t="s">
        <v>11</v>
      </c>
      <c r="G133" s="3">
        <f>_xlfn.STDEV.S(G107,G114,G121)</f>
        <v>27</v>
      </c>
    </row>
    <row r="134" spans="1:7" x14ac:dyDescent="0.25">
      <c r="A134" s="3" t="s">
        <v>11</v>
      </c>
      <c r="B134" s="15" t="s">
        <v>12</v>
      </c>
      <c r="C134" s="3"/>
      <c r="D134" s="15" t="s">
        <v>13</v>
      </c>
      <c r="E134" s="58" t="s">
        <v>90</v>
      </c>
      <c r="F134" s="3" t="s">
        <v>11</v>
      </c>
      <c r="G134" s="3">
        <f>COUNTA(G107,G114,G121)</f>
        <v>3</v>
      </c>
    </row>
    <row r="135" spans="1:7" x14ac:dyDescent="0.25">
      <c r="A135" s="3" t="s">
        <v>11</v>
      </c>
      <c r="B135" s="15" t="s">
        <v>12</v>
      </c>
      <c r="C135" s="3"/>
      <c r="D135" s="15" t="s">
        <v>13</v>
      </c>
      <c r="E135" s="58" t="s">
        <v>91</v>
      </c>
      <c r="F135" s="3" t="s">
        <v>11</v>
      </c>
      <c r="G135" s="3">
        <f>G134-1</f>
        <v>2</v>
      </c>
    </row>
    <row r="136" spans="1:7" ht="30" x14ac:dyDescent="0.25">
      <c r="A136" s="3" t="s">
        <v>11</v>
      </c>
      <c r="B136" s="15" t="s">
        <v>12</v>
      </c>
      <c r="C136" s="3"/>
      <c r="D136" s="15" t="s">
        <v>13</v>
      </c>
      <c r="E136" s="58" t="s">
        <v>92</v>
      </c>
      <c r="F136" s="3" t="s">
        <v>11</v>
      </c>
      <c r="G136" s="61">
        <f>TINV(0.1,G135)</f>
        <v>2.9199855803537269</v>
      </c>
    </row>
    <row r="137" spans="1:7" x14ac:dyDescent="0.25">
      <c r="A137" s="3" t="s">
        <v>11</v>
      </c>
      <c r="B137" s="15" t="s">
        <v>12</v>
      </c>
      <c r="C137" s="3"/>
      <c r="D137" s="15" t="s">
        <v>13</v>
      </c>
      <c r="E137" s="58" t="s">
        <v>93</v>
      </c>
      <c r="F137" s="3" t="s">
        <v>11</v>
      </c>
      <c r="G137" s="61">
        <f>G132+G136*(G133/(SQRT(G134)))</f>
        <v>93.518070442870339</v>
      </c>
    </row>
    <row r="138" spans="1:7" x14ac:dyDescent="0.25">
      <c r="A138" s="3" t="s">
        <v>11</v>
      </c>
      <c r="B138" s="15" t="s">
        <v>12</v>
      </c>
      <c r="C138" s="3"/>
      <c r="D138" s="15" t="s">
        <v>13</v>
      </c>
      <c r="E138" s="58" t="s">
        <v>94</v>
      </c>
      <c r="F138" s="3" t="s">
        <v>11</v>
      </c>
      <c r="G138" s="62">
        <f>AVERAGE(G108,G115,G122)</f>
        <v>26.963999999999999</v>
      </c>
    </row>
    <row r="139" spans="1:7" x14ac:dyDescent="0.25">
      <c r="A139" s="3" t="s">
        <v>11</v>
      </c>
      <c r="B139" s="15" t="s">
        <v>12</v>
      </c>
      <c r="C139" s="3"/>
      <c r="D139" s="15" t="s">
        <v>13</v>
      </c>
      <c r="E139" s="58" t="s">
        <v>95</v>
      </c>
      <c r="F139" s="3" t="s">
        <v>11</v>
      </c>
      <c r="G139" s="61">
        <f>_xlfn.STDEV.S(G108,G115,G122)</f>
        <v>14.638626882327454</v>
      </c>
    </row>
    <row r="140" spans="1:7" x14ac:dyDescent="0.25">
      <c r="A140" s="3" t="s">
        <v>11</v>
      </c>
      <c r="B140" s="15" t="s">
        <v>12</v>
      </c>
      <c r="C140" s="3"/>
      <c r="D140" s="15" t="s">
        <v>13</v>
      </c>
      <c r="E140" s="58" t="s">
        <v>96</v>
      </c>
      <c r="F140" s="3" t="s">
        <v>11</v>
      </c>
      <c r="G140" s="3">
        <f>COUNTA(G108,G115,G122)</f>
        <v>3</v>
      </c>
    </row>
    <row r="141" spans="1:7" x14ac:dyDescent="0.25">
      <c r="A141" s="3" t="s">
        <v>11</v>
      </c>
      <c r="B141" s="15" t="s">
        <v>12</v>
      </c>
      <c r="C141" s="3"/>
      <c r="D141" s="15" t="s">
        <v>13</v>
      </c>
      <c r="E141" s="58" t="s">
        <v>97</v>
      </c>
      <c r="F141" s="3" t="s">
        <v>11</v>
      </c>
      <c r="G141" s="3">
        <f>G140-1</f>
        <v>2</v>
      </c>
    </row>
    <row r="142" spans="1:7" ht="30" x14ac:dyDescent="0.25">
      <c r="A142" s="3" t="s">
        <v>11</v>
      </c>
      <c r="B142" s="15" t="s">
        <v>12</v>
      </c>
      <c r="C142" s="3"/>
      <c r="D142" s="15" t="s">
        <v>13</v>
      </c>
      <c r="E142" s="58" t="s">
        <v>98</v>
      </c>
      <c r="F142" s="3" t="s">
        <v>11</v>
      </c>
      <c r="G142" s="61">
        <f>TINV(0.1,G141)</f>
        <v>2.9199855803537269</v>
      </c>
    </row>
    <row r="143" spans="1:7" x14ac:dyDescent="0.25">
      <c r="A143" s="3" t="s">
        <v>11</v>
      </c>
      <c r="B143" s="15" t="s">
        <v>12</v>
      </c>
      <c r="C143" s="3"/>
      <c r="D143" s="15" t="s">
        <v>13</v>
      </c>
      <c r="E143" s="58" t="s">
        <v>99</v>
      </c>
      <c r="F143" s="3" t="s">
        <v>11</v>
      </c>
      <c r="G143" s="62">
        <f>G138+G142*(G139/(SQRT(G140)))</f>
        <v>51.642594430247286</v>
      </c>
    </row>
    <row r="144" spans="1:7" x14ac:dyDescent="0.25">
      <c r="A144" s="3" t="s">
        <v>11</v>
      </c>
      <c r="B144" s="15" t="s">
        <v>12</v>
      </c>
      <c r="C144" s="3"/>
      <c r="D144" s="15" t="s">
        <v>13</v>
      </c>
      <c r="E144" s="58" t="s">
        <v>100</v>
      </c>
      <c r="F144" s="3" t="s">
        <v>11</v>
      </c>
      <c r="G144" s="62">
        <f>AVERAGE(G109,G116,G123)</f>
        <v>14172278.4</v>
      </c>
    </row>
    <row r="145" spans="1:7" x14ac:dyDescent="0.25">
      <c r="A145" s="3" t="s">
        <v>11</v>
      </c>
      <c r="B145" s="15" t="s">
        <v>12</v>
      </c>
      <c r="C145" s="3"/>
      <c r="D145" s="15" t="s">
        <v>13</v>
      </c>
      <c r="E145" s="58" t="s">
        <v>101</v>
      </c>
      <c r="F145" s="3" t="s">
        <v>11</v>
      </c>
      <c r="G145" s="62">
        <f>_xlfn.STDEV.S(G109,G116,G123)</f>
        <v>7694062.2893513069</v>
      </c>
    </row>
    <row r="146" spans="1:7" x14ac:dyDescent="0.25">
      <c r="A146" s="3" t="s">
        <v>11</v>
      </c>
      <c r="B146" s="15" t="s">
        <v>12</v>
      </c>
      <c r="C146" s="3"/>
      <c r="D146" s="15" t="s">
        <v>13</v>
      </c>
      <c r="E146" s="58" t="s">
        <v>102</v>
      </c>
      <c r="F146" s="3" t="s">
        <v>11</v>
      </c>
      <c r="G146" s="3">
        <f>COUNTA(G109,G116,G123)</f>
        <v>3</v>
      </c>
    </row>
    <row r="147" spans="1:7" x14ac:dyDescent="0.25">
      <c r="A147" s="3" t="s">
        <v>11</v>
      </c>
      <c r="B147" s="15" t="s">
        <v>12</v>
      </c>
      <c r="C147" s="3"/>
      <c r="D147" s="15" t="s">
        <v>13</v>
      </c>
      <c r="E147" s="58" t="s">
        <v>103</v>
      </c>
      <c r="F147" s="3" t="s">
        <v>11</v>
      </c>
      <c r="G147" s="3">
        <f>G146-1</f>
        <v>2</v>
      </c>
    </row>
    <row r="148" spans="1:7" ht="30" x14ac:dyDescent="0.25">
      <c r="A148" s="3" t="s">
        <v>11</v>
      </c>
      <c r="B148" s="15" t="s">
        <v>12</v>
      </c>
      <c r="C148" s="3"/>
      <c r="D148" s="15" t="s">
        <v>13</v>
      </c>
      <c r="E148" s="58" t="s">
        <v>104</v>
      </c>
      <c r="F148" s="3" t="s">
        <v>11</v>
      </c>
      <c r="G148" s="61">
        <f>TINV(0.1,G147)</f>
        <v>2.9199855803537269</v>
      </c>
    </row>
    <row r="149" spans="1:7" x14ac:dyDescent="0.25">
      <c r="A149" s="3" t="s">
        <v>11</v>
      </c>
      <c r="B149" s="15" t="s">
        <v>12</v>
      </c>
      <c r="C149" s="3"/>
      <c r="D149" s="15" t="s">
        <v>13</v>
      </c>
      <c r="E149" s="58" t="s">
        <v>105</v>
      </c>
      <c r="F149" s="3" t="s">
        <v>11</v>
      </c>
      <c r="G149" s="62">
        <f>G144+G148*(G145/(SQRT(G146)))</f>
        <v>27143347.632537968</v>
      </c>
    </row>
    <row r="150" spans="1:7" x14ac:dyDescent="0.25">
      <c r="A150" s="3" t="s">
        <v>11</v>
      </c>
      <c r="B150" s="15" t="s">
        <v>12</v>
      </c>
      <c r="C150" s="3"/>
      <c r="D150" s="15" t="s">
        <v>13</v>
      </c>
      <c r="E150" s="58" t="s">
        <v>106</v>
      </c>
      <c r="F150" s="3" t="s">
        <v>11</v>
      </c>
      <c r="G150" s="62">
        <f>AVERAGE(G110,G117,G124)</f>
        <v>272.16726884927999</v>
      </c>
    </row>
    <row r="151" spans="1:7" x14ac:dyDescent="0.25">
      <c r="A151" s="3" t="s">
        <v>11</v>
      </c>
      <c r="B151" s="15" t="s">
        <v>12</v>
      </c>
      <c r="C151" s="3"/>
      <c r="D151" s="15" t="s">
        <v>13</v>
      </c>
      <c r="E151" s="58" t="s">
        <v>107</v>
      </c>
      <c r="F151" s="3" t="s">
        <v>11</v>
      </c>
      <c r="G151" s="61">
        <f>_xlfn.STDEV.S(G110,G117,G124)</f>
        <v>147.75831101716034</v>
      </c>
    </row>
    <row r="152" spans="1:7" x14ac:dyDescent="0.25">
      <c r="A152" s="3" t="s">
        <v>11</v>
      </c>
      <c r="B152" s="15" t="s">
        <v>12</v>
      </c>
      <c r="C152" s="3"/>
      <c r="D152" s="15" t="s">
        <v>13</v>
      </c>
      <c r="E152" s="58" t="s">
        <v>108</v>
      </c>
      <c r="F152" s="3" t="s">
        <v>11</v>
      </c>
      <c r="G152" s="3">
        <f>COUNTA(G110,G117,G124)</f>
        <v>3</v>
      </c>
    </row>
    <row r="153" spans="1:7" x14ac:dyDescent="0.25">
      <c r="A153" s="3" t="s">
        <v>11</v>
      </c>
      <c r="B153" s="15" t="s">
        <v>12</v>
      </c>
      <c r="C153" s="3"/>
      <c r="D153" s="15" t="s">
        <v>13</v>
      </c>
      <c r="E153" s="58" t="s">
        <v>109</v>
      </c>
      <c r="F153" s="3" t="s">
        <v>11</v>
      </c>
      <c r="G153" s="3">
        <f>G152-1</f>
        <v>2</v>
      </c>
    </row>
    <row r="154" spans="1:7" ht="30" x14ac:dyDescent="0.25">
      <c r="A154" s="3" t="s">
        <v>11</v>
      </c>
      <c r="B154" s="15" t="s">
        <v>12</v>
      </c>
      <c r="C154" s="3"/>
      <c r="D154" s="15" t="s">
        <v>13</v>
      </c>
      <c r="E154" s="58" t="s">
        <v>110</v>
      </c>
      <c r="F154" s="3" t="s">
        <v>11</v>
      </c>
      <c r="G154" s="61">
        <f>TINV(0.1,G153)</f>
        <v>2.9199855803537269</v>
      </c>
    </row>
    <row r="155" spans="1:7" x14ac:dyDescent="0.25">
      <c r="A155" s="3" t="s">
        <v>11</v>
      </c>
      <c r="B155" s="15" t="s">
        <v>12</v>
      </c>
      <c r="C155" s="3"/>
      <c r="D155" s="15" t="s">
        <v>13</v>
      </c>
      <c r="E155" s="58" t="s">
        <v>111</v>
      </c>
      <c r="F155" s="3" t="s">
        <v>11</v>
      </c>
      <c r="G155" s="62">
        <f>G150+G154*(G151/(SQRT(G152)))</f>
        <v>521.26627660478562</v>
      </c>
    </row>
    <row r="156" spans="1:7" x14ac:dyDescent="0.25">
      <c r="A156" s="3" t="s">
        <v>11</v>
      </c>
      <c r="B156" s="15" t="s">
        <v>12</v>
      </c>
      <c r="C156" s="3"/>
      <c r="D156" s="15" t="s">
        <v>13</v>
      </c>
      <c r="E156" s="58" t="s">
        <v>112</v>
      </c>
      <c r="F156" s="3" t="s">
        <v>11</v>
      </c>
      <c r="G156" s="62">
        <f>AVERAGE(G111,G118,G125)</f>
        <v>7620.6835277798391</v>
      </c>
    </row>
    <row r="157" spans="1:7" x14ac:dyDescent="0.25">
      <c r="A157" s="3" t="s">
        <v>11</v>
      </c>
      <c r="B157" s="15" t="s">
        <v>12</v>
      </c>
      <c r="C157" s="3"/>
      <c r="D157" s="15" t="s">
        <v>13</v>
      </c>
      <c r="E157" s="58" t="s">
        <v>113</v>
      </c>
      <c r="F157" s="3" t="s">
        <v>11</v>
      </c>
      <c r="G157" s="61">
        <f>_xlfn.STDEV.S(G111,G118,G125)</f>
        <v>4137.2327084804901</v>
      </c>
    </row>
    <row r="158" spans="1:7" x14ac:dyDescent="0.25">
      <c r="A158" s="3" t="s">
        <v>11</v>
      </c>
      <c r="B158" s="15" t="s">
        <v>12</v>
      </c>
      <c r="C158" s="3"/>
      <c r="D158" s="15" t="s">
        <v>13</v>
      </c>
      <c r="E158" s="58" t="s">
        <v>114</v>
      </c>
      <c r="F158" s="3" t="s">
        <v>11</v>
      </c>
      <c r="G158" s="3">
        <f>COUNTA(G111,G118,G125)</f>
        <v>3</v>
      </c>
    </row>
    <row r="159" spans="1:7" x14ac:dyDescent="0.25">
      <c r="A159" s="3" t="s">
        <v>11</v>
      </c>
      <c r="B159" s="15" t="s">
        <v>12</v>
      </c>
      <c r="C159" s="3"/>
      <c r="D159" s="15" t="s">
        <v>13</v>
      </c>
      <c r="E159" s="58" t="s">
        <v>115</v>
      </c>
      <c r="F159" s="3" t="s">
        <v>11</v>
      </c>
      <c r="G159" s="3">
        <f>G158-1</f>
        <v>2</v>
      </c>
    </row>
    <row r="160" spans="1:7" ht="30" x14ac:dyDescent="0.25">
      <c r="A160" s="3" t="s">
        <v>11</v>
      </c>
      <c r="B160" s="15" t="s">
        <v>12</v>
      </c>
      <c r="C160" s="3"/>
      <c r="D160" s="15" t="s">
        <v>13</v>
      </c>
      <c r="E160" s="58" t="s">
        <v>116</v>
      </c>
      <c r="F160" s="3" t="s">
        <v>11</v>
      </c>
      <c r="G160" s="61">
        <f>TINV(0.1,G159)</f>
        <v>2.9199855803537269</v>
      </c>
    </row>
    <row r="161" spans="1:7" x14ac:dyDescent="0.25">
      <c r="A161" s="3" t="s">
        <v>11</v>
      </c>
      <c r="B161" s="15" t="s">
        <v>12</v>
      </c>
      <c r="C161" s="3"/>
      <c r="D161" s="15" t="s">
        <v>13</v>
      </c>
      <c r="E161" s="58" t="s">
        <v>117</v>
      </c>
      <c r="F161" s="3" t="s">
        <v>11</v>
      </c>
      <c r="G161" s="62">
        <f>G156+G160*(G157/(SQRT(G158)))</f>
        <v>14595.455744933995</v>
      </c>
    </row>
    <row r="162" spans="1:7" ht="165" x14ac:dyDescent="0.25">
      <c r="A162" s="3" t="s">
        <v>11</v>
      </c>
      <c r="B162" s="15" t="s">
        <v>40</v>
      </c>
      <c r="C162" s="3"/>
      <c r="D162" s="15"/>
      <c r="E162" s="58" t="s">
        <v>130</v>
      </c>
      <c r="F162" s="3" t="s">
        <v>11</v>
      </c>
      <c r="G162" s="62"/>
    </row>
    <row r="163" spans="1:7" ht="30" x14ac:dyDescent="0.25">
      <c r="A163" s="3" t="s">
        <v>15</v>
      </c>
      <c r="B163" s="15" t="s">
        <v>37</v>
      </c>
      <c r="C163" s="14" t="s">
        <v>131</v>
      </c>
      <c r="D163" s="15"/>
      <c r="E163" s="58" t="s">
        <v>132</v>
      </c>
      <c r="F163" s="3" t="s">
        <v>11</v>
      </c>
      <c r="G163" s="62" t="s">
        <v>133</v>
      </c>
    </row>
    <row r="164" spans="1:7" ht="30" x14ac:dyDescent="0.25">
      <c r="A164" s="3" t="s">
        <v>11</v>
      </c>
      <c r="B164" s="15" t="s">
        <v>40</v>
      </c>
      <c r="C164" s="3"/>
      <c r="D164" s="15" t="b">
        <f>EXACT(G163,"Yes, a new destruction device is being used.")</f>
        <v>1</v>
      </c>
      <c r="E164" s="58" t="s">
        <v>134</v>
      </c>
      <c r="F164" s="3" t="s">
        <v>11</v>
      </c>
      <c r="G164" s="62"/>
    </row>
    <row r="165" spans="1:7" ht="45" x14ac:dyDescent="0.25">
      <c r="A165" s="3" t="s">
        <v>11</v>
      </c>
      <c r="B165" s="15" t="s">
        <v>12</v>
      </c>
      <c r="C165" s="3" t="s">
        <v>19</v>
      </c>
      <c r="D165" s="3" t="s">
        <v>13</v>
      </c>
      <c r="E165" s="3" t="s">
        <v>135</v>
      </c>
      <c r="F165" s="3" t="s">
        <v>11</v>
      </c>
      <c r="G165" s="3">
        <f>IF(AND(G163="No, a new destruction device is not being used."),0,IF(AND(G163="Yes, a new destruction device is being used."),SUM(G173,G181)))</f>
        <v>2000</v>
      </c>
    </row>
    <row r="166" spans="1:7" x14ac:dyDescent="0.25">
      <c r="A166" s="3" t="s">
        <v>11</v>
      </c>
      <c r="B166" s="12" t="s">
        <v>136</v>
      </c>
      <c r="C166" s="3" t="s">
        <v>19</v>
      </c>
      <c r="D166" s="3" t="b">
        <f>EXACT(G163,"Yes, a new destruction device is being used.")</f>
        <v>1</v>
      </c>
      <c r="E166" s="3" t="s">
        <v>137</v>
      </c>
      <c r="F166" s="3" t="s">
        <v>15</v>
      </c>
      <c r="G166" s="3"/>
    </row>
    <row r="167" spans="1:7" outlineLevel="2" x14ac:dyDescent="0.25">
      <c r="A167" s="3" t="s">
        <v>15</v>
      </c>
      <c r="B167" s="15" t="s">
        <v>12</v>
      </c>
      <c r="C167" s="3"/>
      <c r="D167" s="15"/>
      <c r="E167" s="15" t="s">
        <v>138</v>
      </c>
      <c r="F167" s="3" t="s">
        <v>11</v>
      </c>
      <c r="G167" s="3">
        <v>2005</v>
      </c>
    </row>
    <row r="168" spans="1:7" outlineLevel="2" x14ac:dyDescent="0.25">
      <c r="A168" s="3" t="s">
        <v>15</v>
      </c>
      <c r="B168" s="15" t="s">
        <v>29</v>
      </c>
      <c r="C168" s="3"/>
      <c r="D168" s="15"/>
      <c r="E168" s="15" t="s">
        <v>139</v>
      </c>
      <c r="F168" s="3" t="s">
        <v>11</v>
      </c>
      <c r="G168" s="3" t="s">
        <v>140</v>
      </c>
    </row>
    <row r="169" spans="1:7" outlineLevel="2" x14ac:dyDescent="0.25">
      <c r="A169" s="3" t="s">
        <v>15</v>
      </c>
      <c r="B169" s="15" t="s">
        <v>12</v>
      </c>
      <c r="C169" s="3"/>
      <c r="D169" s="15"/>
      <c r="E169" s="15" t="s">
        <v>141</v>
      </c>
      <c r="F169" s="3" t="s">
        <v>11</v>
      </c>
      <c r="G169" s="3">
        <v>900</v>
      </c>
    </row>
    <row r="170" spans="1:7" outlineLevel="2" x14ac:dyDescent="0.25">
      <c r="A170" s="3" t="s">
        <v>15</v>
      </c>
      <c r="B170" s="15" t="s">
        <v>12</v>
      </c>
      <c r="C170" s="3"/>
      <c r="D170" s="15"/>
      <c r="E170" s="15" t="s">
        <v>142</v>
      </c>
      <c r="F170" s="3" t="s">
        <v>11</v>
      </c>
      <c r="G170" s="62">
        <v>1000</v>
      </c>
    </row>
    <row r="171" spans="1:7" outlineLevel="2" x14ac:dyDescent="0.25">
      <c r="A171" s="3" t="s">
        <v>15</v>
      </c>
      <c r="B171" s="15" t="s">
        <v>12</v>
      </c>
      <c r="C171" s="3"/>
      <c r="D171" s="15"/>
      <c r="E171" s="15" t="s">
        <v>143</v>
      </c>
      <c r="F171" s="3" t="s">
        <v>11</v>
      </c>
      <c r="G171" s="62">
        <v>0</v>
      </c>
    </row>
    <row r="172" spans="1:7" outlineLevel="2" x14ac:dyDescent="0.25">
      <c r="A172" s="3" t="s">
        <v>15</v>
      </c>
      <c r="B172" s="15" t="s">
        <v>12</v>
      </c>
      <c r="C172" s="3"/>
      <c r="D172" s="15"/>
      <c r="E172" s="15" t="s">
        <v>144</v>
      </c>
      <c r="F172" s="3" t="s">
        <v>11</v>
      </c>
      <c r="G172" s="61">
        <v>1</v>
      </c>
    </row>
    <row r="173" spans="1:7" outlineLevel="2" x14ac:dyDescent="0.25">
      <c r="A173" s="3" t="s">
        <v>11</v>
      </c>
      <c r="B173" s="15" t="s">
        <v>12</v>
      </c>
      <c r="C173" s="3"/>
      <c r="D173" s="15" t="s">
        <v>13</v>
      </c>
      <c r="E173" s="15" t="s">
        <v>145</v>
      </c>
      <c r="F173" s="3" t="s">
        <v>11</v>
      </c>
      <c r="G173" s="62">
        <f>(G170-G171)*G172</f>
        <v>1000</v>
      </c>
    </row>
    <row r="174" spans="1:7" outlineLevel="1" x14ac:dyDescent="0.25">
      <c r="A174" s="3" t="s">
        <v>11</v>
      </c>
      <c r="B174" s="12" t="s">
        <v>136</v>
      </c>
      <c r="C174" s="3" t="s">
        <v>19</v>
      </c>
      <c r="D174" s="3" t="b">
        <f>EXACT(G163,"Yes, a new destruction device is being used.")</f>
        <v>1</v>
      </c>
      <c r="E174" s="3" t="s">
        <v>137</v>
      </c>
      <c r="F174" s="3" t="s">
        <v>15</v>
      </c>
      <c r="G174" s="3"/>
    </row>
    <row r="175" spans="1:7" outlineLevel="2" x14ac:dyDescent="0.25">
      <c r="A175" s="3" t="s">
        <v>15</v>
      </c>
      <c r="B175" s="15" t="s">
        <v>12</v>
      </c>
      <c r="C175" s="3"/>
      <c r="D175" s="15"/>
      <c r="E175" s="15" t="s">
        <v>138</v>
      </c>
      <c r="F175" s="3" t="s">
        <v>11</v>
      </c>
      <c r="G175" s="3">
        <v>2005</v>
      </c>
    </row>
    <row r="176" spans="1:7" outlineLevel="2" x14ac:dyDescent="0.25">
      <c r="A176" s="3" t="s">
        <v>15</v>
      </c>
      <c r="B176" s="15" t="s">
        <v>29</v>
      </c>
      <c r="C176" s="3"/>
      <c r="D176" s="15"/>
      <c r="E176" s="15" t="s">
        <v>139</v>
      </c>
      <c r="F176" s="3" t="s">
        <v>11</v>
      </c>
      <c r="G176" s="3" t="s">
        <v>140</v>
      </c>
    </row>
    <row r="177" spans="1:7" outlineLevel="2" x14ac:dyDescent="0.25">
      <c r="A177" s="3" t="s">
        <v>15</v>
      </c>
      <c r="B177" s="15" t="s">
        <v>12</v>
      </c>
      <c r="C177" s="3"/>
      <c r="D177" s="15"/>
      <c r="E177" s="15" t="s">
        <v>141</v>
      </c>
      <c r="F177" s="3" t="s">
        <v>11</v>
      </c>
      <c r="G177" s="3">
        <v>900</v>
      </c>
    </row>
    <row r="178" spans="1:7" outlineLevel="2" x14ac:dyDescent="0.25">
      <c r="A178" s="3" t="s">
        <v>15</v>
      </c>
      <c r="B178" s="15" t="s">
        <v>12</v>
      </c>
      <c r="C178" s="3"/>
      <c r="D178" s="15"/>
      <c r="E178" s="15" t="s">
        <v>142</v>
      </c>
      <c r="F178" s="3" t="s">
        <v>11</v>
      </c>
      <c r="G178" s="62">
        <v>1000</v>
      </c>
    </row>
    <row r="179" spans="1:7" outlineLevel="2" x14ac:dyDescent="0.25">
      <c r="A179" s="3" t="s">
        <v>15</v>
      </c>
      <c r="B179" s="15" t="s">
        <v>12</v>
      </c>
      <c r="C179" s="3"/>
      <c r="D179" s="15"/>
      <c r="E179" s="15" t="s">
        <v>143</v>
      </c>
      <c r="F179" s="3" t="s">
        <v>11</v>
      </c>
      <c r="G179" s="62">
        <v>0</v>
      </c>
    </row>
    <row r="180" spans="1:7" outlineLevel="2" x14ac:dyDescent="0.25">
      <c r="A180" s="3" t="s">
        <v>15</v>
      </c>
      <c r="B180" s="15" t="s">
        <v>12</v>
      </c>
      <c r="C180" s="3"/>
      <c r="D180" s="15"/>
      <c r="E180" s="15" t="s">
        <v>144</v>
      </c>
      <c r="F180" s="3" t="s">
        <v>11</v>
      </c>
      <c r="G180" s="61">
        <v>1</v>
      </c>
    </row>
    <row r="181" spans="1:7" outlineLevel="2" x14ac:dyDescent="0.25">
      <c r="A181" s="3" t="s">
        <v>11</v>
      </c>
      <c r="B181" s="15" t="s">
        <v>12</v>
      </c>
      <c r="C181" s="3"/>
      <c r="D181" s="15" t="s">
        <v>13</v>
      </c>
      <c r="E181" s="15" t="s">
        <v>145</v>
      </c>
      <c r="F181" s="3" t="s">
        <v>11</v>
      </c>
      <c r="G181" s="62">
        <f>(G178-G179)*G180</f>
        <v>1000</v>
      </c>
    </row>
  </sheetData>
  <mergeCells count="3">
    <mergeCell ref="A1:G1"/>
    <mergeCell ref="B2:G2"/>
    <mergeCell ref="B3:G3"/>
  </mergeCells>
  <dataValidations count="2">
    <dataValidation type="list" allowBlank="1" showInputMessage="1" showErrorMessage="1" sqref="G19 A15:A181 F5:F13 F15:F181 A5:A13" xr:uid="{E6FFF423-DF42-48BF-B060-7D38E7D342DD}">
      <formula1>"Yes,No"</formula1>
    </dataValidation>
    <dataValidation type="list" allowBlank="1" showInputMessage="1" showErrorMessage="1" sqref="B3:G3" xr:uid="{4E11C5C5-15F6-4EFA-BB8E-24C019C66417}">
      <formula1>"Verifiable Credentials,Encrypted Verifiable Credential,Sub-Schema"</formula1>
    </dataValidation>
  </dataValidations>
  <hyperlinks>
    <hyperlink ref="B13" location="'Device i'!A1" display="'Device i" xr:uid="{A95A3409-3622-4965-B0D6-6FE67FE07C86}"/>
    <hyperlink ref="C32" location="'If methane was collected (enum)'!A1" display="'If methane was collected (enum)" xr:uid="{CBBC69F5-A1F8-4158-8366-1F71189FE36D}"/>
    <hyperlink ref="C34" location="'Has the baseline methane (enum)'!A1" display="'Has the baseline methane (enum)" xr:uid="{3DCD83BE-512A-478D-8B36-AAE0C5439110}"/>
    <hyperlink ref="C35" location="'Are you prepared to aggr (enum)'!A1" display="'Are you prepared to aggr (enum)" xr:uid="{2E31F894-65D4-4F31-88FC-06460D785B7E}"/>
    <hyperlink ref="C36" location="'Is the aggregation perio (enum)'!A1" display="'Is the aggregation perio (enum)" xr:uid="{103EDABB-ED4C-4E8D-B774-552873091D0F}"/>
    <hyperlink ref="C30" location="'Was methane ever collect (enum)'!A1" display="'Was methane ever collect (enum)" xr:uid="{AC5D1CA8-6124-4B3B-9C6C-937A46068DF6}"/>
    <hyperlink ref="B43" location="Closeddiscount!A1" display="Closeddiscount" xr:uid="{E27F7153-EA7F-4580-8870-DE44619FAD5C}"/>
    <hyperlink ref="B50" location="Closeddiscount!A1" display="Closeddiscount" xr:uid="{575D0EFF-B294-4D83-B22E-EF3C64552642}"/>
    <hyperlink ref="B57" location="Closeddiscount!A1" display="Closeddiscount" xr:uid="{04F061AF-D3A3-4006-A5CE-AB847D2158D0}"/>
    <hyperlink ref="B105" location="NQdiscount!A1" display="NQdiscount" xr:uid="{C1C046A0-B2B3-424E-A4F0-435B976E12B7}"/>
    <hyperlink ref="B112" location="NQdiscount!A1" display="NQdiscount" xr:uid="{0AA579E9-8489-4C49-ABD5-4BABE3DBF84A}"/>
    <hyperlink ref="B119" location="NQdiscount!A1" display="NQdiscount" xr:uid="{1AE06601-C954-4696-90DD-73D9F371678F}"/>
    <hyperlink ref="C101" location="'Is there a non-qualifyin (enum)'!A1" display="'Is there a non-qualifyin (enum)" xr:uid="{7BBAEE89-E436-43C0-806B-77033C9AF597}"/>
    <hyperlink ref="C39" location="'Is the project a flare p (enum)'!A1" display="'Is the project a flare p (enum)" xr:uid="{4BF3F137-8B0F-4D83-A757-4301F5C3C82C}"/>
    <hyperlink ref="C163" location="'Is a new destruction dev (enum)'!A1" display="'Is a new destruction dev (enum)" xr:uid="{28E622BE-ED38-40B7-863B-DC5F44E4E0C5}"/>
    <hyperlink ref="B166" location="Destmax!A1" display="Destmax" xr:uid="{BA0F9089-1707-4B69-B770-55A83B158123}"/>
    <hyperlink ref="B174" location="Destmax!A1" display="Destmax" xr:uid="{1E27D384-49E3-4BC8-A270-1064369D7620}"/>
    <hyperlink ref="B17" location="'Time interval t'!A1" display="'Time interval t" xr:uid="{34423E8D-CDC9-4CDA-B2BC-C3F0EB53F9B3}"/>
    <hyperlink ref="C19" location="'If any of the landfi (enum)'!A1" display="'If any of the landfi (enum)" xr:uid="{54935E44-67CE-4907-9D46-DE50C5F19EA4}"/>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FE584644-FCC0-49A7-A50F-057F26F92723}">
          <x14:formula1>
            <xm:f>'Was methane ever collect (enum)'!$A$3:$A$4</xm:f>
          </x14:formula1>
          <xm:sqref>G30:G31</xm:sqref>
        </x14:dataValidation>
        <x14:dataValidation type="list" allowBlank="1" showInputMessage="1" showErrorMessage="1" xr:uid="{FBDE2FA9-6E0F-44BC-A9CC-4960CCF287AE}">
          <x14:formula1>
            <xm:f>'Is the project a flare p (enum)'!$A$3:$A$4</xm:f>
          </x14:formula1>
          <xm:sqref>G36 G39</xm:sqref>
        </x14:dataValidation>
        <x14:dataValidation type="list" allowBlank="1" showInputMessage="1" showErrorMessage="1" xr:uid="{423EFD80-053E-4BDB-AAC6-AFF931755E07}">
          <x14:formula1>
            <xm:f>'Are you prepared to aggr (enum)'!$A$3:$A$4</xm:f>
          </x14:formula1>
          <xm:sqref>G35</xm:sqref>
        </x14:dataValidation>
        <x14:dataValidation type="list" allowBlank="1" showInputMessage="1" showErrorMessage="1" xr:uid="{3EE00785-5767-4CFF-AB60-3058588EF34B}">
          <x14:formula1>
            <xm:f>'Has the baseline methane (enum)'!$A$3:$A$4</xm:f>
          </x14:formula1>
          <xm:sqref>G34</xm:sqref>
        </x14:dataValidation>
        <x14:dataValidation type="list" allowBlank="1" showInputMessage="1" showErrorMessage="1" xr:uid="{4F934120-A7E4-437A-9370-D50476D8E737}">
          <x14:formula1>
            <xm:f>'If methane was collected (enum)'!$A$3:$A$4</xm:f>
          </x14:formula1>
          <xm:sqref>G32:G33</xm:sqref>
        </x14:dataValidation>
        <x14:dataValidation type="list" allowBlank="1" showInputMessage="1" showErrorMessage="1" xr:uid="{7272BEC2-4C2D-43A2-AACF-CBAA950BE713}">
          <x14:formula1>
            <xm:f>'Is there a non-qualifyin (enum)'!$A$3:$A$4</xm:f>
          </x14:formula1>
          <xm:sqref>G101</xm:sqref>
        </x14:dataValidation>
        <x14:dataValidation type="list" allowBlank="1" showInputMessage="1" showErrorMessage="1" xr:uid="{72C675FE-E9CD-466A-92DC-ECC6CB07FEE4}">
          <x14:formula1>
            <xm:f>'Is a new destruction dev (enum)'!$A$3:$A$4</xm:f>
          </x14:formula1>
          <xm:sqref>G163</xm:sqref>
        </x14:dataValidation>
      </x14:dataValidations>
    </ext>
  </extLst>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97ABC-C1F8-42D3-BB3B-2F0329B3C7C2}">
  <sheetPr codeName="Sheet43">
    <outlinePr summaryBelow="0" summaryRight="0"/>
  </sheetPr>
  <dimension ref="A1:G9"/>
  <sheetViews>
    <sheetView workbookViewId="0">
      <selection activeCell="E15" sqref="E15"/>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466</v>
      </c>
      <c r="B1" s="70"/>
      <c r="C1" s="70"/>
      <c r="D1" s="70"/>
      <c r="E1" s="70"/>
      <c r="F1" s="70"/>
      <c r="G1" s="70"/>
    </row>
    <row r="2" spans="1:7" ht="18.75" x14ac:dyDescent="0.3">
      <c r="A2" s="1" t="s">
        <v>1</v>
      </c>
      <c r="B2" s="71" t="s">
        <v>680</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467</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B3:G3" xr:uid="{B5B3A5CC-8ED7-40B6-8E2C-91A6E584AE44}">
      <formula1>"Verifiable Credentials,Encrypted Verifiable Credential,Sub-Schema"</formula1>
    </dataValidation>
    <dataValidation type="list" allowBlank="1" showInputMessage="1" showErrorMessage="1" sqref="F5:F9 A5:A9" xr:uid="{5FDB847D-B9BE-4A5C-9DEF-35438D3DBAC7}">
      <formula1>"Yes,No"</formula1>
    </dataValidation>
  </dataValidations>
  <pageMargins left="0.7" right="0.7" top="0.75" bottom="0.75" header="0.3" footer="0.3"/>
  <pageSetup orientation="portrait" horizontalDpi="4294967295" verticalDpi="4294967295"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71AC4-367A-48D8-8795-639422DCA882}">
  <sheetPr codeName="Sheet44">
    <outlinePr summaryBelow="0" summaryRight="0"/>
  </sheetPr>
  <dimension ref="A1:G9"/>
  <sheetViews>
    <sheetView workbookViewId="0">
      <selection activeCell="E13" sqref="E13"/>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469</v>
      </c>
      <c r="B1" s="70"/>
      <c r="C1" s="70"/>
      <c r="D1" s="70"/>
      <c r="E1" s="70"/>
      <c r="F1" s="70"/>
      <c r="G1" s="70"/>
    </row>
    <row r="2" spans="1:7" ht="18.75" x14ac:dyDescent="0.3">
      <c r="A2" s="1" t="s">
        <v>1</v>
      </c>
      <c r="B2" s="71" t="s">
        <v>681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470</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F5:F9 A5:A9" xr:uid="{B5C3DE48-542C-4E69-BC3A-1C32190F6636}">
      <formula1>"Yes,No"</formula1>
    </dataValidation>
    <dataValidation type="list" allowBlank="1" showInputMessage="1" showErrorMessage="1" sqref="B3:G3" xr:uid="{759FFB31-ABA6-445B-AD98-EDEED5C63F81}">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59A28-641C-40EF-BDC6-6F9325EEAA89}">
  <sheetPr codeName="Sheet45">
    <outlinePr summaryBelow="0" summaryRight="0"/>
  </sheetPr>
  <dimension ref="A1:G9"/>
  <sheetViews>
    <sheetView workbookViewId="0">
      <selection activeCell="E12" sqref="E12"/>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472</v>
      </c>
      <c r="B1" s="70"/>
      <c r="C1" s="70"/>
      <c r="D1" s="70"/>
      <c r="E1" s="70"/>
      <c r="F1" s="70"/>
      <c r="G1" s="70"/>
    </row>
    <row r="2" spans="1:7" ht="18.75" x14ac:dyDescent="0.3">
      <c r="A2" s="1" t="s">
        <v>1</v>
      </c>
      <c r="B2" s="71" t="s">
        <v>682</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45" x14ac:dyDescent="0.25">
      <c r="A5" s="3" t="s">
        <v>15</v>
      </c>
      <c r="B5" s="15" t="s">
        <v>29</v>
      </c>
      <c r="C5" s="3"/>
      <c r="D5" s="3"/>
      <c r="E5" s="15" t="s">
        <v>473</v>
      </c>
      <c r="F5" s="3" t="s">
        <v>11</v>
      </c>
      <c r="G5" s="3"/>
    </row>
    <row r="6" spans="1:7" x14ac:dyDescent="0.25">
      <c r="A6" s="3" t="s">
        <v>15</v>
      </c>
      <c r="B6" s="15" t="s">
        <v>29</v>
      </c>
      <c r="C6" s="12"/>
      <c r="D6" s="3"/>
      <c r="E6" s="15" t="s">
        <v>214</v>
      </c>
      <c r="F6" s="3" t="s">
        <v>11</v>
      </c>
      <c r="G6" s="3"/>
    </row>
    <row r="7" spans="1:7" x14ac:dyDescent="0.25">
      <c r="A7" s="3" t="s">
        <v>15</v>
      </c>
      <c r="B7" s="15" t="s">
        <v>29</v>
      </c>
      <c r="C7" s="12"/>
      <c r="D7" s="3"/>
      <c r="E7" s="15" t="s">
        <v>457</v>
      </c>
      <c r="F7" s="3" t="s">
        <v>11</v>
      </c>
      <c r="G7" s="3"/>
    </row>
    <row r="8" spans="1:7" x14ac:dyDescent="0.25">
      <c r="A8" s="3" t="s">
        <v>15</v>
      </c>
      <c r="B8" s="15" t="s">
        <v>29</v>
      </c>
      <c r="C8" s="12"/>
      <c r="D8" s="3"/>
      <c r="E8" s="15" t="s">
        <v>458</v>
      </c>
      <c r="F8" s="3" t="s">
        <v>11</v>
      </c>
      <c r="G8" s="3"/>
    </row>
    <row r="9" spans="1:7" collapsed="1" x14ac:dyDescent="0.25">
      <c r="A9" s="3" t="s">
        <v>15</v>
      </c>
      <c r="B9" s="15" t="s">
        <v>29</v>
      </c>
      <c r="C9" s="3" t="s">
        <v>19</v>
      </c>
      <c r="D9" s="3"/>
      <c r="E9" s="15" t="s">
        <v>459</v>
      </c>
      <c r="F9" s="3" t="s">
        <v>11</v>
      </c>
      <c r="G9" s="3"/>
    </row>
  </sheetData>
  <mergeCells count="3">
    <mergeCell ref="A1:G1"/>
    <mergeCell ref="B2:G2"/>
    <mergeCell ref="B3:G3"/>
  </mergeCells>
  <dataValidations count="2">
    <dataValidation type="list" allowBlank="1" showInputMessage="1" showErrorMessage="1" sqref="B3:G3" xr:uid="{0FC06302-4093-4D0B-A4FF-1B3CBE8D2FA7}">
      <formula1>"Verifiable Credentials,Encrypted Verifiable Credential,Sub-Schema"</formula1>
    </dataValidation>
    <dataValidation type="list" allowBlank="1" showInputMessage="1" showErrorMessage="1" sqref="F5:F9 A5:A9" xr:uid="{57835D79-D573-4DED-834A-7786EC098110}">
      <formula1>"Yes,No"</formula1>
    </dataValidation>
  </dataValidations>
  <pageMargins left="0.7" right="0.7" top="0.75" bottom="0.75" header="0.3" footer="0.3"/>
  <pageSetup orientation="portrait" horizontalDpi="4294967295" verticalDpi="4294967295"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947AF-CDA8-40AA-AF77-C7C6D10BBC18}">
  <sheetPr codeName="Sheet47">
    <outlinePr summaryBelow="0" summaryRight="0"/>
  </sheetPr>
  <dimension ref="A1:G6"/>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483</v>
      </c>
      <c r="B1" s="70"/>
      <c r="C1" s="70"/>
      <c r="D1" s="70"/>
      <c r="E1" s="70"/>
      <c r="F1" s="70"/>
      <c r="G1" s="70"/>
    </row>
    <row r="2" spans="1:7" ht="18.75" x14ac:dyDescent="0.3">
      <c r="A2" s="1" t="s">
        <v>1</v>
      </c>
      <c r="B2" s="71" t="s">
        <v>683</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484</v>
      </c>
      <c r="F5" s="3" t="s">
        <v>11</v>
      </c>
      <c r="G5" s="3"/>
    </row>
    <row r="6" spans="1:7" x14ac:dyDescent="0.25">
      <c r="A6" s="3" t="s">
        <v>15</v>
      </c>
      <c r="B6" s="15" t="s">
        <v>29</v>
      </c>
      <c r="C6" s="12"/>
      <c r="D6" s="3"/>
      <c r="E6" s="15" t="s">
        <v>485</v>
      </c>
      <c r="F6" s="3" t="s">
        <v>11</v>
      </c>
      <c r="G6" s="3"/>
    </row>
  </sheetData>
  <mergeCells count="3">
    <mergeCell ref="A1:G1"/>
    <mergeCell ref="B2:G2"/>
    <mergeCell ref="B3:G3"/>
  </mergeCells>
  <dataValidations count="2">
    <dataValidation type="list" allowBlank="1" showInputMessage="1" showErrorMessage="1" sqref="F5:F6 A5:A6" xr:uid="{E017C080-EFF1-4DA2-A8EE-3EF35B3FF59D}">
      <formula1>"Yes,No"</formula1>
    </dataValidation>
    <dataValidation type="list" allowBlank="1" showInputMessage="1" showErrorMessage="1" sqref="B3:G3" xr:uid="{2BD1C5E6-15BE-4DCA-8016-3E1B8A1176C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76F92-DF1D-4FC6-8577-38D7A6097AB3}">
  <sheetPr codeName="Sheet51">
    <outlinePr summaryBelow="0" summaryRight="0"/>
  </sheetPr>
  <dimension ref="A1:G11"/>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497</v>
      </c>
      <c r="B1" s="70"/>
      <c r="C1" s="70"/>
      <c r="D1" s="70"/>
      <c r="E1" s="70"/>
      <c r="F1" s="70"/>
      <c r="G1" s="70"/>
    </row>
    <row r="2" spans="1:7" ht="18.75" x14ac:dyDescent="0.3">
      <c r="A2" s="1" t="s">
        <v>1</v>
      </c>
      <c r="B2" s="71" t="s">
        <v>684</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4" t="s">
        <v>248</v>
      </c>
      <c r="C5" s="3"/>
      <c r="D5" s="3"/>
      <c r="E5" s="15" t="s">
        <v>501</v>
      </c>
      <c r="F5" s="3" t="s">
        <v>11</v>
      </c>
      <c r="G5" s="3"/>
    </row>
    <row r="6" spans="1:7" outlineLevel="1" collapsed="1" x14ac:dyDescent="0.25">
      <c r="A6" s="3" t="s">
        <v>15</v>
      </c>
      <c r="B6" s="15" t="s">
        <v>210</v>
      </c>
      <c r="C6" s="3" t="s">
        <v>19</v>
      </c>
      <c r="D6" s="3"/>
      <c r="E6" s="15" t="s">
        <v>250</v>
      </c>
      <c r="F6" s="3" t="s">
        <v>11</v>
      </c>
      <c r="G6" s="3"/>
    </row>
    <row r="7" spans="1:7" outlineLevel="1" x14ac:dyDescent="0.25">
      <c r="A7" s="3" t="s">
        <v>15</v>
      </c>
      <c r="B7" s="15" t="s">
        <v>210</v>
      </c>
      <c r="C7" s="3" t="s">
        <v>19</v>
      </c>
      <c r="D7" s="3"/>
      <c r="E7" s="15" t="s">
        <v>251</v>
      </c>
      <c r="F7" s="3" t="s">
        <v>11</v>
      </c>
      <c r="G7" s="3"/>
    </row>
    <row r="8" spans="1:7" x14ac:dyDescent="0.25">
      <c r="A8" s="3" t="s">
        <v>15</v>
      </c>
      <c r="B8" s="14" t="s">
        <v>248</v>
      </c>
      <c r="C8" s="12"/>
      <c r="D8" s="3"/>
      <c r="E8" s="15" t="s">
        <v>502</v>
      </c>
      <c r="F8" s="3" t="s">
        <v>11</v>
      </c>
      <c r="G8" s="3"/>
    </row>
    <row r="9" spans="1:7" outlineLevel="1" collapsed="1" x14ac:dyDescent="0.25">
      <c r="A9" s="3" t="s">
        <v>15</v>
      </c>
      <c r="B9" s="15" t="s">
        <v>210</v>
      </c>
      <c r="C9" s="3" t="s">
        <v>19</v>
      </c>
      <c r="D9" s="3"/>
      <c r="E9" s="15" t="s">
        <v>250</v>
      </c>
      <c r="F9" s="3" t="s">
        <v>11</v>
      </c>
      <c r="G9" s="3"/>
    </row>
    <row r="10" spans="1:7" outlineLevel="1" x14ac:dyDescent="0.25">
      <c r="A10" s="3" t="s">
        <v>15</v>
      </c>
      <c r="B10" s="15" t="s">
        <v>210</v>
      </c>
      <c r="C10" s="3" t="s">
        <v>19</v>
      </c>
      <c r="D10" s="3"/>
      <c r="E10" s="15" t="s">
        <v>251</v>
      </c>
      <c r="F10" s="3" t="s">
        <v>11</v>
      </c>
      <c r="G10" s="3"/>
    </row>
    <row r="11" spans="1:7" ht="30" x14ac:dyDescent="0.25">
      <c r="A11" s="3" t="s">
        <v>15</v>
      </c>
      <c r="B11" s="15" t="s">
        <v>29</v>
      </c>
      <c r="C11" s="3" t="s">
        <v>19</v>
      </c>
      <c r="D11" s="3"/>
      <c r="E11" s="15" t="s">
        <v>503</v>
      </c>
      <c r="F11" s="3" t="s">
        <v>11</v>
      </c>
      <c r="G11" s="3"/>
    </row>
  </sheetData>
  <mergeCells count="3">
    <mergeCell ref="A1:G1"/>
    <mergeCell ref="B2:G2"/>
    <mergeCell ref="B3:G3"/>
  </mergeCells>
  <dataValidations count="2">
    <dataValidation type="list" allowBlank="1" showInputMessage="1" showErrorMessage="1" sqref="B3:G3" xr:uid="{3EF25F64-6C2E-4702-A24C-F355E4FCA75D}">
      <formula1>"Verifiable Credentials,Encrypted Verifiable Credential,Sub-Schema"</formula1>
    </dataValidation>
    <dataValidation type="list" allowBlank="1" showInputMessage="1" showErrorMessage="1" sqref="A5:A11 F5:F11" xr:uid="{C9BF89F2-95FD-4387-9286-70266FA3E45F}">
      <formula1>"Yes,No"</formula1>
    </dataValidation>
  </dataValidations>
  <hyperlinks>
    <hyperlink ref="B5" location="'Date Range'!A1" display="'Date Range" xr:uid="{71F1D60B-F9B5-4AD5-A911-F1020D57FAC3}"/>
    <hyperlink ref="B8" location="'Date Range'!A1" display="'Date Range" xr:uid="{F0D45C1B-8172-4B48-81D9-B1DE58AFC53C}"/>
  </hyperlinks>
  <pageMargins left="0.7" right="0.7" top="0.75" bottom="0.75" header="0.3" footer="0.3"/>
  <pageSetup orientation="portrait" horizontalDpi="4294967295" verticalDpi="4294967295"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E118-0296-4DA1-A536-70DC17C65231}">
  <sheetPr codeName="Sheet52">
    <outlinePr summaryBelow="0" summaryRight="0"/>
  </sheetPr>
  <dimension ref="A1:G11"/>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513</v>
      </c>
      <c r="B1" s="70"/>
      <c r="C1" s="70"/>
      <c r="D1" s="70"/>
      <c r="E1" s="70"/>
      <c r="F1" s="70"/>
      <c r="G1" s="70"/>
    </row>
    <row r="2" spans="1:7" ht="18.75" x14ac:dyDescent="0.3">
      <c r="A2" s="1" t="s">
        <v>1</v>
      </c>
      <c r="B2" s="71" t="s">
        <v>685</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514</v>
      </c>
      <c r="F5" s="3" t="s">
        <v>11</v>
      </c>
      <c r="G5" s="3"/>
    </row>
    <row r="6" spans="1:7" collapsed="1" x14ac:dyDescent="0.25">
      <c r="A6" s="3" t="s">
        <v>15</v>
      </c>
      <c r="B6" s="15" t="s">
        <v>29</v>
      </c>
      <c r="C6" s="3" t="s">
        <v>19</v>
      </c>
      <c r="D6" s="3"/>
      <c r="E6" s="15" t="s">
        <v>515</v>
      </c>
      <c r="F6" s="3" t="s">
        <v>11</v>
      </c>
      <c r="G6" s="3"/>
    </row>
    <row r="7" spans="1:7" x14ac:dyDescent="0.25">
      <c r="A7" s="3" t="s">
        <v>15</v>
      </c>
      <c r="B7" s="15" t="s">
        <v>29</v>
      </c>
      <c r="C7" s="3" t="s">
        <v>19</v>
      </c>
      <c r="D7" s="3"/>
      <c r="E7" s="15" t="s">
        <v>516</v>
      </c>
      <c r="F7" s="3" t="s">
        <v>11</v>
      </c>
      <c r="G7" s="3"/>
    </row>
    <row r="8" spans="1:7" x14ac:dyDescent="0.25">
      <c r="A8" s="3" t="s">
        <v>15</v>
      </c>
      <c r="B8" s="15" t="s">
        <v>29</v>
      </c>
      <c r="C8" s="3" t="s">
        <v>19</v>
      </c>
      <c r="D8" s="3"/>
      <c r="E8" s="15" t="s">
        <v>517</v>
      </c>
      <c r="F8" s="3" t="s">
        <v>11</v>
      </c>
      <c r="G8" s="3"/>
    </row>
    <row r="9" spans="1:7" x14ac:dyDescent="0.25">
      <c r="A9" s="3" t="s">
        <v>15</v>
      </c>
      <c r="B9" s="15" t="s">
        <v>29</v>
      </c>
      <c r="C9" s="3" t="s">
        <v>19</v>
      </c>
      <c r="D9" s="3"/>
      <c r="E9" s="15" t="s">
        <v>518</v>
      </c>
      <c r="F9" s="3" t="s">
        <v>11</v>
      </c>
      <c r="G9" s="3"/>
    </row>
    <row r="10" spans="1:7" x14ac:dyDescent="0.25">
      <c r="A10" s="3" t="s">
        <v>15</v>
      </c>
      <c r="B10" s="15" t="s">
        <v>29</v>
      </c>
      <c r="C10" s="3" t="s">
        <v>19</v>
      </c>
      <c r="D10" s="3"/>
      <c r="E10" s="15" t="s">
        <v>519</v>
      </c>
      <c r="F10" s="3" t="s">
        <v>11</v>
      </c>
      <c r="G10" s="3"/>
    </row>
    <row r="11" spans="1:7" x14ac:dyDescent="0.25">
      <c r="A11" s="3" t="s">
        <v>15</v>
      </c>
      <c r="B11" s="15" t="s">
        <v>29</v>
      </c>
      <c r="C11" s="3" t="s">
        <v>19</v>
      </c>
      <c r="D11" s="3"/>
      <c r="E11" s="15" t="s">
        <v>1</v>
      </c>
      <c r="F11" s="3" t="s">
        <v>11</v>
      </c>
      <c r="G11" s="3"/>
    </row>
  </sheetData>
  <mergeCells count="3">
    <mergeCell ref="A1:G1"/>
    <mergeCell ref="B2:G2"/>
    <mergeCell ref="B3:G3"/>
  </mergeCells>
  <dataValidations count="2">
    <dataValidation type="list" allowBlank="1" showInputMessage="1" showErrorMessage="1" sqref="B3:G3" xr:uid="{B0A6CEFF-C1EB-4EF2-843C-EA089C6D808C}">
      <formula1>"Verifiable Credentials,Encrypted Verifiable Credential,Sub-Schema"</formula1>
    </dataValidation>
    <dataValidation type="list" allowBlank="1" showInputMessage="1" showErrorMessage="1" sqref="F5:F11 A5:A11" xr:uid="{30788CFA-093D-4C1B-89B2-272C1F61DDBF}">
      <formula1>"Yes,No"</formula1>
    </dataValidation>
  </dataValidations>
  <pageMargins left="0.7" right="0.7" top="0.75" bottom="0.75" header="0.3" footer="0.3"/>
  <pageSetup orientation="portrait" horizontalDpi="4294967295" verticalDpi="4294967295"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69AFF-E97D-42DD-A528-E8139FAC3D99}">
  <sheetPr codeName="Sheet53">
    <outlinePr summaryBelow="0" summaryRight="0"/>
  </sheetPr>
  <dimension ref="A1:G11"/>
  <sheetViews>
    <sheetView workbookViewId="0">
      <selection activeCell="E16" sqref="E1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442</v>
      </c>
      <c r="B1" s="70"/>
      <c r="C1" s="70"/>
      <c r="D1" s="70"/>
      <c r="E1" s="70"/>
      <c r="F1" s="70"/>
      <c r="G1" s="70"/>
    </row>
    <row r="2" spans="1:7" ht="18.75" x14ac:dyDescent="0.3">
      <c r="A2" s="1" t="s">
        <v>1</v>
      </c>
      <c r="B2" s="71" t="s">
        <v>686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521</v>
      </c>
      <c r="F5" s="3" t="s">
        <v>11</v>
      </c>
      <c r="G5" s="3"/>
    </row>
    <row r="6" spans="1:7" collapsed="1" x14ac:dyDescent="0.25">
      <c r="A6" s="3" t="s">
        <v>15</v>
      </c>
      <c r="B6" s="15" t="s">
        <v>29</v>
      </c>
      <c r="C6" s="3" t="s">
        <v>19</v>
      </c>
      <c r="D6" s="3"/>
      <c r="E6" s="15" t="s">
        <v>522</v>
      </c>
      <c r="F6" s="3" t="s">
        <v>11</v>
      </c>
      <c r="G6" s="3"/>
    </row>
    <row r="7" spans="1:7" x14ac:dyDescent="0.25">
      <c r="A7" s="3" t="s">
        <v>15</v>
      </c>
      <c r="B7" s="15" t="s">
        <v>29</v>
      </c>
      <c r="C7" s="3" t="s">
        <v>19</v>
      </c>
      <c r="D7" s="3"/>
      <c r="E7" s="15" t="s">
        <v>523</v>
      </c>
      <c r="F7" s="3" t="s">
        <v>11</v>
      </c>
      <c r="G7" s="3"/>
    </row>
    <row r="8" spans="1:7" x14ac:dyDescent="0.25">
      <c r="A8" s="3" t="s">
        <v>15</v>
      </c>
      <c r="B8" s="15" t="s">
        <v>29</v>
      </c>
      <c r="C8" s="3" t="s">
        <v>19</v>
      </c>
      <c r="D8" s="3"/>
      <c r="E8" s="15" t="s">
        <v>524</v>
      </c>
      <c r="F8" s="3" t="s">
        <v>11</v>
      </c>
      <c r="G8" s="3"/>
    </row>
    <row r="9" spans="1:7" ht="30" x14ac:dyDescent="0.25">
      <c r="A9" s="3" t="s">
        <v>15</v>
      </c>
      <c r="B9" s="15" t="s">
        <v>29</v>
      </c>
      <c r="C9" s="3" t="s">
        <v>19</v>
      </c>
      <c r="D9" s="3"/>
      <c r="E9" s="15" t="s">
        <v>525</v>
      </c>
      <c r="F9" s="3" t="s">
        <v>11</v>
      </c>
      <c r="G9" s="3"/>
    </row>
    <row r="10" spans="1:7" x14ac:dyDescent="0.25">
      <c r="A10" s="3" t="s">
        <v>15</v>
      </c>
      <c r="B10" s="15" t="s">
        <v>29</v>
      </c>
      <c r="C10" s="3" t="s">
        <v>19</v>
      </c>
      <c r="D10" s="3"/>
      <c r="E10" s="15" t="s">
        <v>526</v>
      </c>
      <c r="F10" s="3" t="s">
        <v>11</v>
      </c>
      <c r="G10" s="3"/>
    </row>
    <row r="11" spans="1:7" x14ac:dyDescent="0.25">
      <c r="A11" s="3" t="s">
        <v>15</v>
      </c>
      <c r="B11" s="15" t="s">
        <v>29</v>
      </c>
      <c r="C11" s="3" t="s">
        <v>19</v>
      </c>
      <c r="D11" s="3"/>
      <c r="E11" s="15" t="s">
        <v>527</v>
      </c>
      <c r="F11" s="3" t="s">
        <v>11</v>
      </c>
      <c r="G11" s="3"/>
    </row>
  </sheetData>
  <mergeCells count="3">
    <mergeCell ref="A1:G1"/>
    <mergeCell ref="B2:G2"/>
    <mergeCell ref="B3:G3"/>
  </mergeCells>
  <dataValidations count="2">
    <dataValidation type="list" allowBlank="1" showInputMessage="1" showErrorMessage="1" sqref="F5:F11 A5:A11" xr:uid="{753FAF5A-A504-4FC3-BFD2-D819F612658C}">
      <formula1>"Yes,No"</formula1>
    </dataValidation>
    <dataValidation type="list" allowBlank="1" showInputMessage="1" showErrorMessage="1" sqref="B3:G3" xr:uid="{94488E0B-B818-4ECB-9E6E-F2710B1AB16D}">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800DC-296F-42E8-AB3F-E3D8DE82A84F}">
  <sheetPr codeName="Sheet54">
    <outlinePr summaryBelow="0" summaryRight="0"/>
  </sheetPr>
  <dimension ref="A1:G11"/>
  <sheetViews>
    <sheetView workbookViewId="0">
      <selection activeCell="A5" sqref="A5:XFD1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528</v>
      </c>
      <c r="B1" s="70"/>
      <c r="C1" s="70"/>
      <c r="D1" s="70"/>
      <c r="E1" s="70"/>
      <c r="F1" s="70"/>
      <c r="G1" s="70"/>
    </row>
    <row r="2" spans="1:7" ht="18.75" x14ac:dyDescent="0.3">
      <c r="A2" s="1" t="s">
        <v>1</v>
      </c>
      <c r="B2" s="71" t="s">
        <v>687</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521</v>
      </c>
      <c r="F5" s="3" t="s">
        <v>11</v>
      </c>
      <c r="G5" s="3"/>
    </row>
    <row r="6" spans="1:7" collapsed="1" x14ac:dyDescent="0.25">
      <c r="A6" s="3" t="s">
        <v>15</v>
      </c>
      <c r="B6" s="15" t="s">
        <v>29</v>
      </c>
      <c r="C6" s="3" t="s">
        <v>19</v>
      </c>
      <c r="D6" s="3"/>
      <c r="E6" s="15" t="s">
        <v>522</v>
      </c>
      <c r="F6" s="3" t="s">
        <v>11</v>
      </c>
      <c r="G6" s="3"/>
    </row>
    <row r="7" spans="1:7" x14ac:dyDescent="0.25">
      <c r="A7" s="3" t="s">
        <v>15</v>
      </c>
      <c r="B7" s="15" t="s">
        <v>29</v>
      </c>
      <c r="C7" s="3" t="s">
        <v>19</v>
      </c>
      <c r="D7" s="3"/>
      <c r="E7" s="15" t="s">
        <v>523</v>
      </c>
      <c r="F7" s="3" t="s">
        <v>11</v>
      </c>
      <c r="G7" s="3"/>
    </row>
    <row r="8" spans="1:7" x14ac:dyDescent="0.25">
      <c r="A8" s="3" t="s">
        <v>15</v>
      </c>
      <c r="B8" s="15" t="s">
        <v>29</v>
      </c>
      <c r="C8" s="3" t="s">
        <v>19</v>
      </c>
      <c r="D8" s="3"/>
      <c r="E8" s="15" t="s">
        <v>524</v>
      </c>
      <c r="F8" s="3" t="s">
        <v>11</v>
      </c>
      <c r="G8" s="3"/>
    </row>
    <row r="9" spans="1:7" ht="30" x14ac:dyDescent="0.25">
      <c r="A9" s="3" t="s">
        <v>15</v>
      </c>
      <c r="B9" s="15" t="s">
        <v>29</v>
      </c>
      <c r="C9" s="3" t="s">
        <v>19</v>
      </c>
      <c r="D9" s="3"/>
      <c r="E9" s="15" t="s">
        <v>525</v>
      </c>
      <c r="F9" s="3" t="s">
        <v>11</v>
      </c>
      <c r="G9" s="3"/>
    </row>
    <row r="10" spans="1:7" x14ac:dyDescent="0.25">
      <c r="A10" s="3" t="s">
        <v>15</v>
      </c>
      <c r="B10" s="15" t="s">
        <v>29</v>
      </c>
      <c r="C10" s="3" t="s">
        <v>19</v>
      </c>
      <c r="D10" s="3"/>
      <c r="E10" s="15" t="s">
        <v>526</v>
      </c>
      <c r="F10" s="3" t="s">
        <v>11</v>
      </c>
      <c r="G10" s="3"/>
    </row>
    <row r="11" spans="1:7" x14ac:dyDescent="0.25">
      <c r="A11" s="3" t="s">
        <v>15</v>
      </c>
      <c r="B11" s="15" t="s">
        <v>29</v>
      </c>
      <c r="C11" s="3" t="s">
        <v>19</v>
      </c>
      <c r="D11" s="3"/>
      <c r="E11" s="15" t="s">
        <v>527</v>
      </c>
      <c r="F11" s="3" t="s">
        <v>11</v>
      </c>
      <c r="G11" s="3"/>
    </row>
  </sheetData>
  <mergeCells count="3">
    <mergeCell ref="A1:G1"/>
    <mergeCell ref="B2:G2"/>
    <mergeCell ref="B3:G3"/>
  </mergeCells>
  <dataValidations count="2">
    <dataValidation type="list" allowBlank="1" showInputMessage="1" showErrorMessage="1" sqref="B3:G3" xr:uid="{C86C4B16-8FA5-4B2A-99C1-A4BC6C8F69D6}">
      <formula1>"Verifiable Credentials,Encrypted Verifiable Credential,Sub-Schema"</formula1>
    </dataValidation>
    <dataValidation type="list" allowBlank="1" showInputMessage="1" showErrorMessage="1" sqref="F5:F11 A5:A11" xr:uid="{C07FF05C-D9BF-4AFE-9F2D-C374B19B8E81}">
      <formula1>"Yes,No"</formula1>
    </dataValidation>
  </dataValidations>
  <pageMargins left="0.7" right="0.7" top="0.75" bottom="0.75" header="0.3" footer="0.3"/>
  <pageSetup orientation="portrait" horizontalDpi="4294967295" verticalDpi="4294967295"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4D147-500F-4473-8D78-77F55219557A}">
  <sheetPr codeName="Sheet55">
    <outlinePr summaryBelow="0" summaryRight="0"/>
  </sheetPr>
  <dimension ref="A1:G11"/>
  <sheetViews>
    <sheetView workbookViewId="0">
      <selection activeCell="D16" sqref="D1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529</v>
      </c>
      <c r="B1" s="70"/>
      <c r="C1" s="70"/>
      <c r="D1" s="70"/>
      <c r="E1" s="70"/>
      <c r="F1" s="70"/>
      <c r="G1" s="70"/>
    </row>
    <row r="2" spans="1:7" ht="18.75" x14ac:dyDescent="0.3">
      <c r="A2" s="1" t="s">
        <v>1</v>
      </c>
      <c r="B2" s="71" t="s">
        <v>688</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521</v>
      </c>
      <c r="F5" s="3" t="s">
        <v>11</v>
      </c>
      <c r="G5" s="3"/>
    </row>
    <row r="6" spans="1:7" collapsed="1" x14ac:dyDescent="0.25">
      <c r="A6" s="3" t="s">
        <v>15</v>
      </c>
      <c r="B6" s="15" t="s">
        <v>29</v>
      </c>
      <c r="C6" s="3" t="s">
        <v>19</v>
      </c>
      <c r="D6" s="3"/>
      <c r="E6" s="15" t="s">
        <v>522</v>
      </c>
      <c r="F6" s="3" t="s">
        <v>11</v>
      </c>
      <c r="G6" s="3"/>
    </row>
    <row r="7" spans="1:7" x14ac:dyDescent="0.25">
      <c r="A7" s="3" t="s">
        <v>15</v>
      </c>
      <c r="B7" s="15" t="s">
        <v>29</v>
      </c>
      <c r="C7" s="3" t="s">
        <v>19</v>
      </c>
      <c r="D7" s="3"/>
      <c r="E7" s="15" t="s">
        <v>523</v>
      </c>
      <c r="F7" s="3" t="s">
        <v>11</v>
      </c>
      <c r="G7" s="3"/>
    </row>
    <row r="8" spans="1:7" x14ac:dyDescent="0.25">
      <c r="A8" s="3" t="s">
        <v>15</v>
      </c>
      <c r="B8" s="15" t="s">
        <v>29</v>
      </c>
      <c r="C8" s="3" t="s">
        <v>19</v>
      </c>
      <c r="D8" s="3"/>
      <c r="E8" s="15" t="s">
        <v>524</v>
      </c>
      <c r="F8" s="3" t="s">
        <v>11</v>
      </c>
      <c r="G8" s="3"/>
    </row>
    <row r="9" spans="1:7" ht="30" x14ac:dyDescent="0.25">
      <c r="A9" s="3" t="s">
        <v>15</v>
      </c>
      <c r="B9" s="15" t="s">
        <v>29</v>
      </c>
      <c r="C9" s="3" t="s">
        <v>19</v>
      </c>
      <c r="D9" s="3"/>
      <c r="E9" s="15" t="s">
        <v>525</v>
      </c>
      <c r="F9" s="3" t="s">
        <v>11</v>
      </c>
      <c r="G9" s="3"/>
    </row>
    <row r="10" spans="1:7" x14ac:dyDescent="0.25">
      <c r="A10" s="3" t="s">
        <v>15</v>
      </c>
      <c r="B10" s="15" t="s">
        <v>29</v>
      </c>
      <c r="C10" s="3" t="s">
        <v>19</v>
      </c>
      <c r="D10" s="3"/>
      <c r="E10" s="15" t="s">
        <v>526</v>
      </c>
      <c r="F10" s="3" t="s">
        <v>11</v>
      </c>
      <c r="G10" s="3"/>
    </row>
    <row r="11" spans="1:7" x14ac:dyDescent="0.25">
      <c r="A11" s="3" t="s">
        <v>15</v>
      </c>
      <c r="B11" s="15" t="s">
        <v>29</v>
      </c>
      <c r="C11" s="3" t="s">
        <v>19</v>
      </c>
      <c r="D11" s="3"/>
      <c r="E11" s="15" t="s">
        <v>527</v>
      </c>
      <c r="F11" s="3" t="s">
        <v>11</v>
      </c>
      <c r="G11" s="3"/>
    </row>
  </sheetData>
  <mergeCells count="3">
    <mergeCell ref="A1:G1"/>
    <mergeCell ref="B2:G2"/>
    <mergeCell ref="B3:G3"/>
  </mergeCells>
  <dataValidations count="2">
    <dataValidation type="list" allowBlank="1" showInputMessage="1" showErrorMessage="1" sqref="F5:F11 A5:A11" xr:uid="{395A61F1-3EA3-4D39-9C13-31E034F7454B}">
      <formula1>"Yes,No"</formula1>
    </dataValidation>
    <dataValidation type="list" allowBlank="1" showInputMessage="1" showErrorMessage="1" sqref="B3:G3" xr:uid="{DAAAA318-D35D-439F-A7E9-B0A475BC6E22}">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26A9D-1593-4016-8D00-127B4F5A6881}">
  <sheetPr codeName="Sheet56">
    <outlinePr summaryBelow="0" summaryRight="0"/>
  </sheetPr>
  <dimension ref="A1:G12"/>
  <sheetViews>
    <sheetView workbookViewId="0">
      <selection sqref="A1:G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539</v>
      </c>
      <c r="B1" s="70"/>
      <c r="C1" s="70"/>
      <c r="D1" s="70"/>
      <c r="E1" s="70"/>
      <c r="F1" s="70"/>
      <c r="G1" s="70"/>
    </row>
    <row r="2" spans="1:7" ht="18.75" x14ac:dyDescent="0.3">
      <c r="A2" s="1" t="s">
        <v>1</v>
      </c>
      <c r="B2" s="71" t="s">
        <v>689</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3"/>
      <c r="D5" s="3"/>
      <c r="E5" s="15" t="s">
        <v>540</v>
      </c>
      <c r="F5" s="3" t="s">
        <v>11</v>
      </c>
      <c r="G5" s="3"/>
    </row>
    <row r="6" spans="1:7" x14ac:dyDescent="0.25">
      <c r="A6" s="3" t="s">
        <v>15</v>
      </c>
      <c r="B6" s="14" t="s">
        <v>248</v>
      </c>
      <c r="C6" s="3" t="s">
        <v>19</v>
      </c>
      <c r="D6" s="3"/>
      <c r="E6" s="15" t="s">
        <v>541</v>
      </c>
      <c r="F6" s="3" t="s">
        <v>11</v>
      </c>
      <c r="G6" s="3"/>
    </row>
    <row r="7" spans="1:7" outlineLevel="1" collapsed="1" x14ac:dyDescent="0.25">
      <c r="A7" s="3" t="s">
        <v>15</v>
      </c>
      <c r="B7" s="15" t="s">
        <v>210</v>
      </c>
      <c r="C7" s="3" t="s">
        <v>19</v>
      </c>
      <c r="D7" s="3"/>
      <c r="E7" s="15" t="s">
        <v>250</v>
      </c>
      <c r="F7" s="3" t="s">
        <v>11</v>
      </c>
      <c r="G7" s="3"/>
    </row>
    <row r="8" spans="1:7" outlineLevel="1" x14ac:dyDescent="0.25">
      <c r="A8" s="3" t="s">
        <v>15</v>
      </c>
      <c r="B8" s="15" t="s">
        <v>210</v>
      </c>
      <c r="C8" s="3" t="s">
        <v>19</v>
      </c>
      <c r="D8" s="3"/>
      <c r="E8" s="15" t="s">
        <v>251</v>
      </c>
      <c r="F8" s="3" t="s">
        <v>11</v>
      </c>
      <c r="G8" s="3"/>
    </row>
    <row r="9" spans="1:7" x14ac:dyDescent="0.25">
      <c r="A9" s="3" t="s">
        <v>15</v>
      </c>
      <c r="B9" s="15" t="s">
        <v>29</v>
      </c>
      <c r="C9" s="3" t="s">
        <v>19</v>
      </c>
      <c r="D9" s="3"/>
      <c r="E9" s="15" t="s">
        <v>542</v>
      </c>
      <c r="F9" s="3" t="s">
        <v>11</v>
      </c>
      <c r="G9" s="3"/>
    </row>
    <row r="10" spans="1:7" x14ac:dyDescent="0.25">
      <c r="A10" s="3" t="s">
        <v>15</v>
      </c>
      <c r="B10" s="15" t="s">
        <v>29</v>
      </c>
      <c r="C10" s="3" t="s">
        <v>19</v>
      </c>
      <c r="D10" s="3"/>
      <c r="E10" s="15" t="s">
        <v>543</v>
      </c>
      <c r="F10" s="3" t="s">
        <v>11</v>
      </c>
      <c r="G10" s="3"/>
    </row>
    <row r="11" spans="1:7" x14ac:dyDescent="0.25">
      <c r="A11" s="3" t="s">
        <v>15</v>
      </c>
      <c r="B11" s="15" t="s">
        <v>29</v>
      </c>
      <c r="C11" s="3" t="s">
        <v>19</v>
      </c>
      <c r="D11" s="3"/>
      <c r="E11" s="15" t="s">
        <v>544</v>
      </c>
      <c r="F11" s="3" t="s">
        <v>11</v>
      </c>
      <c r="G11" s="3"/>
    </row>
    <row r="12" spans="1:7" ht="30" x14ac:dyDescent="0.25">
      <c r="A12" s="3" t="s">
        <v>15</v>
      </c>
      <c r="B12" s="15" t="s">
        <v>29</v>
      </c>
      <c r="C12" s="3" t="s">
        <v>19</v>
      </c>
      <c r="D12" s="3"/>
      <c r="E12" s="15" t="s">
        <v>545</v>
      </c>
      <c r="F12" s="3" t="s">
        <v>11</v>
      </c>
      <c r="G12" s="3"/>
    </row>
  </sheetData>
  <mergeCells count="3">
    <mergeCell ref="A1:G1"/>
    <mergeCell ref="B2:G2"/>
    <mergeCell ref="B3:G3"/>
  </mergeCells>
  <dataValidations count="2">
    <dataValidation type="list" allowBlank="1" showInputMessage="1" showErrorMessage="1" sqref="B3:G3" xr:uid="{221EBEB3-9257-49C3-9987-82D4C46F97B0}">
      <formula1>"Verifiable Credentials,Encrypted Verifiable Credential,Sub-Schema"</formula1>
    </dataValidation>
    <dataValidation type="list" allowBlank="1" showInputMessage="1" showErrorMessage="1" sqref="A5:A12 F5:F12" xr:uid="{50062874-5CA5-4633-8C52-BF3599A9ED1A}">
      <formula1>"Yes,No"</formula1>
    </dataValidation>
  </dataValidations>
  <hyperlinks>
    <hyperlink ref="B6" location="'Date Range'!A1" display="'Date Range" xr:uid="{DA12EEB3-7694-4FEC-BFA5-C5D38D461852}"/>
  </hyperlink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ED007-4A4F-4F09-A3D0-6ABA1668815F}">
  <sheetPr>
    <outlinePr summaryBelow="0" summaryRight="0"/>
  </sheetPr>
  <dimension ref="A1:G145"/>
  <sheetViews>
    <sheetView workbookViewId="0">
      <selection sqref="A1:G1"/>
    </sheetView>
  </sheetViews>
  <sheetFormatPr defaultRowHeight="15" outlineLevelRow="2" x14ac:dyDescent="0.25"/>
  <cols>
    <col min="1" max="1" width="20" customWidth="1"/>
    <col min="2" max="2" width="40" customWidth="1"/>
    <col min="3" max="4" width="20" customWidth="1"/>
    <col min="5" max="5" width="70" customWidth="1"/>
    <col min="6" max="6" width="30" customWidth="1"/>
    <col min="7" max="7" width="30.140625" customWidth="1"/>
  </cols>
  <sheetData>
    <row r="1" spans="1:7" ht="18.75" x14ac:dyDescent="0.3">
      <c r="A1" s="69" t="s">
        <v>17</v>
      </c>
      <c r="B1" s="70"/>
      <c r="C1" s="70"/>
      <c r="D1" s="70"/>
      <c r="E1" s="70"/>
      <c r="F1" s="70"/>
      <c r="G1" s="70"/>
    </row>
    <row r="2" spans="1:7" ht="18.75" x14ac:dyDescent="0.3">
      <c r="A2" s="1" t="s">
        <v>1</v>
      </c>
      <c r="B2" s="71"/>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11</v>
      </c>
      <c r="B5" s="15" t="s">
        <v>12</v>
      </c>
      <c r="C5" s="12"/>
      <c r="D5" s="3" t="s">
        <v>13</v>
      </c>
      <c r="E5" s="15" t="s">
        <v>18</v>
      </c>
      <c r="F5" s="3" t="s">
        <v>11</v>
      </c>
      <c r="G5" s="3" t="e">
        <f>G6*G9*(1-G10)*(1-G11)-G37*(1-G10)</f>
        <v>#NUM!</v>
      </c>
    </row>
    <row r="6" spans="1:7" ht="30" collapsed="1" x14ac:dyDescent="0.25">
      <c r="A6" s="3" t="s">
        <v>11</v>
      </c>
      <c r="B6" s="15" t="s">
        <v>12</v>
      </c>
      <c r="C6" s="3" t="s">
        <v>19</v>
      </c>
      <c r="D6" s="3" t="s">
        <v>13</v>
      </c>
      <c r="E6" s="3" t="s">
        <v>20</v>
      </c>
      <c r="F6" s="3" t="s">
        <v>11</v>
      </c>
      <c r="G6" s="3">
        <f>G12*(G7*G8)</f>
        <v>0</v>
      </c>
    </row>
    <row r="7" spans="1:7" x14ac:dyDescent="0.25">
      <c r="A7" s="3" t="s">
        <v>11</v>
      </c>
      <c r="B7" s="15" t="s">
        <v>12</v>
      </c>
      <c r="C7" s="3"/>
      <c r="D7" s="3" t="s">
        <v>13</v>
      </c>
      <c r="E7" s="3" t="s">
        <v>21</v>
      </c>
      <c r="F7" s="3" t="s">
        <v>11</v>
      </c>
      <c r="G7" s="3">
        <f>0.0423</f>
        <v>4.2299999999999997E-2</v>
      </c>
    </row>
    <row r="8" spans="1:7" x14ac:dyDescent="0.25">
      <c r="A8" s="3" t="s">
        <v>11</v>
      </c>
      <c r="B8" s="15" t="s">
        <v>12</v>
      </c>
      <c r="C8" s="3"/>
      <c r="D8" s="3" t="s">
        <v>13</v>
      </c>
      <c r="E8" s="3" t="s">
        <v>22</v>
      </c>
      <c r="F8" s="3" t="s">
        <v>11</v>
      </c>
      <c r="G8" s="3">
        <f>0.000454</f>
        <v>4.5399999999999998E-4</v>
      </c>
    </row>
    <row r="9" spans="1:7" ht="30" x14ac:dyDescent="0.25">
      <c r="A9" s="3" t="s">
        <v>15</v>
      </c>
      <c r="B9" s="15" t="s">
        <v>12</v>
      </c>
      <c r="C9" s="3" t="s">
        <v>19</v>
      </c>
      <c r="D9" s="3"/>
      <c r="E9" s="3" t="s">
        <v>23</v>
      </c>
      <c r="F9" s="3" t="s">
        <v>11</v>
      </c>
      <c r="G9" s="3">
        <v>28</v>
      </c>
    </row>
    <row r="10" spans="1:7" ht="45" x14ac:dyDescent="0.25">
      <c r="A10" s="3" t="s">
        <v>15</v>
      </c>
      <c r="B10" s="15" t="s">
        <v>12</v>
      </c>
      <c r="C10" s="3" t="s">
        <v>19</v>
      </c>
      <c r="D10" s="3"/>
      <c r="E10" s="3" t="s">
        <v>24</v>
      </c>
      <c r="F10" s="3" t="s">
        <v>11</v>
      </c>
      <c r="G10" s="3"/>
    </row>
    <row r="11" spans="1:7" ht="30" x14ac:dyDescent="0.25">
      <c r="A11" s="3" t="s">
        <v>15</v>
      </c>
      <c r="B11" s="15" t="s">
        <v>12</v>
      </c>
      <c r="C11" s="3" t="s">
        <v>19</v>
      </c>
      <c r="D11" s="3"/>
      <c r="E11" s="3" t="s">
        <v>25</v>
      </c>
      <c r="F11" s="3" t="s">
        <v>11</v>
      </c>
      <c r="G11" s="3"/>
    </row>
    <row r="12" spans="1:7" ht="30" x14ac:dyDescent="0.25">
      <c r="A12" s="3" t="s">
        <v>11</v>
      </c>
      <c r="B12" s="15" t="s">
        <v>12</v>
      </c>
      <c r="C12" s="3" t="s">
        <v>19</v>
      </c>
      <c r="D12" s="3" t="s">
        <v>13</v>
      </c>
      <c r="E12" s="3" t="s">
        <v>26</v>
      </c>
      <c r="F12" s="3" t="s">
        <v>11</v>
      </c>
      <c r="G12" s="3">
        <f>SUM(G15)</f>
        <v>0</v>
      </c>
    </row>
    <row r="13" spans="1:7" ht="30" x14ac:dyDescent="0.25">
      <c r="A13" s="3" t="s">
        <v>15</v>
      </c>
      <c r="B13" s="14" t="s">
        <v>27</v>
      </c>
      <c r="C13" s="3" t="s">
        <v>19</v>
      </c>
      <c r="D13" s="3"/>
      <c r="E13" s="3" t="s">
        <v>28</v>
      </c>
      <c r="F13" s="3" t="s">
        <v>15</v>
      </c>
      <c r="G13" s="3"/>
    </row>
    <row r="14" spans="1:7" outlineLevel="1" x14ac:dyDescent="0.25">
      <c r="A14" s="3" t="s">
        <v>15</v>
      </c>
      <c r="B14" s="15" t="s">
        <v>29</v>
      </c>
      <c r="C14" s="3"/>
      <c r="D14" s="3"/>
      <c r="E14" s="3" t="s">
        <v>30</v>
      </c>
      <c r="F14" s="3" t="s">
        <v>11</v>
      </c>
      <c r="G14" s="3"/>
    </row>
    <row r="15" spans="1:7" ht="30" outlineLevel="1" x14ac:dyDescent="0.25">
      <c r="A15" s="3" t="s">
        <v>11</v>
      </c>
      <c r="B15" s="15" t="s">
        <v>12</v>
      </c>
      <c r="C15" s="3" t="s">
        <v>19</v>
      </c>
      <c r="D15" s="3" t="s">
        <v>13</v>
      </c>
      <c r="E15" s="3" t="s">
        <v>31</v>
      </c>
      <c r="F15" s="3" t="s">
        <v>11</v>
      </c>
      <c r="G15" s="3">
        <f>G16*G28</f>
        <v>0</v>
      </c>
    </row>
    <row r="16" spans="1:7" ht="30" outlineLevel="1" x14ac:dyDescent="0.25">
      <c r="A16" s="3" t="s">
        <v>11</v>
      </c>
      <c r="B16" s="15" t="s">
        <v>12</v>
      </c>
      <c r="C16" s="3" t="s">
        <v>19</v>
      </c>
      <c r="D16" s="3" t="s">
        <v>13</v>
      </c>
      <c r="E16" s="3" t="s">
        <v>32</v>
      </c>
      <c r="F16" s="3" t="s">
        <v>11</v>
      </c>
      <c r="G16" s="3">
        <f>SUM(G21*G27)</f>
        <v>0</v>
      </c>
    </row>
    <row r="17" spans="1:7" ht="30" outlineLevel="1" x14ac:dyDescent="0.25">
      <c r="A17" s="3" t="s">
        <v>15</v>
      </c>
      <c r="B17" s="14" t="s">
        <v>33</v>
      </c>
      <c r="C17" s="3"/>
      <c r="D17" s="3"/>
      <c r="E17" s="3" t="s">
        <v>34</v>
      </c>
      <c r="F17" s="3" t="s">
        <v>15</v>
      </c>
      <c r="G17" s="3"/>
    </row>
    <row r="18" spans="1:7" ht="30" outlineLevel="2" x14ac:dyDescent="0.25">
      <c r="A18" s="3" t="s">
        <v>15</v>
      </c>
      <c r="B18" s="15" t="s">
        <v>29</v>
      </c>
      <c r="C18" s="3" t="s">
        <v>19</v>
      </c>
      <c r="D18" s="3"/>
      <c r="E18" s="3" t="s">
        <v>35</v>
      </c>
      <c r="F18" s="3" t="s">
        <v>11</v>
      </c>
      <c r="G18" s="3"/>
    </row>
    <row r="19" spans="1:7" ht="120" outlineLevel="2" collapsed="1" x14ac:dyDescent="0.25">
      <c r="A19" s="3" t="s">
        <v>15</v>
      </c>
      <c r="B19" s="15" t="s">
        <v>37</v>
      </c>
      <c r="C19" s="14" t="s">
        <v>38</v>
      </c>
      <c r="D19" s="3"/>
      <c r="E19" s="15" t="s">
        <v>39</v>
      </c>
      <c r="F19" s="3" t="s">
        <v>11</v>
      </c>
      <c r="G19" s="3" t="s">
        <v>11</v>
      </c>
    </row>
    <row r="20" spans="1:7" ht="45" outlineLevel="2" collapsed="1" x14ac:dyDescent="0.25">
      <c r="A20" s="3" t="s">
        <v>11</v>
      </c>
      <c r="B20" s="15" t="s">
        <v>40</v>
      </c>
      <c r="C20" s="3" t="s">
        <v>19</v>
      </c>
      <c r="D20" s="3" t="b">
        <f>EXACT(G19,"Yes")</f>
        <v>0</v>
      </c>
      <c r="E20" s="3" t="s">
        <v>41</v>
      </c>
      <c r="F20" s="3" t="s">
        <v>11</v>
      </c>
      <c r="G20" s="3"/>
    </row>
    <row r="21" spans="1:7" ht="30" outlineLevel="2" x14ac:dyDescent="0.25">
      <c r="A21" s="3" t="s">
        <v>11</v>
      </c>
      <c r="B21" s="15" t="s">
        <v>12</v>
      </c>
      <c r="C21" s="3"/>
      <c r="D21" s="3" t="s">
        <v>13</v>
      </c>
      <c r="E21" s="3" t="s">
        <v>42</v>
      </c>
      <c r="F21" s="3" t="s">
        <v>11</v>
      </c>
      <c r="G21" s="3">
        <f>IF(AND(G19="Yes"),G23,IF(AND(G19="No"),G22))</f>
        <v>10</v>
      </c>
    </row>
    <row r="22" spans="1:7" ht="30" outlineLevel="2" x14ac:dyDescent="0.25">
      <c r="A22" s="3" t="s">
        <v>11</v>
      </c>
      <c r="B22" s="15" t="s">
        <v>12</v>
      </c>
      <c r="C22" s="3" t="s">
        <v>19</v>
      </c>
      <c r="D22" s="3" t="b">
        <f>EXACT(G19,"No")</f>
        <v>1</v>
      </c>
      <c r="E22" s="3" t="s">
        <v>42</v>
      </c>
      <c r="F22" s="3" t="s">
        <v>11</v>
      </c>
      <c r="G22" s="3">
        <v>10</v>
      </c>
    </row>
    <row r="23" spans="1:7" ht="30" outlineLevel="2" x14ac:dyDescent="0.25">
      <c r="A23" s="3" t="s">
        <v>11</v>
      </c>
      <c r="B23" s="15" t="s">
        <v>12</v>
      </c>
      <c r="C23" s="3" t="s">
        <v>19</v>
      </c>
      <c r="D23" s="3" t="b">
        <f>EXACT(G19,"Yes")</f>
        <v>0</v>
      </c>
      <c r="E23" s="3" t="s">
        <v>42</v>
      </c>
      <c r="F23" s="3" t="s">
        <v>11</v>
      </c>
      <c r="G23" s="3">
        <f>G24*(520/G25)*(G26/1)</f>
        <v>0</v>
      </c>
    </row>
    <row r="24" spans="1:7" outlineLevel="2" x14ac:dyDescent="0.25">
      <c r="A24" s="3" t="s">
        <v>11</v>
      </c>
      <c r="B24" s="15" t="s">
        <v>12</v>
      </c>
      <c r="C24" s="3"/>
      <c r="D24" s="3" t="b">
        <f>EXACT(G19,"Yes")</f>
        <v>0</v>
      </c>
      <c r="E24" s="3" t="s">
        <v>43</v>
      </c>
      <c r="F24" s="3" t="s">
        <v>11</v>
      </c>
      <c r="G24" s="3"/>
    </row>
    <row r="25" spans="1:7" ht="30" outlineLevel="2" x14ac:dyDescent="0.25">
      <c r="A25" s="3" t="s">
        <v>11</v>
      </c>
      <c r="B25" s="15" t="s">
        <v>12</v>
      </c>
      <c r="C25" s="3"/>
      <c r="D25" s="3" t="b">
        <f>EXACT(G19,"Yes")</f>
        <v>0</v>
      </c>
      <c r="E25" s="3" t="s">
        <v>44</v>
      </c>
      <c r="F25" s="3" t="s">
        <v>11</v>
      </c>
      <c r="G25" s="3">
        <v>60</v>
      </c>
    </row>
    <row r="26" spans="1:7" outlineLevel="2" x14ac:dyDescent="0.25">
      <c r="A26" s="3" t="s">
        <v>11</v>
      </c>
      <c r="B26" s="15" t="s">
        <v>12</v>
      </c>
      <c r="C26" s="3"/>
      <c r="D26" s="3" t="b">
        <f>EXACT(G19,"Yes")</f>
        <v>0</v>
      </c>
      <c r="E26" s="3" t="s">
        <v>45</v>
      </c>
      <c r="F26" s="3" t="s">
        <v>11</v>
      </c>
      <c r="G26" s="3"/>
    </row>
    <row r="27" spans="1:7" ht="30" outlineLevel="2" x14ac:dyDescent="0.25">
      <c r="A27" s="3" t="s">
        <v>15</v>
      </c>
      <c r="B27" s="15" t="s">
        <v>12</v>
      </c>
      <c r="C27" s="3" t="s">
        <v>19</v>
      </c>
      <c r="D27" s="3"/>
      <c r="E27" s="3" t="s">
        <v>46</v>
      </c>
      <c r="F27" s="3" t="s">
        <v>11</v>
      </c>
      <c r="G27" s="3"/>
    </row>
    <row r="28" spans="1:7" outlineLevel="1" x14ac:dyDescent="0.25">
      <c r="A28" s="3" t="s">
        <v>15</v>
      </c>
      <c r="B28" s="15" t="s">
        <v>12</v>
      </c>
      <c r="C28" s="3" t="s">
        <v>19</v>
      </c>
      <c r="D28" s="3"/>
      <c r="E28" s="3" t="s">
        <v>47</v>
      </c>
      <c r="F28" s="3" t="s">
        <v>11</v>
      </c>
      <c r="G28" s="3"/>
    </row>
    <row r="29" spans="1:7" ht="180" x14ac:dyDescent="0.25">
      <c r="A29" s="3" t="s">
        <v>11</v>
      </c>
      <c r="B29" s="15" t="s">
        <v>40</v>
      </c>
      <c r="C29" s="3"/>
      <c r="D29" s="3"/>
      <c r="E29" s="3" t="s">
        <v>48</v>
      </c>
      <c r="F29" s="3" t="s">
        <v>11</v>
      </c>
      <c r="G29" s="3"/>
    </row>
    <row r="30" spans="1:7" ht="45" x14ac:dyDescent="0.25">
      <c r="A30" s="3" t="s">
        <v>15</v>
      </c>
      <c r="B30" s="15" t="s">
        <v>37</v>
      </c>
      <c r="C30" s="14" t="s">
        <v>49</v>
      </c>
      <c r="D30" s="3"/>
      <c r="E30" s="3" t="s">
        <v>50</v>
      </c>
      <c r="F30" s="3" t="s">
        <v>11</v>
      </c>
      <c r="G30" s="3" t="s">
        <v>51</v>
      </c>
    </row>
    <row r="31" spans="1:7" ht="45" x14ac:dyDescent="0.25">
      <c r="A31" s="3" t="s">
        <v>11</v>
      </c>
      <c r="B31" s="15" t="s">
        <v>40</v>
      </c>
      <c r="C31" s="14"/>
      <c r="D31" s="3" t="b">
        <f>EXACT(G30,"Yes, methane was collected and destroyed at some point prior to the project.")</f>
        <v>1</v>
      </c>
      <c r="E31" s="3" t="s">
        <v>52</v>
      </c>
      <c r="F31" s="3" t="s">
        <v>11</v>
      </c>
      <c r="G31" s="3"/>
    </row>
    <row r="32" spans="1:7" ht="45" x14ac:dyDescent="0.25">
      <c r="A32" s="3" t="s">
        <v>15</v>
      </c>
      <c r="B32" s="15" t="s">
        <v>37</v>
      </c>
      <c r="C32" s="14" t="s">
        <v>53</v>
      </c>
      <c r="D32" s="3"/>
      <c r="E32" s="3" t="s">
        <v>54</v>
      </c>
      <c r="F32" s="3" t="s">
        <v>11</v>
      </c>
      <c r="G32" s="3" t="s">
        <v>55</v>
      </c>
    </row>
    <row r="33" spans="1:7" ht="30" x14ac:dyDescent="0.25">
      <c r="A33" s="3" t="s">
        <v>11</v>
      </c>
      <c r="B33" s="15" t="s">
        <v>40</v>
      </c>
      <c r="C33" s="14"/>
      <c r="D33" s="3" t="b">
        <f>EXACT(G32, "No, the system was active at all times.")</f>
        <v>0</v>
      </c>
      <c r="E33" s="3" t="s">
        <v>56</v>
      </c>
      <c r="F33" s="3" t="s">
        <v>11</v>
      </c>
      <c r="G33" s="3"/>
    </row>
    <row r="34" spans="1:7" ht="30" x14ac:dyDescent="0.25">
      <c r="A34" s="3" t="s">
        <v>15</v>
      </c>
      <c r="B34" s="15" t="s">
        <v>37</v>
      </c>
      <c r="C34" s="14" t="s">
        <v>57</v>
      </c>
      <c r="D34" s="3"/>
      <c r="E34" s="3" t="s">
        <v>58</v>
      </c>
      <c r="F34" s="3" t="s">
        <v>11</v>
      </c>
      <c r="G34" s="3" t="s">
        <v>59</v>
      </c>
    </row>
    <row r="35" spans="1:7" ht="30" x14ac:dyDescent="0.25">
      <c r="A35" s="3" t="s">
        <v>15</v>
      </c>
      <c r="B35" s="15" t="s">
        <v>37</v>
      </c>
      <c r="C35" s="14" t="s">
        <v>60</v>
      </c>
      <c r="D35" s="3"/>
      <c r="E35" s="3" t="s">
        <v>61</v>
      </c>
      <c r="F35" s="3" t="s">
        <v>11</v>
      </c>
      <c r="G35" s="3" t="s">
        <v>62</v>
      </c>
    </row>
    <row r="36" spans="1:7" ht="30" x14ac:dyDescent="0.25">
      <c r="A36" s="3" t="s">
        <v>15</v>
      </c>
      <c r="B36" s="15" t="s">
        <v>37</v>
      </c>
      <c r="C36" s="14" t="s">
        <v>63</v>
      </c>
      <c r="D36" s="3"/>
      <c r="E36" s="3" t="s">
        <v>64</v>
      </c>
      <c r="F36" s="3" t="s">
        <v>11</v>
      </c>
      <c r="G36" s="3" t="s">
        <v>65</v>
      </c>
    </row>
    <row r="37" spans="1:7" ht="45" x14ac:dyDescent="0.25">
      <c r="A37" s="3" t="s">
        <v>11</v>
      </c>
      <c r="B37" s="15" t="s">
        <v>12</v>
      </c>
      <c r="C37" s="3" t="s">
        <v>19</v>
      </c>
      <c r="D37" s="3" t="s">
        <v>13</v>
      </c>
      <c r="E37" s="57" t="s">
        <v>66</v>
      </c>
      <c r="F37" s="3" t="s">
        <v>11</v>
      </c>
      <c r="G37" s="68" t="e">
        <f>IF(AND(G30="Yes, methane was collected and destroyed at some point prior to the project."),(G42+G90+G137)*0.0423*0.000454*G9,IF(AND(G30="No, methane was not collected and destroyed prior to the project."),0))</f>
        <v>#NUM!</v>
      </c>
    </row>
    <row r="38" spans="1:7" ht="180" x14ac:dyDescent="0.25">
      <c r="A38" s="3" t="s">
        <v>11</v>
      </c>
      <c r="B38" s="15" t="s">
        <v>40</v>
      </c>
      <c r="C38" s="3"/>
      <c r="D38" s="3"/>
      <c r="E38" s="3" t="s">
        <v>67</v>
      </c>
      <c r="F38" s="3" t="s">
        <v>11</v>
      </c>
      <c r="G38" s="3"/>
    </row>
    <row r="39" spans="1:7" ht="30" x14ac:dyDescent="0.25">
      <c r="A39" s="3" t="s">
        <v>15</v>
      </c>
      <c r="B39" s="15" t="s">
        <v>37</v>
      </c>
      <c r="C39" s="14" t="s">
        <v>68</v>
      </c>
      <c r="D39" s="3"/>
      <c r="E39" s="3" t="s">
        <v>69</v>
      </c>
      <c r="F39" s="3" t="s">
        <v>11</v>
      </c>
      <c r="G39" s="3" t="s">
        <v>70</v>
      </c>
    </row>
    <row r="40" spans="1:7" ht="45" x14ac:dyDescent="0.25">
      <c r="A40" s="3" t="s">
        <v>11</v>
      </c>
      <c r="B40" s="15" t="s">
        <v>40</v>
      </c>
      <c r="C40" s="3"/>
      <c r="D40" s="3" t="b">
        <f>EXACT(G39, "Yes, the project is a flare project at a closed landfill.")</f>
        <v>1</v>
      </c>
      <c r="E40" s="15" t="s">
        <v>71</v>
      </c>
      <c r="F40" s="3" t="s">
        <v>11</v>
      </c>
      <c r="G40" s="3"/>
    </row>
    <row r="41" spans="1:7" ht="30" x14ac:dyDescent="0.25">
      <c r="A41" s="3" t="s">
        <v>11</v>
      </c>
      <c r="B41" s="15" t="s">
        <v>40</v>
      </c>
      <c r="C41" s="3"/>
      <c r="D41" s="3" t="b">
        <f>EXACT(G39, "No, the project is not a flare project at a closed landfill.")</f>
        <v>0</v>
      </c>
      <c r="E41" s="3" t="s">
        <v>72</v>
      </c>
      <c r="F41" s="3" t="s">
        <v>11</v>
      </c>
      <c r="G41" s="3"/>
    </row>
    <row r="42" spans="1:7" ht="45" x14ac:dyDescent="0.25">
      <c r="A42" s="3" t="s">
        <v>11</v>
      </c>
      <c r="B42" s="15" t="s">
        <v>12</v>
      </c>
      <c r="C42" s="3" t="s">
        <v>19</v>
      </c>
      <c r="D42" s="3" t="s">
        <v>13</v>
      </c>
      <c r="E42" s="3" t="s">
        <v>73</v>
      </c>
      <c r="F42" s="3" t="s">
        <v>11</v>
      </c>
      <c r="G42" s="62" t="e">
        <f>IF(AND(G39="No, the project is not a flare project at a closed landfill."),0,IF(AND(G39="Yes, the project is a flare project at a closed landfill."),G73))</f>
        <v>#NUM!</v>
      </c>
    </row>
    <row r="43" spans="1:7" x14ac:dyDescent="0.25">
      <c r="A43" s="3" t="s">
        <v>11</v>
      </c>
      <c r="B43" s="12" t="s">
        <v>74</v>
      </c>
      <c r="C43" s="3"/>
      <c r="D43" s="57" t="b">
        <f>EXACT(G39, "Yes, the project is a flare project at a closed landfill.")</f>
        <v>1</v>
      </c>
      <c r="E43" s="15" t="s">
        <v>75</v>
      </c>
      <c r="F43" s="3" t="s">
        <v>15</v>
      </c>
      <c r="G43" s="3"/>
    </row>
    <row r="44" spans="1:7" ht="45" outlineLevel="2" x14ac:dyDescent="0.25">
      <c r="A44" s="3" t="s">
        <v>15</v>
      </c>
      <c r="B44" s="15" t="s">
        <v>12</v>
      </c>
      <c r="C44" s="3"/>
      <c r="D44" s="15"/>
      <c r="E44" s="15" t="s">
        <v>76</v>
      </c>
      <c r="F44" s="3" t="s">
        <v>11</v>
      </c>
      <c r="G44" s="3">
        <f>0.567</f>
        <v>0.56699999999999995</v>
      </c>
    </row>
    <row r="45" spans="1:7" outlineLevel="2" x14ac:dyDescent="0.25">
      <c r="A45" s="3" t="s">
        <v>15</v>
      </c>
      <c r="B45" s="15" t="s">
        <v>12</v>
      </c>
      <c r="C45" s="3"/>
      <c r="D45" s="15"/>
      <c r="E45" s="15" t="s">
        <v>77</v>
      </c>
      <c r="F45" s="3" t="s">
        <v>11</v>
      </c>
      <c r="G45" s="3">
        <v>48</v>
      </c>
    </row>
    <row r="46" spans="1:7" outlineLevel="2" x14ac:dyDescent="0.25">
      <c r="A46" s="3" t="s">
        <v>11</v>
      </c>
      <c r="B46" s="15" t="s">
        <v>12</v>
      </c>
      <c r="C46" s="3"/>
      <c r="D46" s="15" t="s">
        <v>13</v>
      </c>
      <c r="E46" s="15" t="s">
        <v>78</v>
      </c>
      <c r="F46" s="3" t="s">
        <v>11</v>
      </c>
      <c r="G46" s="62">
        <f>G44*G45</f>
        <v>27.215999999999998</v>
      </c>
    </row>
    <row r="47" spans="1:7" ht="48" outlineLevel="2" x14ac:dyDescent="0.25">
      <c r="A47" s="3" t="s">
        <v>11</v>
      </c>
      <c r="B47" s="15" t="s">
        <v>12</v>
      </c>
      <c r="C47" s="3"/>
      <c r="D47" s="15" t="s">
        <v>13</v>
      </c>
      <c r="E47" s="15" t="s">
        <v>79</v>
      </c>
      <c r="F47" s="3" t="s">
        <v>11</v>
      </c>
      <c r="G47" s="62">
        <f>525600*G46</f>
        <v>14304729.6</v>
      </c>
    </row>
    <row r="48" spans="1:7" ht="48" outlineLevel="2" x14ac:dyDescent="0.25">
      <c r="A48" s="3" t="s">
        <v>11</v>
      </c>
      <c r="B48" s="15" t="s">
        <v>12</v>
      </c>
      <c r="C48" s="3"/>
      <c r="D48" s="15" t="s">
        <v>13</v>
      </c>
      <c r="E48" s="15" t="s">
        <v>80</v>
      </c>
      <c r="F48" s="3" t="s">
        <v>11</v>
      </c>
      <c r="G48" s="62">
        <f>G47*0.0423*0.000454</f>
        <v>274.71088818431997</v>
      </c>
    </row>
    <row r="49" spans="1:7" ht="48" outlineLevel="2" x14ac:dyDescent="0.25">
      <c r="A49" s="3" t="s">
        <v>11</v>
      </c>
      <c r="B49" s="15" t="s">
        <v>12</v>
      </c>
      <c r="C49" s="3"/>
      <c r="D49" s="15" t="s">
        <v>13</v>
      </c>
      <c r="E49" s="15" t="s">
        <v>81</v>
      </c>
      <c r="F49" s="3" t="s">
        <v>11</v>
      </c>
      <c r="G49" s="62">
        <f>G48*28</f>
        <v>7691.9048691609587</v>
      </c>
    </row>
    <row r="50" spans="1:7" x14ac:dyDescent="0.25">
      <c r="A50" s="3" t="s">
        <v>11</v>
      </c>
      <c r="B50" s="15" t="s">
        <v>12</v>
      </c>
      <c r="C50" s="3"/>
      <c r="D50" s="15" t="s">
        <v>13</v>
      </c>
      <c r="E50" s="58" t="s">
        <v>82</v>
      </c>
      <c r="F50" s="3" t="s">
        <v>11</v>
      </c>
      <c r="G50" s="3">
        <f>AVERAGE(G44)</f>
        <v>0.56699999999999995</v>
      </c>
    </row>
    <row r="51" spans="1:7" x14ac:dyDescent="0.25">
      <c r="A51" s="3" t="s">
        <v>11</v>
      </c>
      <c r="B51" s="15" t="s">
        <v>12</v>
      </c>
      <c r="C51" s="3"/>
      <c r="D51" s="15" t="s">
        <v>13</v>
      </c>
      <c r="E51" s="58" t="s">
        <v>83</v>
      </c>
      <c r="F51" s="3" t="s">
        <v>11</v>
      </c>
      <c r="G51" s="61" t="e">
        <f>_xlfn.STDEV.S(G44)</f>
        <v>#DIV/0!</v>
      </c>
    </row>
    <row r="52" spans="1:7" x14ac:dyDescent="0.25">
      <c r="A52" s="3" t="s">
        <v>11</v>
      </c>
      <c r="B52" s="15" t="s">
        <v>12</v>
      </c>
      <c r="C52" s="3"/>
      <c r="D52" s="15" t="s">
        <v>13</v>
      </c>
      <c r="E52" s="58" t="s">
        <v>84</v>
      </c>
      <c r="F52" s="3" t="s">
        <v>11</v>
      </c>
      <c r="G52" s="3">
        <f>COUNTA(G44)</f>
        <v>1</v>
      </c>
    </row>
    <row r="53" spans="1:7" x14ac:dyDescent="0.25">
      <c r="A53" s="3" t="s">
        <v>11</v>
      </c>
      <c r="B53" s="15" t="s">
        <v>12</v>
      </c>
      <c r="C53" s="3"/>
      <c r="D53" s="15" t="s">
        <v>13</v>
      </c>
      <c r="E53" s="58" t="s">
        <v>85</v>
      </c>
      <c r="F53" s="3" t="s">
        <v>11</v>
      </c>
      <c r="G53" s="3">
        <f>G52-1</f>
        <v>0</v>
      </c>
    </row>
    <row r="54" spans="1:7" ht="30" x14ac:dyDescent="0.25">
      <c r="A54" s="3" t="s">
        <v>11</v>
      </c>
      <c r="B54" s="15" t="s">
        <v>12</v>
      </c>
      <c r="C54" s="3"/>
      <c r="D54" s="15" t="s">
        <v>13</v>
      </c>
      <c r="E54" s="58" t="s">
        <v>86</v>
      </c>
      <c r="F54" s="3" t="s">
        <v>11</v>
      </c>
      <c r="G54" s="61" t="e">
        <f>TINV(0.1,G53)</f>
        <v>#NUM!</v>
      </c>
    </row>
    <row r="55" spans="1:7" x14ac:dyDescent="0.25">
      <c r="A55" s="3" t="s">
        <v>11</v>
      </c>
      <c r="B55" s="15" t="s">
        <v>12</v>
      </c>
      <c r="C55" s="3"/>
      <c r="D55" s="15" t="s">
        <v>13</v>
      </c>
      <c r="E55" s="58" t="s">
        <v>87</v>
      </c>
      <c r="F55" s="3" t="s">
        <v>11</v>
      </c>
      <c r="G55" s="63" t="e">
        <f>G50+G54*((G51/(SQRT(G52))))</f>
        <v>#NUM!</v>
      </c>
    </row>
    <row r="56" spans="1:7" x14ac:dyDescent="0.25">
      <c r="A56" s="3" t="s">
        <v>11</v>
      </c>
      <c r="B56" s="15" t="s">
        <v>12</v>
      </c>
      <c r="C56" s="3"/>
      <c r="D56" s="15" t="s">
        <v>13</v>
      </c>
      <c r="E56" s="58" t="s">
        <v>88</v>
      </c>
      <c r="F56" s="3" t="s">
        <v>11</v>
      </c>
      <c r="G56" s="3">
        <f>AVERAGE(G45)</f>
        <v>48</v>
      </c>
    </row>
    <row r="57" spans="1:7" x14ac:dyDescent="0.25">
      <c r="A57" s="3" t="s">
        <v>11</v>
      </c>
      <c r="B57" s="15" t="s">
        <v>12</v>
      </c>
      <c r="C57" s="3"/>
      <c r="D57" s="15" t="s">
        <v>13</v>
      </c>
      <c r="E57" s="58" t="s">
        <v>89</v>
      </c>
      <c r="F57" s="3" t="s">
        <v>11</v>
      </c>
      <c r="G57" s="3" t="e">
        <f>_xlfn.STDEV.S(G45)</f>
        <v>#DIV/0!</v>
      </c>
    </row>
    <row r="58" spans="1:7" x14ac:dyDescent="0.25">
      <c r="A58" s="3" t="s">
        <v>11</v>
      </c>
      <c r="B58" s="15" t="s">
        <v>12</v>
      </c>
      <c r="C58" s="3"/>
      <c r="D58" s="15" t="s">
        <v>13</v>
      </c>
      <c r="E58" s="58" t="s">
        <v>90</v>
      </c>
      <c r="F58" s="3" t="s">
        <v>11</v>
      </c>
      <c r="G58" s="3">
        <f>COUNTA(G45)</f>
        <v>1</v>
      </c>
    </row>
    <row r="59" spans="1:7" x14ac:dyDescent="0.25">
      <c r="A59" s="3" t="s">
        <v>11</v>
      </c>
      <c r="B59" s="15" t="s">
        <v>12</v>
      </c>
      <c r="C59" s="3"/>
      <c r="D59" s="15" t="s">
        <v>13</v>
      </c>
      <c r="E59" s="58" t="s">
        <v>91</v>
      </c>
      <c r="F59" s="3" t="s">
        <v>11</v>
      </c>
      <c r="G59" s="3">
        <f>G58-1</f>
        <v>0</v>
      </c>
    </row>
    <row r="60" spans="1:7" ht="30" x14ac:dyDescent="0.25">
      <c r="A60" s="3" t="s">
        <v>11</v>
      </c>
      <c r="B60" s="15" t="s">
        <v>12</v>
      </c>
      <c r="C60" s="3"/>
      <c r="D60" s="15" t="s">
        <v>13</v>
      </c>
      <c r="E60" s="58" t="s">
        <v>92</v>
      </c>
      <c r="F60" s="3" t="s">
        <v>11</v>
      </c>
      <c r="G60" s="61" t="e">
        <f>TINV(0.1,G59)</f>
        <v>#NUM!</v>
      </c>
    </row>
    <row r="61" spans="1:7" x14ac:dyDescent="0.25">
      <c r="A61" s="3" t="s">
        <v>11</v>
      </c>
      <c r="B61" s="15" t="s">
        <v>12</v>
      </c>
      <c r="C61" s="3"/>
      <c r="D61" s="15" t="s">
        <v>13</v>
      </c>
      <c r="E61" s="58" t="s">
        <v>93</v>
      </c>
      <c r="F61" s="3" t="s">
        <v>11</v>
      </c>
      <c r="G61" s="61" t="e">
        <f>G56+G60*(G57/(SQRT(G58)))</f>
        <v>#NUM!</v>
      </c>
    </row>
    <row r="62" spans="1:7" x14ac:dyDescent="0.25">
      <c r="A62" s="3" t="s">
        <v>11</v>
      </c>
      <c r="B62" s="15" t="s">
        <v>12</v>
      </c>
      <c r="C62" s="3"/>
      <c r="D62" s="15" t="s">
        <v>13</v>
      </c>
      <c r="E62" s="58" t="s">
        <v>94</v>
      </c>
      <c r="F62" s="3" t="s">
        <v>11</v>
      </c>
      <c r="G62" s="62">
        <f>AVERAGE(G46)</f>
        <v>27.215999999999998</v>
      </c>
    </row>
    <row r="63" spans="1:7" x14ac:dyDescent="0.25">
      <c r="A63" s="3" t="s">
        <v>11</v>
      </c>
      <c r="B63" s="15" t="s">
        <v>12</v>
      </c>
      <c r="C63" s="3"/>
      <c r="D63" s="15" t="s">
        <v>13</v>
      </c>
      <c r="E63" s="58" t="s">
        <v>95</v>
      </c>
      <c r="F63" s="3" t="s">
        <v>11</v>
      </c>
      <c r="G63" s="61" t="e">
        <f>_xlfn.STDEV.S(G46)</f>
        <v>#DIV/0!</v>
      </c>
    </row>
    <row r="64" spans="1:7" x14ac:dyDescent="0.25">
      <c r="A64" s="3" t="s">
        <v>11</v>
      </c>
      <c r="B64" s="15" t="s">
        <v>12</v>
      </c>
      <c r="C64" s="3"/>
      <c r="D64" s="15" t="s">
        <v>13</v>
      </c>
      <c r="E64" s="58" t="s">
        <v>96</v>
      </c>
      <c r="F64" s="3" t="s">
        <v>11</v>
      </c>
      <c r="G64" s="3">
        <f>COUNTA(G46)</f>
        <v>1</v>
      </c>
    </row>
    <row r="65" spans="1:7" x14ac:dyDescent="0.25">
      <c r="A65" s="3" t="s">
        <v>11</v>
      </c>
      <c r="B65" s="15" t="s">
        <v>12</v>
      </c>
      <c r="C65" s="3"/>
      <c r="D65" s="15" t="s">
        <v>13</v>
      </c>
      <c r="E65" s="58" t="s">
        <v>97</v>
      </c>
      <c r="F65" s="3" t="s">
        <v>11</v>
      </c>
      <c r="G65" s="3">
        <f>G64-1</f>
        <v>0</v>
      </c>
    </row>
    <row r="66" spans="1:7" ht="30" x14ac:dyDescent="0.25">
      <c r="A66" s="3" t="s">
        <v>11</v>
      </c>
      <c r="B66" s="15" t="s">
        <v>12</v>
      </c>
      <c r="C66" s="3"/>
      <c r="D66" s="15" t="s">
        <v>13</v>
      </c>
      <c r="E66" s="58" t="s">
        <v>98</v>
      </c>
      <c r="F66" s="3" t="s">
        <v>11</v>
      </c>
      <c r="G66" s="61" t="e">
        <f>TINV(0.1,G65)</f>
        <v>#NUM!</v>
      </c>
    </row>
    <row r="67" spans="1:7" x14ac:dyDescent="0.25">
      <c r="A67" s="3" t="s">
        <v>11</v>
      </c>
      <c r="B67" s="15" t="s">
        <v>12</v>
      </c>
      <c r="C67" s="3"/>
      <c r="D67" s="15" t="s">
        <v>13</v>
      </c>
      <c r="E67" s="58" t="s">
        <v>99</v>
      </c>
      <c r="F67" s="3" t="s">
        <v>11</v>
      </c>
      <c r="G67" s="62" t="e">
        <f>G62+G66*(G63/(SQRT(G64)))</f>
        <v>#NUM!</v>
      </c>
    </row>
    <row r="68" spans="1:7" x14ac:dyDescent="0.25">
      <c r="A68" s="3" t="s">
        <v>11</v>
      </c>
      <c r="B68" s="15" t="s">
        <v>12</v>
      </c>
      <c r="C68" s="3"/>
      <c r="D68" s="15" t="s">
        <v>13</v>
      </c>
      <c r="E68" s="58" t="s">
        <v>100</v>
      </c>
      <c r="F68" s="3" t="s">
        <v>11</v>
      </c>
      <c r="G68" s="62">
        <f>AVERAGE(G47)</f>
        <v>14304729.6</v>
      </c>
    </row>
    <row r="69" spans="1:7" x14ac:dyDescent="0.25">
      <c r="A69" s="3" t="s">
        <v>11</v>
      </c>
      <c r="B69" s="15" t="s">
        <v>12</v>
      </c>
      <c r="C69" s="3"/>
      <c r="D69" s="15" t="s">
        <v>13</v>
      </c>
      <c r="E69" s="58" t="s">
        <v>101</v>
      </c>
      <c r="F69" s="3" t="s">
        <v>11</v>
      </c>
      <c r="G69" s="62" t="e">
        <f>_xlfn.STDEV.S(G47)</f>
        <v>#DIV/0!</v>
      </c>
    </row>
    <row r="70" spans="1:7" x14ac:dyDescent="0.25">
      <c r="A70" s="3" t="s">
        <v>11</v>
      </c>
      <c r="B70" s="15" t="s">
        <v>12</v>
      </c>
      <c r="C70" s="3"/>
      <c r="D70" s="15" t="s">
        <v>13</v>
      </c>
      <c r="E70" s="58" t="s">
        <v>102</v>
      </c>
      <c r="F70" s="3" t="s">
        <v>11</v>
      </c>
      <c r="G70" s="3">
        <f>COUNTA(G47)</f>
        <v>1</v>
      </c>
    </row>
    <row r="71" spans="1:7" x14ac:dyDescent="0.25">
      <c r="A71" s="3" t="s">
        <v>11</v>
      </c>
      <c r="B71" s="15" t="s">
        <v>12</v>
      </c>
      <c r="C71" s="3"/>
      <c r="D71" s="15" t="s">
        <v>13</v>
      </c>
      <c r="E71" s="58" t="s">
        <v>103</v>
      </c>
      <c r="F71" s="3" t="s">
        <v>11</v>
      </c>
      <c r="G71" s="3">
        <f>G70-1</f>
        <v>0</v>
      </c>
    </row>
    <row r="72" spans="1:7" ht="30" x14ac:dyDescent="0.25">
      <c r="A72" s="3" t="s">
        <v>11</v>
      </c>
      <c r="B72" s="15" t="s">
        <v>12</v>
      </c>
      <c r="C72" s="3"/>
      <c r="D72" s="15" t="s">
        <v>13</v>
      </c>
      <c r="E72" s="58" t="s">
        <v>104</v>
      </c>
      <c r="F72" s="3" t="s">
        <v>11</v>
      </c>
      <c r="G72" s="61" t="e">
        <f>TINV(0.1,G71)</f>
        <v>#NUM!</v>
      </c>
    </row>
    <row r="73" spans="1:7" x14ac:dyDescent="0.25">
      <c r="A73" s="3" t="s">
        <v>11</v>
      </c>
      <c r="B73" s="15" t="s">
        <v>12</v>
      </c>
      <c r="C73" s="3"/>
      <c r="D73" s="15" t="s">
        <v>13</v>
      </c>
      <c r="E73" s="58" t="s">
        <v>105</v>
      </c>
      <c r="F73" s="3" t="s">
        <v>11</v>
      </c>
      <c r="G73" s="62" t="e">
        <f>G68+G72*(G69/(SQRT(G70)))</f>
        <v>#NUM!</v>
      </c>
    </row>
    <row r="74" spans="1:7" x14ac:dyDescent="0.25">
      <c r="A74" s="3" t="s">
        <v>11</v>
      </c>
      <c r="B74" s="15" t="s">
        <v>12</v>
      </c>
      <c r="C74" s="3"/>
      <c r="D74" s="15" t="s">
        <v>13</v>
      </c>
      <c r="E74" s="58" t="s">
        <v>106</v>
      </c>
      <c r="F74" s="3" t="s">
        <v>11</v>
      </c>
      <c r="G74" s="62">
        <f>AVERAGE(G48)</f>
        <v>274.71088818431997</v>
      </c>
    </row>
    <row r="75" spans="1:7" x14ac:dyDescent="0.25">
      <c r="A75" s="3" t="s">
        <v>11</v>
      </c>
      <c r="B75" s="15" t="s">
        <v>12</v>
      </c>
      <c r="C75" s="3"/>
      <c r="D75" s="15" t="s">
        <v>13</v>
      </c>
      <c r="E75" s="58" t="s">
        <v>107</v>
      </c>
      <c r="F75" s="3" t="s">
        <v>11</v>
      </c>
      <c r="G75" s="61" t="e">
        <f>_xlfn.STDEV.S(G48)</f>
        <v>#DIV/0!</v>
      </c>
    </row>
    <row r="76" spans="1:7" x14ac:dyDescent="0.25">
      <c r="A76" s="3" t="s">
        <v>11</v>
      </c>
      <c r="B76" s="15" t="s">
        <v>12</v>
      </c>
      <c r="C76" s="3"/>
      <c r="D76" s="15" t="s">
        <v>13</v>
      </c>
      <c r="E76" s="58" t="s">
        <v>108</v>
      </c>
      <c r="F76" s="3" t="s">
        <v>11</v>
      </c>
      <c r="G76" s="3">
        <f>COUNTA(G48)</f>
        <v>1</v>
      </c>
    </row>
    <row r="77" spans="1:7" x14ac:dyDescent="0.25">
      <c r="A77" s="3" t="s">
        <v>11</v>
      </c>
      <c r="B77" s="15" t="s">
        <v>12</v>
      </c>
      <c r="C77" s="3"/>
      <c r="D77" s="15" t="s">
        <v>13</v>
      </c>
      <c r="E77" s="58" t="s">
        <v>109</v>
      </c>
      <c r="F77" s="3" t="s">
        <v>11</v>
      </c>
      <c r="G77" s="3">
        <f>G76-1</f>
        <v>0</v>
      </c>
    </row>
    <row r="78" spans="1:7" ht="30" x14ac:dyDescent="0.25">
      <c r="A78" s="3" t="s">
        <v>11</v>
      </c>
      <c r="B78" s="15" t="s">
        <v>12</v>
      </c>
      <c r="C78" s="3"/>
      <c r="D78" s="15" t="s">
        <v>13</v>
      </c>
      <c r="E78" s="58" t="s">
        <v>110</v>
      </c>
      <c r="F78" s="3" t="s">
        <v>11</v>
      </c>
      <c r="G78" s="61" t="e">
        <f>TINV(0.1,G77)</f>
        <v>#NUM!</v>
      </c>
    </row>
    <row r="79" spans="1:7" x14ac:dyDescent="0.25">
      <c r="A79" s="3" t="s">
        <v>11</v>
      </c>
      <c r="B79" s="15" t="s">
        <v>12</v>
      </c>
      <c r="C79" s="3"/>
      <c r="D79" s="15" t="s">
        <v>13</v>
      </c>
      <c r="E79" s="58" t="s">
        <v>111</v>
      </c>
      <c r="F79" s="3" t="s">
        <v>11</v>
      </c>
      <c r="G79" s="62" t="e">
        <f>G74+G78*(G75/(SQRT(G76)))</f>
        <v>#NUM!</v>
      </c>
    </row>
    <row r="80" spans="1:7" x14ac:dyDescent="0.25">
      <c r="A80" s="3" t="s">
        <v>11</v>
      </c>
      <c r="B80" s="15" t="s">
        <v>12</v>
      </c>
      <c r="C80" s="3"/>
      <c r="D80" s="15" t="s">
        <v>13</v>
      </c>
      <c r="E80" s="58" t="s">
        <v>112</v>
      </c>
      <c r="F80" s="3" t="s">
        <v>11</v>
      </c>
      <c r="G80" s="62">
        <f>AVERAGE(G49)</f>
        <v>7691.9048691609587</v>
      </c>
    </row>
    <row r="81" spans="1:7" x14ac:dyDescent="0.25">
      <c r="A81" s="3" t="s">
        <v>11</v>
      </c>
      <c r="B81" s="15" t="s">
        <v>12</v>
      </c>
      <c r="C81" s="3"/>
      <c r="D81" s="15" t="s">
        <v>13</v>
      </c>
      <c r="E81" s="58" t="s">
        <v>113</v>
      </c>
      <c r="F81" s="3" t="s">
        <v>11</v>
      </c>
      <c r="G81" s="61" t="e">
        <f>_xlfn.STDEV.S(G49)</f>
        <v>#DIV/0!</v>
      </c>
    </row>
    <row r="82" spans="1:7" x14ac:dyDescent="0.25">
      <c r="A82" s="3" t="s">
        <v>11</v>
      </c>
      <c r="B82" s="15" t="s">
        <v>12</v>
      </c>
      <c r="C82" s="3"/>
      <c r="D82" s="15" t="s">
        <v>13</v>
      </c>
      <c r="E82" s="58" t="s">
        <v>114</v>
      </c>
      <c r="F82" s="3" t="s">
        <v>11</v>
      </c>
      <c r="G82" s="3">
        <f>COUNTA(G49)</f>
        <v>1</v>
      </c>
    </row>
    <row r="83" spans="1:7" x14ac:dyDescent="0.25">
      <c r="A83" s="3" t="s">
        <v>11</v>
      </c>
      <c r="B83" s="15" t="s">
        <v>12</v>
      </c>
      <c r="C83" s="3"/>
      <c r="D83" s="15" t="s">
        <v>13</v>
      </c>
      <c r="E83" s="58" t="s">
        <v>115</v>
      </c>
      <c r="F83" s="3" t="s">
        <v>11</v>
      </c>
      <c r="G83" s="3">
        <f>G82-1</f>
        <v>0</v>
      </c>
    </row>
    <row r="84" spans="1:7" ht="30" x14ac:dyDescent="0.25">
      <c r="A84" s="3" t="s">
        <v>11</v>
      </c>
      <c r="B84" s="15" t="s">
        <v>12</v>
      </c>
      <c r="C84" s="3"/>
      <c r="D84" s="15" t="s">
        <v>13</v>
      </c>
      <c r="E84" s="58" t="s">
        <v>116</v>
      </c>
      <c r="F84" s="3" t="s">
        <v>11</v>
      </c>
      <c r="G84" s="61" t="e">
        <f>TINV(0.1,G83)</f>
        <v>#NUM!</v>
      </c>
    </row>
    <row r="85" spans="1:7" x14ac:dyDescent="0.25">
      <c r="A85" s="3" t="s">
        <v>11</v>
      </c>
      <c r="B85" s="15" t="s">
        <v>12</v>
      </c>
      <c r="C85" s="3"/>
      <c r="D85" s="15" t="s">
        <v>13</v>
      </c>
      <c r="E85" s="58" t="s">
        <v>117</v>
      </c>
      <c r="F85" s="3" t="s">
        <v>11</v>
      </c>
      <c r="G85" s="62" t="e">
        <f>G80+G84*(G81/(SQRT(G82)))</f>
        <v>#NUM!</v>
      </c>
    </row>
    <row r="86" spans="1:7" ht="195" x14ac:dyDescent="0.25">
      <c r="A86" s="3" t="s">
        <v>11</v>
      </c>
      <c r="B86" s="15" t="s">
        <v>40</v>
      </c>
      <c r="C86" s="3"/>
      <c r="D86" s="15"/>
      <c r="E86" s="58" t="s">
        <v>118</v>
      </c>
      <c r="F86" s="3" t="s">
        <v>11</v>
      </c>
      <c r="G86" s="62"/>
    </row>
    <row r="87" spans="1:7" ht="30" x14ac:dyDescent="0.25">
      <c r="A87" s="3" t="s">
        <v>15</v>
      </c>
      <c r="B87" s="15" t="s">
        <v>37</v>
      </c>
      <c r="C87" s="14" t="s">
        <v>119</v>
      </c>
      <c r="D87" s="15"/>
      <c r="E87" s="58" t="s">
        <v>120</v>
      </c>
      <c r="F87" s="3" t="s">
        <v>11</v>
      </c>
      <c r="G87" s="62" t="s">
        <v>121</v>
      </c>
    </row>
    <row r="88" spans="1:7" ht="45" x14ac:dyDescent="0.25">
      <c r="A88" s="3" t="s">
        <v>11</v>
      </c>
      <c r="B88" s="15" t="s">
        <v>40</v>
      </c>
      <c r="C88" s="3"/>
      <c r="D88" s="15" t="b">
        <f>EXACT(G87,"Yes, there is a non-qualifying combustion device.")</f>
        <v>1</v>
      </c>
      <c r="E88" s="58" t="s">
        <v>122</v>
      </c>
      <c r="F88" s="3" t="s">
        <v>11</v>
      </c>
      <c r="G88" s="62"/>
    </row>
    <row r="89" spans="1:7" ht="30" x14ac:dyDescent="0.25">
      <c r="A89" s="3" t="s">
        <v>11</v>
      </c>
      <c r="B89" s="15" t="s">
        <v>40</v>
      </c>
      <c r="C89" s="3"/>
      <c r="D89" s="15" t="b">
        <f>EXACT(G87,"No, there is no non-qualifying combustion device.")</f>
        <v>0</v>
      </c>
      <c r="E89" s="58" t="s">
        <v>123</v>
      </c>
      <c r="F89" s="3" t="s">
        <v>11</v>
      </c>
      <c r="G89" s="62"/>
    </row>
    <row r="90" spans="1:7" ht="45" x14ac:dyDescent="0.25">
      <c r="A90" s="3" t="s">
        <v>11</v>
      </c>
      <c r="B90" s="15" t="s">
        <v>12</v>
      </c>
      <c r="C90" s="3"/>
      <c r="D90" s="15" t="s">
        <v>13</v>
      </c>
      <c r="E90" s="58" t="s">
        <v>124</v>
      </c>
      <c r="F90" s="3" t="s">
        <v>11</v>
      </c>
      <c r="G90" s="62" t="e">
        <f>IF(AND(G87="Yes, there is a non-qualifying combustion device."),G121,IF(AND(G87="No, there is no non-qualifying combustion device."),0))</f>
        <v>#NUM!</v>
      </c>
    </row>
    <row r="91" spans="1:7" x14ac:dyDescent="0.25">
      <c r="A91" s="3" t="s">
        <v>11</v>
      </c>
      <c r="B91" s="12" t="s">
        <v>125</v>
      </c>
      <c r="C91" s="3" t="s">
        <v>19</v>
      </c>
      <c r="D91" s="3" t="b">
        <f>EXACT(G87,"Yes, there is a non-qualifying combustion device.")</f>
        <v>1</v>
      </c>
      <c r="E91" s="15" t="s">
        <v>126</v>
      </c>
      <c r="F91" s="3" t="s">
        <v>15</v>
      </c>
      <c r="G91" s="3"/>
    </row>
    <row r="92" spans="1:7" ht="45" outlineLevel="2" x14ac:dyDescent="0.25">
      <c r="A92" s="3" t="s">
        <v>15</v>
      </c>
      <c r="B92" s="15" t="s">
        <v>12</v>
      </c>
      <c r="C92" s="3"/>
      <c r="D92" s="15"/>
      <c r="E92" s="15" t="s">
        <v>76</v>
      </c>
      <c r="F92" s="3" t="s">
        <v>11</v>
      </c>
      <c r="G92" s="3">
        <v>0.56699999999999995</v>
      </c>
    </row>
    <row r="93" spans="1:7" outlineLevel="2" x14ac:dyDescent="0.25">
      <c r="A93" s="3" t="s">
        <v>15</v>
      </c>
      <c r="B93" s="15" t="s">
        <v>12</v>
      </c>
      <c r="C93" s="3"/>
      <c r="D93" s="15"/>
      <c r="E93" s="15" t="s">
        <v>77</v>
      </c>
      <c r="F93" s="3" t="s">
        <v>11</v>
      </c>
      <c r="G93" s="3">
        <v>48</v>
      </c>
    </row>
    <row r="94" spans="1:7" outlineLevel="2" x14ac:dyDescent="0.25">
      <c r="A94" s="3" t="s">
        <v>11</v>
      </c>
      <c r="B94" s="15" t="s">
        <v>12</v>
      </c>
      <c r="C94" s="3"/>
      <c r="D94" s="15" t="s">
        <v>13</v>
      </c>
      <c r="E94" s="15" t="s">
        <v>78</v>
      </c>
      <c r="F94" s="3" t="s">
        <v>11</v>
      </c>
      <c r="G94" s="62">
        <f>G92*G93</f>
        <v>27.215999999999998</v>
      </c>
    </row>
    <row r="95" spans="1:7" ht="30" outlineLevel="2" x14ac:dyDescent="0.25">
      <c r="A95" s="3" t="s">
        <v>11</v>
      </c>
      <c r="B95" s="15" t="s">
        <v>12</v>
      </c>
      <c r="C95" s="3"/>
      <c r="D95" s="15" t="s">
        <v>13</v>
      </c>
      <c r="E95" s="15" t="s">
        <v>127</v>
      </c>
      <c r="F95" s="3" t="s">
        <v>11</v>
      </c>
      <c r="G95" s="62">
        <f>525600*G94</f>
        <v>14304729.6</v>
      </c>
    </row>
    <row r="96" spans="1:7" ht="48" outlineLevel="2" x14ac:dyDescent="0.25">
      <c r="A96" s="3" t="s">
        <v>11</v>
      </c>
      <c r="B96" s="15" t="s">
        <v>12</v>
      </c>
      <c r="C96" s="3"/>
      <c r="D96" s="15" t="s">
        <v>13</v>
      </c>
      <c r="E96" s="15" t="s">
        <v>128</v>
      </c>
      <c r="F96" s="3" t="s">
        <v>11</v>
      </c>
      <c r="G96" s="62">
        <f>G95*0.0423*0.000454</f>
        <v>274.71088818431997</v>
      </c>
    </row>
    <row r="97" spans="1:7" ht="48" outlineLevel="2" x14ac:dyDescent="0.25">
      <c r="A97" s="3" t="s">
        <v>11</v>
      </c>
      <c r="B97" s="15" t="s">
        <v>12</v>
      </c>
      <c r="C97" s="3"/>
      <c r="D97" s="15" t="s">
        <v>13</v>
      </c>
      <c r="E97" s="15" t="s">
        <v>129</v>
      </c>
      <c r="F97" s="3" t="s">
        <v>11</v>
      </c>
      <c r="G97" s="62">
        <f>G96*28</f>
        <v>7691.9048691609587</v>
      </c>
    </row>
    <row r="98" spans="1:7" x14ac:dyDescent="0.25">
      <c r="A98" s="3" t="s">
        <v>11</v>
      </c>
      <c r="B98" s="15" t="s">
        <v>12</v>
      </c>
      <c r="C98" s="3"/>
      <c r="D98" s="15" t="s">
        <v>13</v>
      </c>
      <c r="E98" s="58" t="s">
        <v>82</v>
      </c>
      <c r="F98" s="3" t="s">
        <v>11</v>
      </c>
      <c r="G98" s="3">
        <f>AVERAGE(G92)</f>
        <v>0.56699999999999995</v>
      </c>
    </row>
    <row r="99" spans="1:7" x14ac:dyDescent="0.25">
      <c r="A99" s="3" t="s">
        <v>11</v>
      </c>
      <c r="B99" s="15" t="s">
        <v>12</v>
      </c>
      <c r="C99" s="3"/>
      <c r="D99" s="15" t="s">
        <v>13</v>
      </c>
      <c r="E99" s="58" t="s">
        <v>83</v>
      </c>
      <c r="F99" s="3" t="s">
        <v>11</v>
      </c>
      <c r="G99" s="61" t="e">
        <f>_xlfn.STDEV.S(G92)</f>
        <v>#DIV/0!</v>
      </c>
    </row>
    <row r="100" spans="1:7" x14ac:dyDescent="0.25">
      <c r="A100" s="3" t="s">
        <v>11</v>
      </c>
      <c r="B100" s="15" t="s">
        <v>12</v>
      </c>
      <c r="C100" s="3"/>
      <c r="D100" s="15" t="s">
        <v>13</v>
      </c>
      <c r="E100" s="58" t="s">
        <v>84</v>
      </c>
      <c r="F100" s="3" t="s">
        <v>11</v>
      </c>
      <c r="G100" s="3">
        <f>COUNTA(G92)</f>
        <v>1</v>
      </c>
    </row>
    <row r="101" spans="1:7" x14ac:dyDescent="0.25">
      <c r="A101" s="3" t="s">
        <v>11</v>
      </c>
      <c r="B101" s="15" t="s">
        <v>12</v>
      </c>
      <c r="C101" s="3"/>
      <c r="D101" s="15" t="s">
        <v>13</v>
      </c>
      <c r="E101" s="58" t="s">
        <v>85</v>
      </c>
      <c r="F101" s="3" t="s">
        <v>11</v>
      </c>
      <c r="G101" s="3">
        <f>G100-1</f>
        <v>0</v>
      </c>
    </row>
    <row r="102" spans="1:7" ht="30" x14ac:dyDescent="0.25">
      <c r="A102" s="3" t="s">
        <v>11</v>
      </c>
      <c r="B102" s="15" t="s">
        <v>12</v>
      </c>
      <c r="C102" s="3"/>
      <c r="D102" s="15" t="s">
        <v>13</v>
      </c>
      <c r="E102" s="58" t="s">
        <v>86</v>
      </c>
      <c r="F102" s="3" t="s">
        <v>11</v>
      </c>
      <c r="G102" s="61" t="e">
        <f>TINV(0.1,G101)</f>
        <v>#NUM!</v>
      </c>
    </row>
    <row r="103" spans="1:7" x14ac:dyDescent="0.25">
      <c r="A103" s="3" t="s">
        <v>11</v>
      </c>
      <c r="B103" s="15" t="s">
        <v>12</v>
      </c>
      <c r="C103" s="3"/>
      <c r="D103" s="15" t="s">
        <v>13</v>
      </c>
      <c r="E103" s="58" t="s">
        <v>87</v>
      </c>
      <c r="F103" s="3" t="s">
        <v>11</v>
      </c>
      <c r="G103" s="63" t="e">
        <f>G98+G102*((G99/(SQRT(G100))))</f>
        <v>#NUM!</v>
      </c>
    </row>
    <row r="104" spans="1:7" x14ac:dyDescent="0.25">
      <c r="A104" s="3" t="s">
        <v>11</v>
      </c>
      <c r="B104" s="15" t="s">
        <v>12</v>
      </c>
      <c r="C104" s="3"/>
      <c r="D104" s="15" t="s">
        <v>13</v>
      </c>
      <c r="E104" s="58" t="s">
        <v>88</v>
      </c>
      <c r="F104" s="3" t="s">
        <v>11</v>
      </c>
      <c r="G104" s="3">
        <f>AVERAGE(G93)</f>
        <v>48</v>
      </c>
    </row>
    <row r="105" spans="1:7" x14ac:dyDescent="0.25">
      <c r="A105" s="3" t="s">
        <v>11</v>
      </c>
      <c r="B105" s="15" t="s">
        <v>12</v>
      </c>
      <c r="C105" s="3"/>
      <c r="D105" s="15" t="s">
        <v>13</v>
      </c>
      <c r="E105" s="58" t="s">
        <v>89</v>
      </c>
      <c r="F105" s="3" t="s">
        <v>11</v>
      </c>
      <c r="G105" s="3" t="e">
        <f>_xlfn.STDEV.S(G93)</f>
        <v>#DIV/0!</v>
      </c>
    </row>
    <row r="106" spans="1:7" x14ac:dyDescent="0.25">
      <c r="A106" s="3" t="s">
        <v>11</v>
      </c>
      <c r="B106" s="15" t="s">
        <v>12</v>
      </c>
      <c r="C106" s="3"/>
      <c r="D106" s="15" t="s">
        <v>13</v>
      </c>
      <c r="E106" s="58" t="s">
        <v>90</v>
      </c>
      <c r="F106" s="3" t="s">
        <v>11</v>
      </c>
      <c r="G106" s="3">
        <f>COUNTA(G93)</f>
        <v>1</v>
      </c>
    </row>
    <row r="107" spans="1:7" x14ac:dyDescent="0.25">
      <c r="A107" s="3" t="s">
        <v>11</v>
      </c>
      <c r="B107" s="15" t="s">
        <v>12</v>
      </c>
      <c r="C107" s="3"/>
      <c r="D107" s="15" t="s">
        <v>13</v>
      </c>
      <c r="E107" s="58" t="s">
        <v>91</v>
      </c>
      <c r="F107" s="3" t="s">
        <v>11</v>
      </c>
      <c r="G107" s="3">
        <f>G106-1</f>
        <v>0</v>
      </c>
    </row>
    <row r="108" spans="1:7" ht="30" x14ac:dyDescent="0.25">
      <c r="A108" s="3" t="s">
        <v>11</v>
      </c>
      <c r="B108" s="15" t="s">
        <v>12</v>
      </c>
      <c r="C108" s="3"/>
      <c r="D108" s="15" t="s">
        <v>13</v>
      </c>
      <c r="E108" s="58" t="s">
        <v>92</v>
      </c>
      <c r="F108" s="3" t="s">
        <v>11</v>
      </c>
      <c r="G108" s="61" t="e">
        <f>TINV(0.1,G107)</f>
        <v>#NUM!</v>
      </c>
    </row>
    <row r="109" spans="1:7" x14ac:dyDescent="0.25">
      <c r="A109" s="3" t="s">
        <v>11</v>
      </c>
      <c r="B109" s="15" t="s">
        <v>12</v>
      </c>
      <c r="C109" s="3"/>
      <c r="D109" s="15" t="s">
        <v>13</v>
      </c>
      <c r="E109" s="58" t="s">
        <v>93</v>
      </c>
      <c r="F109" s="3" t="s">
        <v>11</v>
      </c>
      <c r="G109" s="61" t="e">
        <f>G104+G108*(G105/(SQRT(G106)))</f>
        <v>#NUM!</v>
      </c>
    </row>
    <row r="110" spans="1:7" x14ac:dyDescent="0.25">
      <c r="A110" s="3" t="s">
        <v>11</v>
      </c>
      <c r="B110" s="15" t="s">
        <v>12</v>
      </c>
      <c r="C110" s="3"/>
      <c r="D110" s="15" t="s">
        <v>13</v>
      </c>
      <c r="E110" s="58" t="s">
        <v>94</v>
      </c>
      <c r="F110" s="3" t="s">
        <v>11</v>
      </c>
      <c r="G110" s="62">
        <f>AVERAGE(G94)</f>
        <v>27.215999999999998</v>
      </c>
    </row>
    <row r="111" spans="1:7" x14ac:dyDescent="0.25">
      <c r="A111" s="3" t="s">
        <v>11</v>
      </c>
      <c r="B111" s="15" t="s">
        <v>12</v>
      </c>
      <c r="C111" s="3"/>
      <c r="D111" s="15" t="s">
        <v>13</v>
      </c>
      <c r="E111" s="58" t="s">
        <v>95</v>
      </c>
      <c r="F111" s="3" t="s">
        <v>11</v>
      </c>
      <c r="G111" s="61" t="e">
        <f>_xlfn.STDEV.S(G8)</f>
        <v>#DIV/0!</v>
      </c>
    </row>
    <row r="112" spans="1:7" x14ac:dyDescent="0.25">
      <c r="A112" s="3" t="s">
        <v>11</v>
      </c>
      <c r="B112" s="15" t="s">
        <v>12</v>
      </c>
      <c r="C112" s="3"/>
      <c r="D112" s="15" t="s">
        <v>13</v>
      </c>
      <c r="E112" s="58" t="s">
        <v>96</v>
      </c>
      <c r="F112" s="3" t="s">
        <v>11</v>
      </c>
      <c r="G112" s="3">
        <f>COUNTA(G94)</f>
        <v>1</v>
      </c>
    </row>
    <row r="113" spans="1:7" x14ac:dyDescent="0.25">
      <c r="A113" s="3" t="s">
        <v>11</v>
      </c>
      <c r="B113" s="15" t="s">
        <v>12</v>
      </c>
      <c r="C113" s="3"/>
      <c r="D113" s="15" t="s">
        <v>13</v>
      </c>
      <c r="E113" s="58" t="s">
        <v>97</v>
      </c>
      <c r="F113" s="3" t="s">
        <v>11</v>
      </c>
      <c r="G113" s="3">
        <f>G112-1</f>
        <v>0</v>
      </c>
    </row>
    <row r="114" spans="1:7" ht="30" x14ac:dyDescent="0.25">
      <c r="A114" s="3" t="s">
        <v>11</v>
      </c>
      <c r="B114" s="15" t="s">
        <v>12</v>
      </c>
      <c r="C114" s="3"/>
      <c r="D114" s="15" t="s">
        <v>13</v>
      </c>
      <c r="E114" s="58" t="s">
        <v>98</v>
      </c>
      <c r="F114" s="3" t="s">
        <v>11</v>
      </c>
      <c r="G114" s="61" t="e">
        <f>TINV(0.1,G113)</f>
        <v>#NUM!</v>
      </c>
    </row>
    <row r="115" spans="1:7" x14ac:dyDescent="0.25">
      <c r="A115" s="3" t="s">
        <v>11</v>
      </c>
      <c r="B115" s="15" t="s">
        <v>12</v>
      </c>
      <c r="C115" s="3"/>
      <c r="D115" s="15" t="s">
        <v>13</v>
      </c>
      <c r="E115" s="58" t="s">
        <v>99</v>
      </c>
      <c r="F115" s="3" t="s">
        <v>11</v>
      </c>
      <c r="G115" s="62" t="e">
        <f>G110+G114*(G111/(SQRT(G112)))</f>
        <v>#NUM!</v>
      </c>
    </row>
    <row r="116" spans="1:7" x14ac:dyDescent="0.25">
      <c r="A116" s="3" t="s">
        <v>11</v>
      </c>
      <c r="B116" s="15" t="s">
        <v>12</v>
      </c>
      <c r="C116" s="3"/>
      <c r="D116" s="15" t="s">
        <v>13</v>
      </c>
      <c r="E116" s="58" t="s">
        <v>100</v>
      </c>
      <c r="F116" s="3" t="s">
        <v>11</v>
      </c>
      <c r="G116" s="62">
        <f>AVERAGE(G95)</f>
        <v>14304729.6</v>
      </c>
    </row>
    <row r="117" spans="1:7" x14ac:dyDescent="0.25">
      <c r="A117" s="3" t="s">
        <v>11</v>
      </c>
      <c r="B117" s="15" t="s">
        <v>12</v>
      </c>
      <c r="C117" s="3"/>
      <c r="D117" s="15" t="s">
        <v>13</v>
      </c>
      <c r="E117" s="58" t="s">
        <v>101</v>
      </c>
      <c r="F117" s="3" t="s">
        <v>11</v>
      </c>
      <c r="G117" s="62" t="e">
        <f>_xlfn.STDEV.S(G95)</f>
        <v>#DIV/0!</v>
      </c>
    </row>
    <row r="118" spans="1:7" x14ac:dyDescent="0.25">
      <c r="A118" s="3" t="s">
        <v>11</v>
      </c>
      <c r="B118" s="15" t="s">
        <v>12</v>
      </c>
      <c r="C118" s="3"/>
      <c r="D118" s="15" t="s">
        <v>13</v>
      </c>
      <c r="E118" s="58" t="s">
        <v>102</v>
      </c>
      <c r="F118" s="3" t="s">
        <v>11</v>
      </c>
      <c r="G118" s="3">
        <f>COUNTA(G95)</f>
        <v>1</v>
      </c>
    </row>
    <row r="119" spans="1:7" x14ac:dyDescent="0.25">
      <c r="A119" s="3" t="s">
        <v>11</v>
      </c>
      <c r="B119" s="15" t="s">
        <v>12</v>
      </c>
      <c r="C119" s="3"/>
      <c r="D119" s="15" t="s">
        <v>13</v>
      </c>
      <c r="E119" s="58" t="s">
        <v>103</v>
      </c>
      <c r="F119" s="3" t="s">
        <v>11</v>
      </c>
      <c r="G119" s="3">
        <f>G118-1</f>
        <v>0</v>
      </c>
    </row>
    <row r="120" spans="1:7" ht="30" x14ac:dyDescent="0.25">
      <c r="A120" s="3" t="s">
        <v>11</v>
      </c>
      <c r="B120" s="15" t="s">
        <v>12</v>
      </c>
      <c r="C120" s="3"/>
      <c r="D120" s="15" t="s">
        <v>13</v>
      </c>
      <c r="E120" s="58" t="s">
        <v>104</v>
      </c>
      <c r="F120" s="3" t="s">
        <v>11</v>
      </c>
      <c r="G120" s="61" t="e">
        <f>TINV(0.1,G119)</f>
        <v>#NUM!</v>
      </c>
    </row>
    <row r="121" spans="1:7" x14ac:dyDescent="0.25">
      <c r="A121" s="3" t="s">
        <v>11</v>
      </c>
      <c r="B121" s="15" t="s">
        <v>12</v>
      </c>
      <c r="C121" s="3"/>
      <c r="D121" s="15" t="s">
        <v>13</v>
      </c>
      <c r="E121" s="58" t="s">
        <v>105</v>
      </c>
      <c r="F121" s="3" t="s">
        <v>11</v>
      </c>
      <c r="G121" s="62" t="e">
        <f>G116+G120*(G117/(SQRT(G118)))</f>
        <v>#NUM!</v>
      </c>
    </row>
    <row r="122" spans="1:7" x14ac:dyDescent="0.25">
      <c r="A122" s="3" t="s">
        <v>11</v>
      </c>
      <c r="B122" s="15" t="s">
        <v>12</v>
      </c>
      <c r="C122" s="3"/>
      <c r="D122" s="15" t="s">
        <v>13</v>
      </c>
      <c r="E122" s="58" t="s">
        <v>106</v>
      </c>
      <c r="F122" s="3" t="s">
        <v>11</v>
      </c>
      <c r="G122" s="62">
        <f>AVERAGE(G96)</f>
        <v>274.71088818431997</v>
      </c>
    </row>
    <row r="123" spans="1:7" x14ac:dyDescent="0.25">
      <c r="A123" s="3" t="s">
        <v>11</v>
      </c>
      <c r="B123" s="15" t="s">
        <v>12</v>
      </c>
      <c r="C123" s="3"/>
      <c r="D123" s="15" t="s">
        <v>13</v>
      </c>
      <c r="E123" s="58" t="s">
        <v>107</v>
      </c>
      <c r="F123" s="3" t="s">
        <v>11</v>
      </c>
      <c r="G123" s="61" t="e">
        <f>_xlfn.STDEV.S(G96)</f>
        <v>#DIV/0!</v>
      </c>
    </row>
    <row r="124" spans="1:7" x14ac:dyDescent="0.25">
      <c r="A124" s="3" t="s">
        <v>11</v>
      </c>
      <c r="B124" s="15" t="s">
        <v>12</v>
      </c>
      <c r="C124" s="3"/>
      <c r="D124" s="15" t="s">
        <v>13</v>
      </c>
      <c r="E124" s="58" t="s">
        <v>108</v>
      </c>
      <c r="F124" s="3" t="s">
        <v>11</v>
      </c>
      <c r="G124" s="3">
        <f>COUNTA(G96)</f>
        <v>1</v>
      </c>
    </row>
    <row r="125" spans="1:7" x14ac:dyDescent="0.25">
      <c r="A125" s="3" t="s">
        <v>11</v>
      </c>
      <c r="B125" s="15" t="s">
        <v>12</v>
      </c>
      <c r="C125" s="3"/>
      <c r="D125" s="15" t="s">
        <v>13</v>
      </c>
      <c r="E125" s="58" t="s">
        <v>109</v>
      </c>
      <c r="F125" s="3" t="s">
        <v>11</v>
      </c>
      <c r="G125" s="3">
        <f>G124-1</f>
        <v>0</v>
      </c>
    </row>
    <row r="126" spans="1:7" ht="30" x14ac:dyDescent="0.25">
      <c r="A126" s="3" t="s">
        <v>11</v>
      </c>
      <c r="B126" s="15" t="s">
        <v>12</v>
      </c>
      <c r="C126" s="3"/>
      <c r="D126" s="15" t="s">
        <v>13</v>
      </c>
      <c r="E126" s="58" t="s">
        <v>110</v>
      </c>
      <c r="F126" s="3" t="s">
        <v>11</v>
      </c>
      <c r="G126" s="61" t="e">
        <f>TINV(0.1,G125)</f>
        <v>#NUM!</v>
      </c>
    </row>
    <row r="127" spans="1:7" x14ac:dyDescent="0.25">
      <c r="A127" s="3" t="s">
        <v>11</v>
      </c>
      <c r="B127" s="15" t="s">
        <v>12</v>
      </c>
      <c r="C127" s="3"/>
      <c r="D127" s="15" t="s">
        <v>13</v>
      </c>
      <c r="E127" s="58" t="s">
        <v>111</v>
      </c>
      <c r="F127" s="3" t="s">
        <v>11</v>
      </c>
      <c r="G127" s="62" t="e">
        <f>G122+G126*(G123/(SQRT(G124)))</f>
        <v>#NUM!</v>
      </c>
    </row>
    <row r="128" spans="1:7" x14ac:dyDescent="0.25">
      <c r="A128" s="3" t="s">
        <v>11</v>
      </c>
      <c r="B128" s="15" t="s">
        <v>12</v>
      </c>
      <c r="C128" s="3"/>
      <c r="D128" s="15" t="s">
        <v>13</v>
      </c>
      <c r="E128" s="58" t="s">
        <v>112</v>
      </c>
      <c r="F128" s="3" t="s">
        <v>11</v>
      </c>
      <c r="G128" s="62">
        <f>AVERAGE(G97)</f>
        <v>7691.9048691609587</v>
      </c>
    </row>
    <row r="129" spans="1:7" x14ac:dyDescent="0.25">
      <c r="A129" s="3" t="s">
        <v>11</v>
      </c>
      <c r="B129" s="15" t="s">
        <v>12</v>
      </c>
      <c r="C129" s="3"/>
      <c r="D129" s="15" t="s">
        <v>13</v>
      </c>
      <c r="E129" s="58" t="s">
        <v>113</v>
      </c>
      <c r="F129" s="3" t="s">
        <v>11</v>
      </c>
      <c r="G129" s="61" t="e">
        <f>_xlfn.STDEV.S(G97)</f>
        <v>#DIV/0!</v>
      </c>
    </row>
    <row r="130" spans="1:7" x14ac:dyDescent="0.25">
      <c r="A130" s="3" t="s">
        <v>11</v>
      </c>
      <c r="B130" s="15" t="s">
        <v>12</v>
      </c>
      <c r="C130" s="3"/>
      <c r="D130" s="15" t="s">
        <v>13</v>
      </c>
      <c r="E130" s="58" t="s">
        <v>114</v>
      </c>
      <c r="F130" s="3" t="s">
        <v>11</v>
      </c>
      <c r="G130" s="3">
        <f>COUNTA(G97)</f>
        <v>1</v>
      </c>
    </row>
    <row r="131" spans="1:7" x14ac:dyDescent="0.25">
      <c r="A131" s="3" t="s">
        <v>11</v>
      </c>
      <c r="B131" s="15" t="s">
        <v>12</v>
      </c>
      <c r="C131" s="3"/>
      <c r="D131" s="15" t="s">
        <v>13</v>
      </c>
      <c r="E131" s="58" t="s">
        <v>115</v>
      </c>
      <c r="F131" s="3" t="s">
        <v>11</v>
      </c>
      <c r="G131" s="3">
        <f>G130-1</f>
        <v>0</v>
      </c>
    </row>
    <row r="132" spans="1:7" ht="30" x14ac:dyDescent="0.25">
      <c r="A132" s="3" t="s">
        <v>11</v>
      </c>
      <c r="B132" s="15" t="s">
        <v>12</v>
      </c>
      <c r="C132" s="3"/>
      <c r="D132" s="15" t="s">
        <v>13</v>
      </c>
      <c r="E132" s="58" t="s">
        <v>116</v>
      </c>
      <c r="F132" s="3" t="s">
        <v>11</v>
      </c>
      <c r="G132" s="61" t="e">
        <f>TINV(0.1,G131)</f>
        <v>#NUM!</v>
      </c>
    </row>
    <row r="133" spans="1:7" x14ac:dyDescent="0.25">
      <c r="A133" s="3" t="s">
        <v>11</v>
      </c>
      <c r="B133" s="15" t="s">
        <v>12</v>
      </c>
      <c r="C133" s="3"/>
      <c r="D133" s="15" t="s">
        <v>13</v>
      </c>
      <c r="E133" s="58" t="s">
        <v>117</v>
      </c>
      <c r="F133" s="3" t="s">
        <v>11</v>
      </c>
      <c r="G133" s="62" t="e">
        <f>G128+G132*(G129/(SQRT(G130)))</f>
        <v>#NUM!</v>
      </c>
    </row>
    <row r="134" spans="1:7" ht="165" x14ac:dyDescent="0.25">
      <c r="A134" s="3" t="s">
        <v>11</v>
      </c>
      <c r="B134" s="15" t="s">
        <v>40</v>
      </c>
      <c r="C134" s="3"/>
      <c r="D134" s="15"/>
      <c r="E134" s="58" t="s">
        <v>130</v>
      </c>
      <c r="F134" s="3" t="s">
        <v>11</v>
      </c>
      <c r="G134" s="62"/>
    </row>
    <row r="135" spans="1:7" ht="30" x14ac:dyDescent="0.25">
      <c r="A135" s="3" t="s">
        <v>15</v>
      </c>
      <c r="B135" s="15" t="s">
        <v>37</v>
      </c>
      <c r="C135" s="14" t="s">
        <v>131</v>
      </c>
      <c r="D135" s="15"/>
      <c r="E135" s="58" t="s">
        <v>132</v>
      </c>
      <c r="F135" s="3" t="s">
        <v>11</v>
      </c>
      <c r="G135" s="62" t="s">
        <v>133</v>
      </c>
    </row>
    <row r="136" spans="1:7" ht="30" x14ac:dyDescent="0.25">
      <c r="A136" s="3" t="s">
        <v>11</v>
      </c>
      <c r="B136" s="15" t="s">
        <v>40</v>
      </c>
      <c r="C136" s="3"/>
      <c r="D136" s="15" t="b">
        <f>EXACT(G135,"Yes, a new destruction device is being used.")</f>
        <v>1</v>
      </c>
      <c r="E136" s="58" t="s">
        <v>134</v>
      </c>
      <c r="F136" s="3" t="s">
        <v>11</v>
      </c>
      <c r="G136" s="62"/>
    </row>
    <row r="137" spans="1:7" ht="45" x14ac:dyDescent="0.25">
      <c r="A137" s="3" t="s">
        <v>11</v>
      </c>
      <c r="B137" s="15" t="s">
        <v>12</v>
      </c>
      <c r="C137" s="3" t="s">
        <v>19</v>
      </c>
      <c r="D137" s="3" t="s">
        <v>13</v>
      </c>
      <c r="E137" s="3" t="s">
        <v>135</v>
      </c>
      <c r="F137" s="3" t="s">
        <v>11</v>
      </c>
      <c r="G137" s="3">
        <f>IF(AND(G135="No, a new destruction device is not being used."),0,IF(AND(G135="Yes, a new destruction device is being used."),SUM(G145)))</f>
        <v>1000</v>
      </c>
    </row>
    <row r="138" spans="1:7" x14ac:dyDescent="0.25">
      <c r="A138" s="3" t="s">
        <v>11</v>
      </c>
      <c r="B138" s="12" t="s">
        <v>136</v>
      </c>
      <c r="C138" s="3" t="s">
        <v>19</v>
      </c>
      <c r="D138" s="3" t="b">
        <f>EXACT(G135,"Yes, a new destruction device is being used.")</f>
        <v>1</v>
      </c>
      <c r="E138" s="3" t="s">
        <v>137</v>
      </c>
      <c r="F138" s="3" t="s">
        <v>15</v>
      </c>
      <c r="G138" s="3"/>
    </row>
    <row r="139" spans="1:7" outlineLevel="2" x14ac:dyDescent="0.25">
      <c r="A139" s="3" t="s">
        <v>15</v>
      </c>
      <c r="B139" s="15" t="s">
        <v>12</v>
      </c>
      <c r="C139" s="3"/>
      <c r="D139" s="15"/>
      <c r="E139" s="15" t="s">
        <v>138</v>
      </c>
      <c r="F139" s="3" t="s">
        <v>11</v>
      </c>
      <c r="G139" s="3">
        <v>2005</v>
      </c>
    </row>
    <row r="140" spans="1:7" outlineLevel="2" x14ac:dyDescent="0.25">
      <c r="A140" s="3" t="s">
        <v>15</v>
      </c>
      <c r="B140" s="15" t="s">
        <v>29</v>
      </c>
      <c r="C140" s="3"/>
      <c r="D140" s="15"/>
      <c r="E140" s="15" t="s">
        <v>139</v>
      </c>
      <c r="F140" s="3" t="s">
        <v>11</v>
      </c>
      <c r="G140" s="3" t="s">
        <v>140</v>
      </c>
    </row>
    <row r="141" spans="1:7" outlineLevel="2" x14ac:dyDescent="0.25">
      <c r="A141" s="3" t="s">
        <v>15</v>
      </c>
      <c r="B141" s="15" t="s">
        <v>12</v>
      </c>
      <c r="C141" s="3"/>
      <c r="D141" s="15"/>
      <c r="E141" s="15" t="s">
        <v>141</v>
      </c>
      <c r="F141" s="3" t="s">
        <v>11</v>
      </c>
      <c r="G141" s="3">
        <v>900</v>
      </c>
    </row>
    <row r="142" spans="1:7" outlineLevel="2" x14ac:dyDescent="0.25">
      <c r="A142" s="3" t="s">
        <v>15</v>
      </c>
      <c r="B142" s="15" t="s">
        <v>12</v>
      </c>
      <c r="C142" s="3"/>
      <c r="D142" s="15"/>
      <c r="E142" s="15" t="s">
        <v>142</v>
      </c>
      <c r="F142" s="3" t="s">
        <v>11</v>
      </c>
      <c r="G142" s="62">
        <v>1000</v>
      </c>
    </row>
    <row r="143" spans="1:7" outlineLevel="2" x14ac:dyDescent="0.25">
      <c r="A143" s="3" t="s">
        <v>15</v>
      </c>
      <c r="B143" s="15" t="s">
        <v>12</v>
      </c>
      <c r="C143" s="3"/>
      <c r="D143" s="15"/>
      <c r="E143" s="15" t="s">
        <v>143</v>
      </c>
      <c r="F143" s="3" t="s">
        <v>11</v>
      </c>
      <c r="G143" s="62">
        <v>0</v>
      </c>
    </row>
    <row r="144" spans="1:7" outlineLevel="2" x14ac:dyDescent="0.25">
      <c r="A144" s="3" t="s">
        <v>15</v>
      </c>
      <c r="B144" s="15" t="s">
        <v>12</v>
      </c>
      <c r="C144" s="3"/>
      <c r="D144" s="15"/>
      <c r="E144" s="15" t="s">
        <v>144</v>
      </c>
      <c r="F144" s="3" t="s">
        <v>11</v>
      </c>
      <c r="G144" s="61">
        <v>1</v>
      </c>
    </row>
    <row r="145" spans="1:7" outlineLevel="2" x14ac:dyDescent="0.25">
      <c r="A145" s="3" t="s">
        <v>11</v>
      </c>
      <c r="B145" s="15" t="s">
        <v>12</v>
      </c>
      <c r="C145" s="3"/>
      <c r="D145" s="15" t="s">
        <v>13</v>
      </c>
      <c r="E145" s="15" t="s">
        <v>145</v>
      </c>
      <c r="F145" s="3" t="s">
        <v>11</v>
      </c>
      <c r="G145" s="62">
        <f>(G142-G143)*G144</f>
        <v>1000</v>
      </c>
    </row>
  </sheetData>
  <mergeCells count="3">
    <mergeCell ref="A1:G1"/>
    <mergeCell ref="B2:G2"/>
    <mergeCell ref="B3:G3"/>
  </mergeCells>
  <dataValidations count="2">
    <dataValidation type="list" allowBlank="1" showInputMessage="1" showErrorMessage="1" sqref="B3:G3" xr:uid="{F84780EB-E713-4B5C-BDB8-6EF604DC12EA}">
      <formula1>"Verifiable Credentials,Encrypted Verifiable Credential,Sub-Schema"</formula1>
    </dataValidation>
    <dataValidation type="list" allowBlank="1" showInputMessage="1" showErrorMessage="1" sqref="G19 A15:A145 F5:F13 F15:F145 A5:A13" xr:uid="{B6794253-46A8-44DF-8526-4B9B19E75D13}">
      <formula1>"Yes,No"</formula1>
    </dataValidation>
  </dataValidations>
  <hyperlinks>
    <hyperlink ref="B13" location="'Device i'!A1" display="'Device i" xr:uid="{D5B21CB4-36B3-44E9-9DC8-A2D2D5C60504}"/>
    <hyperlink ref="C32" location="'If methane was collected (enum)'!A1" display="'If methane was collected (enum)" xr:uid="{B50C7DA1-83D1-4578-B0F6-792C6EA4C430}"/>
    <hyperlink ref="C34" location="'Has the baseline methane (enum)'!A1" display="'Has the baseline methane (enum)" xr:uid="{6A2C994B-EFDE-4FB3-9EAC-A5C2541F4CC5}"/>
    <hyperlink ref="C35" location="'Are you prepared to aggr (enum)'!A1" display="'Are you prepared to aggr (enum)" xr:uid="{7841051A-8AD2-4B6B-8BB7-F25A74179059}"/>
    <hyperlink ref="C36" location="'Is the aggregation perio (enum)'!A1" display="'Is the aggregation perio (enum)" xr:uid="{97AC0021-42A1-43F2-9AB4-772529F4099F}"/>
    <hyperlink ref="C30" location="'Was methane ever collect (enum)'!A1" display="'Was methane ever collect (enum)" xr:uid="{16D391E3-0E07-435C-8006-7F48721C0668}"/>
    <hyperlink ref="B43" location="Closeddiscount!A1" display="Closeddiscount" xr:uid="{0003C2AF-948D-4742-9C7D-5C64776F6BBB}"/>
    <hyperlink ref="B91" location="NQdiscount!A1" display="NQdiscount" xr:uid="{7E9CF827-BFC7-4E62-AFE5-C45FD1236127}"/>
    <hyperlink ref="C87" location="'Is there a non-qualifyin (enum)'!A1" display="'Is there a non-qualifyin (enum)" xr:uid="{393024F7-2553-4E91-AB6A-C62E1F0F2BE0}"/>
    <hyperlink ref="C39" location="'Is the project a flare p (enum)'!A1" display="'Is the project a flare p (enum)" xr:uid="{CCB70041-9C9E-4718-B325-2973D9A18AFD}"/>
    <hyperlink ref="C135" location="'Is a new destruction dev (enum)'!A1" display="'Is a new destruction dev (enum)" xr:uid="{89314B2C-87C6-4C18-900C-013D5550D0CE}"/>
    <hyperlink ref="B138" location="Destmax!A1" display="Destmax" xr:uid="{AC7D985A-FFC5-461C-91E2-AB9581EC1EB8}"/>
    <hyperlink ref="B17" location="'Time interval t'!A1" display="'Time interval t" xr:uid="{015A0288-8250-4CC8-A847-AE71B5B00068}"/>
    <hyperlink ref="C19" location="'If any of the landfi (enum)'!A1" display="'If any of the landfi (enum)" xr:uid="{AAA3D04B-4EBF-4BFC-AFE3-FF622F91872F}"/>
  </hyperlinks>
  <pageMargins left="0.7" right="0.7" top="0.75" bottom="0.75" header="0.3" footer="0.3"/>
  <pageSetup orientation="portrait" horizontalDpi="4294967295" verticalDpi="4294967295"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7EF9A01D-CB27-4A77-BD5D-293AD1B9D462}">
          <x14:formula1>
            <xm:f>'Is a new destruction dev (enum)'!$A$3:$A$4</xm:f>
          </x14:formula1>
          <xm:sqref>G135</xm:sqref>
        </x14:dataValidation>
        <x14:dataValidation type="list" allowBlank="1" showInputMessage="1" showErrorMessage="1" xr:uid="{333B7A32-4700-4A5D-983E-B3D9201FF9FD}">
          <x14:formula1>
            <xm:f>'Is there a non-qualifyin (enum)'!$A$3:$A$4</xm:f>
          </x14:formula1>
          <xm:sqref>G87</xm:sqref>
        </x14:dataValidation>
        <x14:dataValidation type="list" allowBlank="1" showInputMessage="1" showErrorMessage="1" xr:uid="{B42AD61E-13F7-47B9-A51C-DC3C1C905B31}">
          <x14:formula1>
            <xm:f>'If methane was collected (enum)'!$A$3:$A$4</xm:f>
          </x14:formula1>
          <xm:sqref>G32:G33</xm:sqref>
        </x14:dataValidation>
        <x14:dataValidation type="list" allowBlank="1" showInputMessage="1" showErrorMessage="1" xr:uid="{EAA077BF-E80E-492F-81FF-CCD785D090EA}">
          <x14:formula1>
            <xm:f>'Has the baseline methane (enum)'!$A$3:$A$4</xm:f>
          </x14:formula1>
          <xm:sqref>G34</xm:sqref>
        </x14:dataValidation>
        <x14:dataValidation type="list" allowBlank="1" showInputMessage="1" showErrorMessage="1" xr:uid="{DE8A12F4-2FFA-464A-B7B0-3969B042AEB6}">
          <x14:formula1>
            <xm:f>'Are you prepared to aggr (enum)'!$A$3:$A$4</xm:f>
          </x14:formula1>
          <xm:sqref>G35</xm:sqref>
        </x14:dataValidation>
        <x14:dataValidation type="list" allowBlank="1" showInputMessage="1" showErrorMessage="1" xr:uid="{D0D55795-95E4-408D-9D2C-B9344D7003E9}">
          <x14:formula1>
            <xm:f>'Is the project a flare p (enum)'!$A$3:$A$4</xm:f>
          </x14:formula1>
          <xm:sqref>G36 G39</xm:sqref>
        </x14:dataValidation>
        <x14:dataValidation type="list" allowBlank="1" showInputMessage="1" showErrorMessage="1" xr:uid="{7B037677-DDC4-4F6D-8959-3A718522C5AF}">
          <x14:formula1>
            <xm:f>'Was methane ever collect (enum)'!$A$3:$A$4</xm:f>
          </x14:formula1>
          <xm:sqref>G30:G31</xm:sqref>
        </x14:dataValidation>
      </x14:dataValidations>
    </ext>
  </extLst>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495E9-F829-4E7F-A7EC-5A14AB63255C}">
  <sheetPr codeName="Sheet57">
    <outlinePr summaryBelow="0" summaryRight="0"/>
  </sheetPr>
  <dimension ref="A1:G9"/>
  <sheetViews>
    <sheetView workbookViewId="0">
      <selection activeCell="E21" sqref="E2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547</v>
      </c>
      <c r="B1" s="70"/>
      <c r="C1" s="70"/>
      <c r="D1" s="70"/>
      <c r="E1" s="70"/>
      <c r="F1" s="70"/>
      <c r="G1" s="70"/>
    </row>
    <row r="2" spans="1:7" ht="18.75" x14ac:dyDescent="0.3">
      <c r="A2" s="1" t="s">
        <v>1</v>
      </c>
      <c r="B2" s="71" t="s">
        <v>690</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3"/>
      <c r="D5" s="3"/>
      <c r="E5" s="15" t="s">
        <v>548</v>
      </c>
      <c r="F5" s="3" t="s">
        <v>11</v>
      </c>
      <c r="G5" s="3"/>
    </row>
    <row r="6" spans="1:7" x14ac:dyDescent="0.25">
      <c r="A6" s="3" t="s">
        <v>15</v>
      </c>
      <c r="B6" s="15" t="s">
        <v>29</v>
      </c>
      <c r="C6" s="3" t="s">
        <v>19</v>
      </c>
      <c r="D6" s="3"/>
      <c r="E6" s="15" t="s">
        <v>542</v>
      </c>
      <c r="F6" s="3" t="s">
        <v>11</v>
      </c>
      <c r="G6" s="3"/>
    </row>
    <row r="7" spans="1:7" x14ac:dyDescent="0.25">
      <c r="A7" s="3" t="s">
        <v>15</v>
      </c>
      <c r="B7" s="15" t="s">
        <v>29</v>
      </c>
      <c r="C7" s="3" t="s">
        <v>19</v>
      </c>
      <c r="D7" s="3"/>
      <c r="E7" s="15" t="s">
        <v>543</v>
      </c>
      <c r="F7" s="3" t="s">
        <v>11</v>
      </c>
      <c r="G7" s="3"/>
    </row>
    <row r="8" spans="1:7" x14ac:dyDescent="0.25">
      <c r="A8" s="3" t="s">
        <v>15</v>
      </c>
      <c r="B8" s="15" t="s">
        <v>29</v>
      </c>
      <c r="C8" s="3" t="s">
        <v>19</v>
      </c>
      <c r="D8" s="3"/>
      <c r="E8" s="15" t="s">
        <v>544</v>
      </c>
      <c r="F8" s="3" t="s">
        <v>11</v>
      </c>
      <c r="G8" s="3"/>
    </row>
    <row r="9" spans="1:7" ht="30" x14ac:dyDescent="0.25">
      <c r="A9" s="3" t="s">
        <v>15</v>
      </c>
      <c r="B9" s="15" t="s">
        <v>29</v>
      </c>
      <c r="C9" s="3" t="s">
        <v>19</v>
      </c>
      <c r="D9" s="3"/>
      <c r="E9" s="15" t="s">
        <v>545</v>
      </c>
      <c r="F9" s="3" t="s">
        <v>11</v>
      </c>
      <c r="G9" s="3"/>
    </row>
  </sheetData>
  <mergeCells count="3">
    <mergeCell ref="A1:G1"/>
    <mergeCell ref="B2:G2"/>
    <mergeCell ref="B3:G3"/>
  </mergeCells>
  <dataValidations count="2">
    <dataValidation type="list" allowBlank="1" showInputMessage="1" showErrorMessage="1" sqref="B3:G3" xr:uid="{F91C2567-C258-4F1A-A0E4-67ABF19251E6}">
      <formula1>"Verifiable Credentials,Encrypted Verifiable Credential,Sub-Schema"</formula1>
    </dataValidation>
    <dataValidation type="list" allowBlank="1" showInputMessage="1" showErrorMessage="1" sqref="F5:F9 A5:A9" xr:uid="{ABA82A88-45D7-4A67-BCD8-1255D362F17B}">
      <formula1>"Yes,No"</formula1>
    </dataValidation>
  </dataValidations>
  <pageMargins left="0.7" right="0.7" top="0.75" bottom="0.75" header="0.3" footer="0.3"/>
  <pageSetup orientation="portrait" horizontalDpi="4294967295" verticalDpi="4294967295"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9810B-ACB9-4AC7-AC48-91815A852F7E}">
  <sheetPr codeName="Sheet58">
    <outlinePr summaryBelow="0" summaryRight="0"/>
  </sheetPr>
  <dimension ref="A1:G9"/>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550</v>
      </c>
      <c r="B1" s="70"/>
      <c r="C1" s="70"/>
      <c r="D1" s="70"/>
      <c r="E1" s="70"/>
      <c r="F1" s="70"/>
      <c r="G1" s="70"/>
    </row>
    <row r="2" spans="1:7" ht="18.75" x14ac:dyDescent="0.3">
      <c r="A2" s="1" t="s">
        <v>1</v>
      </c>
      <c r="B2" s="71" t="s">
        <v>691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3"/>
      <c r="D5" s="3"/>
      <c r="E5" s="15" t="s">
        <v>551</v>
      </c>
      <c r="F5" s="3" t="s">
        <v>11</v>
      </c>
      <c r="G5" s="3"/>
    </row>
    <row r="6" spans="1:7" x14ac:dyDescent="0.25">
      <c r="A6" s="3" t="s">
        <v>15</v>
      </c>
      <c r="B6" s="15" t="s">
        <v>29</v>
      </c>
      <c r="C6" s="3" t="s">
        <v>19</v>
      </c>
      <c r="D6" s="3"/>
      <c r="E6" s="15" t="s">
        <v>552</v>
      </c>
      <c r="F6" s="3" t="s">
        <v>11</v>
      </c>
      <c r="G6" s="3"/>
    </row>
    <row r="7" spans="1:7" x14ac:dyDescent="0.25">
      <c r="A7" s="3" t="s">
        <v>15</v>
      </c>
      <c r="B7" s="15" t="s">
        <v>29</v>
      </c>
      <c r="C7" s="3" t="s">
        <v>19</v>
      </c>
      <c r="D7" s="3"/>
      <c r="E7" s="15" t="s">
        <v>543</v>
      </c>
      <c r="F7" s="3" t="s">
        <v>11</v>
      </c>
      <c r="G7" s="3"/>
    </row>
    <row r="8" spans="1:7" x14ac:dyDescent="0.25">
      <c r="A8" s="3" t="s">
        <v>15</v>
      </c>
      <c r="B8" s="15" t="s">
        <v>29</v>
      </c>
      <c r="C8" s="3" t="s">
        <v>19</v>
      </c>
      <c r="D8" s="3"/>
      <c r="E8" s="15" t="s">
        <v>544</v>
      </c>
      <c r="F8" s="3" t="s">
        <v>11</v>
      </c>
      <c r="G8" s="3"/>
    </row>
    <row r="9" spans="1:7" ht="30" x14ac:dyDescent="0.25">
      <c r="A9" s="3" t="s">
        <v>15</v>
      </c>
      <c r="B9" s="15" t="s">
        <v>29</v>
      </c>
      <c r="C9" s="3" t="s">
        <v>19</v>
      </c>
      <c r="D9" s="3"/>
      <c r="E9" s="15" t="s">
        <v>545</v>
      </c>
      <c r="F9" s="3" t="s">
        <v>11</v>
      </c>
      <c r="G9" s="3"/>
    </row>
  </sheetData>
  <mergeCells count="3">
    <mergeCell ref="A1:G1"/>
    <mergeCell ref="B2:G2"/>
    <mergeCell ref="B3:G3"/>
  </mergeCells>
  <dataValidations count="2">
    <dataValidation type="list" allowBlank="1" showInputMessage="1" showErrorMessage="1" sqref="F5:F9 A5:A9" xr:uid="{2882AF8C-69A2-4EBB-933E-EFA282C78473}">
      <formula1>"Yes,No"</formula1>
    </dataValidation>
    <dataValidation type="list" allowBlank="1" showInputMessage="1" showErrorMessage="1" sqref="B3:G3" xr:uid="{D3418197-75C3-4553-BA2C-E3B68441E141}">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117C-8455-4DD6-AEBA-648DACA7B2B5}">
  <sheetPr codeName="Sheet60">
    <outlinePr summaryBelow="0" summaryRight="0"/>
  </sheetPr>
  <dimension ref="A1:G9"/>
  <sheetViews>
    <sheetView workbookViewId="0">
      <selection activeCell="E15" sqref="E15:E16"/>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559</v>
      </c>
      <c r="B1" s="70"/>
      <c r="C1" s="70"/>
      <c r="D1" s="70"/>
      <c r="E1" s="70"/>
      <c r="F1" s="70"/>
      <c r="G1" s="70"/>
    </row>
    <row r="2" spans="1:7" ht="18.75" x14ac:dyDescent="0.3">
      <c r="A2" s="1" t="s">
        <v>1</v>
      </c>
      <c r="B2" s="71" t="s">
        <v>692</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560</v>
      </c>
      <c r="F5" s="3" t="s">
        <v>11</v>
      </c>
      <c r="G5" s="3"/>
    </row>
    <row r="6" spans="1:7" x14ac:dyDescent="0.25">
      <c r="A6" s="3" t="s">
        <v>15</v>
      </c>
      <c r="B6" s="15" t="s">
        <v>29</v>
      </c>
      <c r="C6" s="3" t="s">
        <v>19</v>
      </c>
      <c r="D6" s="3"/>
      <c r="E6" s="15" t="s">
        <v>542</v>
      </c>
      <c r="F6" s="3" t="s">
        <v>11</v>
      </c>
      <c r="G6" s="3"/>
    </row>
    <row r="7" spans="1:7" ht="30" x14ac:dyDescent="0.25">
      <c r="A7" s="3" t="s">
        <v>15</v>
      </c>
      <c r="B7" s="15" t="s">
        <v>29</v>
      </c>
      <c r="C7" s="3" t="s">
        <v>19</v>
      </c>
      <c r="D7" s="3"/>
      <c r="E7" s="15" t="s">
        <v>693</v>
      </c>
      <c r="F7" s="3" t="s">
        <v>11</v>
      </c>
      <c r="G7" s="3"/>
    </row>
    <row r="8" spans="1:7" x14ac:dyDescent="0.25">
      <c r="A8" s="3" t="s">
        <v>15</v>
      </c>
      <c r="B8" s="15" t="s">
        <v>29</v>
      </c>
      <c r="C8" s="3" t="s">
        <v>19</v>
      </c>
      <c r="D8" s="3"/>
      <c r="E8" s="15" t="s">
        <v>544</v>
      </c>
      <c r="F8" s="3" t="s">
        <v>11</v>
      </c>
      <c r="G8" s="3"/>
    </row>
    <row r="9" spans="1:7" ht="45" x14ac:dyDescent="0.25">
      <c r="A9" s="3" t="s">
        <v>15</v>
      </c>
      <c r="B9" s="15" t="s">
        <v>29</v>
      </c>
      <c r="C9" s="3" t="s">
        <v>19</v>
      </c>
      <c r="D9" s="3"/>
      <c r="E9" s="15" t="s">
        <v>561</v>
      </c>
      <c r="F9" s="3" t="s">
        <v>11</v>
      </c>
      <c r="G9" s="3"/>
    </row>
  </sheetData>
  <mergeCells count="3">
    <mergeCell ref="A1:G1"/>
    <mergeCell ref="B2:G2"/>
    <mergeCell ref="B3:G3"/>
  </mergeCells>
  <dataValidations count="2">
    <dataValidation type="list" allowBlank="1" showInputMessage="1" showErrorMessage="1" sqref="B3:G3" xr:uid="{E84710C8-DEC9-4382-8E21-076942BA6511}">
      <formula1>"Verifiable Credentials,Encrypted Verifiable Credential,Sub-Schema"</formula1>
    </dataValidation>
    <dataValidation type="list" allowBlank="1" showInputMessage="1" showErrorMessage="1" sqref="F5:F9 A5:A9" xr:uid="{E63B6DC6-B593-472C-8A9F-AE317EA05D2F}">
      <formula1>"Yes,No"</formula1>
    </dataValidation>
  </dataValidations>
  <pageMargins left="0.7" right="0.7" top="0.75" bottom="0.75" header="0.3" footer="0.3"/>
  <pageSetup orientation="portrait" horizontalDpi="4294967295" verticalDpi="4294967295"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1478-506A-4252-BA92-7B7038DE817F}">
  <sheetPr codeName="Sheet61">
    <outlinePr summaryBelow="0" summaryRight="0"/>
  </sheetPr>
  <dimension ref="A1:G9"/>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563</v>
      </c>
      <c r="B1" s="70"/>
      <c r="C1" s="70"/>
      <c r="D1" s="70"/>
      <c r="E1" s="70"/>
      <c r="F1" s="70"/>
      <c r="G1" s="70"/>
    </row>
    <row r="2" spans="1:7" ht="18.75" x14ac:dyDescent="0.3">
      <c r="A2" s="1" t="s">
        <v>1</v>
      </c>
      <c r="B2" s="71" t="s">
        <v>694</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30" x14ac:dyDescent="0.25">
      <c r="A5" s="3" t="s">
        <v>15</v>
      </c>
      <c r="B5" s="15" t="s">
        <v>29</v>
      </c>
      <c r="C5" s="3"/>
      <c r="D5" s="3"/>
      <c r="E5" s="15" t="s">
        <v>564</v>
      </c>
      <c r="F5" s="3" t="s">
        <v>11</v>
      </c>
      <c r="G5" s="3"/>
    </row>
    <row r="6" spans="1:7" x14ac:dyDescent="0.25">
      <c r="A6" s="3" t="s">
        <v>15</v>
      </c>
      <c r="B6" s="15" t="s">
        <v>29</v>
      </c>
      <c r="C6" s="3" t="s">
        <v>19</v>
      </c>
      <c r="D6" s="3"/>
      <c r="E6" s="15" t="s">
        <v>542</v>
      </c>
      <c r="F6" s="3" t="s">
        <v>11</v>
      </c>
      <c r="G6" s="3"/>
    </row>
    <row r="7" spans="1:7" x14ac:dyDescent="0.25">
      <c r="A7" s="3" t="s">
        <v>15</v>
      </c>
      <c r="B7" s="15" t="s">
        <v>29</v>
      </c>
      <c r="C7" s="3" t="s">
        <v>19</v>
      </c>
      <c r="D7" s="3"/>
      <c r="E7" s="15" t="s">
        <v>565</v>
      </c>
      <c r="F7" s="3" t="s">
        <v>11</v>
      </c>
      <c r="G7" s="3"/>
    </row>
    <row r="8" spans="1:7" x14ac:dyDescent="0.25">
      <c r="A8" s="3" t="s">
        <v>15</v>
      </c>
      <c r="B8" s="15" t="s">
        <v>29</v>
      </c>
      <c r="C8" s="3" t="s">
        <v>19</v>
      </c>
      <c r="D8" s="3"/>
      <c r="E8" s="15" t="s">
        <v>544</v>
      </c>
      <c r="F8" s="3" t="s">
        <v>11</v>
      </c>
      <c r="G8" s="3"/>
    </row>
    <row r="9" spans="1:7" ht="45" x14ac:dyDescent="0.25">
      <c r="A9" s="3" t="s">
        <v>15</v>
      </c>
      <c r="B9" s="15" t="s">
        <v>29</v>
      </c>
      <c r="C9" s="3" t="s">
        <v>19</v>
      </c>
      <c r="D9" s="3"/>
      <c r="E9" s="15" t="s">
        <v>561</v>
      </c>
      <c r="F9" s="3" t="s">
        <v>11</v>
      </c>
      <c r="G9" s="3"/>
    </row>
  </sheetData>
  <mergeCells count="3">
    <mergeCell ref="A1:G1"/>
    <mergeCell ref="B2:G2"/>
    <mergeCell ref="B3:G3"/>
  </mergeCells>
  <dataValidations count="2">
    <dataValidation type="list" allowBlank="1" showInputMessage="1" showErrorMessage="1" sqref="F5:F9 A5:A9" xr:uid="{DD792AEE-F83C-47BF-A256-F6EDBF4141DB}">
      <formula1>"Yes,No"</formula1>
    </dataValidation>
    <dataValidation type="list" allowBlank="1" showInputMessage="1" showErrorMessage="1" sqref="B3:G3" xr:uid="{0E234A2F-D4CA-419F-A161-0F37620E3280}">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6FC70-224D-4AB0-BD69-457C4C7EE2DB}">
  <sheetPr codeName="Sheet63">
    <outlinePr summaryBelow="0" summaryRight="0"/>
  </sheetPr>
  <dimension ref="A1:G8"/>
  <sheetViews>
    <sheetView workbookViewId="0">
      <selection activeCell="E18" sqref="E18"/>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587</v>
      </c>
      <c r="B1" s="70"/>
      <c r="C1" s="70"/>
      <c r="D1" s="70"/>
      <c r="E1" s="70"/>
      <c r="F1" s="70"/>
      <c r="G1" s="70"/>
    </row>
    <row r="2" spans="1:7" ht="18.75" x14ac:dyDescent="0.3">
      <c r="A2" s="1" t="s">
        <v>1</v>
      </c>
      <c r="B2" s="71" t="s">
        <v>695</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588</v>
      </c>
      <c r="F5" s="3" t="s">
        <v>11</v>
      </c>
      <c r="G5" s="3"/>
    </row>
    <row r="6" spans="1:7" x14ac:dyDescent="0.25">
      <c r="A6" s="3" t="s">
        <v>15</v>
      </c>
      <c r="B6" s="15" t="s">
        <v>12</v>
      </c>
      <c r="C6" s="3" t="s">
        <v>19</v>
      </c>
      <c r="D6" s="3"/>
      <c r="E6" s="15" t="s">
        <v>589</v>
      </c>
      <c r="F6" s="3" t="s">
        <v>11</v>
      </c>
      <c r="G6" s="3"/>
    </row>
    <row r="7" spans="1:7" x14ac:dyDescent="0.25">
      <c r="A7" s="3" t="s">
        <v>15</v>
      </c>
      <c r="B7" s="15" t="s">
        <v>12</v>
      </c>
      <c r="C7" s="3" t="s">
        <v>19</v>
      </c>
      <c r="D7" s="3"/>
      <c r="E7" s="15" t="s">
        <v>590</v>
      </c>
      <c r="F7" s="3" t="s">
        <v>11</v>
      </c>
      <c r="G7" s="3"/>
    </row>
    <row r="8" spans="1:7" ht="30" x14ac:dyDescent="0.25">
      <c r="A8" s="3" t="s">
        <v>15</v>
      </c>
      <c r="B8" s="15" t="s">
        <v>37</v>
      </c>
      <c r="C8" s="14" t="s">
        <v>591</v>
      </c>
      <c r="D8" s="3"/>
      <c r="E8" s="15" t="s">
        <v>592</v>
      </c>
      <c r="F8" s="3" t="s">
        <v>11</v>
      </c>
      <c r="G8" s="3" t="s">
        <v>593</v>
      </c>
    </row>
  </sheetData>
  <mergeCells count="3">
    <mergeCell ref="A1:G1"/>
    <mergeCell ref="B2:G2"/>
    <mergeCell ref="B3:G3"/>
  </mergeCells>
  <dataValidations count="2">
    <dataValidation type="list" allowBlank="1" showInputMessage="1" showErrorMessage="1" sqref="B3:G3" xr:uid="{8E696117-0FB9-4850-86CB-EB46B4D0BCA9}">
      <formula1>"Verifiable Credentials,Encrypted Verifiable Credential,Sub-Schema"</formula1>
    </dataValidation>
    <dataValidation type="list" allowBlank="1" showInputMessage="1" showErrorMessage="1" sqref="F5:F8 A5:A8" xr:uid="{8580756E-70F7-4905-8B30-18F6511FD6C0}">
      <formula1>"Yes,No"</formula1>
    </dataValidation>
  </dataValidations>
  <hyperlinks>
    <hyperlink ref="C8" location="'Crediting Period (enum)'!A1" display="'Crediting Period (enum)" xr:uid="{23EA41BB-B141-42C9-95E7-F8B831D43134}"/>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BAD88C05-9AE4-4E99-B779-64B75F5CA387}">
          <x14:formula1>
            <xm:f>'Crediting Period (enum)'!$A$3:$A$5</xm:f>
          </x14:formula1>
          <xm:sqref>G8</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735B-AC99-4A49-9196-5359C844AE0D}">
  <sheetPr codeName="Sheet65">
    <outlinePr summaryBelow="0" summaryRight="0"/>
  </sheetPr>
  <dimension ref="A1:G8"/>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595</v>
      </c>
      <c r="B1" s="70"/>
      <c r="C1" s="70"/>
      <c r="D1" s="70"/>
      <c r="E1" s="70"/>
      <c r="F1" s="70"/>
      <c r="G1" s="70"/>
    </row>
    <row r="2" spans="1:7" ht="18.75" x14ac:dyDescent="0.3">
      <c r="A2" s="1" t="s">
        <v>1</v>
      </c>
      <c r="B2" s="71" t="s">
        <v>696</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596</v>
      </c>
      <c r="F5" s="3" t="s">
        <v>11</v>
      </c>
      <c r="G5" s="3"/>
    </row>
    <row r="6" spans="1:7" x14ac:dyDescent="0.25">
      <c r="A6" s="3" t="s">
        <v>15</v>
      </c>
      <c r="B6" s="15" t="s">
        <v>12</v>
      </c>
      <c r="C6" s="3" t="s">
        <v>19</v>
      </c>
      <c r="D6" s="3"/>
      <c r="E6" s="15" t="s">
        <v>589</v>
      </c>
      <c r="F6" s="3" t="s">
        <v>11</v>
      </c>
      <c r="G6" s="3"/>
    </row>
    <row r="7" spans="1:7" x14ac:dyDescent="0.25">
      <c r="A7" s="3" t="s">
        <v>15</v>
      </c>
      <c r="B7" s="15" t="s">
        <v>12</v>
      </c>
      <c r="C7" s="3" t="s">
        <v>19</v>
      </c>
      <c r="D7" s="3"/>
      <c r="E7" s="15" t="s">
        <v>590</v>
      </c>
      <c r="F7" s="3" t="s">
        <v>11</v>
      </c>
      <c r="G7" s="3"/>
    </row>
    <row r="8" spans="1:7" ht="30" x14ac:dyDescent="0.25">
      <c r="A8" s="3" t="s">
        <v>15</v>
      </c>
      <c r="B8" s="15" t="s">
        <v>37</v>
      </c>
      <c r="C8" s="14" t="s">
        <v>591</v>
      </c>
      <c r="D8" s="3"/>
      <c r="E8" s="15" t="s">
        <v>592</v>
      </c>
      <c r="F8" s="3" t="s">
        <v>11</v>
      </c>
      <c r="G8" s="3" t="s">
        <v>593</v>
      </c>
    </row>
  </sheetData>
  <mergeCells count="3">
    <mergeCell ref="A1:G1"/>
    <mergeCell ref="B2:G2"/>
    <mergeCell ref="B3:G3"/>
  </mergeCells>
  <dataValidations count="2">
    <dataValidation type="list" allowBlank="1" showInputMessage="1" showErrorMessage="1" sqref="F5:F8 A5:A8" xr:uid="{186E72DF-260E-495D-B80D-E6BD0FA9D767}">
      <formula1>"Yes,No"</formula1>
    </dataValidation>
    <dataValidation type="list" allowBlank="1" showInputMessage="1" showErrorMessage="1" sqref="B3:G3" xr:uid="{64354D0D-8E71-47CA-9FFA-E15554AD90D9}">
      <formula1>"Verifiable Credentials,Encrypted Verifiable Credential,Sub-Schema"</formula1>
    </dataValidation>
  </dataValidations>
  <hyperlinks>
    <hyperlink ref="C8" location="'Crediting Period (enum)'!A1" display="'Crediting Period (enum)" xr:uid="{C21D49D1-26BD-4130-9A4E-A5063F8306C8}"/>
  </hyperlinks>
  <pageMargins left="0.7" right="0.7" top="0.75" bottom="0.75" header="0.3" footer="0.3"/>
  <pageSetup orientation="portrait" horizontalDpi="4294967295" verticalDpi="4294967295" r:id="rId1"/>
  <extLst>
    <ext xmlns:x14="http://schemas.microsoft.com/office/spreadsheetml/2009/9/main" uri="{CCE6A557-97BC-4b89-ADB6-D9C93CAAB3DF}">
      <x14:dataValidations xmlns:xm="http://schemas.microsoft.com/office/excel/2006/main" count="1">
        <x14:dataValidation type="list" allowBlank="1" showInputMessage="1" showErrorMessage="1" xr:uid="{F1ED618E-9543-4FBE-ADF4-1BD143C48B77}">
          <x14:formula1>
            <xm:f>'Crediting Period (enum)'!$A$3:$A$5</xm:f>
          </x14:formula1>
          <xm:sqref>G8</xm:sqref>
        </x14:dataValidation>
      </x14:dataValidations>
    </ext>
  </extLst>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10007-E015-4F92-AF7C-E23AEB9F9EC9}">
  <sheetPr codeName="Sheet67">
    <outlinePr summaryBelow="0" summaryRight="0"/>
  </sheetPr>
  <dimension ref="A1:G11"/>
  <sheetViews>
    <sheetView workbookViewId="0">
      <selection activeCell="A5" sqref="A5:XFD1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635</v>
      </c>
      <c r="B1" s="70"/>
      <c r="C1" s="70"/>
      <c r="D1" s="70"/>
      <c r="E1" s="70"/>
      <c r="F1" s="70"/>
      <c r="G1" s="70"/>
    </row>
    <row r="2" spans="1:7" ht="18.75" x14ac:dyDescent="0.3">
      <c r="A2" s="1" t="s">
        <v>1</v>
      </c>
      <c r="B2" s="71" t="s">
        <v>697</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c r="D5" s="3"/>
      <c r="E5" s="15" t="s">
        <v>6</v>
      </c>
      <c r="F5" s="3" t="s">
        <v>11</v>
      </c>
      <c r="G5" s="3"/>
    </row>
    <row r="6" spans="1:7" x14ac:dyDescent="0.25">
      <c r="A6" s="3" t="s">
        <v>15</v>
      </c>
      <c r="B6" s="15" t="s">
        <v>29</v>
      </c>
      <c r="C6" s="3" t="s">
        <v>19</v>
      </c>
      <c r="D6" s="3"/>
      <c r="E6" s="15" t="s">
        <v>635</v>
      </c>
      <c r="F6" s="3" t="s">
        <v>11</v>
      </c>
      <c r="G6" s="3"/>
    </row>
    <row r="7" spans="1:7" x14ac:dyDescent="0.25">
      <c r="A7" s="3" t="s">
        <v>15</v>
      </c>
      <c r="B7" s="15" t="s">
        <v>29</v>
      </c>
      <c r="C7" s="3" t="s">
        <v>19</v>
      </c>
      <c r="D7" s="3"/>
      <c r="E7" s="15" t="s">
        <v>637</v>
      </c>
      <c r="F7" s="3" t="s">
        <v>11</v>
      </c>
      <c r="G7" s="3"/>
    </row>
    <row r="8" spans="1:7" x14ac:dyDescent="0.25">
      <c r="A8" s="3" t="s">
        <v>15</v>
      </c>
      <c r="B8" s="15" t="s">
        <v>29</v>
      </c>
      <c r="C8" s="14"/>
      <c r="D8" s="3"/>
      <c r="E8" s="15" t="s">
        <v>638</v>
      </c>
      <c r="F8" s="3" t="s">
        <v>11</v>
      </c>
      <c r="G8" s="3"/>
    </row>
    <row r="9" spans="1:7" x14ac:dyDescent="0.25">
      <c r="A9" s="3" t="s">
        <v>15</v>
      </c>
      <c r="B9" s="15" t="s">
        <v>29</v>
      </c>
      <c r="C9" s="14"/>
      <c r="D9" s="3"/>
      <c r="E9" s="15" t="s">
        <v>639</v>
      </c>
      <c r="F9" s="3" t="s">
        <v>11</v>
      </c>
      <c r="G9" s="3"/>
    </row>
    <row r="10" spans="1:7" x14ac:dyDescent="0.25">
      <c r="A10" s="3" t="s">
        <v>15</v>
      </c>
      <c r="B10" s="15" t="s">
        <v>29</v>
      </c>
      <c r="C10" s="14"/>
      <c r="D10" s="3"/>
      <c r="E10" s="15" t="s">
        <v>640</v>
      </c>
      <c r="F10" s="3" t="s">
        <v>11</v>
      </c>
      <c r="G10" s="3"/>
    </row>
    <row r="11" spans="1:7" x14ac:dyDescent="0.25">
      <c r="A11" s="3" t="s">
        <v>15</v>
      </c>
      <c r="B11" s="15" t="s">
        <v>29</v>
      </c>
      <c r="C11" s="14"/>
      <c r="D11" s="3"/>
      <c r="E11" s="15" t="s">
        <v>641</v>
      </c>
      <c r="F11" s="3" t="s">
        <v>11</v>
      </c>
      <c r="G11" s="3"/>
    </row>
  </sheetData>
  <mergeCells count="3">
    <mergeCell ref="A1:G1"/>
    <mergeCell ref="B2:G2"/>
    <mergeCell ref="B3:G3"/>
  </mergeCells>
  <dataValidations count="2">
    <dataValidation type="list" allowBlank="1" showInputMessage="1" showErrorMessage="1" sqref="B3:G3" xr:uid="{95269A7D-E94C-493C-8286-FA0E9BEC4F0B}">
      <formula1>"Verifiable Credentials,Encrypted Verifiable Credential,Sub-Schema"</formula1>
    </dataValidation>
    <dataValidation type="list" allowBlank="1" showInputMessage="1" showErrorMessage="1" sqref="F5:F11 A5:A11" xr:uid="{8B3456B7-0F28-49F4-9B42-337F9D9FC405}">
      <formula1>"Yes,No"</formula1>
    </dataValidation>
  </dataValidations>
  <pageMargins left="0.7" right="0.7" top="0.75" bottom="0.75" header="0.3" footer="0.3"/>
  <pageSetup orientation="portrait" horizontalDpi="4294967295" verticalDpi="4294967295"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0B31D-6FCD-4D62-B8E6-8E14B15E12EF}">
  <sheetPr codeName="Sheet68">
    <outlinePr summaryBelow="0" summaryRight="0"/>
  </sheetPr>
  <dimension ref="A1:G12"/>
  <sheetViews>
    <sheetView workbookViewId="0">
      <selection activeCell="E36" sqref="E36"/>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644</v>
      </c>
      <c r="B1" s="70"/>
      <c r="C1" s="70"/>
      <c r="D1" s="70"/>
      <c r="E1" s="70"/>
      <c r="F1" s="70"/>
      <c r="G1" s="70"/>
    </row>
    <row r="2" spans="1:7" ht="18.75" x14ac:dyDescent="0.3">
      <c r="A2" s="1" t="s">
        <v>1</v>
      </c>
      <c r="B2" s="71" t="s">
        <v>698</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t="s">
        <v>19</v>
      </c>
      <c r="D5" s="3"/>
      <c r="E5" s="15" t="s">
        <v>635</v>
      </c>
      <c r="F5" s="3" t="s">
        <v>11</v>
      </c>
      <c r="G5" s="3"/>
    </row>
    <row r="6" spans="1:7" x14ac:dyDescent="0.25">
      <c r="A6" s="3" t="s">
        <v>15</v>
      </c>
      <c r="B6" s="15" t="s">
        <v>29</v>
      </c>
      <c r="C6" s="3" t="s">
        <v>19</v>
      </c>
      <c r="D6" s="3"/>
      <c r="E6" s="15" t="s">
        <v>637</v>
      </c>
      <c r="F6" s="3" t="s">
        <v>11</v>
      </c>
      <c r="G6" s="3"/>
    </row>
    <row r="7" spans="1:7" collapsed="1" x14ac:dyDescent="0.25">
      <c r="A7" s="3" t="s">
        <v>15</v>
      </c>
      <c r="B7" s="14" t="s">
        <v>248</v>
      </c>
      <c r="C7" s="14"/>
      <c r="D7" s="3"/>
      <c r="E7" s="15" t="s">
        <v>645</v>
      </c>
      <c r="F7" s="3" t="s">
        <v>11</v>
      </c>
      <c r="G7" s="3"/>
    </row>
    <row r="8" spans="1:7" hidden="1" outlineLevel="1" collapsed="1" x14ac:dyDescent="0.25">
      <c r="A8" s="3" t="s">
        <v>15</v>
      </c>
      <c r="B8" s="15" t="s">
        <v>210</v>
      </c>
      <c r="C8" s="3" t="s">
        <v>19</v>
      </c>
      <c r="D8" s="3"/>
      <c r="E8" s="15" t="s">
        <v>250</v>
      </c>
      <c r="F8" s="3" t="s">
        <v>11</v>
      </c>
      <c r="G8" s="3"/>
    </row>
    <row r="9" spans="1:7" hidden="1" outlineLevel="1" x14ac:dyDescent="0.25">
      <c r="A9" s="3" t="s">
        <v>15</v>
      </c>
      <c r="B9" s="15" t="s">
        <v>210</v>
      </c>
      <c r="C9" s="3" t="s">
        <v>19</v>
      </c>
      <c r="D9" s="3"/>
      <c r="E9" s="15" t="s">
        <v>251</v>
      </c>
      <c r="F9" s="3" t="s">
        <v>11</v>
      </c>
      <c r="G9" s="3"/>
    </row>
    <row r="10" spans="1:7" x14ac:dyDescent="0.25">
      <c r="A10" s="3" t="s">
        <v>15</v>
      </c>
      <c r="B10" s="15" t="s">
        <v>29</v>
      </c>
      <c r="C10" s="14"/>
      <c r="D10" s="3"/>
      <c r="E10" s="15" t="s">
        <v>646</v>
      </c>
      <c r="F10" s="3" t="s">
        <v>11</v>
      </c>
      <c r="G10" s="3"/>
    </row>
    <row r="11" spans="1:7" x14ac:dyDescent="0.25">
      <c r="A11" s="3" t="s">
        <v>15</v>
      </c>
      <c r="B11" s="15" t="s">
        <v>29</v>
      </c>
      <c r="C11" s="14"/>
      <c r="D11" s="3"/>
      <c r="E11" s="15" t="s">
        <v>647</v>
      </c>
      <c r="F11" s="3" t="s">
        <v>11</v>
      </c>
      <c r="G11" s="3"/>
    </row>
    <row r="12" spans="1:7" x14ac:dyDescent="0.25">
      <c r="A12" s="3" t="s">
        <v>15</v>
      </c>
      <c r="B12" s="15" t="s">
        <v>29</v>
      </c>
      <c r="C12" s="14"/>
      <c r="D12" s="3"/>
      <c r="E12" s="15" t="s">
        <v>648</v>
      </c>
      <c r="F12" s="3" t="s">
        <v>11</v>
      </c>
      <c r="G12" s="3"/>
    </row>
  </sheetData>
  <mergeCells count="3">
    <mergeCell ref="A1:G1"/>
    <mergeCell ref="B2:G2"/>
    <mergeCell ref="B3:G3"/>
  </mergeCells>
  <dataValidations count="2">
    <dataValidation type="list" allowBlank="1" showInputMessage="1" showErrorMessage="1" sqref="B3:G3" xr:uid="{7FC92E6D-FBFF-4437-B17A-B3C541985E80}">
      <formula1>"Verifiable Credentials,Encrypted Verifiable Credential,Sub-Schema"</formula1>
    </dataValidation>
    <dataValidation type="list" allowBlank="1" showInputMessage="1" showErrorMessage="1" sqref="A5:A12 F5:F12" xr:uid="{58FB4A1F-4BF8-4835-B053-9DEE88D1CDF8}">
      <formula1>"Yes,No"</formula1>
    </dataValidation>
  </dataValidations>
  <hyperlinks>
    <hyperlink ref="B7" location="'Date Range'!A1" display="'Date Range" xr:uid="{F5D00334-09DC-4844-AA88-18E458766F33}"/>
  </hyperlinks>
  <pageMargins left="0.7" right="0.7" top="0.75" bottom="0.75" header="0.3" footer="0.3"/>
  <pageSetup orientation="portrait" horizontalDpi="4294967295" verticalDpi="4294967295"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C8D2-3516-4E47-B615-AA0F7B9B5C2D}">
  <sheetPr codeName="Sheet69">
    <outlinePr summaryBelow="0" summaryRight="0"/>
  </sheetPr>
  <dimension ref="A1:G6"/>
  <sheetViews>
    <sheetView workbookViewId="0">
      <selection activeCell="E34" sqref="E34"/>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649</v>
      </c>
      <c r="B1" s="70"/>
      <c r="C1" s="70"/>
      <c r="D1" s="70"/>
      <c r="E1" s="70"/>
      <c r="F1" s="70"/>
      <c r="G1" s="70"/>
    </row>
    <row r="2" spans="1:7" ht="18.75" x14ac:dyDescent="0.3">
      <c r="A2" s="1" t="s">
        <v>1</v>
      </c>
      <c r="B2" s="71" t="s">
        <v>699</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t="s">
        <v>19</v>
      </c>
      <c r="D5" s="3"/>
      <c r="E5" s="15" t="s">
        <v>650</v>
      </c>
      <c r="F5" s="3" t="s">
        <v>11</v>
      </c>
      <c r="G5" s="3"/>
    </row>
    <row r="6" spans="1:7" x14ac:dyDescent="0.25">
      <c r="A6" s="3" t="s">
        <v>15</v>
      </c>
      <c r="B6" s="15" t="s">
        <v>29</v>
      </c>
      <c r="C6" s="3" t="s">
        <v>19</v>
      </c>
      <c r="D6" s="3"/>
      <c r="E6" s="15" t="s">
        <v>651</v>
      </c>
      <c r="F6" s="3" t="s">
        <v>11</v>
      </c>
      <c r="G6" s="3"/>
    </row>
  </sheetData>
  <mergeCells count="3">
    <mergeCell ref="A1:G1"/>
    <mergeCell ref="B2:G2"/>
    <mergeCell ref="B3:G3"/>
  </mergeCells>
  <dataValidations count="2">
    <dataValidation type="list" allowBlank="1" showInputMessage="1" showErrorMessage="1" sqref="A5:A6 F5:F6" xr:uid="{91F7AFF0-3CAF-45F9-A0C5-007B26F93E96}">
      <formula1>"Yes,No"</formula1>
    </dataValidation>
    <dataValidation type="list" allowBlank="1" showInputMessage="1" showErrorMessage="1" sqref="B3:G3" xr:uid="{F293978D-3C0C-4A1D-8B22-509CC0F599D1}">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922FA-8DC5-4096-AE78-003B2FB182F0}">
  <sheetPr codeName="Sheet70">
    <outlinePr summaryBelow="0" summaryRight="0"/>
  </sheetPr>
  <dimension ref="A1:G7"/>
  <sheetViews>
    <sheetView workbookViewId="0">
      <selection sqref="A1:G1"/>
    </sheetView>
  </sheetViews>
  <sheetFormatPr defaultRowHeight="15"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653</v>
      </c>
      <c r="B1" s="70"/>
      <c r="C1" s="70"/>
      <c r="D1" s="70"/>
      <c r="E1" s="70"/>
      <c r="F1" s="70"/>
      <c r="G1" s="70"/>
    </row>
    <row r="2" spans="1:7" ht="18.75" x14ac:dyDescent="0.3">
      <c r="A2" s="1" t="s">
        <v>1</v>
      </c>
      <c r="B2" s="71" t="s">
        <v>700</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29</v>
      </c>
      <c r="C5" s="3" t="s">
        <v>19</v>
      </c>
      <c r="D5" s="3"/>
      <c r="E5" s="15" t="s">
        <v>654</v>
      </c>
      <c r="F5" s="3" t="s">
        <v>11</v>
      </c>
      <c r="G5" s="3"/>
    </row>
    <row r="6" spans="1:7" x14ac:dyDescent="0.25">
      <c r="A6" s="3" t="s">
        <v>15</v>
      </c>
      <c r="B6" s="15" t="s">
        <v>29</v>
      </c>
      <c r="C6" s="3" t="s">
        <v>19</v>
      </c>
      <c r="D6" s="3"/>
      <c r="E6" s="15" t="s">
        <v>521</v>
      </c>
      <c r="F6" s="3" t="s">
        <v>11</v>
      </c>
      <c r="G6" s="3"/>
    </row>
    <row r="7" spans="1:7" x14ac:dyDescent="0.25">
      <c r="A7" s="3" t="s">
        <v>15</v>
      </c>
      <c r="B7" s="15" t="s">
        <v>29</v>
      </c>
      <c r="C7" s="3" t="s">
        <v>19</v>
      </c>
      <c r="D7" s="3"/>
      <c r="E7" s="15" t="s">
        <v>655</v>
      </c>
      <c r="F7" s="3" t="s">
        <v>11</v>
      </c>
      <c r="G7" s="3"/>
    </row>
  </sheetData>
  <mergeCells count="3">
    <mergeCell ref="A1:G1"/>
    <mergeCell ref="B2:G2"/>
    <mergeCell ref="B3:G3"/>
  </mergeCells>
  <dataValidations count="2">
    <dataValidation type="list" allowBlank="1" showInputMessage="1" showErrorMessage="1" sqref="B3:G3" xr:uid="{B34DDAF5-C644-4942-8BCE-69D04F4D43B6}">
      <formula1>"Verifiable Credentials,Encrypted Verifiable Credential,Sub-Schema"</formula1>
    </dataValidation>
    <dataValidation type="list" allowBlank="1" showInputMessage="1" showErrorMessage="1" sqref="A5:A7 F5:F7" xr:uid="{8B0482B3-3EEC-44A1-8E4A-3527B5323044}">
      <formula1>"Yes,No"</formula1>
    </dataValidation>
  </dataValidations>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BCA87-B40F-404E-B3CD-B6FF3B2C3F48}">
  <sheetPr>
    <outlinePr summaryBelow="0" summaryRight="0"/>
  </sheetPr>
  <dimension ref="A1:G10"/>
  <sheetViews>
    <sheetView workbookViewId="0">
      <selection activeCell="D4" sqref="D1:D1048576"/>
    </sheetView>
  </sheetViews>
  <sheetFormatPr defaultRowHeight="15" x14ac:dyDescent="0.25"/>
  <cols>
    <col min="1" max="1" width="20" customWidth="1"/>
    <col min="2" max="2" width="40" customWidth="1"/>
    <col min="3" max="4" width="20" customWidth="1"/>
    <col min="5" max="5" width="55" customWidth="1"/>
    <col min="6" max="6" width="30" customWidth="1"/>
    <col min="7" max="7" width="50" customWidth="1"/>
  </cols>
  <sheetData>
    <row r="1" spans="1:7" ht="18.75" x14ac:dyDescent="0.3">
      <c r="A1" s="69" t="s">
        <v>75</v>
      </c>
      <c r="B1" s="70"/>
      <c r="C1" s="70"/>
      <c r="D1" s="70"/>
      <c r="E1" s="70"/>
      <c r="F1" s="70"/>
      <c r="G1" s="70"/>
    </row>
    <row r="2" spans="1:7" ht="18.75" x14ac:dyDescent="0.3">
      <c r="A2" s="1" t="s">
        <v>1</v>
      </c>
      <c r="B2" s="71" t="s">
        <v>202</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15</v>
      </c>
      <c r="B5" s="15" t="s">
        <v>12</v>
      </c>
      <c r="C5" s="3"/>
      <c r="D5" s="15"/>
      <c r="E5" s="15" t="s">
        <v>76</v>
      </c>
      <c r="F5" s="3" t="s">
        <v>11</v>
      </c>
      <c r="G5" s="3">
        <v>0.56699999999999995</v>
      </c>
    </row>
    <row r="6" spans="1:7" x14ac:dyDescent="0.25">
      <c r="A6" s="3" t="s">
        <v>15</v>
      </c>
      <c r="B6" s="15" t="s">
        <v>12</v>
      </c>
      <c r="C6" s="3"/>
      <c r="D6" s="15"/>
      <c r="E6" s="15" t="s">
        <v>77</v>
      </c>
      <c r="F6" s="3" t="s">
        <v>11</v>
      </c>
      <c r="G6" s="3">
        <v>48</v>
      </c>
    </row>
    <row r="7" spans="1:7" x14ac:dyDescent="0.25">
      <c r="A7" s="3" t="s">
        <v>11</v>
      </c>
      <c r="B7" s="15" t="s">
        <v>12</v>
      </c>
      <c r="C7" s="3"/>
      <c r="D7" s="15" t="s">
        <v>13</v>
      </c>
      <c r="E7" s="15" t="s">
        <v>78</v>
      </c>
      <c r="F7" s="3" t="s">
        <v>11</v>
      </c>
      <c r="G7" s="62">
        <f>G5*G6</f>
        <v>27.215999999999998</v>
      </c>
    </row>
    <row r="8" spans="1:7" ht="48" x14ac:dyDescent="0.25">
      <c r="A8" s="3" t="s">
        <v>11</v>
      </c>
      <c r="B8" s="15" t="s">
        <v>12</v>
      </c>
      <c r="C8" s="3"/>
      <c r="D8" s="15" t="s">
        <v>13</v>
      </c>
      <c r="E8" s="15" t="s">
        <v>79</v>
      </c>
      <c r="F8" s="3" t="s">
        <v>11</v>
      </c>
      <c r="G8" s="62">
        <f>525600*G7</f>
        <v>14304729.6</v>
      </c>
    </row>
    <row r="9" spans="1:7" ht="63" x14ac:dyDescent="0.25">
      <c r="A9" s="3" t="s">
        <v>11</v>
      </c>
      <c r="B9" s="15" t="s">
        <v>12</v>
      </c>
      <c r="C9" s="3"/>
      <c r="D9" s="15" t="s">
        <v>13</v>
      </c>
      <c r="E9" s="15" t="s">
        <v>80</v>
      </c>
      <c r="F9" s="3" t="s">
        <v>11</v>
      </c>
      <c r="G9" s="62">
        <f>G8*0.0423*0.000454</f>
        <v>274.71088818431997</v>
      </c>
    </row>
    <row r="10" spans="1:7" ht="63" x14ac:dyDescent="0.25">
      <c r="A10" s="3" t="s">
        <v>11</v>
      </c>
      <c r="B10" s="15" t="s">
        <v>12</v>
      </c>
      <c r="C10" s="3"/>
      <c r="D10" s="15" t="s">
        <v>13</v>
      </c>
      <c r="E10" s="15" t="s">
        <v>81</v>
      </c>
      <c r="F10" s="3" t="s">
        <v>11</v>
      </c>
      <c r="G10" s="62">
        <f>G9*28</f>
        <v>7691.9048691609587</v>
      </c>
    </row>
  </sheetData>
  <mergeCells count="3">
    <mergeCell ref="A1:G1"/>
    <mergeCell ref="B2:G2"/>
    <mergeCell ref="B3:G3"/>
  </mergeCells>
  <dataValidations count="2">
    <dataValidation type="list" allowBlank="1" showInputMessage="1" showErrorMessage="1" sqref="F5:F10 A5:A10" xr:uid="{24ED4BE5-3652-4C2A-9BA3-36F2928A2206}">
      <formula1>"Yes,No"</formula1>
    </dataValidation>
    <dataValidation type="list" allowBlank="1" showInputMessage="1" showErrorMessage="1" sqref="B3:G3" xr:uid="{F1220751-D685-4550-8BAB-1E0B49630B56}">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E4EA2-0418-4470-927C-53F0E0A47AA6}">
  <sheetPr codeName="Sheet71">
    <outlinePr summaryBelow="0" summaryRight="0"/>
  </sheetPr>
  <dimension ref="A1:G10"/>
  <sheetViews>
    <sheetView workbookViewId="0">
      <selection activeCell="B21" sqref="B21"/>
    </sheetView>
  </sheetViews>
  <sheetFormatPr defaultRowHeight="15" outlineLevelRow="1" x14ac:dyDescent="0.25"/>
  <cols>
    <col min="1" max="1" width="20" customWidth="1"/>
    <col min="2" max="2" width="40" customWidth="1"/>
    <col min="3" max="4" width="20" customWidth="1"/>
    <col min="5" max="5" width="70" customWidth="1"/>
    <col min="6" max="6" width="30" customWidth="1"/>
    <col min="7" max="7" width="50" customWidth="1"/>
  </cols>
  <sheetData>
    <row r="1" spans="1:7" ht="18.75" x14ac:dyDescent="0.3">
      <c r="A1" s="69" t="s">
        <v>658</v>
      </c>
      <c r="B1" s="70"/>
      <c r="C1" s="70"/>
      <c r="D1" s="70"/>
      <c r="E1" s="70"/>
      <c r="F1" s="70"/>
      <c r="G1" s="70"/>
    </row>
    <row r="2" spans="1:7" ht="18.75" x14ac:dyDescent="0.3">
      <c r="A2" s="1" t="s">
        <v>1</v>
      </c>
      <c r="B2" s="71" t="s">
        <v>701</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4" t="s">
        <v>248</v>
      </c>
      <c r="C5" s="3" t="s">
        <v>19</v>
      </c>
      <c r="D5" s="3"/>
      <c r="E5" s="15" t="s">
        <v>659</v>
      </c>
      <c r="F5" s="3" t="s">
        <v>11</v>
      </c>
      <c r="G5" s="3"/>
    </row>
    <row r="6" spans="1:7" outlineLevel="1" collapsed="1" x14ac:dyDescent="0.25">
      <c r="A6" s="3" t="s">
        <v>15</v>
      </c>
      <c r="B6" s="15" t="s">
        <v>210</v>
      </c>
      <c r="C6" s="3" t="s">
        <v>19</v>
      </c>
      <c r="D6" s="3"/>
      <c r="E6" s="15" t="s">
        <v>250</v>
      </c>
      <c r="F6" s="3" t="s">
        <v>11</v>
      </c>
      <c r="G6" s="3"/>
    </row>
    <row r="7" spans="1:7" outlineLevel="1" x14ac:dyDescent="0.25">
      <c r="A7" s="3" t="s">
        <v>15</v>
      </c>
      <c r="B7" s="15" t="s">
        <v>210</v>
      </c>
      <c r="C7" s="3" t="s">
        <v>19</v>
      </c>
      <c r="D7" s="3"/>
      <c r="E7" s="15" t="s">
        <v>251</v>
      </c>
      <c r="F7" s="3" t="s">
        <v>11</v>
      </c>
      <c r="G7" s="3"/>
    </row>
    <row r="8" spans="1:7" x14ac:dyDescent="0.25">
      <c r="A8" s="3" t="s">
        <v>15</v>
      </c>
      <c r="B8" s="15" t="s">
        <v>12</v>
      </c>
      <c r="C8" s="3" t="s">
        <v>19</v>
      </c>
      <c r="D8" s="3"/>
      <c r="E8" s="15" t="s">
        <v>660</v>
      </c>
      <c r="F8" s="3" t="s">
        <v>11</v>
      </c>
      <c r="G8" s="3"/>
    </row>
    <row r="9" spans="1:7" x14ac:dyDescent="0.25">
      <c r="A9" s="3" t="s">
        <v>15</v>
      </c>
      <c r="B9" s="15" t="s">
        <v>12</v>
      </c>
      <c r="C9" s="3" t="s">
        <v>19</v>
      </c>
      <c r="D9" s="3"/>
      <c r="E9" s="15" t="s">
        <v>661</v>
      </c>
      <c r="F9" s="3" t="s">
        <v>11</v>
      </c>
      <c r="G9" s="3"/>
    </row>
    <row r="10" spans="1:7" ht="12.75" customHeight="1" x14ac:dyDescent="0.25">
      <c r="A10" s="3" t="s">
        <v>15</v>
      </c>
      <c r="B10" s="15" t="s">
        <v>12</v>
      </c>
      <c r="C10" s="3" t="s">
        <v>19</v>
      </c>
      <c r="D10" s="3"/>
      <c r="E10" s="15" t="s">
        <v>662</v>
      </c>
      <c r="F10" s="3" t="s">
        <v>11</v>
      </c>
      <c r="G10" s="3"/>
    </row>
  </sheetData>
  <mergeCells count="3">
    <mergeCell ref="A1:G1"/>
    <mergeCell ref="B2:G2"/>
    <mergeCell ref="B3:G3"/>
  </mergeCells>
  <dataValidations count="2">
    <dataValidation type="list" allowBlank="1" showInputMessage="1" showErrorMessage="1" sqref="F5:F10 A5:A10" xr:uid="{133751D7-E0DD-43B5-B676-92AF9CB0CAC3}">
      <formula1>"Yes,No"</formula1>
    </dataValidation>
    <dataValidation type="list" allowBlank="1" showInputMessage="1" showErrorMessage="1" sqref="B3:G3" xr:uid="{DEAFB4FE-0906-491B-AF9D-675B8C031EB8}">
      <formula1>"Verifiable Credentials,Encrypted Verifiable Credential,Sub-Schema"</formula1>
    </dataValidation>
  </dataValidations>
  <hyperlinks>
    <hyperlink ref="B5" location="'Date Range'!A1" display="'Date Range" xr:uid="{00C77A9B-5128-47BF-A70C-DA3C93772C36}"/>
  </hyperlinks>
  <pageMargins left="0.7" right="0.7" top="0.75" bottom="0.75" header="0.3" footer="0.3"/>
  <pageSetup orientation="portrait" horizontalDpi="4294967295" verticalDpi="4294967295"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3">
    <outlinePr summaryBelow="0" summaryRight="0"/>
  </sheetPr>
  <dimension ref="A1:B5"/>
  <sheetViews>
    <sheetView workbookViewId="0">
      <selection activeCell="B12" sqref="B12"/>
    </sheetView>
  </sheetViews>
  <sheetFormatPr defaultRowHeight="15" x14ac:dyDescent="0.25"/>
  <cols>
    <col min="1" max="1" width="30" customWidth="1"/>
    <col min="2" max="2" width="50" customWidth="1"/>
  </cols>
  <sheetData>
    <row r="1" spans="1:2" ht="18.75" x14ac:dyDescent="0.3">
      <c r="A1" s="6" t="s">
        <v>702</v>
      </c>
      <c r="B1" s="17" t="s">
        <v>231</v>
      </c>
    </row>
    <row r="2" spans="1:2" ht="18.75" x14ac:dyDescent="0.3">
      <c r="A2" s="6" t="s">
        <v>703</v>
      </c>
      <c r="B2" s="7" t="s">
        <v>239</v>
      </c>
    </row>
    <row r="3" spans="1:2" x14ac:dyDescent="0.25">
      <c r="A3" s="73" t="s">
        <v>240</v>
      </c>
      <c r="B3" s="73"/>
    </row>
    <row r="4" spans="1:2" x14ac:dyDescent="0.25">
      <c r="A4" s="73" t="s">
        <v>704</v>
      </c>
      <c r="B4" s="73"/>
    </row>
    <row r="5" spans="1:2" x14ac:dyDescent="0.25">
      <c r="A5" s="73" t="s">
        <v>705</v>
      </c>
      <c r="B5" s="73"/>
    </row>
  </sheetData>
  <mergeCells count="3">
    <mergeCell ref="A3:B3"/>
    <mergeCell ref="A4:B4"/>
    <mergeCell ref="A5:B5"/>
  </mergeCells>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4259F-4EFF-412C-8E19-7EEBBAA07C53}">
  <sheetPr codeName="Sheet24">
    <outlinePr summaryBelow="0" summaryRight="0"/>
  </sheetPr>
  <dimension ref="A1:B4"/>
  <sheetViews>
    <sheetView workbookViewId="0">
      <selection activeCell="B1" sqref="B1"/>
    </sheetView>
  </sheetViews>
  <sheetFormatPr defaultRowHeight="15" x14ac:dyDescent="0.25"/>
  <cols>
    <col min="1" max="1" width="30" customWidth="1"/>
    <col min="2" max="2" width="50" customWidth="1"/>
  </cols>
  <sheetData>
    <row r="1" spans="1:2" ht="18.75" x14ac:dyDescent="0.3">
      <c r="A1" s="6" t="s">
        <v>702</v>
      </c>
      <c r="B1" s="17" t="s">
        <v>264</v>
      </c>
    </row>
    <row r="2" spans="1:2" ht="45.75" x14ac:dyDescent="0.3">
      <c r="A2" s="6" t="s">
        <v>703</v>
      </c>
      <c r="B2" s="17" t="s">
        <v>266</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2267A-859D-451B-A787-6458002D5665}">
  <sheetPr codeName="Sheet25">
    <outlinePr summaryBelow="0" summaryRight="0"/>
  </sheetPr>
  <dimension ref="A1:B4"/>
  <sheetViews>
    <sheetView workbookViewId="0"/>
  </sheetViews>
  <sheetFormatPr defaultRowHeight="15" x14ac:dyDescent="0.25"/>
  <cols>
    <col min="1" max="1" width="30" customWidth="1"/>
    <col min="2" max="2" width="50" customWidth="1"/>
  </cols>
  <sheetData>
    <row r="1" spans="1:2" ht="18.75" x14ac:dyDescent="0.3">
      <c r="A1" s="6" t="s">
        <v>702</v>
      </c>
      <c r="B1" s="17" t="s">
        <v>264</v>
      </c>
    </row>
    <row r="2" spans="1:2" ht="45.75" x14ac:dyDescent="0.3">
      <c r="A2" s="6" t="s">
        <v>703</v>
      </c>
      <c r="B2" s="17" t="s">
        <v>269</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18B6B-C5E3-402A-86AE-C08FD989ABF0}">
  <sheetPr codeName="Sheet26">
    <outlinePr summaryBelow="0" summaryRight="0"/>
  </sheetPr>
  <dimension ref="A1:B4"/>
  <sheetViews>
    <sheetView workbookViewId="0">
      <selection activeCell="B7" sqref="B7"/>
    </sheetView>
  </sheetViews>
  <sheetFormatPr defaultRowHeight="15" x14ac:dyDescent="0.25"/>
  <cols>
    <col min="1" max="1" width="30" customWidth="1"/>
    <col min="2" max="2" width="50" customWidth="1"/>
  </cols>
  <sheetData>
    <row r="1" spans="1:2" ht="18.75" x14ac:dyDescent="0.3">
      <c r="A1" s="6" t="s">
        <v>702</v>
      </c>
      <c r="B1" s="17" t="s">
        <v>271</v>
      </c>
    </row>
    <row r="2" spans="1:2" ht="60.75" x14ac:dyDescent="0.3">
      <c r="A2" s="6" t="s">
        <v>703</v>
      </c>
      <c r="B2" s="17" t="s">
        <v>273</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5C665-28B8-46F5-98BF-AF0439FFB2CC}">
  <sheetPr codeName="Sheet27">
    <outlinePr summaryBelow="0" summaryRight="0"/>
  </sheetPr>
  <dimension ref="A1:B4"/>
  <sheetViews>
    <sheetView workbookViewId="0">
      <selection activeCell="A3" sqref="A3:B3"/>
    </sheetView>
  </sheetViews>
  <sheetFormatPr defaultRowHeight="15" x14ac:dyDescent="0.25"/>
  <cols>
    <col min="1" max="1" width="30" customWidth="1"/>
    <col min="2" max="2" width="50" customWidth="1"/>
  </cols>
  <sheetData>
    <row r="1" spans="1:2" ht="18.75" x14ac:dyDescent="0.3">
      <c r="A1" s="6" t="s">
        <v>702</v>
      </c>
      <c r="B1" s="17" t="s">
        <v>271</v>
      </c>
    </row>
    <row r="2" spans="1:2" ht="60.75" x14ac:dyDescent="0.3">
      <c r="A2" s="6" t="s">
        <v>703</v>
      </c>
      <c r="B2" s="17" t="s">
        <v>276</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B7F8-83C3-46A8-B2F6-A4AB1D942D5F}">
  <sheetPr codeName="Sheet28">
    <outlinePr summaryBelow="0" summaryRight="0"/>
  </sheetPr>
  <dimension ref="A1:B4"/>
  <sheetViews>
    <sheetView workbookViewId="0">
      <selection activeCell="B9" sqref="B9:B10"/>
    </sheetView>
  </sheetViews>
  <sheetFormatPr defaultRowHeight="15" x14ac:dyDescent="0.25"/>
  <cols>
    <col min="1" max="1" width="30" customWidth="1"/>
    <col min="2" max="2" width="50" customWidth="1"/>
  </cols>
  <sheetData>
    <row r="1" spans="1:2" ht="18.75" x14ac:dyDescent="0.3">
      <c r="A1" s="6" t="s">
        <v>702</v>
      </c>
      <c r="B1" s="17" t="s">
        <v>271</v>
      </c>
    </row>
    <row r="2" spans="1:2" ht="30.75" x14ac:dyDescent="0.3">
      <c r="A2" s="6" t="s">
        <v>703</v>
      </c>
      <c r="B2" s="17" t="s">
        <v>278</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4DA7A-1EA0-4A43-A828-BA2C8C3F11B5}">
  <sheetPr codeName="Sheet29">
    <outlinePr summaryBelow="0" summaryRight="0"/>
  </sheetPr>
  <dimension ref="A1:B4"/>
  <sheetViews>
    <sheetView workbookViewId="0">
      <selection activeCell="B8" sqref="B8"/>
    </sheetView>
  </sheetViews>
  <sheetFormatPr defaultRowHeight="15" x14ac:dyDescent="0.25"/>
  <cols>
    <col min="1" max="1" width="30" customWidth="1"/>
    <col min="2" max="2" width="50" customWidth="1"/>
  </cols>
  <sheetData>
    <row r="1" spans="1:2" ht="18.75" x14ac:dyDescent="0.3">
      <c r="A1" s="6" t="s">
        <v>702</v>
      </c>
      <c r="B1" s="17" t="s">
        <v>271</v>
      </c>
    </row>
    <row r="2" spans="1:2" ht="45.75" x14ac:dyDescent="0.3">
      <c r="A2" s="6" t="s">
        <v>703</v>
      </c>
      <c r="B2" s="17" t="s">
        <v>283</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8ABED-F661-45EF-B6DF-03186D8062C8}">
  <sheetPr codeName="Sheet30">
    <outlinePr summaryBelow="0" summaryRight="0"/>
  </sheetPr>
  <dimension ref="A1:B4"/>
  <sheetViews>
    <sheetView workbookViewId="0">
      <selection activeCell="B13" sqref="B13"/>
    </sheetView>
  </sheetViews>
  <sheetFormatPr defaultRowHeight="15" x14ac:dyDescent="0.25"/>
  <cols>
    <col min="1" max="1" width="30" customWidth="1"/>
    <col min="2" max="2" width="50" customWidth="1"/>
  </cols>
  <sheetData>
    <row r="1" spans="1:2" ht="18.75" x14ac:dyDescent="0.3">
      <c r="A1" s="6" t="s">
        <v>702</v>
      </c>
      <c r="B1" s="17" t="s">
        <v>271</v>
      </c>
    </row>
    <row r="2" spans="1:2" ht="30.75" x14ac:dyDescent="0.3">
      <c r="A2" s="6" t="s">
        <v>703</v>
      </c>
      <c r="B2" s="17" t="s">
        <v>706</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4F9BF-1259-48DF-A2A7-F552395B3CD6}">
  <sheetPr codeName="Sheet31">
    <outlinePr summaryBelow="0" summaryRight="0"/>
  </sheetPr>
  <dimension ref="A1:B4"/>
  <sheetViews>
    <sheetView workbookViewId="0">
      <selection activeCell="B9" sqref="B9:B10"/>
    </sheetView>
  </sheetViews>
  <sheetFormatPr defaultRowHeight="15" x14ac:dyDescent="0.25"/>
  <cols>
    <col min="1" max="1" width="30" customWidth="1"/>
    <col min="2" max="2" width="50" customWidth="1"/>
  </cols>
  <sheetData>
    <row r="1" spans="1:2" ht="18.75" x14ac:dyDescent="0.3">
      <c r="A1" s="6" t="s">
        <v>702</v>
      </c>
      <c r="B1" s="17" t="s">
        <v>271</v>
      </c>
    </row>
    <row r="2" spans="1:2" ht="30.75" x14ac:dyDescent="0.3">
      <c r="A2" s="6" t="s">
        <v>703</v>
      </c>
      <c r="B2" s="17" t="s">
        <v>289</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63EDA-E8D2-4282-8AE4-585EFF834875}">
  <sheetPr>
    <outlinePr summaryBelow="0" summaryRight="0"/>
  </sheetPr>
  <dimension ref="A1:G10"/>
  <sheetViews>
    <sheetView workbookViewId="0">
      <selection activeCell="E23" sqref="E23"/>
    </sheetView>
  </sheetViews>
  <sheetFormatPr defaultRowHeight="15" x14ac:dyDescent="0.25"/>
  <cols>
    <col min="1" max="1" width="20" customWidth="1"/>
    <col min="2" max="2" width="40" customWidth="1"/>
    <col min="3" max="4" width="20" customWidth="1"/>
    <col min="5" max="5" width="55" customWidth="1"/>
    <col min="6" max="6" width="30" customWidth="1"/>
    <col min="7" max="7" width="50" customWidth="1"/>
  </cols>
  <sheetData>
    <row r="1" spans="1:7" ht="18.75" x14ac:dyDescent="0.3">
      <c r="A1" s="69" t="s">
        <v>126</v>
      </c>
      <c r="B1" s="70"/>
      <c r="C1" s="70"/>
      <c r="D1" s="70"/>
      <c r="E1" s="70"/>
      <c r="F1" s="70"/>
      <c r="G1" s="70"/>
    </row>
    <row r="2" spans="1:7" ht="18.75" x14ac:dyDescent="0.3">
      <c r="A2" s="1" t="s">
        <v>1</v>
      </c>
      <c r="B2" s="71" t="s">
        <v>202</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ht="60" x14ac:dyDescent="0.25">
      <c r="A5" s="3" t="s">
        <v>15</v>
      </c>
      <c r="B5" s="15" t="s">
        <v>12</v>
      </c>
      <c r="C5" s="3"/>
      <c r="D5" s="15"/>
      <c r="E5" s="15" t="s">
        <v>76</v>
      </c>
      <c r="F5" s="3" t="s">
        <v>11</v>
      </c>
      <c r="G5" s="3">
        <v>0.56699999999999995</v>
      </c>
    </row>
    <row r="6" spans="1:7" x14ac:dyDescent="0.25">
      <c r="A6" s="3" t="s">
        <v>15</v>
      </c>
      <c r="B6" s="15" t="s">
        <v>12</v>
      </c>
      <c r="C6" s="3"/>
      <c r="D6" s="15"/>
      <c r="E6" s="15" t="s">
        <v>77</v>
      </c>
      <c r="F6" s="3" t="s">
        <v>11</v>
      </c>
      <c r="G6" s="3">
        <v>48</v>
      </c>
    </row>
    <row r="7" spans="1:7" x14ac:dyDescent="0.25">
      <c r="A7" s="3" t="s">
        <v>11</v>
      </c>
      <c r="B7" s="15" t="s">
        <v>12</v>
      </c>
      <c r="C7" s="3"/>
      <c r="D7" s="15" t="s">
        <v>13</v>
      </c>
      <c r="E7" s="15" t="s">
        <v>78</v>
      </c>
      <c r="F7" s="3" t="s">
        <v>11</v>
      </c>
      <c r="G7" s="62">
        <f>G5*G6</f>
        <v>27.215999999999998</v>
      </c>
    </row>
    <row r="8" spans="1:7" ht="45" x14ac:dyDescent="0.25">
      <c r="A8" s="3" t="s">
        <v>11</v>
      </c>
      <c r="B8" s="15" t="s">
        <v>12</v>
      </c>
      <c r="C8" s="3"/>
      <c r="D8" s="15" t="s">
        <v>13</v>
      </c>
      <c r="E8" s="15" t="s">
        <v>127</v>
      </c>
      <c r="F8" s="3" t="s">
        <v>11</v>
      </c>
      <c r="G8" s="62">
        <f>525600*G7</f>
        <v>14304729.6</v>
      </c>
    </row>
    <row r="9" spans="1:7" ht="48" x14ac:dyDescent="0.25">
      <c r="A9" s="3" t="s">
        <v>11</v>
      </c>
      <c r="B9" s="15" t="s">
        <v>12</v>
      </c>
      <c r="C9" s="3"/>
      <c r="D9" s="15" t="s">
        <v>13</v>
      </c>
      <c r="E9" s="15" t="s">
        <v>128</v>
      </c>
      <c r="F9" s="3" t="s">
        <v>11</v>
      </c>
      <c r="G9" s="62">
        <f>G8*0.0423*0.000454</f>
        <v>274.71088818431997</v>
      </c>
    </row>
    <row r="10" spans="1:7" ht="48" x14ac:dyDescent="0.25">
      <c r="A10" s="3" t="s">
        <v>11</v>
      </c>
      <c r="B10" s="15" t="s">
        <v>12</v>
      </c>
      <c r="C10" s="3"/>
      <c r="D10" s="15" t="s">
        <v>13</v>
      </c>
      <c r="E10" s="15" t="s">
        <v>129</v>
      </c>
      <c r="F10" s="3" t="s">
        <v>11</v>
      </c>
      <c r="G10" s="62">
        <f>G9*28</f>
        <v>7691.9048691609587</v>
      </c>
    </row>
  </sheetData>
  <mergeCells count="3">
    <mergeCell ref="A1:G1"/>
    <mergeCell ref="B2:G2"/>
    <mergeCell ref="B3:G3"/>
  </mergeCells>
  <dataValidations count="2">
    <dataValidation type="list" allowBlank="1" showInputMessage="1" showErrorMessage="1" sqref="F5:F10 A5:A10" xr:uid="{FD40968C-303F-4F10-B973-825B8BE3DB55}">
      <formula1>"Yes,No"</formula1>
    </dataValidation>
    <dataValidation type="list" allowBlank="1" showInputMessage="1" showErrorMessage="1" sqref="B3:G3" xr:uid="{6F16437F-BA22-4F2E-B7D5-ED151E8A5FE3}">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91FA9-2151-4719-A399-FF811E243749}">
  <sheetPr codeName="Sheet32">
    <outlinePr summaryBelow="0" summaryRight="0"/>
  </sheetPr>
  <dimension ref="A1:B7"/>
  <sheetViews>
    <sheetView workbookViewId="0">
      <selection activeCell="B18" sqref="B18"/>
    </sheetView>
  </sheetViews>
  <sheetFormatPr defaultRowHeight="15" x14ac:dyDescent="0.25"/>
  <cols>
    <col min="1" max="1" width="30" customWidth="1"/>
    <col min="2" max="2" width="50" customWidth="1"/>
  </cols>
  <sheetData>
    <row r="1" spans="1:2" ht="18.75" x14ac:dyDescent="0.3">
      <c r="A1" s="6" t="s">
        <v>702</v>
      </c>
      <c r="B1" s="17" t="s">
        <v>309</v>
      </c>
    </row>
    <row r="2" spans="1:2" ht="75.75" x14ac:dyDescent="0.3">
      <c r="A2" s="6" t="s">
        <v>703</v>
      </c>
      <c r="B2" s="17" t="s">
        <v>311</v>
      </c>
    </row>
    <row r="3" spans="1:2" ht="15" customHeight="1" x14ac:dyDescent="0.25">
      <c r="A3" s="18" t="s">
        <v>707</v>
      </c>
      <c r="B3" s="13"/>
    </row>
    <row r="4" spans="1:2" ht="15" customHeight="1" x14ac:dyDescent="0.25">
      <c r="A4" s="18" t="s">
        <v>708</v>
      </c>
      <c r="B4" s="13"/>
    </row>
    <row r="5" spans="1:2" ht="15" customHeight="1" x14ac:dyDescent="0.25">
      <c r="A5" s="18" t="s">
        <v>709</v>
      </c>
      <c r="B5" s="13"/>
    </row>
    <row r="6" spans="1:2" ht="15" customHeight="1" x14ac:dyDescent="0.25">
      <c r="A6" s="18" t="s">
        <v>710</v>
      </c>
      <c r="B6" s="13"/>
    </row>
    <row r="7" spans="1:2" ht="15" customHeight="1" x14ac:dyDescent="0.25">
      <c r="A7" s="18" t="s">
        <v>711</v>
      </c>
      <c r="B7" s="13"/>
    </row>
  </sheetData>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24DBB-73C7-40C7-8A7E-7CD8969297B2}">
  <sheetPr codeName="Sheet36">
    <outlinePr summaryBelow="0" summaryRight="0"/>
  </sheetPr>
  <dimension ref="A1:B4"/>
  <sheetViews>
    <sheetView workbookViewId="0">
      <selection activeCell="B10" sqref="B9:B10"/>
    </sheetView>
  </sheetViews>
  <sheetFormatPr defaultRowHeight="15" x14ac:dyDescent="0.25"/>
  <cols>
    <col min="1" max="1" width="30" customWidth="1"/>
    <col min="2" max="2" width="50" customWidth="1"/>
  </cols>
  <sheetData>
    <row r="1" spans="1:2" ht="30.75" x14ac:dyDescent="0.3">
      <c r="A1" s="6" t="s">
        <v>702</v>
      </c>
      <c r="B1" s="17" t="s">
        <v>403</v>
      </c>
    </row>
    <row r="2" spans="1:2" ht="30.75" x14ac:dyDescent="0.3">
      <c r="A2" s="6" t="s">
        <v>703</v>
      </c>
      <c r="B2" s="17" t="s">
        <v>414</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044A-F526-4F9F-91E1-62A44B6680B4}">
  <sheetPr codeName="Sheet37">
    <outlinePr summaryBelow="0" summaryRight="0"/>
  </sheetPr>
  <dimension ref="A1:B12"/>
  <sheetViews>
    <sheetView workbookViewId="0">
      <selection activeCell="B14" sqref="B14"/>
    </sheetView>
  </sheetViews>
  <sheetFormatPr defaultRowHeight="15" x14ac:dyDescent="0.25"/>
  <cols>
    <col min="1" max="1" width="30" customWidth="1"/>
    <col min="2" max="2" width="50" customWidth="1"/>
  </cols>
  <sheetData>
    <row r="1" spans="1:2" ht="30.75" x14ac:dyDescent="0.3">
      <c r="A1" s="6" t="s">
        <v>702</v>
      </c>
      <c r="B1" s="17" t="s">
        <v>403</v>
      </c>
    </row>
    <row r="2" spans="1:2" ht="18.75" x14ac:dyDescent="0.3">
      <c r="A2" s="6" t="s">
        <v>703</v>
      </c>
      <c r="B2" s="17" t="s">
        <v>416</v>
      </c>
    </row>
    <row r="3" spans="1:2" x14ac:dyDescent="0.25">
      <c r="A3" t="s">
        <v>418</v>
      </c>
    </row>
    <row r="4" spans="1:2" x14ac:dyDescent="0.25">
      <c r="A4" t="s">
        <v>417</v>
      </c>
    </row>
    <row r="5" spans="1:2" x14ac:dyDescent="0.25">
      <c r="A5" t="s">
        <v>423</v>
      </c>
    </row>
    <row r="6" spans="1:2" x14ac:dyDescent="0.25">
      <c r="A6" t="s">
        <v>426</v>
      </c>
    </row>
    <row r="7" spans="1:2" x14ac:dyDescent="0.25">
      <c r="A7" t="s">
        <v>712</v>
      </c>
    </row>
    <row r="8" spans="1:2" x14ac:dyDescent="0.25">
      <c r="A8" t="s">
        <v>430</v>
      </c>
    </row>
    <row r="9" spans="1:2" x14ac:dyDescent="0.25">
      <c r="A9" t="s">
        <v>432</v>
      </c>
    </row>
    <row r="10" spans="1:2" x14ac:dyDescent="0.25">
      <c r="A10" t="s">
        <v>434</v>
      </c>
    </row>
    <row r="11" spans="1:2" x14ac:dyDescent="0.25">
      <c r="A11" t="s">
        <v>436</v>
      </c>
    </row>
    <row r="12" spans="1:2" x14ac:dyDescent="0.25">
      <c r="A12" t="s">
        <v>713</v>
      </c>
    </row>
  </sheetData>
  <pageMargins left="0.7" right="0.7" top="0.75" bottom="0.75" header="0.3" footer="0.3"/>
  <pageSetup orientation="portrait" horizontalDpi="4294967295" verticalDpi="429496729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8DB22-1DBD-4E89-A815-9DCE0EF30EE1}">
  <sheetPr codeName="Sheet38">
    <outlinePr summaryBelow="0" summaryRight="0"/>
  </sheetPr>
  <dimension ref="A1:B4"/>
  <sheetViews>
    <sheetView workbookViewId="0">
      <selection activeCell="E29" sqref="E29"/>
    </sheetView>
  </sheetViews>
  <sheetFormatPr defaultRowHeight="15" x14ac:dyDescent="0.25"/>
  <cols>
    <col min="1" max="1" width="30" customWidth="1"/>
    <col min="2" max="2" width="50" customWidth="1"/>
  </cols>
  <sheetData>
    <row r="1" spans="1:2" ht="30.75" x14ac:dyDescent="0.3">
      <c r="A1" s="6" t="s">
        <v>702</v>
      </c>
      <c r="B1" s="17" t="s">
        <v>438</v>
      </c>
    </row>
    <row r="2" spans="1:2" ht="60.75" x14ac:dyDescent="0.3">
      <c r="A2" s="6" t="s">
        <v>703</v>
      </c>
      <c r="B2" s="17" t="s">
        <v>451</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841B8-1517-47EC-BADF-F60FEB4AB898}">
  <sheetPr codeName="Sheet39">
    <outlinePr summaryBelow="0" summaryRight="0"/>
  </sheetPr>
  <dimension ref="A1:B4"/>
  <sheetViews>
    <sheetView workbookViewId="0">
      <selection activeCell="G28" sqref="G28"/>
    </sheetView>
  </sheetViews>
  <sheetFormatPr defaultRowHeight="15" x14ac:dyDescent="0.25"/>
  <cols>
    <col min="1" max="1" width="30" customWidth="1"/>
    <col min="2" max="2" width="50" customWidth="1"/>
  </cols>
  <sheetData>
    <row r="1" spans="1:2" ht="30.75" x14ac:dyDescent="0.3">
      <c r="A1" s="6" t="s">
        <v>702</v>
      </c>
      <c r="B1" s="17" t="s">
        <v>438</v>
      </c>
    </row>
    <row r="2" spans="1:2" ht="75.75" x14ac:dyDescent="0.3">
      <c r="A2" s="6" t="s">
        <v>703</v>
      </c>
      <c r="B2" s="17" t="s">
        <v>453</v>
      </c>
    </row>
    <row r="3" spans="1:2" x14ac:dyDescent="0.25">
      <c r="A3" s="74" t="s">
        <v>15</v>
      </c>
      <c r="B3" s="73"/>
    </row>
    <row r="4" spans="1:2" x14ac:dyDescent="0.25">
      <c r="A4" s="74" t="s">
        <v>11</v>
      </c>
      <c r="B4" s="73"/>
    </row>
  </sheetData>
  <mergeCells count="2">
    <mergeCell ref="A3:B3"/>
    <mergeCell ref="A4:B4"/>
  </mergeCells>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3C9A6-0672-4A56-AC4E-40DDEDABC52C}">
  <sheetPr codeName="Sheet46">
    <outlinePr summaryBelow="0" summaryRight="0"/>
  </sheetPr>
  <dimension ref="A1:B4"/>
  <sheetViews>
    <sheetView workbookViewId="0">
      <selection activeCell="A9" sqref="A9"/>
    </sheetView>
  </sheetViews>
  <sheetFormatPr defaultRowHeight="15" x14ac:dyDescent="0.25"/>
  <cols>
    <col min="1" max="1" width="30" customWidth="1"/>
    <col min="2" max="2" width="50" customWidth="1"/>
  </cols>
  <sheetData>
    <row r="1" spans="1:2" ht="30.75" x14ac:dyDescent="0.3">
      <c r="A1" s="6" t="s">
        <v>702</v>
      </c>
      <c r="B1" s="17" t="s">
        <v>438</v>
      </c>
    </row>
    <row r="2" spans="1:2" ht="18.75" x14ac:dyDescent="0.3">
      <c r="A2" s="6" t="s">
        <v>703</v>
      </c>
      <c r="B2" s="17" t="s">
        <v>479</v>
      </c>
    </row>
    <row r="3" spans="1:2" ht="15" customHeight="1" x14ac:dyDescent="0.25">
      <c r="A3" t="s">
        <v>480</v>
      </c>
    </row>
    <row r="4" spans="1:2" ht="15" customHeight="1" x14ac:dyDescent="0.25">
      <c r="A4" t="s">
        <v>714</v>
      </c>
    </row>
  </sheetData>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D6CE0-0127-4DAA-BF4C-AEE78CCD1A3E}">
  <sheetPr codeName="Sheet48">
    <outlinePr summaryBelow="0" summaryRight="0"/>
  </sheetPr>
  <dimension ref="A1:B4"/>
  <sheetViews>
    <sheetView workbookViewId="0">
      <selection activeCell="B8" sqref="B8"/>
    </sheetView>
  </sheetViews>
  <sheetFormatPr defaultRowHeight="15" x14ac:dyDescent="0.25"/>
  <cols>
    <col min="1" max="1" width="30" customWidth="1"/>
    <col min="2" max="2" width="50" customWidth="1"/>
  </cols>
  <sheetData>
    <row r="1" spans="1:2" ht="30.75" x14ac:dyDescent="0.3">
      <c r="A1" s="6" t="s">
        <v>702</v>
      </c>
      <c r="B1" s="17" t="s">
        <v>438</v>
      </c>
    </row>
    <row r="2" spans="1:2" ht="30.75" x14ac:dyDescent="0.3">
      <c r="A2" s="6" t="s">
        <v>703</v>
      </c>
      <c r="B2" s="17" t="s">
        <v>487</v>
      </c>
    </row>
    <row r="3" spans="1:2" ht="15" customHeight="1" x14ac:dyDescent="0.25">
      <c r="A3" s="75" t="s">
        <v>15</v>
      </c>
      <c r="B3" s="75"/>
    </row>
    <row r="4" spans="1:2" ht="15" customHeight="1" x14ac:dyDescent="0.25">
      <c r="A4" s="76" t="s">
        <v>11</v>
      </c>
      <c r="B4" s="76"/>
    </row>
  </sheetData>
  <mergeCells count="2">
    <mergeCell ref="A3:B3"/>
    <mergeCell ref="A4:B4"/>
  </mergeCells>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CEC87-EA7E-4071-B17A-DB291E445162}">
  <sheetPr codeName="Sheet49">
    <outlinePr summaryBelow="0" summaryRight="0"/>
  </sheetPr>
  <dimension ref="A1:B4"/>
  <sheetViews>
    <sheetView workbookViewId="0"/>
  </sheetViews>
  <sheetFormatPr defaultRowHeight="15" x14ac:dyDescent="0.25"/>
  <cols>
    <col min="1" max="1" width="30" customWidth="1"/>
    <col min="2" max="2" width="50" customWidth="1"/>
  </cols>
  <sheetData>
    <row r="1" spans="1:2" ht="30.75" x14ac:dyDescent="0.3">
      <c r="A1" s="6" t="s">
        <v>702</v>
      </c>
      <c r="B1" s="17" t="s">
        <v>438</v>
      </c>
    </row>
    <row r="2" spans="1:2" ht="45.75" x14ac:dyDescent="0.3">
      <c r="A2" s="6" t="s">
        <v>703</v>
      </c>
      <c r="B2" s="17" t="s">
        <v>490</v>
      </c>
    </row>
    <row r="3" spans="1:2" ht="15" customHeight="1" x14ac:dyDescent="0.25">
      <c r="A3" s="75" t="s">
        <v>15</v>
      </c>
      <c r="B3" s="75"/>
    </row>
    <row r="4" spans="1:2" ht="15" customHeight="1" x14ac:dyDescent="0.25">
      <c r="A4" s="76" t="s">
        <v>11</v>
      </c>
      <c r="B4" s="76"/>
    </row>
  </sheetData>
  <mergeCells count="2">
    <mergeCell ref="A3:B3"/>
    <mergeCell ref="A4:B4"/>
  </mergeCells>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48133-85E5-4572-ADE0-F5D9F125A1FF}">
  <sheetPr codeName="Sheet50">
    <outlinePr summaryBelow="0" summaryRight="0"/>
  </sheetPr>
  <dimension ref="A1:B4"/>
  <sheetViews>
    <sheetView workbookViewId="0">
      <selection activeCell="B13" sqref="B9:B13"/>
    </sheetView>
  </sheetViews>
  <sheetFormatPr defaultRowHeight="15" x14ac:dyDescent="0.25"/>
  <cols>
    <col min="1" max="1" width="30" customWidth="1"/>
    <col min="2" max="2" width="50" customWidth="1"/>
  </cols>
  <sheetData>
    <row r="1" spans="1:2" ht="30.75" x14ac:dyDescent="0.3">
      <c r="A1" s="6" t="s">
        <v>702</v>
      </c>
      <c r="B1" s="17" t="s">
        <v>438</v>
      </c>
    </row>
    <row r="2" spans="1:2" ht="105.75" x14ac:dyDescent="0.3">
      <c r="A2" s="6" t="s">
        <v>703</v>
      </c>
      <c r="B2" s="17" t="s">
        <v>499</v>
      </c>
    </row>
    <row r="3" spans="1:2" ht="15" customHeight="1" x14ac:dyDescent="0.25">
      <c r="A3" s="75" t="s">
        <v>15</v>
      </c>
      <c r="B3" s="75"/>
    </row>
    <row r="4" spans="1:2" ht="15" customHeight="1" x14ac:dyDescent="0.25">
      <c r="A4" s="76" t="s">
        <v>11</v>
      </c>
      <c r="B4" s="76"/>
    </row>
  </sheetData>
  <mergeCells count="2">
    <mergeCell ref="A3:B3"/>
    <mergeCell ref="A4:B4"/>
  </mergeCells>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DB764-6BFE-4A7D-AA19-0574924052CF}">
  <sheetPr codeName="Sheet59">
    <outlinePr summaryBelow="0" summaryRight="0"/>
  </sheetPr>
  <dimension ref="A1:B5"/>
  <sheetViews>
    <sheetView workbookViewId="0">
      <selection activeCell="B12" sqref="B12"/>
    </sheetView>
  </sheetViews>
  <sheetFormatPr defaultRowHeight="15" x14ac:dyDescent="0.25"/>
  <cols>
    <col min="1" max="1" width="30" customWidth="1"/>
    <col min="2" max="2" width="50" customWidth="1"/>
  </cols>
  <sheetData>
    <row r="1" spans="1:2" ht="30.75" x14ac:dyDescent="0.3">
      <c r="A1" s="6" t="s">
        <v>702</v>
      </c>
      <c r="B1" s="17" t="s">
        <v>438</v>
      </c>
    </row>
    <row r="2" spans="1:2" ht="45.75" x14ac:dyDescent="0.3">
      <c r="A2" s="6" t="s">
        <v>703</v>
      </c>
      <c r="B2" s="17" t="s">
        <v>555</v>
      </c>
    </row>
    <row r="3" spans="1:2" ht="15" customHeight="1" x14ac:dyDescent="0.25">
      <c r="A3" s="75" t="s">
        <v>715</v>
      </c>
      <c r="B3" s="75"/>
    </row>
    <row r="4" spans="1:2" ht="15" customHeight="1" x14ac:dyDescent="0.25">
      <c r="A4" s="76" t="s">
        <v>716</v>
      </c>
      <c r="B4" s="76"/>
    </row>
    <row r="5" spans="1:2" x14ac:dyDescent="0.25">
      <c r="A5" s="76" t="s">
        <v>556</v>
      </c>
      <c r="B5" s="76"/>
    </row>
  </sheetData>
  <mergeCells count="3">
    <mergeCell ref="A3:B3"/>
    <mergeCell ref="A4:B4"/>
    <mergeCell ref="A5:B5"/>
  </mergeCell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D318C-50F5-4A53-81C2-F93B053C4C7C}">
  <sheetPr>
    <outlinePr summaryBelow="0" summaryRight="0"/>
  </sheetPr>
  <dimension ref="A1:G11"/>
  <sheetViews>
    <sheetView workbookViewId="0">
      <selection activeCell="A10" sqref="A10"/>
    </sheetView>
  </sheetViews>
  <sheetFormatPr defaultRowHeight="15" x14ac:dyDescent="0.25"/>
  <cols>
    <col min="1" max="1" width="20" customWidth="1"/>
    <col min="2" max="2" width="40" customWidth="1"/>
    <col min="3" max="4" width="20" customWidth="1"/>
    <col min="5" max="5" width="55" customWidth="1"/>
    <col min="6" max="6" width="30" customWidth="1"/>
    <col min="7" max="7" width="50" customWidth="1"/>
  </cols>
  <sheetData>
    <row r="1" spans="1:7" ht="18.75" x14ac:dyDescent="0.3">
      <c r="A1" s="69" t="s">
        <v>137</v>
      </c>
      <c r="B1" s="70"/>
      <c r="C1" s="70"/>
      <c r="D1" s="70"/>
      <c r="E1" s="70"/>
      <c r="F1" s="70"/>
      <c r="G1" s="70"/>
    </row>
    <row r="2" spans="1:7" ht="18.75" x14ac:dyDescent="0.3">
      <c r="A2" s="1" t="s">
        <v>1</v>
      </c>
      <c r="B2" s="71" t="s">
        <v>203</v>
      </c>
      <c r="C2" s="72"/>
      <c r="D2" s="72"/>
      <c r="E2" s="72"/>
      <c r="F2" s="72"/>
      <c r="G2" s="72"/>
    </row>
    <row r="3" spans="1:7" ht="18.75" x14ac:dyDescent="0.3">
      <c r="A3" s="1" t="s">
        <v>2</v>
      </c>
      <c r="B3" s="72" t="s">
        <v>168</v>
      </c>
      <c r="C3" s="72"/>
      <c r="D3" s="72"/>
      <c r="E3" s="72"/>
      <c r="F3" s="72"/>
      <c r="G3" s="72"/>
    </row>
    <row r="4" spans="1:7" ht="18.75" x14ac:dyDescent="0.3">
      <c r="A4" s="2" t="s">
        <v>4</v>
      </c>
      <c r="B4" s="2" t="s">
        <v>5</v>
      </c>
      <c r="C4" s="2" t="s">
        <v>6</v>
      </c>
      <c r="D4" s="2" t="s">
        <v>7</v>
      </c>
      <c r="E4" s="2" t="s">
        <v>8</v>
      </c>
      <c r="F4" s="2" t="s">
        <v>9</v>
      </c>
      <c r="G4" s="2" t="s">
        <v>10</v>
      </c>
    </row>
    <row r="5" spans="1:7" x14ac:dyDescent="0.25">
      <c r="A5" s="3" t="s">
        <v>15</v>
      </c>
      <c r="B5" s="15" t="s">
        <v>12</v>
      </c>
      <c r="C5" s="3"/>
      <c r="D5" s="15"/>
      <c r="E5" s="15" t="s">
        <v>138</v>
      </c>
      <c r="F5" s="3" t="s">
        <v>11</v>
      </c>
      <c r="G5" s="3">
        <v>2005</v>
      </c>
    </row>
    <row r="6" spans="1:7" x14ac:dyDescent="0.25">
      <c r="A6" s="3" t="s">
        <v>15</v>
      </c>
      <c r="B6" s="15" t="s">
        <v>29</v>
      </c>
      <c r="C6" s="3"/>
      <c r="D6" s="15"/>
      <c r="E6" s="15" t="s">
        <v>139</v>
      </c>
      <c r="F6" s="3" t="s">
        <v>11</v>
      </c>
      <c r="G6" s="3" t="s">
        <v>140</v>
      </c>
    </row>
    <row r="7" spans="1:7" x14ac:dyDescent="0.25">
      <c r="A7" s="3" t="s">
        <v>15</v>
      </c>
      <c r="B7" s="15" t="s">
        <v>12</v>
      </c>
      <c r="C7" s="3"/>
      <c r="D7" s="15"/>
      <c r="E7" s="15" t="s">
        <v>141</v>
      </c>
      <c r="F7" s="3" t="s">
        <v>11</v>
      </c>
      <c r="G7" s="3">
        <v>900</v>
      </c>
    </row>
    <row r="8" spans="1:7" x14ac:dyDescent="0.25">
      <c r="A8" s="3" t="s">
        <v>15</v>
      </c>
      <c r="B8" s="15" t="s">
        <v>12</v>
      </c>
      <c r="C8" s="3"/>
      <c r="D8" s="15"/>
      <c r="E8" s="15" t="s">
        <v>142</v>
      </c>
      <c r="F8" s="3" t="s">
        <v>11</v>
      </c>
      <c r="G8" s="62">
        <v>1000</v>
      </c>
    </row>
    <row r="9" spans="1:7" x14ac:dyDescent="0.25">
      <c r="A9" s="3" t="s">
        <v>15</v>
      </c>
      <c r="B9" s="15" t="s">
        <v>12</v>
      </c>
      <c r="C9" s="3"/>
      <c r="D9" s="15"/>
      <c r="E9" s="15" t="s">
        <v>143</v>
      </c>
      <c r="F9" s="3" t="s">
        <v>11</v>
      </c>
      <c r="G9" s="62">
        <v>0</v>
      </c>
    </row>
    <row r="10" spans="1:7" ht="30" x14ac:dyDescent="0.25">
      <c r="A10" s="3" t="s">
        <v>15</v>
      </c>
      <c r="B10" s="15" t="s">
        <v>12</v>
      </c>
      <c r="C10" s="3"/>
      <c r="D10" s="15"/>
      <c r="E10" s="15" t="s">
        <v>144</v>
      </c>
      <c r="F10" s="3" t="s">
        <v>11</v>
      </c>
      <c r="G10" s="61">
        <v>1</v>
      </c>
    </row>
    <row r="11" spans="1:7" x14ac:dyDescent="0.25">
      <c r="A11" s="3" t="s">
        <v>11</v>
      </c>
      <c r="B11" s="15" t="s">
        <v>12</v>
      </c>
      <c r="C11" s="3"/>
      <c r="D11" s="15" t="s">
        <v>13</v>
      </c>
      <c r="E11" s="15" t="s">
        <v>145</v>
      </c>
      <c r="F11" s="3" t="s">
        <v>11</v>
      </c>
      <c r="G11" s="62">
        <f>(G8-G9)*G10</f>
        <v>1000</v>
      </c>
    </row>
  </sheetData>
  <mergeCells count="3">
    <mergeCell ref="A1:G1"/>
    <mergeCell ref="B2:G2"/>
    <mergeCell ref="B3:G3"/>
  </mergeCells>
  <dataValidations count="2">
    <dataValidation type="list" allowBlank="1" showInputMessage="1" showErrorMessage="1" sqref="F5:F11 A5:A11" xr:uid="{1F805310-0657-49C9-A5F0-C6D673E82BC4}">
      <formula1>"Yes,No"</formula1>
    </dataValidation>
    <dataValidation type="list" allowBlank="1" showInputMessage="1" showErrorMessage="1" sqref="B3:G3" xr:uid="{41BD0E40-6243-43D2-A47A-C14E79BFBCEB}">
      <formula1>"Verifiable Credentials,Encrypted Verifiable Credential,Sub-Schema"</formula1>
    </dataValidation>
  </dataValidations>
  <pageMargins left="0.7" right="0.7" top="0.75" bottom="0.75" header="0.3" footer="0.3"/>
  <pageSetup orientation="portrait" horizontalDpi="4294967295" verticalDpi="4294967295"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B4B98-4D67-4FAA-85E5-48697E973B96}">
  <sheetPr codeName="Sheet64">
    <outlinePr summaryBelow="0" summaryRight="0"/>
  </sheetPr>
  <dimension ref="A1:B5"/>
  <sheetViews>
    <sheetView workbookViewId="0">
      <selection activeCell="H34" sqref="H34"/>
    </sheetView>
  </sheetViews>
  <sheetFormatPr defaultRowHeight="15" x14ac:dyDescent="0.25"/>
  <cols>
    <col min="1" max="1" width="30" customWidth="1"/>
    <col min="2" max="2" width="50" customWidth="1"/>
  </cols>
  <sheetData>
    <row r="1" spans="1:2" ht="30.75" x14ac:dyDescent="0.3">
      <c r="A1" s="6" t="s">
        <v>702</v>
      </c>
      <c r="B1" s="17" t="s">
        <v>587</v>
      </c>
    </row>
    <row r="2" spans="1:2" ht="18.75" x14ac:dyDescent="0.3">
      <c r="A2" s="6" t="s">
        <v>703</v>
      </c>
      <c r="B2" s="17" t="s">
        <v>592</v>
      </c>
    </row>
    <row r="3" spans="1:2" ht="15" customHeight="1" x14ac:dyDescent="0.25">
      <c r="A3" t="s">
        <v>593</v>
      </c>
    </row>
    <row r="4" spans="1:2" ht="15" customHeight="1" x14ac:dyDescent="0.25">
      <c r="A4" t="s">
        <v>717</v>
      </c>
    </row>
    <row r="5" spans="1:2" x14ac:dyDescent="0.25">
      <c r="A5" t="s">
        <v>718</v>
      </c>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CA427-60C2-40E4-8A51-4AC09ABD4EE3}">
  <sheetPr codeName="Sheet73">
    <outlinePr summaryBelow="0" summaryRight="0"/>
  </sheetPr>
  <dimension ref="A1:B4"/>
  <sheetViews>
    <sheetView workbookViewId="0">
      <selection activeCell="B8" sqref="B8"/>
    </sheetView>
  </sheetViews>
  <sheetFormatPr defaultRowHeight="15" x14ac:dyDescent="0.25"/>
  <cols>
    <col min="1" max="1" width="30" customWidth="1"/>
    <col min="2" max="2" width="50" customWidth="1"/>
  </cols>
  <sheetData>
    <row r="1" spans="1:2" ht="30.75" x14ac:dyDescent="0.3">
      <c r="A1" s="6" t="s">
        <v>702</v>
      </c>
      <c r="B1" s="17" t="s">
        <v>0</v>
      </c>
    </row>
    <row r="2" spans="1:2" ht="150.75" x14ac:dyDescent="0.3">
      <c r="A2" s="6" t="s">
        <v>703</v>
      </c>
      <c r="B2" s="17" t="s">
        <v>39</v>
      </c>
    </row>
    <row r="3" spans="1:2" x14ac:dyDescent="0.25">
      <c r="A3" s="75" t="s">
        <v>15</v>
      </c>
      <c r="B3" s="75"/>
    </row>
    <row r="4" spans="1:2" x14ac:dyDescent="0.25">
      <c r="A4" s="76" t="s">
        <v>11</v>
      </c>
      <c r="B4" s="76"/>
    </row>
  </sheetData>
  <mergeCells count="2">
    <mergeCell ref="A3:B3"/>
    <mergeCell ref="A4:B4"/>
  </mergeCells>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1A63D-ACB5-41F1-BE2B-5760CA27C2FA}">
  <sheetPr>
    <outlinePr summaryBelow="0" summaryRight="0"/>
  </sheetPr>
  <dimension ref="A1:B4"/>
  <sheetViews>
    <sheetView workbookViewId="0">
      <selection activeCell="B7" sqref="B7"/>
    </sheetView>
  </sheetViews>
  <sheetFormatPr defaultRowHeight="15" x14ac:dyDescent="0.25"/>
  <cols>
    <col min="1" max="1" width="30" customWidth="1"/>
    <col min="2" max="2" width="50" customWidth="1"/>
  </cols>
  <sheetData>
    <row r="1" spans="1:2" ht="30.75" x14ac:dyDescent="0.3">
      <c r="A1" s="6" t="s">
        <v>702</v>
      </c>
      <c r="B1" s="17" t="s">
        <v>17</v>
      </c>
    </row>
    <row r="2" spans="1:2" ht="60.75" x14ac:dyDescent="0.3">
      <c r="A2" s="6" t="s">
        <v>703</v>
      </c>
      <c r="B2" s="17" t="s">
        <v>50</v>
      </c>
    </row>
    <row r="3" spans="1:2" x14ac:dyDescent="0.25">
      <c r="A3" t="s">
        <v>51</v>
      </c>
    </row>
    <row r="4" spans="1:2" x14ac:dyDescent="0.25">
      <c r="A4" t="s">
        <v>719</v>
      </c>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76ECB-A934-473D-A4A8-9417EB771A13}">
  <sheetPr>
    <outlinePr summaryBelow="0" summaryRight="0"/>
  </sheetPr>
  <dimension ref="A1:B4"/>
  <sheetViews>
    <sheetView workbookViewId="0">
      <selection activeCell="A5" sqref="A5"/>
    </sheetView>
  </sheetViews>
  <sheetFormatPr defaultRowHeight="15" x14ac:dyDescent="0.25"/>
  <cols>
    <col min="1" max="1" width="30" customWidth="1"/>
    <col min="2" max="2" width="50" customWidth="1"/>
  </cols>
  <sheetData>
    <row r="1" spans="1:2" ht="30.75" x14ac:dyDescent="0.3">
      <c r="A1" s="6" t="s">
        <v>702</v>
      </c>
      <c r="B1" s="17" t="s">
        <v>17</v>
      </c>
    </row>
    <row r="2" spans="1:2" ht="60.75" x14ac:dyDescent="0.3">
      <c r="A2" s="6" t="s">
        <v>703</v>
      </c>
      <c r="B2" s="17" t="s">
        <v>54</v>
      </c>
    </row>
    <row r="3" spans="1:2" x14ac:dyDescent="0.25">
      <c r="A3" t="s">
        <v>55</v>
      </c>
    </row>
    <row r="4" spans="1:2" x14ac:dyDescent="0.25">
      <c r="A4" t="s">
        <v>720</v>
      </c>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7432A-4D82-40E3-9C5D-77E89529B75F}">
  <sheetPr>
    <outlinePr summaryBelow="0" summaryRight="0"/>
  </sheetPr>
  <dimension ref="A1:B4"/>
  <sheetViews>
    <sheetView workbookViewId="0">
      <selection activeCell="B9" sqref="B9"/>
    </sheetView>
  </sheetViews>
  <sheetFormatPr defaultRowHeight="15" x14ac:dyDescent="0.25"/>
  <cols>
    <col min="1" max="1" width="30" customWidth="1"/>
    <col min="2" max="2" width="50" customWidth="1"/>
  </cols>
  <sheetData>
    <row r="1" spans="1:2" ht="30.75" x14ac:dyDescent="0.3">
      <c r="A1" s="6" t="s">
        <v>702</v>
      </c>
      <c r="B1" s="17" t="s">
        <v>17</v>
      </c>
    </row>
    <row r="2" spans="1:2" ht="45.75" x14ac:dyDescent="0.3">
      <c r="A2" s="6" t="s">
        <v>703</v>
      </c>
      <c r="B2" s="17" t="s">
        <v>58</v>
      </c>
    </row>
    <row r="3" spans="1:2" x14ac:dyDescent="0.25">
      <c r="A3" t="s">
        <v>721</v>
      </c>
    </row>
    <row r="4" spans="1:2" x14ac:dyDescent="0.25">
      <c r="A4" t="s">
        <v>59</v>
      </c>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F544-5C06-4702-ADA7-0EC483D10B58}">
  <sheetPr>
    <outlinePr summaryBelow="0" summaryRight="0"/>
  </sheetPr>
  <dimension ref="A1:B4"/>
  <sheetViews>
    <sheetView workbookViewId="0">
      <selection activeCell="B7" sqref="B7"/>
    </sheetView>
  </sheetViews>
  <sheetFormatPr defaultRowHeight="15" x14ac:dyDescent="0.25"/>
  <cols>
    <col min="1" max="1" width="30" customWidth="1"/>
    <col min="2" max="2" width="50" customWidth="1"/>
  </cols>
  <sheetData>
    <row r="1" spans="1:2" ht="30.75" x14ac:dyDescent="0.3">
      <c r="A1" s="6" t="s">
        <v>702</v>
      </c>
      <c r="B1" s="17" t="s">
        <v>17</v>
      </c>
    </row>
    <row r="2" spans="1:2" ht="45.75" x14ac:dyDescent="0.3">
      <c r="A2" s="6" t="s">
        <v>703</v>
      </c>
      <c r="B2" s="17" t="s">
        <v>61</v>
      </c>
    </row>
    <row r="3" spans="1:2" x14ac:dyDescent="0.25">
      <c r="A3" t="s">
        <v>62</v>
      </c>
    </row>
    <row r="4" spans="1:2" x14ac:dyDescent="0.25">
      <c r="A4" t="s">
        <v>722</v>
      </c>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C2D84-D042-4303-A545-CE38EAB64D22}">
  <sheetPr>
    <outlinePr summaryBelow="0" summaryRight="0"/>
  </sheetPr>
  <dimension ref="A1:B4"/>
  <sheetViews>
    <sheetView workbookViewId="0"/>
  </sheetViews>
  <sheetFormatPr defaultRowHeight="15" x14ac:dyDescent="0.25"/>
  <cols>
    <col min="1" max="1" width="30" customWidth="1"/>
    <col min="2" max="2" width="50" customWidth="1"/>
  </cols>
  <sheetData>
    <row r="1" spans="1:2" ht="30.75" x14ac:dyDescent="0.3">
      <c r="A1" s="6" t="s">
        <v>702</v>
      </c>
      <c r="B1" s="17" t="s">
        <v>17</v>
      </c>
    </row>
    <row r="2" spans="1:2" ht="18.75" x14ac:dyDescent="0.3">
      <c r="A2" s="6" t="s">
        <v>703</v>
      </c>
      <c r="B2" s="17" t="s">
        <v>69</v>
      </c>
    </row>
    <row r="3" spans="1:2" x14ac:dyDescent="0.25">
      <c r="A3" t="s">
        <v>70</v>
      </c>
    </row>
    <row r="4" spans="1:2" x14ac:dyDescent="0.25">
      <c r="A4" t="s">
        <v>723</v>
      </c>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44889-0202-4C98-AEB8-6E0AF18ED6C9}">
  <sheetPr>
    <outlinePr summaryBelow="0" summaryRight="0"/>
  </sheetPr>
  <dimension ref="A1:B4"/>
  <sheetViews>
    <sheetView workbookViewId="0">
      <selection activeCell="B2" sqref="B2"/>
    </sheetView>
  </sheetViews>
  <sheetFormatPr defaultRowHeight="15" x14ac:dyDescent="0.25"/>
  <cols>
    <col min="1" max="1" width="30" customWidth="1"/>
    <col min="2" max="2" width="50" customWidth="1"/>
  </cols>
  <sheetData>
    <row r="1" spans="1:2" ht="30.75" x14ac:dyDescent="0.3">
      <c r="A1" s="6" t="s">
        <v>702</v>
      </c>
      <c r="B1" s="17" t="s">
        <v>17</v>
      </c>
    </row>
    <row r="2" spans="1:2" ht="30.75" x14ac:dyDescent="0.3">
      <c r="A2" s="6" t="s">
        <v>703</v>
      </c>
      <c r="B2" s="17" t="s">
        <v>120</v>
      </c>
    </row>
    <row r="3" spans="1:2" x14ac:dyDescent="0.25">
      <c r="A3" t="s">
        <v>121</v>
      </c>
    </row>
    <row r="4" spans="1:2" x14ac:dyDescent="0.25">
      <c r="A4" t="s">
        <v>724</v>
      </c>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5AEB9-D015-4D25-89B5-6950AF01F347}">
  <sheetPr>
    <outlinePr summaryBelow="0" summaryRight="0"/>
  </sheetPr>
  <dimension ref="A1:B4"/>
  <sheetViews>
    <sheetView workbookViewId="0">
      <selection activeCell="A5" sqref="A5"/>
    </sheetView>
  </sheetViews>
  <sheetFormatPr defaultRowHeight="15" x14ac:dyDescent="0.25"/>
  <cols>
    <col min="1" max="1" width="30" customWidth="1"/>
    <col min="2" max="2" width="50" customWidth="1"/>
  </cols>
  <sheetData>
    <row r="1" spans="1:2" ht="30.75" x14ac:dyDescent="0.3">
      <c r="A1" s="6" t="s">
        <v>702</v>
      </c>
      <c r="B1" s="17" t="s">
        <v>17</v>
      </c>
    </row>
    <row r="2" spans="1:2" ht="30.75" x14ac:dyDescent="0.3">
      <c r="A2" s="6" t="s">
        <v>703</v>
      </c>
      <c r="B2" s="17" t="s">
        <v>132</v>
      </c>
    </row>
    <row r="3" spans="1:2" x14ac:dyDescent="0.25">
      <c r="A3" t="s">
        <v>133</v>
      </c>
    </row>
    <row r="4" spans="1:2" x14ac:dyDescent="0.25">
      <c r="A4" t="s">
        <v>725</v>
      </c>
    </row>
  </sheetData>
  <pageMargins left="0.7" right="0.7" top="0.75" bottom="0.75" header="0.3" footer="0.3"/>
  <pageSetup orientation="portrait" horizontalDpi="4294967295" verticalDpi="429496729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5" ma:contentTypeDescription="Create a new document." ma:contentTypeScope="" ma:versionID="0f4f8b5f02ac6d64bfe0ebd168bafcec">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e34de14d899fd8ff699b4d47bacbffa1"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SystemTags" minOccurs="0"/>
                <xsd:element ref="ns3:MediaLengthInSecond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Props1.xml><?xml version="1.0" encoding="utf-8"?>
<ds:datastoreItem xmlns:ds="http://schemas.openxmlformats.org/officeDocument/2006/customXml" ds:itemID="{BFC9E19F-5201-4B88-A6E6-AB4DC2F02C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77255-547c-4997-b980-b8ec387fc921"/>
    <ds:schemaRef ds:uri="544e15c9-ee33-4574-8cbe-20a29a717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B12AB1-92B8-4DC9-A34A-71DF7F970866}">
  <ds:schemaRefs>
    <ds:schemaRef ds:uri="http://schemas.microsoft.com/sharepoint/v3/contenttype/forms"/>
  </ds:schemaRefs>
</ds:datastoreItem>
</file>

<file path=customXml/itemProps3.xml><?xml version="1.0" encoding="utf-8"?>
<ds:datastoreItem xmlns:ds="http://schemas.openxmlformats.org/officeDocument/2006/customXml" ds:itemID="{EFFBD7B4-6F62-47B7-AA92-B017F6602EEA}">
  <ds:schemaRefs>
    <ds:schemaRef ds:uri="http://schemas.microsoft.com/office/2006/metadata/properties"/>
    <ds:schemaRef ds:uri="http://schemas.microsoft.com/office/infopath/2007/PartnerControls"/>
    <ds:schemaRef ds:uri="65777255-547c-4997-b980-b8ec387fc9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98</vt:i4>
      </vt:variant>
    </vt:vector>
  </HeadingPairs>
  <TitlesOfParts>
    <vt:vector size="98" baseType="lpstr">
      <vt:lpstr>U.S. Landfill ER Sample</vt:lpstr>
      <vt:lpstr>U.S. Landfill ER Calculations</vt:lpstr>
      <vt:lpstr>BE Table C.1</vt:lpstr>
      <vt:lpstr>Table C.1 Simplified - Box 5.1</vt:lpstr>
      <vt:lpstr>U.S. Landfill BE Sample</vt:lpstr>
      <vt:lpstr>U.S. Landfill BE</vt:lpstr>
      <vt:lpstr>Closeddiscount</vt:lpstr>
      <vt:lpstr>NQdiscount</vt:lpstr>
      <vt:lpstr>Destmax</vt:lpstr>
      <vt:lpstr>Device i</vt:lpstr>
      <vt:lpstr>Time interval t</vt:lpstr>
      <vt:lpstr>U.S. Landfill PE Sample</vt:lpstr>
      <vt:lpstr>U.S. Landfill PE</vt:lpstr>
      <vt:lpstr>PE Fuel Type j</vt:lpstr>
      <vt:lpstr>PE Device Type i</vt:lpstr>
      <vt:lpstr>Attestation of Regulatory Compl</vt:lpstr>
      <vt:lpstr>Attestation of Title</vt:lpstr>
      <vt:lpstr>Attestation of Voluntary Implem</vt:lpstr>
      <vt:lpstr>Submittal Form</vt:lpstr>
      <vt:lpstr>Pre-Existing Landfill System Di</vt:lpstr>
      <vt:lpstr>U.S. Landfill Project Data Repo</vt:lpstr>
      <vt:lpstr>Project System Diagram</vt:lpstr>
      <vt:lpstr>Zero-Credit Reporting</vt:lpstr>
      <vt:lpstr>Interim Monitoring Report</vt:lpstr>
      <vt:lpstr>Environmental and Social Safegu</vt:lpstr>
      <vt:lpstr>NOVA-COI</vt:lpstr>
      <vt:lpstr>COI Mitigation Plan</vt:lpstr>
      <vt:lpstr>Verification Opinion</vt:lpstr>
      <vt:lpstr>Verification Opinion - Two Cred</vt:lpstr>
      <vt:lpstr>Verification Report</vt:lpstr>
      <vt:lpstr>Project Eligibility</vt:lpstr>
      <vt:lpstr>Additionality</vt:lpstr>
      <vt:lpstr>Quantifying GHG Emission Reduct</vt:lpstr>
      <vt:lpstr>Summary of Baseline Quant</vt:lpstr>
      <vt:lpstr>Summary of Project Emissions</vt:lpstr>
      <vt:lpstr>Final CRT Summary</vt:lpstr>
      <vt:lpstr>Date Range</vt:lpstr>
      <vt:lpstr>Baseline Destruction Informatio</vt:lpstr>
      <vt:lpstr>Project Eligibility and Monitor</vt:lpstr>
      <vt:lpstr>Estimated Emissions</vt:lpstr>
      <vt:lpstr>Operational Disruptions - Zero</vt:lpstr>
      <vt:lpstr>Operational Disruptions - Inter</vt:lpstr>
      <vt:lpstr>Regulatory Compliance - Zero</vt:lpstr>
      <vt:lpstr>Regulatory Compliance - Inter</vt:lpstr>
      <vt:lpstr>Instrument QA QC Summary - Zero</vt:lpstr>
      <vt:lpstr>Instrument QA QC Summary - Inte</vt:lpstr>
      <vt:lpstr>Project Developer Contact</vt:lpstr>
      <vt:lpstr>Project Owner or Operator Conta</vt:lpstr>
      <vt:lpstr>Facility Owner or Landowner</vt:lpstr>
      <vt:lpstr>Aggregator or Cooperative Devel</vt:lpstr>
      <vt:lpstr>Technical Consultant to the Pro</vt:lpstr>
      <vt:lpstr>Other Parties with a Material I</vt:lpstr>
      <vt:lpstr>Locations to be visited for ver</vt:lpstr>
      <vt:lpstr>Evaluation of Potential for Con</vt:lpstr>
      <vt:lpstr>Part E.2 Clarification Table</vt:lpstr>
      <vt:lpstr>Lead Verifier</vt:lpstr>
      <vt:lpstr>Senior Internal Reviewer</vt:lpstr>
      <vt:lpstr>Additional Staff</vt:lpstr>
      <vt:lpstr>Prior Reserve Project Verificat</vt:lpstr>
      <vt:lpstr>Other Services for Project Deve</vt:lpstr>
      <vt:lpstr>Anticipated Services for Projec</vt:lpstr>
      <vt:lpstr>Technical Consultants</vt:lpstr>
      <vt:lpstr>Parties with a Material Interes</vt:lpstr>
      <vt:lpstr>Emission Reductions Removals Ge</vt:lpstr>
      <vt:lpstr>Credits Issued to the Project b</vt:lpstr>
      <vt:lpstr>Monitoring Equipment</vt:lpstr>
      <vt:lpstr>Instrument QA QC</vt:lpstr>
      <vt:lpstr>Project Emissions</vt:lpstr>
      <vt:lpstr>Input Parameters</vt:lpstr>
      <vt:lpstr>Verified Results</vt:lpstr>
      <vt:lpstr>Project Crediting Period (enum)</vt:lpstr>
      <vt:lpstr>Baseline Destruction 1 (enum)</vt:lpstr>
      <vt:lpstr>Baseline Destruction 2 (enum)</vt:lpstr>
      <vt:lpstr>Project Eligibility 1 (enum)</vt:lpstr>
      <vt:lpstr>Project Eligibility 2 (enum)</vt:lpstr>
      <vt:lpstr>Project Eligibility 3 (enum)</vt:lpstr>
      <vt:lpstr>Project Eligibility 4 (enum)</vt:lpstr>
      <vt:lpstr>Project Eligibility 5 (enum)</vt:lpstr>
      <vt:lpstr>Project Eligibility 6 (enum)</vt:lpstr>
      <vt:lpstr>Additionality (enum)</vt:lpstr>
      <vt:lpstr>Assesment Change (enum)</vt:lpstr>
      <vt:lpstr>Assesment Change if yes (enum)</vt:lpstr>
      <vt:lpstr>Are both the lead verifi (enum)</vt:lpstr>
      <vt:lpstr>Will the lead verifier an(enum)</vt:lpstr>
      <vt:lpstr>The proposed verificatio (enum)</vt:lpstr>
      <vt:lpstr>Will other project sites (enum)</vt:lpstr>
      <vt:lpstr>Will the accrediting ent (enum)</vt:lpstr>
      <vt:lpstr>Has the verification bod (enum)</vt:lpstr>
      <vt:lpstr>Based on the information (enum)</vt:lpstr>
      <vt:lpstr>Crediting Period (enum)</vt:lpstr>
      <vt:lpstr>If any of the landfi (enum)</vt:lpstr>
      <vt:lpstr>Was methane ever collect (enum)</vt:lpstr>
      <vt:lpstr>If methane was collected (enum)</vt:lpstr>
      <vt:lpstr>Has the baseline methane (enum)</vt:lpstr>
      <vt:lpstr>Are you prepared to aggr (enum)</vt:lpstr>
      <vt:lpstr>Is the project a flare p (enum)</vt:lpstr>
      <vt:lpstr>Is there a non-qualifyin (enum)</vt:lpstr>
      <vt:lpstr>Is a new destruction dev (enum)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Jailine Molina</cp:lastModifiedBy>
  <cp:revision/>
  <dcterms:created xsi:type="dcterms:W3CDTF">2024-01-30T18:12:10Z</dcterms:created>
  <dcterms:modified xsi:type="dcterms:W3CDTF">2024-10-18T19:43:27Z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