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2DBC0B64-3EC9-43FB-A842-FFD59270A64E}" xr6:coauthVersionLast="47" xr6:coauthVersionMax="47" xr10:uidLastSave="{00000000-0000-0000-0000-000000000000}"/>
  <bookViews>
    <workbookView xWindow="-120" yWindow="-120" windowWidth="29040" windowHeight="15840" firstSheet="1" xr2:uid="{BBBB83D8-EA86-423F-8B55-2E1E6CDA1690}"/>
  </bookViews>
  <sheets>
    <sheet name="AMS-I.D Main Schema" sheetId="1" r:id="rId1"/>
    <sheet name="Power Density" sheetId="17" r:id="rId2"/>
    <sheet name="Power Density Integrated" sheetId="18" r:id="rId3"/>
    <sheet name="(Revised) Tool 03" sheetId="14" r:id="rId4"/>
    <sheet name="Tool 07" sheetId="2" r:id="rId5"/>
    <sheet name="Tool 07 Simple OM" sheetId="3" r:id="rId6"/>
    <sheet name="Tool 07 Simple Adj OM" sheetId="4" r:id="rId7"/>
    <sheet name="Tool 07 Default Lambda" sheetId="5" r:id="rId8"/>
    <sheet name="Tool 07 Dispatch Data OM" sheetId="6" r:id="rId9"/>
    <sheet name="Tool 07 Average OM" sheetId="7" r:id="rId10"/>
    <sheet name="Tool 07 Build Margin" sheetId="8" r:id="rId11"/>
    <sheet name="Tool 07 Combined Margin" sheetId="9" r:id="rId12"/>
    <sheet name="Tool 10" sheetId="15" r:id="rId13"/>
    <sheet name="IWA Properties" sheetId="19" r:id="rId14"/>
  </sheets>
  <definedNames>
    <definedName name="e">#REF!</definedName>
    <definedName name="ELECT_UNITS" localSheetId="13">#REF!</definedName>
    <definedName name="ELECT_UNITS" localSheetId="1">#REF!</definedName>
    <definedName name="ELECT_UNITS" localSheetId="2">#REF!</definedName>
    <definedName name="ELECT_UNITS">#REF!</definedName>
    <definedName name="EM_UNITS" localSheetId="13">#REF!</definedName>
    <definedName name="EM_UNITS" localSheetId="1">#REF!</definedName>
    <definedName name="EM_UNITS" localSheetId="2">#REF!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1" l="1"/>
  <c r="H37" i="1"/>
  <c r="A110" i="1"/>
  <c r="A109" i="1"/>
  <c r="A107" i="1"/>
  <c r="A106" i="1"/>
  <c r="A105" i="1"/>
  <c r="A104" i="1"/>
  <c r="A103" i="1"/>
  <c r="A102" i="1"/>
  <c r="A101" i="1"/>
  <c r="A99" i="1"/>
  <c r="A98" i="1"/>
  <c r="A97" i="1"/>
  <c r="A96" i="1"/>
  <c r="A95" i="1"/>
  <c r="A93" i="1"/>
  <c r="A92" i="1"/>
  <c r="A91" i="1"/>
  <c r="A89" i="1"/>
  <c r="A88" i="1"/>
  <c r="A87" i="1"/>
  <c r="A86" i="1"/>
  <c r="A77" i="1"/>
  <c r="A76" i="1"/>
  <c r="A75" i="1"/>
  <c r="A74" i="1"/>
  <c r="A73" i="1"/>
  <c r="A72" i="1"/>
  <c r="A71" i="1"/>
  <c r="A40" i="1"/>
  <c r="A39" i="1"/>
  <c r="A43" i="1"/>
  <c r="A42" i="1"/>
  <c r="A51" i="1"/>
  <c r="A50" i="1"/>
  <c r="A49" i="1"/>
  <c r="A48" i="1"/>
  <c r="A47" i="1"/>
  <c r="A46" i="1"/>
  <c r="A45" i="1"/>
  <c r="A53" i="1"/>
  <c r="A60" i="1"/>
  <c r="A59" i="1"/>
  <c r="A58" i="1"/>
  <c r="A57" i="1"/>
  <c r="A56" i="1"/>
  <c r="A55" i="1"/>
  <c r="A54" i="1"/>
  <c r="A67" i="1"/>
  <c r="A66" i="1"/>
  <c r="A64" i="1"/>
  <c r="A65" i="1"/>
  <c r="A63" i="1"/>
  <c r="A62" i="1"/>
  <c r="B69" i="1"/>
  <c r="B68" i="1"/>
  <c r="B67" i="1"/>
  <c r="H117" i="1"/>
  <c r="H86" i="1"/>
  <c r="H87" i="1"/>
  <c r="G3" i="18"/>
  <c r="G6" i="18" s="1"/>
  <c r="H110" i="1" s="1"/>
  <c r="H89" i="1" s="1"/>
  <c r="H103" i="1"/>
  <c r="H102" i="1"/>
  <c r="H95" i="1"/>
  <c r="H92" i="1" s="1"/>
  <c r="G3" i="17"/>
  <c r="G8" i="17" s="1"/>
  <c r="H101" i="1" l="1"/>
  <c r="H93" i="1" s="1"/>
  <c r="H91" i="1" s="1"/>
  <c r="H88" i="1" l="1"/>
  <c r="H85" i="1" s="1"/>
  <c r="H116" i="1" s="1"/>
  <c r="H114" i="1" s="1"/>
  <c r="A78" i="1"/>
  <c r="G19" i="15"/>
  <c r="G14" i="15" s="1"/>
  <c r="G3" i="15" s="1"/>
  <c r="H62" i="1"/>
  <c r="A79" i="1"/>
  <c r="A80" i="1"/>
  <c r="A69" i="1"/>
  <c r="A68" i="1"/>
  <c r="H45" i="1"/>
  <c r="H54" i="1"/>
  <c r="H53" i="1" s="1"/>
  <c r="G37" i="14"/>
  <c r="G33" i="14"/>
  <c r="G32" i="14"/>
  <c r="G30" i="14"/>
  <c r="G28" i="14"/>
  <c r="G19" i="14"/>
  <c r="G15" i="14"/>
  <c r="G14" i="14"/>
  <c r="G12" i="14"/>
  <c r="G10" i="14"/>
  <c r="G3" i="14"/>
  <c r="H36" i="1" l="1"/>
  <c r="H74" i="1"/>
  <c r="H71" i="1" s="1"/>
  <c r="H42" i="1"/>
  <c r="G28" i="9"/>
  <c r="G27" i="9"/>
  <c r="G24" i="9" s="1"/>
  <c r="G26" i="9"/>
  <c r="G25" i="9"/>
  <c r="G22" i="9"/>
  <c r="G15" i="9" s="1"/>
  <c r="G18" i="9"/>
  <c r="G17" i="9"/>
  <c r="G16" i="9"/>
  <c r="G13" i="9"/>
  <c r="G12" i="9"/>
  <c r="G3" i="8"/>
  <c r="G30" i="7"/>
  <c r="G27" i="7"/>
  <c r="G22" i="7"/>
  <c r="G11" i="7"/>
  <c r="G6" i="7"/>
  <c r="G4" i="7"/>
  <c r="G11" i="9" s="1"/>
  <c r="G10" i="9" s="1"/>
  <c r="G8" i="9" s="1"/>
  <c r="G67" i="4"/>
  <c r="G62" i="4"/>
  <c r="G51" i="4"/>
  <c r="G44" i="4"/>
  <c r="G39" i="4"/>
  <c r="G28" i="4"/>
  <c r="G7" i="4"/>
  <c r="G6" i="4"/>
  <c r="G4" i="4"/>
  <c r="G29" i="3"/>
  <c r="G26" i="3"/>
  <c r="G21" i="3"/>
  <c r="G6" i="3" s="1"/>
  <c r="G4" i="3" s="1"/>
  <c r="G11" i="3"/>
  <c r="H34" i="1" l="1"/>
  <c r="H1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tc={1E194462-B239-4D74-959A-6F5B4C82C3C2}</author>
    <author>tc={C00EA490-5AF4-4E9B-A18F-4D4A988618BC}</author>
    <author>tc={CA624803-F542-4CB5-8917-2377856B38E3}</author>
    <author>tc={0C255F08-63FB-4E8A-8740-6BBD5BE31DD5}</author>
    <author>tc={2E11BCB5-D8B5-417D-8802-BCC4675C3A60}</author>
    <author>tc={1DB915D7-F022-4E27-873D-CA55CA0F5B85}</author>
    <author>tc={0BF66179-B483-4D28-BF05-477B9AA39EFF}</author>
    <author>tc={1E97BF58-E8C2-4D92-AC16-83298EA78254}</author>
    <author>tc={06C067A9-C57E-4A85-98D6-D202F2897D50}</author>
    <author>tc={C13B1EF6-73C4-466B-8AB5-2BD436C86672}</author>
    <author>tc={170E3D77-57B8-4D22-AB5D-D7545C9B9C09}</author>
    <author>tc={5C8BF6CD-00F7-45D4-92E8-B3563BECF430}</author>
    <author>tc={7F0685D1-9A6C-4A93-87C9-02149616F1BF}</author>
    <author>tc={DB830BB0-16E8-4F53-A037-019524A03E72}</author>
    <author>tc={2C9FC451-6103-4AFD-9513-AFFB2832590F}</author>
    <author>tc={F1C342B2-7FB5-4A16-B349-76EA162381E4}</author>
    <author>tc={8D0CDE12-AC6B-4DA3-AC35-98F428F053AC}</author>
    <author>tc={207D9FB0-0710-4460-B95E-5C1956268DC5}</author>
    <author>tc={0F355DFE-9836-4811-94F6-B2A29AA1B9E8}</author>
    <author>tc={C1240ACE-3A43-467F-BE8D-A14D62C09236}</author>
    <author>tc={E6E6131D-22EE-4E85-99E7-26F2ADFE4D9B}</author>
    <author>tc={40E290E2-6504-4452-AEE6-873C435EE386}</author>
    <author>tc={C6B7F2C0-A7A2-426B-9D4F-E67DB77A7A68}</author>
    <author>tc={D2433A69-D64B-458B-8423-A8592ADDFEB2}</author>
    <author>tc={83D79809-5921-4FDF-9B26-AB8400839DD1}</author>
  </authors>
  <commentList>
    <comment ref="G34" authorId="0" shapeId="0" xr:uid="{1E194462-B239-4D74-959A-6F5B4C82C3C2}">
      <text>
        <t>[Threaded comment]
Your version of Excel allows you to read this threaded comment; however, any edits to it will get removed if the file is opened in a newer version of Excel. Learn more: https://go.microsoft.com/fwlink/?linkid=870924
Comment:
    Eq 1</t>
      </text>
    </comment>
    <comment ref="H37" authorId="1" shapeId="0" xr:uid="{C00EA490-5AF4-4E9B-A18F-4D4A988618BC}">
      <text>
        <t>[Threaded comment]
Your version of Excel allows you to read this threaded comment; however, any edits to it will get removed if the file is opened in a newer version of Excel. Learn more: https://go.microsoft.com/fwlink/?linkid=870924
Comment:
    Should redirect to questionnaire. This referenced cell is just an example.</t>
      </text>
    </comment>
    <comment ref="G39" authorId="2" shapeId="0" xr:uid="{CA624803-F542-4CB5-8917-2377856B38E3}">
      <text>
        <t>[Threaded comment]
Your version of Excel allows you to read this threaded comment; however, any edits to it will get removed if the file is opened in a newer version of Excel. Learn more: https://go.microsoft.com/fwlink/?linkid=870924
Comment:
    Eq 2</t>
      </text>
    </comment>
    <comment ref="G45" authorId="3" shapeId="0" xr:uid="{0C255F08-63FB-4E8A-8740-6BBD5BE31DD5}">
      <text>
        <t>[Threaded comment]
Your version of Excel allows you to read this threaded comment; however, any edits to it will get removed if the file is opened in a newer version of Excel. Learn more: https://go.microsoft.com/fwlink/?linkid=870924
Comment:
    Eq 6</t>
      </text>
    </comment>
    <comment ref="G53" authorId="4" shapeId="0" xr:uid="{2E11BCB5-D8B5-417D-8802-BCC4675C3A60}">
      <text>
        <t>[Threaded comment]
Your version of Excel allows you to read this threaded comment; however, any edits to it will get removed if the file is opened in a newer version of Excel. Learn more: https://go.microsoft.com/fwlink/?linkid=870924
Comment:
    Eq 4</t>
      </text>
    </comment>
    <comment ref="G54" authorId="5" shapeId="0" xr:uid="{1DB915D7-F022-4E27-873D-CA55CA0F5B85}">
      <text>
        <t>[Threaded comment]
Your version of Excel allows you to read this threaded comment; however, any edits to it will get removed if the file is opened in a newer version of Excel. Learn more: https://go.microsoft.com/fwlink/?linkid=870924
Comment:
    Eq 5</t>
      </text>
    </comment>
    <comment ref="G62" authorId="6" shapeId="0" xr:uid="{0BF66179-B483-4D28-BF05-477B9AA39EFF}">
      <text>
        <t>[Threaded comment]
Your version of Excel allows you to read this threaded comment; however, any edits to it will get removed if the file is opened in a newer version of Excel. Learn more: https://go.microsoft.com/fwlink/?linkid=870924
Comment:
    Eq 6</t>
      </text>
    </comment>
    <comment ref="A67" authorId="7" shapeId="0" xr:uid="{1E97BF58-E8C2-4D92-AC16-83298EA78254}">
      <text>
        <t>[Threaded comment]
Your version of Excel allows you to read this threaded comment; however, any edits to it will get removed if the file is opened in a newer version of Excel. Learn more: https://go.microsoft.com/fwlink/?linkid=870924
Comment:
    If/then statement</t>
      </text>
    </comment>
    <comment ref="A68" authorId="8" shapeId="0" xr:uid="{06C067A9-C57E-4A85-98D6-D202F2897D50}">
      <text>
        <t>[Threaded comment]
Your version of Excel allows you to read this threaded comment; however, any edits to it will get removed if the file is opened in a newer version of Excel. Learn more: https://go.microsoft.com/fwlink/?linkid=870924
Comment:
    If/then statement</t>
      </text>
    </comment>
    <comment ref="A69" authorId="9" shapeId="0" xr:uid="{C13B1EF6-73C4-466B-8AB5-2BD436C86672}">
      <text>
        <t>[Threaded comment]
Your version of Excel allows you to read this threaded comment; however, any edits to it will get removed if the file is opened in a newer version of Excel. Learn more: https://go.microsoft.com/fwlink/?linkid=870924
Comment:
    If/then statement</t>
      </text>
    </comment>
    <comment ref="G71" authorId="10" shapeId="0" xr:uid="{170E3D77-57B8-4D22-AB5D-D7545C9B9C09}">
      <text>
        <t>[Threaded comment]
Your version of Excel allows you to read this threaded comment; however, any edits to it will get removed if the file is opened in a newer version of Excel. Learn more: https://go.microsoft.com/fwlink/?linkid=870924
Comment:
    Eq 7</t>
      </text>
    </comment>
    <comment ref="G74" authorId="11" shapeId="0" xr:uid="{5C8BF6CD-00F7-45D4-92E8-B3563BECF430}">
      <text>
        <t>[Threaded comment]
Your version of Excel allows you to read this threaded comment; however, any edits to it will get removed if the file is opened in a newer version of Excel. Learn more: https://go.microsoft.com/fwlink/?linkid=870924
Comment:
    Eq 8</t>
      </text>
    </comment>
    <comment ref="A78" authorId="12" shapeId="0" xr:uid="{7F0685D1-9A6C-4A93-87C9-02149616F1BF}">
      <text>
        <t>[Threaded comment]
Your version of Excel allows you to read this threaded comment; however, any edits to it will get removed if the file is opened in a newer version of Excel. Learn more: https://go.microsoft.com/fwlink/?linkid=870924
Comment:
    If/then statement</t>
      </text>
    </comment>
    <comment ref="A79" authorId="13" shapeId="0" xr:uid="{DB830BB0-16E8-4F53-A037-019524A03E72}">
      <text>
        <t>[Threaded comment]
Your version of Excel allows you to read this threaded comment; however, any edits to it will get removed if the file is opened in a newer version of Excel. Learn more: https://go.microsoft.com/fwlink/?linkid=870924
Comment:
    If/then statement</t>
      </text>
    </comment>
    <comment ref="A80" authorId="14" shapeId="0" xr:uid="{2C9FC451-6103-4AFD-9513-AFFB2832590F}">
      <text>
        <t>[Threaded comment]
Your version of Excel allows you to read this threaded comment; however, any edits to it will get removed if the file is opened in a newer version of Excel. Learn more: https://go.microsoft.com/fwlink/?linkid=870924
Comment:
    If/then statement</t>
      </text>
    </comment>
    <comment ref="G88" authorId="15" shapeId="0" xr:uid="{F1C342B2-7FB5-4A16-B349-76EA162381E4}">
      <text>
        <t>[Threaded comment]
Your version of Excel allows you to read this threaded comment; however, any edits to it will get removed if the file is opened in a newer version of Excel. Learn more: https://go.microsoft.com/fwlink/?linkid=870924
Comment:
    Equation #2</t>
      </text>
    </comment>
    <comment ref="G89" authorId="16" shapeId="0" xr:uid="{8D0CDE12-AC6B-4DA3-AC35-98F428F053AC}">
      <text>
        <t>[Threaded comment]
Your version of Excel allows you to read this threaded comment; however, any edits to it will get removed if the file is opened in a newer version of Excel. Learn more: https://go.microsoft.com/fwlink/?linkid=870924
Comment:
    Equation #9 &amp; #10</t>
      </text>
    </comment>
    <comment ref="G91" authorId="17" shapeId="0" xr:uid="{207D9FB0-0710-4460-B95E-5C1956268DC5}">
      <text>
        <t>[Threaded comment]
Your version of Excel allows you to read this threaded comment; however, any edits to it will get removed if the file is opened in a newer version of Excel. Learn more: https://go.microsoft.com/fwlink/?linkid=870924
Comment:
    ACM0002 Eq 2</t>
      </text>
    </comment>
    <comment ref="G92" authorId="18" shapeId="0" xr:uid="{0F355DFE-9836-4811-94F6-B2A29AA1B9E8}">
      <text>
        <t>[Threaded comment]
Your version of Excel allows you to read this threaded comment; however, any edits to it will get removed if the file is opened in a newer version of Excel. Learn more: https://go.microsoft.com/fwlink/?linkid=870924
Comment:
    ACM0002 Eq 3</t>
      </text>
    </comment>
    <comment ref="G93" authorId="19" shapeId="0" xr:uid="{C1240ACE-3A43-467F-BE8D-A14D62C09236}">
      <text>
        <t>[Threaded comment]
Your version of Excel allows you to read this threaded comment; however, any edits to it will get removed if the file is opened in a newer version of Excel. Learn more: https://go.microsoft.com/fwlink/?linkid=870924
Comment:
    ACM0002 Eq 4</t>
      </text>
    </comment>
    <comment ref="G95" authorId="20" shapeId="0" xr:uid="{E6E6131D-22EE-4E85-99E7-26F2ADFE4D9B}">
      <text>
        <t>[Threaded comment]
Your version of Excel allows you to read this threaded comment; however, any edits to it will get removed if the file is opened in a newer version of Excel. Learn more: https://go.microsoft.com/fwlink/?linkid=870924
Comment:
    ACM0002 Eq 3</t>
      </text>
    </comment>
    <comment ref="G101" authorId="21" shapeId="0" xr:uid="{40E290E2-6504-4452-AEE6-873C435EE386}">
      <text>
        <t>[Threaded comment]
Your version of Excel allows you to read this threaded comment; however, any edits to it will get removed if the file is opened in a newer version of Excel. Learn more: https://go.microsoft.com/fwlink/?linkid=870924
Comment:
    ACM0002 Eq 4</t>
      </text>
    </comment>
    <comment ref="G102" authorId="22" shapeId="0" xr:uid="{C6B7F2C0-A7A2-426B-9D4F-E67DB77A7A68}">
      <text>
        <t>[Threaded comment]
Your version of Excel allows you to read this threaded comment; however, any edits to it will get removed if the file is opened in a newer version of Excel. Learn more: https://go.microsoft.com/fwlink/?linkid=870924
Comment:
    ACM0002 Eq 5</t>
      </text>
    </comment>
    <comment ref="G103" authorId="23" shapeId="0" xr:uid="{D2433A69-D64B-458B-8423-A8592ADDFEB2}">
      <text>
        <t>[Threaded comment]
Your version of Excel allows you to read this threaded comment; however, any edits to it will get removed if the file is opened in a newer version of Excel. Learn more: https://go.microsoft.com/fwlink/?linkid=870924
Comment:
    ACM0002 Eq 6</t>
      </text>
    </comment>
    <comment ref="G114" authorId="24" shapeId="0" xr:uid="{83D79809-5921-4FDF-9B26-AB8400839DD1}">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tc={BE0458F1-8AF7-4CA2-A284-22358ABFAF65}</author>
    <author>tc={360F7C4F-8F37-4D09-BEFF-552179AB3789}</author>
  </authors>
  <commentList>
    <comment ref="F3" authorId="0" shapeId="0" xr:uid="{BE0458F1-8AF7-4CA2-A284-22358ABFAF65}">
      <text>
        <t>[Threaded comment]
Your version of Excel allows you to read this threaded comment; however, any edits to it will get removed if the file is opened in a newer version of Excel. Learn more: https://go.microsoft.com/fwlink/?linkid=870924
Comment:
    Equation #7
Reply:
    ACM0002</t>
      </text>
    </comment>
    <comment ref="F8" authorId="1" shapeId="0" xr:uid="{360F7C4F-8F37-4D09-BEFF-552179AB3789}">
      <text>
        <t>[Threaded comment]
Your version of Excel allows you to read this threaded comment; however, any edits to it will get removed if the file is opened in a newer version of Excel. Learn more: https://go.microsoft.com/fwlink/?linkid=870924
Comment:
    Equation #9 &amp; #10
Reply:
    ACM0002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tc={CCEE7AD0-9486-4C16-9EA3-B73C77FC4D17}</author>
    <author>tc={D9FD7ED5-9429-4BE5-8672-A53226AC4EBE}</author>
  </authors>
  <commentList>
    <comment ref="F3" authorId="0" shapeId="0" xr:uid="{CCEE7AD0-9486-4C16-9EA3-B73C77FC4D17}">
      <text>
        <t>[Threaded comment]
Your version of Excel allows you to read this threaded comment; however, any edits to it will get removed if the file is opened in a newer version of Excel. Learn more: https://go.microsoft.com/fwlink/?linkid=870924
Comment:
    Equation #8
Reply:
    ACM0002</t>
      </text>
    </comment>
    <comment ref="F6" authorId="1" shapeId="0" xr:uid="{D9FD7ED5-9429-4BE5-8672-A53226AC4EBE}">
      <text>
        <t>[Threaded comment]
Your version of Excel allows you to read this threaded comment; however, any edits to it will get removed if the file is opened in a newer version of Excel. Learn more: https://go.microsoft.com/fwlink/?linkid=870924
Comment:
    Equation #9 &amp; #10
Reply:
    ACM0002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tc={A4F404D3-4215-479C-A6B9-1EFBD4F4CA49}</author>
  </authors>
  <commentList>
    <comment ref="F10" authorId="0" shapeId="0" xr:uid="{A4F404D3-4215-479C-A6B9-1EFBD4F4CA49}">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tc={572D39C2-C802-4101-BF29-6519607C3979}</author>
    <author>tc={3A837889-9AAA-4808-BC87-7A6DB13A032B}</author>
    <author>tc={8BD720E3-0581-4708-8387-111605866E79}</author>
    <author>tc={0C9E0F60-2D84-4653-A02D-77832F5F5DEA}</author>
    <author>tc={CD1BE2FE-1B11-4DDD-AE09-A5425CC45148}</author>
  </authors>
  <commentList>
    <comment ref="F4" authorId="0" shapeId="0" xr:uid="{572D39C2-C802-4101-BF29-6519607C3979}">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3A837889-9AAA-4808-BC87-7A6DB13A032B}">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8BD720E3-0581-4708-8387-111605866E79}">
      <text>
        <t>[Threaded comment]
Your version of Excel allows you to read this threaded comment; however, any edits to it will get removed if the file is opened in a newer version of Excel. Learn more: https://go.microsoft.com/fwlink/?linkid=870924
Comment:
    Eq 4</t>
      </text>
    </comment>
    <comment ref="F21" authorId="3" shapeId="0" xr:uid="{0C9E0F60-2D84-4653-A02D-77832F5F5DEA}">
      <text>
        <t>[Threaded comment]
Your version of Excel allows you to read this threaded comment; however, any edits to it will get removed if the file is opened in a newer version of Excel. Learn more: https://go.microsoft.com/fwlink/?linkid=870924
Comment:
    Eq 5</t>
      </text>
    </comment>
    <comment ref="F29" authorId="4" shapeId="0" xr:uid="{CD1BE2FE-1B11-4DDD-AE09-A5425CC45148}">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tc={2A11F729-8447-4499-B622-BE4C7AB74B81}</author>
    <author>tc={49687EB1-F65A-42D8-BCD2-A51C0DA68766}</author>
    <author>tc={95CE2EF3-9147-466B-977E-544171CEF3DE}</author>
    <author>tc={4A675CEF-153F-4605-9245-393F314707EA}</author>
    <author>tc={0C7CF765-43F0-42D8-A22A-EBB2ADE9810A}</author>
  </authors>
  <commentList>
    <comment ref="F4" authorId="0" shapeId="0" xr:uid="{2A11F729-8447-4499-B622-BE4C7AB74B81}">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49687EB1-F65A-42D8-BCD2-A51C0DA68766}">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95CE2EF3-9147-466B-977E-544171CEF3DE}">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4A675CEF-153F-4605-9245-393F314707EA}">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0C7CF765-43F0-42D8-A22A-EBB2ADE9810A}">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tc={81C264B6-B642-4441-8729-52A122E69D91}</author>
    <author>tc={5EA6667A-9453-42BC-8886-C50DF420659F}</author>
  </authors>
  <commentList>
    <comment ref="A2" authorId="0" shapeId="0" xr:uid="{81C264B6-B642-4441-8729-52A122E69D91}">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5EA6667A-9453-42BC-8886-C50DF420659F}">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tc={D21AD7B8-658F-4331-88E6-4AAB3176D94E}</author>
    <author>tc={64462F15-50BD-4D95-A5E0-5161841D578E}</author>
    <author>tc={301EA5DA-1784-4167-82A8-972BC4C93FFD}</author>
    <author>tc={7C31D849-71DE-4C3C-9BE8-791D8757F8C9}</author>
    <author>tc={116F3977-D535-47B3-AC27-ED5C284182CF}</author>
  </authors>
  <commentList>
    <comment ref="F4" authorId="0" shapeId="0" xr:uid="{D21AD7B8-658F-4331-88E6-4AAB3176D94E}">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64462F15-50BD-4D95-A5E0-5161841D578E}">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301EA5DA-1784-4167-82A8-972BC4C93FFD}">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7C31D849-71DE-4C3C-9BE8-791D8757F8C9}">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116F3977-D535-47B3-AC27-ED5C284182CF}">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tc={DB166F1B-98B6-4728-B67A-B3F89AC000C9}</author>
    <author>tc={46419349-3C44-4FA8-8C27-6445D232BD8A}</author>
    <author>tc={D86511A5-4B7E-4DA7-B43F-D6F8C35FB2BB}</author>
    <author>tc={626DC17D-263A-49A6-AD5D-5189E9CBCA0A}</author>
  </authors>
  <commentList>
    <comment ref="F8" authorId="0" shapeId="0" xr:uid="{DB166F1B-98B6-4728-B67A-B3F89AC000C9}">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46419349-3C44-4FA8-8C27-6445D232BD8A}">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D86511A5-4B7E-4DA7-B43F-D6F8C35FB2BB}">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626DC17D-263A-49A6-AD5D-5189E9CBCA0A}">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sharedStrings.xml><?xml version="1.0" encoding="utf-8"?>
<sst xmlns="http://schemas.openxmlformats.org/spreadsheetml/2006/main" count="2702" uniqueCount="1241">
  <si>
    <t>Required Field</t>
  </si>
  <si>
    <t>Selective Disclosure</t>
  </si>
  <si>
    <t>Allow Multiple Answers</t>
  </si>
  <si>
    <t>Schema Type</t>
  </si>
  <si>
    <t>Properties</t>
  </si>
  <si>
    <t>Parameter</t>
  </si>
  <si>
    <t>Question</t>
  </si>
  <si>
    <t>Answer</t>
  </si>
  <si>
    <t>Notes</t>
  </si>
  <si>
    <t>Project Details</t>
  </si>
  <si>
    <t>Yes</t>
  </si>
  <si>
    <t>No</t>
  </si>
  <si>
    <t>String</t>
  </si>
  <si>
    <t>N/A</t>
  </si>
  <si>
    <t>Summary Description of the Project</t>
  </si>
  <si>
    <t>The project activity is a run-of-river Hydro power project with a total installed capacity of 8 MW provided by two (2) Kaplan turbine with unit capacity is 4 MW each. The project is promoted by Generation Public Company.</t>
  </si>
  <si>
    <t>ActivityImpactModule.projectScope</t>
  </si>
  <si>
    <t>Sectoral Scope</t>
  </si>
  <si>
    <t>ActivityImpactModule.projectType</t>
  </si>
  <si>
    <t>Project Type</t>
  </si>
  <si>
    <t>Project Category: Renewable Energy</t>
  </si>
  <si>
    <t>Type of Activity</t>
  </si>
  <si>
    <t>Renewable energy. Displacement of electricity that would be provided to the grid by more-GHG-intensive means</t>
  </si>
  <si>
    <t>ActivityImpactModule.projectScale</t>
  </si>
  <si>
    <t>Project Scale</t>
  </si>
  <si>
    <t>Small scale</t>
  </si>
  <si>
    <t>GeographicLocation.latitude</t>
  </si>
  <si>
    <t>Project Location Latitude</t>
  </si>
  <si>
    <t>GeographicLocation.longitude</t>
  </si>
  <si>
    <t>Project Location Longitude</t>
  </si>
  <si>
    <t>GeoJSON</t>
  </si>
  <si>
    <t>GeographicLocation.geoJsonOrKml</t>
  </si>
  <si>
    <t>Project Location GeoJSON (GeoJSON supports the following geometry types: Point, LineString, Polygon, MultiPoint, MultiLineString, MultiPolygon.)</t>
  </si>
  <si>
    <t xml:space="preserve">[102.835556, 20.043889] </t>
  </si>
  <si>
    <t>Project Eligibility</t>
  </si>
  <si>
    <t>AccountableImpactOrganization.name</t>
  </si>
  <si>
    <t>Project Participant Organization Name</t>
  </si>
  <si>
    <t>Generation Public Company</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</si>
  <si>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</si>
  <si>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</si>
  <si>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</si>
  <si>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</si>
  <si>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</si>
  <si>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</si>
  <si>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</si>
  <si>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</si>
  <si>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125 s 20 road</t>
  </si>
  <si>
    <t>AccountableImpactOrganization.country</t>
  </si>
  <si>
    <t>Project Participant Country</t>
  </si>
  <si>
    <t>India</t>
  </si>
  <si>
    <t>Phone Number</t>
  </si>
  <si>
    <t xml:space="preserve">Project Participant Telephone </t>
  </si>
  <si>
    <t>(555) 222-3131</t>
  </si>
  <si>
    <t>Email</t>
  </si>
  <si>
    <t>Project Participant Email</t>
  </si>
  <si>
    <t>JD.ge@gmail.com</t>
  </si>
  <si>
    <t>AccountableImpactOrganization.owners</t>
  </si>
  <si>
    <t>Project Ownership</t>
  </si>
  <si>
    <t>The project owner is Generation Public Company. The business license of the project owner are the evidences for legislative right. Besides, the project allotment license, the equipment purchasing contract and the power purchase agreement are the evidences for the ownership of the plant equipment and power generating.</t>
  </si>
  <si>
    <t>Emissions Trading Programs and Other Binding Limits</t>
  </si>
  <si>
    <t>Participation under other GHG Programs</t>
  </si>
  <si>
    <t>Other Forms of Environmental Credit</t>
  </si>
  <si>
    <t>Projects Rejected by Other GHG Programs</t>
  </si>
  <si>
    <t>QualityStandard.methodologyAndTools</t>
  </si>
  <si>
    <t>Title and Reference of Methodologies</t>
  </si>
  <si>
    <t>CDM - AMS-I.D.</t>
  </si>
  <si>
    <t xml:space="preserve">Date  </t>
  </si>
  <si>
    <t>ActivityImpactModule.projectStartDate</t>
  </si>
  <si>
    <t>Project Start Date</t>
  </si>
  <si>
    <t>Date Range</t>
  </si>
  <si>
    <t>ActivityImpactModule.projectCreditingPeriod</t>
  </si>
  <si>
    <t>Crediting Period</t>
  </si>
  <si>
    <t>12/14/2022-01/01/2025</t>
  </si>
  <si>
    <t>ActivityImpactModule.projectMonitoringPeriod</t>
  </si>
  <si>
    <t>Monitoring Period</t>
  </si>
  <si>
    <t>Monitoring Plan</t>
  </si>
  <si>
    <t>Monitoring plan was structured based on AMS-I.D criteria</t>
  </si>
  <si>
    <t>Compliance with Laws, Statutes and Other Regulatory Frameworks</t>
  </si>
  <si>
    <t>The project has received all the necessary approvals for the development and commissioning of the proposed 8 MW hydro power project from the respective nodal agencies and is in compliance to the local laws and regulations</t>
  </si>
  <si>
    <t>Eligibility Criteria</t>
  </si>
  <si>
    <t>Not applicable, this is not a grouped project.</t>
  </si>
  <si>
    <t>CoBenefit.unSdg</t>
  </si>
  <si>
    <t>Sustainable development</t>
  </si>
  <si>
    <t>SDG 13</t>
  </si>
  <si>
    <t>Further Information</t>
  </si>
  <si>
    <t>Baseline Emissions</t>
  </si>
  <si>
    <t>no</t>
  </si>
  <si>
    <t>Auto-Calculate</t>
  </si>
  <si>
    <r>
      <t>BE</t>
    </r>
    <r>
      <rPr>
        <vertAlign val="subscript"/>
        <sz val="11"/>
        <color theme="1"/>
        <rFont val="Aptos Narrow"/>
        <family val="2"/>
        <scheme val="minor"/>
      </rPr>
      <t>y</t>
    </r>
  </si>
  <si>
    <t>Baseline emissions in year y (t CO2)</t>
  </si>
  <si>
    <t>If/Then</t>
  </si>
  <si>
    <t>The calculation of EGPJ,y "Quantity of net electricity generation that is produced and fed into the grid" is different for greenfield plants, capacity additions, retrofits, and replacements. These cases are described as follows:
Case 1: Greenfield power plants.
Case 2: Capacity addition in wind, solar, wave or tidal power plants.
Case 3: Capacity addition in hydro or geothermal power plants.
Case 4: Capacity addition to biomass power plants.
Case 5: Retrofit, rehabilitation or replacement in hydro, solar, wind, geothermal, wave and tidal plants.
Case 6: Retrofit, rehabilitation or replacement in biomass plants.</t>
  </si>
  <si>
    <t>Case 1</t>
  </si>
  <si>
    <r>
      <t>EG</t>
    </r>
    <r>
      <rPr>
        <vertAlign val="subscript"/>
        <sz val="11"/>
        <color theme="1"/>
        <rFont val="Aptos Narrow"/>
        <family val="2"/>
        <scheme val="minor"/>
      </rPr>
      <t>PJ,y</t>
    </r>
  </si>
  <si>
    <t>Quantity of net electricity generation that is produced and fed into the grid as a result of the implementation of the CDM project activity in year y (MWh)</t>
  </si>
  <si>
    <r>
      <t>EF</t>
    </r>
    <r>
      <rPr>
        <vertAlign val="subscript"/>
        <sz val="11"/>
        <color theme="1"/>
        <rFont val="Aptos Narrow"/>
        <family val="2"/>
        <scheme val="minor"/>
      </rPr>
      <t>grid,y</t>
    </r>
  </si>
  <si>
    <t>Combined margin CO2 emission factor for grid connected power generation in year y calculated using the latest version of the “Tool to calculate the emission factor for an electricity system” (t CO2/MWh)</t>
  </si>
  <si>
    <t>Redirect to tool 07 for determination questionnaire</t>
  </si>
  <si>
    <t>Quantity of net electricity generation that is produced and fed into the grid (Greenfield power plants)</t>
  </si>
  <si>
    <t>Number</t>
  </si>
  <si>
    <r>
      <t>EG</t>
    </r>
    <r>
      <rPr>
        <vertAlign val="subscript"/>
        <sz val="11"/>
        <color theme="1"/>
        <rFont val="Aptos Narrow"/>
        <family val="2"/>
        <scheme val="minor"/>
      </rPr>
      <t>PJ,facility,y</t>
    </r>
  </si>
  <si>
    <t>Quantity of net electricity generation supplied by the project plant/unit to the grid in year y (MWh)</t>
  </si>
  <si>
    <t>Quantity of net electricity generation that is produced and fed into the grid (Capacity addition in wind, solar, wave or tidal power plants)</t>
  </si>
  <si>
    <r>
      <t>EG</t>
    </r>
    <r>
      <rPr>
        <vertAlign val="subscript"/>
        <sz val="11"/>
        <color theme="1"/>
        <rFont val="Aptos Narrow"/>
        <family val="2"/>
        <scheme val="minor"/>
      </rPr>
      <t>PJ_Add,y</t>
    </r>
  </si>
  <si>
    <t>Quantity of net electricity generation supplied to the grid in year y by the project plant/unit that has been added under the project activity (MWh)</t>
  </si>
  <si>
    <t>Quantity of net electricity generation that is produced and fed into the grid (Capacity addition in hydro or geothermal power plants)</t>
  </si>
  <si>
    <r>
      <t>EG</t>
    </r>
    <r>
      <rPr>
        <vertAlign val="subscript"/>
        <sz val="11"/>
        <color theme="1"/>
        <rFont val="Aptos Narrow"/>
        <family val="2"/>
        <scheme val="minor"/>
      </rPr>
      <t>historical</t>
    </r>
  </si>
  <si>
    <t>Annual average historical net electricity generation by the existing renewable energy plant that was operated at the project site prior to the implementation of the project activity (MWh)</t>
  </si>
  <si>
    <r>
      <rPr>
        <sz val="11"/>
        <color theme="1"/>
        <rFont val="Aptos Narrow"/>
        <family val="2"/>
      </rPr>
      <t>σ</t>
    </r>
    <r>
      <rPr>
        <vertAlign val="subscript"/>
        <sz val="11"/>
        <color theme="1"/>
        <rFont val="Aptos Narrow"/>
        <family val="2"/>
      </rPr>
      <t>historical</t>
    </r>
  </si>
  <si>
    <t>Standard deviation of the annual average historical net electricity supplied to the grid by the existing renewable energy plant that was operated at the project site prior to the implementation of the project activity (MWh)</t>
  </si>
  <si>
    <t>Help Text</t>
  </si>
  <si>
    <t>Info</t>
  </si>
  <si>
    <t>In order to estimate the point in time when the existing equipment would need to be replaced/retrofitted in the absence of the project activity (DATEBaselineRetrofit), project participants may take into account the typical average technical lifetime of the type equipment, which shall be determined and documented as per the “Tool to determine the remaining lifetime of equipment”. 
The point in time when the existing equipment would need to be replaced/retrofitted in the absence of the project activity should be chosen in a conservative manner that is, if a range is identified, the earliest date should be chosen.</t>
  </si>
  <si>
    <t>Redirect to tool 10</t>
  </si>
  <si>
    <t>Date</t>
  </si>
  <si>
    <r>
      <t>DATE</t>
    </r>
    <r>
      <rPr>
        <vertAlign val="subscript"/>
        <sz val="11"/>
        <color theme="1"/>
        <rFont val="Aptos Narrow"/>
        <family val="2"/>
      </rPr>
      <t>BaselineRetrofit</t>
    </r>
  </si>
  <si>
    <t>Point in time when the existing equipment would need to be replaced in the absence of the project activity (date). This parameter does not apply to rehabilitation projects</t>
  </si>
  <si>
    <t>Is the information provided before or on/after the the existing equipment would need to be replaced?</t>
  </si>
  <si>
    <t>Before</t>
  </si>
  <si>
    <t>Quantity of net electricity generation that is produced and fed into the grid (Capacity addition to biomass power plants)</t>
  </si>
  <si>
    <r>
      <t>EG</t>
    </r>
    <r>
      <rPr>
        <vertAlign val="subscript"/>
        <sz val="11"/>
        <color theme="1"/>
        <rFont val="Aptos Narrow"/>
        <family val="2"/>
        <scheme val="minor"/>
      </rPr>
      <t>BL,existing,y</t>
    </r>
  </si>
  <si>
    <t>The net electrical energy that would have been supplied by the plant/unit to the grid in the absence of the project activity determined as maximum of EGactual,y and EGestimated,y in year y (MWh)</t>
  </si>
  <si>
    <r>
      <t>EG</t>
    </r>
    <r>
      <rPr>
        <vertAlign val="subscript"/>
        <sz val="11"/>
        <color theme="1"/>
        <rFont val="Aptos Narrow"/>
        <family val="2"/>
        <scheme val="minor"/>
      </rPr>
      <t>actual,y</t>
    </r>
  </si>
  <si>
    <t>The net electrical energy produced and supplied to the grid by existing power plant/unit (installed before the project activity) in year y in the absence of the project activity (MWh)</t>
  </si>
  <si>
    <r>
      <t>EG</t>
    </r>
    <r>
      <rPr>
        <vertAlign val="subscript"/>
        <sz val="11"/>
        <color theme="1"/>
        <rFont val="Aptos Narrow"/>
        <family val="2"/>
        <scheme val="minor"/>
      </rPr>
      <t>estimated,y</t>
    </r>
  </si>
  <si>
    <t>Estimated net electrical energy that would have been produced by the existing units under the observed availability of the renewable resource in year y (MWh)</t>
  </si>
  <si>
    <r>
      <t>DATE</t>
    </r>
    <r>
      <rPr>
        <vertAlign val="subscript"/>
        <sz val="11"/>
        <color theme="1"/>
        <rFont val="Aptos Narrow"/>
        <family val="2"/>
        <scheme val="minor"/>
      </rPr>
      <t>BaselineRetrofit</t>
    </r>
  </si>
  <si>
    <t>Point in time when the existing equipment would need to be replaced in the absence of the project activity (date)</t>
  </si>
  <si>
    <t>Quantity of net electricity generation that is produced and fed into the grid (Retrofit, rehabilitation or replacement in hydro, solar, wind, geothermal,
wave and tidal plants)</t>
  </si>
  <si>
    <t>Is this a rehabilitation project?</t>
  </si>
  <si>
    <t xml:space="preserve">Point in time when the existing equipment would need to be replaced in the absence of the project activity (date). </t>
  </si>
  <si>
    <t>This parameter does not apply to rehabilitation projects</t>
  </si>
  <si>
    <t>Quantity of net electricity generation that is produced and fed into the grid (Retrofit, rehabilitation or replacement in biomass plants)</t>
  </si>
  <si>
    <r>
      <t>EG</t>
    </r>
    <r>
      <rPr>
        <vertAlign val="subscript"/>
        <sz val="11"/>
        <color theme="1"/>
        <rFont val="Aptos Narrow"/>
        <family val="2"/>
        <scheme val="minor"/>
      </rPr>
      <t>BL,retrofit,y</t>
    </r>
  </si>
  <si>
    <t>The net electrical energy that would have been supplied by the plant/unit to the grid in the absence of the project activity determined as maximum of EGhistorical,y and EGestimated,y in year y (MWh)</t>
  </si>
  <si>
    <t xml:space="preserve">Did the power plant/unit operate for the past three years? </t>
  </si>
  <si>
    <t>Point in time when the existing equipment would need to be replaced in the absence of the project activity (date). This parameter does not apply to rehabilitation projects.</t>
  </si>
  <si>
    <t>Project Emissions</t>
  </si>
  <si>
    <t>Select the option that best fits your project activities: 
Option 1: Renewable energy project activities.
Option 2: Emissions related to the operation of geothermal power plants (e.g. noncondensable gases, electricity/fossil fuel consumption).
Option 3: Emissions from water reservoirs of hydro power plants.</t>
  </si>
  <si>
    <t>Option 3</t>
  </si>
  <si>
    <t xml:space="preserve">Question </t>
  </si>
  <si>
    <t>Are any emissons from on-site consumption of fossil fuels due to the project activity?</t>
  </si>
  <si>
    <t>Tool 03</t>
  </si>
  <si>
    <t xml:space="preserve">If the project used biomass, was it sourced from dedicated plantations? </t>
  </si>
  <si>
    <t>Tool 16 (Hasn't been digitized, this section will be added once Tool 16 is ready)</t>
  </si>
  <si>
    <t>PEy</t>
  </si>
  <si>
    <t>Project emissions in year y (t CO2)</t>
  </si>
  <si>
    <r>
      <t>PE</t>
    </r>
    <r>
      <rPr>
        <vertAlign val="subscript"/>
        <sz val="18"/>
        <color theme="1"/>
        <rFont val="Aptos Narrow"/>
        <family val="2"/>
        <scheme val="minor"/>
      </rPr>
      <t xml:space="preserve">FF,y </t>
    </r>
  </si>
  <si>
    <t>Project emissions from fossil fuel consumption in year y (tCO2/yr)</t>
  </si>
  <si>
    <r>
      <t>PE</t>
    </r>
    <r>
      <rPr>
        <vertAlign val="subscript"/>
        <sz val="18"/>
        <color theme="1"/>
        <rFont val="Aptos Narrow"/>
        <family val="2"/>
        <scheme val="minor"/>
      </rPr>
      <t>RE,y</t>
    </r>
  </si>
  <si>
    <t>Project emissions from renewable energy in year y (tCO2/yr)</t>
  </si>
  <si>
    <r>
      <t>PE</t>
    </r>
    <r>
      <rPr>
        <vertAlign val="subscript"/>
        <sz val="18"/>
        <color theme="1"/>
        <rFont val="Aptos Narrow"/>
        <family val="2"/>
        <scheme val="minor"/>
      </rPr>
      <t>GP,y</t>
    </r>
  </si>
  <si>
    <t xml:space="preserve">Project emissions from the operation of dry, flash steam or binary geothermal power plants in year y (t CO2e/yr) </t>
  </si>
  <si>
    <r>
      <t>PE</t>
    </r>
    <r>
      <rPr>
        <vertAlign val="subscript"/>
        <sz val="18"/>
        <color theme="1"/>
        <rFont val="Aptos Narrow"/>
        <family val="2"/>
        <scheme val="minor"/>
      </rPr>
      <t>HP,y</t>
    </r>
  </si>
  <si>
    <t xml:space="preserve">Project emissions from water reservoirs of hydro power plants in year y (tCO2e/yr) </t>
  </si>
  <si>
    <t>Project Emissions from the operation of dry steam, flash steam and binary geothermal power plants due to non-condensable gases and/or working fluid</t>
  </si>
  <si>
    <r>
      <t>PE</t>
    </r>
    <r>
      <rPr>
        <vertAlign val="subscript"/>
        <sz val="18"/>
        <color rgb="FF000000"/>
        <rFont val="Calibri"/>
        <family val="2"/>
      </rPr>
      <t>GP,y</t>
    </r>
  </si>
  <si>
    <r>
      <t>PE</t>
    </r>
    <r>
      <rPr>
        <vertAlign val="subscript"/>
        <sz val="18"/>
        <color rgb="FF000000"/>
        <rFont val="Calibri"/>
        <family val="2"/>
      </rPr>
      <t>dry or flash steam,y</t>
    </r>
  </si>
  <si>
    <t xml:space="preserve">Average mass fraction of carbon dioxide in the produced steam in year y (tCO2/t steam) </t>
  </si>
  <si>
    <r>
      <t>PE</t>
    </r>
    <r>
      <rPr>
        <vertAlign val="subscript"/>
        <sz val="18"/>
        <color rgb="FF000000"/>
        <rFont val="Calibri"/>
        <family val="2"/>
      </rPr>
      <t>binary,y</t>
    </r>
  </si>
  <si>
    <t xml:space="preserve">Average mass fraction of methane in the produced steam in year y (tCH4/t steam) </t>
  </si>
  <si>
    <t>Project emissions from dry or flash steam geothermal power plants</t>
  </si>
  <si>
    <r>
      <t>W</t>
    </r>
    <r>
      <rPr>
        <vertAlign val="subscript"/>
        <sz val="18"/>
        <color rgb="FF000000"/>
        <rFont val="Calibri"/>
        <family val="2"/>
      </rPr>
      <t>steam,CO2,y</t>
    </r>
  </si>
  <si>
    <t xml:space="preserve">Average mass fraction of CO2 in the produced steam in year y (t CO2/t steam) </t>
  </si>
  <si>
    <r>
      <t>W</t>
    </r>
    <r>
      <rPr>
        <vertAlign val="subscript"/>
        <sz val="18"/>
        <color rgb="FF000000"/>
        <rFont val="Calibri"/>
        <family val="2"/>
      </rPr>
      <t>steam,CH4,y</t>
    </r>
  </si>
  <si>
    <t>Average mass fraction of CH4 in the produced steam in year y (t CH4/t steam)</t>
  </si>
  <si>
    <r>
      <t>GWP</t>
    </r>
    <r>
      <rPr>
        <vertAlign val="subscript"/>
        <sz val="18"/>
        <color rgb="FF000000"/>
        <rFont val="Calibri"/>
        <family val="2"/>
      </rPr>
      <t>CH4</t>
    </r>
  </si>
  <si>
    <t xml:space="preserve">Global warming potential of CH4 valid for the relevant commitment period (t CO2e/t CH4) </t>
  </si>
  <si>
    <r>
      <t>M</t>
    </r>
    <r>
      <rPr>
        <vertAlign val="subscript"/>
        <sz val="18"/>
        <color rgb="FF000000"/>
        <rFont val="Calibri"/>
        <family val="2"/>
      </rPr>
      <t>steam,y</t>
    </r>
  </si>
  <si>
    <t xml:space="preserve">Quantity of steam produced in year y (t steam/yr) </t>
  </si>
  <si>
    <t>Project emissions from binary geothermal power plants</t>
  </si>
  <si>
    <r>
      <t>PE</t>
    </r>
    <r>
      <rPr>
        <vertAlign val="subscript"/>
        <sz val="18"/>
        <color rgb="FF000000"/>
        <rFont val="Calibri"/>
        <family val="2"/>
      </rPr>
      <t>steam,y</t>
    </r>
  </si>
  <si>
    <t>Project emissions from the operation of binary geothermal power plants due to physical leakage of non-condensable gases in year y (t CO2e/yr). In case the difference between steam inflow and outflow to the power plant is less than 1%, then the project participants are not required to account these project emissions</t>
  </si>
  <si>
    <r>
      <t>PE</t>
    </r>
    <r>
      <rPr>
        <vertAlign val="subscript"/>
        <sz val="18"/>
        <color rgb="FF000000"/>
        <rFont val="Calibri"/>
        <family val="2"/>
      </rPr>
      <t>working fluid,y</t>
    </r>
  </si>
  <si>
    <t>Project emissions from the operation of binary geothermal power plants due to physical leakage of working fluid contained in heat exchangers in year y (t CO2e/yr)</t>
  </si>
  <si>
    <r>
      <t>M</t>
    </r>
    <r>
      <rPr>
        <vertAlign val="subscript"/>
        <sz val="18"/>
        <color rgb="FF000000"/>
        <rFont val="Calibri"/>
        <family val="2"/>
      </rPr>
      <t>inflow,y</t>
    </r>
  </si>
  <si>
    <t xml:space="preserve">Quantity of steam entering the geothermal plant in year y (t steam/yr) </t>
  </si>
  <si>
    <r>
      <t>M</t>
    </r>
    <r>
      <rPr>
        <vertAlign val="subscript"/>
        <sz val="18"/>
        <color rgb="FF000000"/>
        <rFont val="Calibri"/>
        <family val="2"/>
      </rPr>
      <t>outflow,y</t>
    </r>
  </si>
  <si>
    <t>Quantity of steam leaving the geothermal plant in year y (t steam/yr)</t>
  </si>
  <si>
    <r>
      <t>M</t>
    </r>
    <r>
      <rPr>
        <vertAlign val="subscript"/>
        <sz val="18"/>
        <color rgb="FF000000"/>
        <rFont val="Calibri"/>
        <family val="2"/>
      </rPr>
      <t>working fluid,y</t>
    </r>
  </si>
  <si>
    <t>Quantity of working fluid leaked/reinjected in year y (t working fluid/yr)</t>
  </si>
  <si>
    <r>
      <t>GWP</t>
    </r>
    <r>
      <rPr>
        <vertAlign val="subscript"/>
        <sz val="18"/>
        <color rgb="FF000000"/>
        <rFont val="Calibri"/>
        <family val="2"/>
      </rPr>
      <t>working fluid</t>
    </r>
  </si>
  <si>
    <t>Global Warming Potential for the working fluid used in the binary geothermal power plan</t>
  </si>
  <si>
    <t>Project emissions from water reservoirs</t>
  </si>
  <si>
    <t>Does project include integrated hydro power projects?</t>
  </si>
  <si>
    <t>If yes then use sheet "Power Density Integrated"
 If no use sheet "Power Density"</t>
  </si>
  <si>
    <r>
      <t>PE</t>
    </r>
    <r>
      <rPr>
        <vertAlign val="subscript"/>
        <sz val="18"/>
        <color rgb="FF000000"/>
        <rFont val="Calibri"/>
        <family val="2"/>
      </rPr>
      <t>HP,y</t>
    </r>
  </si>
  <si>
    <t>Leakage Emissions</t>
  </si>
  <si>
    <t>LEy</t>
  </si>
  <si>
    <t>Leakage emissions in year y (t CO2)</t>
  </si>
  <si>
    <t>Emission Reductions</t>
  </si>
  <si>
    <t>ImpactClaim.quantity</t>
  </si>
  <si>
    <t>ERy</t>
  </si>
  <si>
    <t>Emission reductions in year y (t CO2)</t>
  </si>
  <si>
    <t>ImpactClaimCheckpoint.efBefore</t>
  </si>
  <si>
    <t>BEy</t>
  </si>
  <si>
    <t>ImpactClaimCheckpoint.efAfter</t>
  </si>
  <si>
    <t>Multiple Answers</t>
  </si>
  <si>
    <t>Emissions from water reservoirs of hydro power plants</t>
  </si>
  <si>
    <t>yes</t>
  </si>
  <si>
    <t>number</t>
  </si>
  <si>
    <t>PD</t>
  </si>
  <si>
    <t xml:space="preserve">Power density of the project activity (W/m2) </t>
  </si>
  <si>
    <r>
      <t>Cap</t>
    </r>
    <r>
      <rPr>
        <i/>
        <vertAlign val="subscript"/>
        <sz val="18"/>
        <color theme="1"/>
        <rFont val="Aptos Narrow"/>
        <family val="2"/>
        <scheme val="minor"/>
      </rPr>
      <t>PJ</t>
    </r>
  </si>
  <si>
    <t>Installed capacity of the hydro power plant after the implementation of the project activity (W)</t>
  </si>
  <si>
    <r>
      <t>Cap</t>
    </r>
    <r>
      <rPr>
        <i/>
        <vertAlign val="subscript"/>
        <sz val="18"/>
        <color theme="1"/>
        <rFont val="Aptos Narrow"/>
        <family val="2"/>
        <scheme val="minor"/>
      </rPr>
      <t>BL</t>
    </r>
  </si>
  <si>
    <t xml:space="preserve">Installed capacity of the hydro power plant before the implementation of the project activity (W). For new hydro power plants, this value is zero </t>
  </si>
  <si>
    <r>
      <t>A</t>
    </r>
    <r>
      <rPr>
        <i/>
        <vertAlign val="subscript"/>
        <sz val="18"/>
        <color theme="1"/>
        <rFont val="Aptos Narrow"/>
        <family val="2"/>
        <scheme val="minor"/>
      </rPr>
      <t>PJ</t>
    </r>
  </si>
  <si>
    <t xml:space="preserve">Area of the single or multiple reservoirs measured in the surface of the water, after the implementation of the project activity, when the reservoir is full (m2) </t>
  </si>
  <si>
    <r>
      <t>A</t>
    </r>
    <r>
      <rPr>
        <i/>
        <vertAlign val="subscript"/>
        <sz val="18"/>
        <color theme="1"/>
        <rFont val="Aptos Narrow"/>
        <family val="2"/>
        <scheme val="minor"/>
      </rPr>
      <t>BL</t>
    </r>
  </si>
  <si>
    <t>Area of the single or multiple reservoirs measured in the surface of the water, before the implementation of the project activity, when the reservoir is full (m2). For new reservoirs, this value is zero.</t>
  </si>
  <si>
    <t>2 Options:
- If the power density of the project activity using equation 7 (in cell G3) is greater than 4 W/m2 and less than or equal to 10 W/m2 then use equation in G8
- If the power density of the project activity is greater than 10 W/m2 then PEhp,y=0</t>
  </si>
  <si>
    <r>
      <t>EF</t>
    </r>
    <r>
      <rPr>
        <vertAlign val="subscript"/>
        <sz val="18"/>
        <color theme="1"/>
        <rFont val="Aptos Narrow"/>
        <family val="2"/>
        <scheme val="minor"/>
      </rPr>
      <t>Res</t>
    </r>
  </si>
  <si>
    <t xml:space="preserve">Default emission factor for emissions from reservoirs of hydro power plants (kg CO2e/MWh) </t>
  </si>
  <si>
    <r>
      <t>TEG</t>
    </r>
    <r>
      <rPr>
        <vertAlign val="subscript"/>
        <sz val="18"/>
        <color theme="1"/>
        <rFont val="Aptos Narrow"/>
        <family val="2"/>
        <scheme val="minor"/>
      </rPr>
      <t>y</t>
    </r>
  </si>
  <si>
    <t>Total electricity produced by the project activity, including the electricity supplied to the grid and the electricity supplied to internal loads, in year y (MWh)</t>
  </si>
  <si>
    <r>
      <t xml:space="preserve">Emissions from water reservoirs of </t>
    </r>
    <r>
      <rPr>
        <b/>
        <u/>
        <sz val="16"/>
        <color rgb="FF000000"/>
        <rFont val="Aptos Narrow"/>
        <family val="2"/>
        <scheme val="minor"/>
      </rPr>
      <t>integrated</t>
    </r>
    <r>
      <rPr>
        <b/>
        <sz val="16"/>
        <color rgb="FF000000"/>
        <rFont val="Aptos Narrow"/>
        <family val="2"/>
        <scheme val="minor"/>
      </rPr>
      <t xml:space="preserve"> hydro power plants </t>
    </r>
  </si>
  <si>
    <r>
      <t>Cap</t>
    </r>
    <r>
      <rPr>
        <i/>
        <vertAlign val="subscript"/>
        <sz val="18"/>
        <color theme="1"/>
        <rFont val="Aptos Narrow"/>
        <family val="2"/>
        <scheme val="minor"/>
      </rPr>
      <t>PJ,i</t>
    </r>
  </si>
  <si>
    <r>
      <t>A</t>
    </r>
    <r>
      <rPr>
        <i/>
        <vertAlign val="subscript"/>
        <sz val="18"/>
        <color theme="1"/>
        <rFont val="Aptos Narrow"/>
        <family val="2"/>
        <scheme val="minor"/>
      </rPr>
      <t>PJ,j</t>
    </r>
  </si>
  <si>
    <r>
      <t>Area of the single or multiple reservoirs measured in the surface of the water, after the implementation of the project activity, when the reservoir is full (m</t>
    </r>
    <r>
      <rPr>
        <vertAlign val="superscript"/>
        <sz val="12"/>
        <color rgb="FF000000"/>
        <rFont val="Aptos Narrow"/>
        <family val="2"/>
        <scheme val="minor"/>
      </rPr>
      <t>2</t>
    </r>
    <r>
      <rPr>
        <sz val="12"/>
        <color rgb="FF000000"/>
        <rFont val="Aptos Narrow"/>
        <family val="2"/>
        <scheme val="minor"/>
      </rPr>
      <t xml:space="preserve">) </t>
    </r>
  </si>
  <si>
    <t>auto-calculate</t>
  </si>
  <si>
    <t>2 Options:
- If the power density of the project activity using equation 8 (in cell G3) is greater than 4 W/m2 and less than or equal to 10 W/m2 then use equation in G6
- If the power density of the project activity is greater than 10 W/m2 then PEhp,y=0</t>
  </si>
  <si>
    <t xml:space="preserve">Tool 03: Tool to calculate project or leakage CO2 emissions from fossil fuel combustion </t>
  </si>
  <si>
    <t>Auto-Calculated</t>
  </si>
  <si>
    <r>
      <rPr>
        <sz val="18"/>
        <color rgb="FF000000"/>
        <rFont val="Aptos Narrow"/>
        <scheme val="minor"/>
      </rPr>
      <t>PE</t>
    </r>
    <r>
      <rPr>
        <vertAlign val="subscript"/>
        <sz val="18"/>
        <color rgb="FF000000"/>
        <rFont val="Aptos Narrow"/>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</si>
  <si>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</si>
  <si>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</si>
  <si>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</si>
  <si>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</si>
  <si>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</si>
  <si>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</si>
  <si>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</si>
  <si>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</si>
  <si>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</si>
  <si>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</si>
  <si>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</si>
  <si>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Aptos Narrow"/>
        <scheme val="minor"/>
      </rPr>
      <t>Option A:</t>
    </r>
    <r>
      <rPr>
        <sz val="11"/>
        <color rgb="FF000000"/>
        <rFont val="Aptos Narrow"/>
        <scheme val="minor"/>
      </rPr>
      <t xml:space="preserve"> The CO2 emission coefficient is calculated based on the chemical composition of the fossil fuel type. (Option A should be the preferred approach, if the necessary data is available.)
</t>
    </r>
    <r>
      <rPr>
        <b/>
        <u/>
        <sz val="11"/>
        <color rgb="FF000000"/>
        <rFont val="Aptos Narrow"/>
        <scheme val="minor"/>
      </rPr>
      <t>Option B:</t>
    </r>
    <r>
      <rPr>
        <sz val="11"/>
        <color rgb="FF000000"/>
        <rFont val="Aptos Narrow"/>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</si>
  <si>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</si>
  <si>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</si>
  <si>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</si>
  <si>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</si>
  <si>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Aptos Narrow"/>
        <family val="2"/>
        <scheme val="minor"/>
      </rPr>
      <t xml:space="preserve">FC,j,y </t>
    </r>
  </si>
  <si>
    <t>CO2 emissions from fossil fuel combustion in process j during the year y (tCO2/yr)</t>
  </si>
  <si>
    <r>
      <t>FC</t>
    </r>
    <r>
      <rPr>
        <vertAlign val="subscript"/>
        <sz val="18"/>
        <color theme="1"/>
        <rFont val="Aptos Narrow"/>
        <family val="2"/>
        <scheme val="minor"/>
      </rPr>
      <t>i,j,y</t>
    </r>
  </si>
  <si>
    <t>Quantity of fuel type i combusted in process j during the year y (mass or volume unit/yr)</t>
  </si>
  <si>
    <r>
      <t>COEF</t>
    </r>
    <r>
      <rPr>
        <vertAlign val="subscript"/>
        <sz val="18"/>
        <color theme="1"/>
        <rFont val="Aptos Narrow"/>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</si>
  <si>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</si>
  <si>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</si>
  <si>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Aptos Narrow"/>
        <family val="2"/>
        <scheme val="minor"/>
      </rPr>
      <t xml:space="preserve">y </t>
    </r>
    <r>
      <rPr>
        <b/>
        <sz val="16"/>
        <color rgb="FF000000"/>
        <rFont val="Aptos Narrow"/>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</si>
  <si>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</si>
  <si>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</si>
  <si>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</si>
  <si>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</si>
  <si>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Aptos Narrow"/>
        <family val="2"/>
        <scheme val="minor"/>
      </rPr>
      <t>c,i,y</t>
    </r>
  </si>
  <si>
    <t>Weighted average mass fraction of carbon in fuel type i in year y (tC/mass unit of the fuel)</t>
  </si>
  <si>
    <r>
      <t>P</t>
    </r>
    <r>
      <rPr>
        <vertAlign val="subscript"/>
        <sz val="18"/>
        <color theme="1"/>
        <rFont val="Aptos Narrow"/>
        <family val="2"/>
        <scheme val="minor"/>
      </rPr>
      <t>i,y</t>
    </r>
  </si>
  <si>
    <t>Weighted average density of fuel type i in year y (mass unit/volume unit of the fuel)</t>
  </si>
  <si>
    <t>The CO2 emission coefficient COEFi,y Option B</t>
  </si>
  <si>
    <r>
      <t>NCV</t>
    </r>
    <r>
      <rPr>
        <vertAlign val="subscript"/>
        <sz val="18"/>
        <color theme="1"/>
        <rFont val="Aptos Narrow"/>
        <family val="2"/>
        <scheme val="minor"/>
      </rPr>
      <t>i,y</t>
    </r>
  </si>
  <si>
    <t>Weighted average net calorific value of the fuel type i in year y (GJ/mass or volume unit)</t>
  </si>
  <si>
    <r>
      <t>EF</t>
    </r>
    <r>
      <rPr>
        <vertAlign val="subscript"/>
        <sz val="18"/>
        <color theme="1"/>
        <rFont val="Aptos Narrow"/>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</si>
  <si>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</si>
  <si>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</si>
  <si>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</si>
  <si>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</si>
  <si>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</si>
  <si>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</si>
  <si>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</si>
  <si>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</si>
  <si>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</si>
  <si>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</si>
  <si>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</si>
  <si>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</si>
  <si>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</si>
  <si>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</si>
  <si>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</si>
  <si>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</si>
  <si>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</si>
  <si>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</si>
  <si>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</si>
  <si>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</si>
  <si>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</si>
  <si>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</si>
  <si>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</si>
  <si>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</si>
  <si>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</si>
  <si>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</si>
  <si>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Aptos Narrow"/>
        <family val="2"/>
        <scheme val="minor"/>
      </rPr>
      <t xml:space="preserve">Option A: </t>
    </r>
    <r>
      <rPr>
        <sz val="11"/>
        <color theme="1"/>
        <rFont val="Aptos Narrow"/>
        <family val="2"/>
        <scheme val="minor"/>
      </rPr>
      <t xml:space="preserve">Based on the net electricity generation and a CO2 emission factor of each power unit or </t>
    </r>
    <r>
      <rPr>
        <b/>
        <sz val="11"/>
        <color theme="1"/>
        <rFont val="Aptos Narrow"/>
        <family val="2"/>
        <scheme val="minor"/>
      </rPr>
      <t>Option B:</t>
    </r>
    <r>
      <rPr>
        <sz val="11"/>
        <color theme="1"/>
        <rFont val="Aptos Narrow"/>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</si>
  <si>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</si>
  <si>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</si>
  <si>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</si>
  <si>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</si>
  <si>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</si>
  <si>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Aptos Narrow"/>
        <family val="2"/>
        <scheme val="minor"/>
      </rPr>
      <t>Option A1:</t>
    </r>
    <r>
      <rPr>
        <sz val="11"/>
        <color theme="1"/>
        <rFont val="Aptos Narrow"/>
        <family val="2"/>
        <scheme val="minor"/>
      </rPr>
      <t xml:space="preserve"> Data available for fuel consumption and electricity generation, 
</t>
    </r>
    <r>
      <rPr>
        <b/>
        <sz val="11"/>
        <color theme="1"/>
        <rFont val="Aptos Narrow"/>
        <family val="2"/>
        <scheme val="minor"/>
      </rPr>
      <t>Option A2:</t>
    </r>
    <r>
      <rPr>
        <sz val="11"/>
        <color theme="1"/>
        <rFont val="Aptos Narrow"/>
        <family val="2"/>
        <scheme val="minor"/>
      </rPr>
      <t xml:space="preserve"> Only data available for the specific power unit are the electricity generation and the fuel types used, 
</t>
    </r>
    <r>
      <rPr>
        <b/>
        <sz val="11"/>
        <color theme="1"/>
        <rFont val="Aptos Narrow"/>
        <family val="2"/>
        <scheme val="minor"/>
      </rPr>
      <t>Option A3:</t>
    </r>
    <r>
      <rPr>
        <sz val="11"/>
        <color theme="1"/>
        <rFont val="Aptos Narrow"/>
        <family val="2"/>
        <scheme val="minor"/>
      </rPr>
      <t xml:space="preserve"> Only data available is the electricity generation for the specific power unit.</t>
    </r>
  </si>
  <si>
    <t>Option A1</t>
  </si>
  <si>
    <t>EFEL,m,y</t>
  </si>
  <si>
    <t>CO2 emission factor of power unit m in year y (t CO2/MWh)</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</si>
  <si>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</si>
  <si>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</si>
  <si>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</si>
  <si>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</si>
  <si>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</si>
  <si>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</si>
  <si>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</si>
  <si>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[Click to add fuel type]</t>
  </si>
  <si>
    <t>i</t>
  </si>
  <si>
    <t>Fuel type combusted in power plant/unit</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</si>
  <si>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</si>
  <si>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</si>
  <si>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</si>
  <si>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</si>
  <si>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</si>
  <si>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</si>
  <si>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</si>
  <si>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</si>
  <si>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</si>
  <si>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</si>
  <si>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</si>
  <si>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</si>
  <si>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</si>
  <si>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</si>
  <si>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</si>
  <si>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</si>
  <si>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</si>
  <si>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</si>
  <si>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</si>
  <si>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</si>
  <si>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</si>
  <si>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</si>
  <si>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</si>
  <si>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</si>
  <si>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</si>
  <si>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</si>
  <si>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</si>
  <si>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</si>
  <si>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</si>
  <si>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</si>
  <si>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</si>
  <si>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</si>
  <si>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</si>
  <si>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</si>
  <si>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</si>
  <si>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</si>
  <si>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</si>
  <si>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</si>
  <si>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</si>
  <si>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</si>
  <si>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</si>
  <si>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</si>
  <si>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</si>
  <si>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</si>
  <si>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</si>
  <si>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</si>
  <si>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</si>
  <si>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</si>
  <si>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</si>
  <si>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</si>
  <si>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</si>
  <si>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</si>
  <si>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</si>
  <si>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</si>
  <si>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</si>
  <si>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</si>
  <si>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</si>
  <si>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</si>
  <si>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</si>
  <si>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</si>
  <si>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</si>
  <si>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</si>
  <si>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</si>
  <si>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</si>
  <si>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</si>
  <si>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</si>
  <si>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</si>
  <si>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</si>
  <si>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</si>
  <si>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</si>
  <si>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</si>
  <si>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</si>
  <si>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</si>
  <si>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</si>
  <si>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</si>
  <si>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</si>
  <si>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</si>
  <si>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</si>
  <si>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</si>
  <si>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</si>
  <si>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</si>
  <si>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</si>
  <si>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</si>
  <si>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</si>
  <si>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</si>
  <si>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</si>
  <si>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</si>
  <si>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</si>
  <si>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</si>
  <si>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</si>
  <si>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</si>
  <si>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</si>
  <si>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</si>
  <si>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</si>
  <si>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</si>
  <si>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</si>
  <si>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</si>
  <si>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</si>
  <si>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</si>
  <si>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</si>
  <si>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</si>
  <si>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</si>
  <si>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Aptos Narrow"/>
        <family val="2"/>
        <scheme val="minor"/>
      </rPr>
      <t xml:space="preserve">Option A: </t>
    </r>
    <r>
      <rPr>
        <sz val="11"/>
        <color theme="1"/>
        <rFont val="Aptos Narrow"/>
        <family val="2"/>
        <scheme val="minor"/>
      </rPr>
      <t xml:space="preserve">Based on the net electricity generation and a CO2 emission factor of each power unit or </t>
    </r>
    <r>
      <rPr>
        <b/>
        <sz val="11"/>
        <color theme="1"/>
        <rFont val="Aptos Narrow"/>
        <family val="2"/>
        <scheme val="minor"/>
      </rPr>
      <t>Option B:</t>
    </r>
    <r>
      <rPr>
        <sz val="11"/>
        <color theme="1"/>
        <rFont val="Aptos Narrow"/>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</si>
  <si>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</si>
  <si>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</si>
  <si>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</si>
  <si>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</si>
  <si>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</si>
  <si>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</si>
  <si>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</si>
  <si>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</si>
  <si>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</si>
  <si>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</si>
  <si>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</si>
  <si>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</si>
  <si>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</si>
  <si>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</si>
  <si>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</si>
  <si>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</si>
  <si>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</si>
  <si>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</si>
  <si>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</si>
  <si>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</si>
  <si>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</si>
  <si>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</si>
  <si>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</si>
  <si>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</si>
  <si>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</si>
  <si>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</si>
  <si>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</si>
  <si>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</si>
  <si>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</si>
  <si>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</si>
  <si>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</si>
  <si>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</si>
  <si>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</si>
  <si>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</si>
  <si>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</si>
  <si>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</si>
  <si>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</si>
  <si>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</si>
  <si>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</si>
  <si>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</si>
  <si>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</si>
  <si>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</si>
  <si>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</si>
  <si>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</si>
  <si>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</si>
  <si>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</si>
  <si>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</si>
  <si>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</si>
  <si>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</si>
  <si>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</si>
  <si>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</si>
  <si>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</si>
  <si>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</si>
  <si>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</si>
  <si>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</si>
  <si>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</si>
  <si>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(C) Use default values</t>
  </si>
  <si>
    <t>Option (a): Manufacturer Info</t>
  </si>
  <si>
    <t>Remaining lifetime of the baseline or project equipment (unit in years or hours) : Manufacturer Info</t>
  </si>
  <si>
    <t>Project Proponent to provide this information.</t>
  </si>
  <si>
    <t>if/then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</si>
  <si>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</si>
  <si>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</si>
  <si>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</si>
  <si>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</si>
  <si>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Follow up to previous question.</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</si>
  <si>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</si>
  <si>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</si>
  <si>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</si>
  <si>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</si>
  <si>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</si>
  <si>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</si>
  <si>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</si>
  <si>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</si>
  <si>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</si>
  <si>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Steam Turbines</t>
  </si>
  <si>
    <t>Choose unit to calculate lifetime:</t>
  </si>
  <si>
    <t>Years</t>
  </si>
  <si>
    <t>TL</t>
  </si>
  <si>
    <t>technical lifetime</t>
  </si>
  <si>
    <t>OT</t>
  </si>
  <si>
    <t>operational time</t>
  </si>
  <si>
    <t>Project Proponent to provide this information. (Should match technical lifetime unit, years or hours.)</t>
  </si>
  <si>
    <t>For the technical lifetime, the following default values apply:</t>
  </si>
  <si>
    <t>Equipment</t>
  </si>
  <si>
    <t>Default value for Technical lifetime</t>
  </si>
  <si>
    <t>Unit</t>
  </si>
  <si>
    <t>years</t>
  </si>
  <si>
    <t xml:space="preserve">Gas turbines, upto 50 MW capacity </t>
  </si>
  <si>
    <t>hours</t>
  </si>
  <si>
    <t xml:space="preserve">Gas turbines, above 50 MW capacity </t>
  </si>
  <si>
    <t xml:space="preserve">Wind turbines, onshore </t>
  </si>
  <si>
    <t xml:space="preserve">Wind turbines, offshore </t>
  </si>
  <si>
    <t xml:space="preserve">Diesel/oil/gas fired generator sets  </t>
  </si>
  <si>
    <t xml:space="preserve">Heaters, chillers, pumps, etc. used in HVAC systems </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</si>
  <si>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</si>
  <si>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</si>
  <si>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</si>
  <si>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</si>
  <si>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</si>
  <si>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</si>
  <si>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</si>
  <si>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</si>
  <si>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</si>
  <si>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</si>
  <si>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</si>
  <si>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</si>
  <si>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</si>
  <si>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</si>
  <si>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</si>
  <si>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</si>
  <si>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</si>
  <si>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</si>
  <si>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</si>
  <si>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</si>
  <si>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</si>
  <si>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</si>
  <si>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</si>
  <si>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</si>
  <si>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</si>
  <si>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</si>
  <si>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</si>
  <si>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</si>
  <si>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</si>
  <si>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</si>
  <si>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</si>
  <si>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</si>
  <si>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</si>
  <si>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</si>
  <si>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</si>
  <si>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</si>
  <si>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</si>
  <si>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</si>
  <si>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</si>
  <si>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</si>
  <si>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</si>
  <si>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</si>
  <si>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</si>
  <si>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</si>
  <si>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</si>
  <si>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</si>
  <si>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</si>
  <si>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</si>
  <si>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</si>
  <si>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</si>
  <si>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</si>
  <si>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</si>
  <si>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</si>
  <si>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</si>
  <si>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</si>
  <si>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</si>
  <si>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</si>
  <si>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</si>
  <si>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</si>
  <si>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</si>
  <si>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</si>
  <si>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</si>
  <si>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Address.addressType</t>
  </si>
  <si>
    <t xml:space="preserve">CAR - U.S. Landfill </t>
  </si>
  <si>
    <t>Address.addressLines</t>
  </si>
  <si>
    <t>CAR - U.S. Livestock</t>
  </si>
  <si>
    <t>Address.city</t>
  </si>
  <si>
    <t>CDM - AM0001</t>
  </si>
  <si>
    <t>Address.state</t>
  </si>
  <si>
    <t>CDM - AM0007</t>
  </si>
  <si>
    <t>Address.zip</t>
  </si>
  <si>
    <t>CDM - AM0009</t>
  </si>
  <si>
    <t>Address.country</t>
  </si>
  <si>
    <t>CDM - AM0017</t>
  </si>
  <si>
    <t>Any.typeUrl</t>
  </si>
  <si>
    <t>CDM - AM0018</t>
  </si>
  <si>
    <t>Any.value</t>
  </si>
  <si>
    <t>CDM - AM0019</t>
  </si>
  <si>
    <t>Attestation.tag</t>
  </si>
  <si>
    <t>CDM - AM0020</t>
  </si>
  <si>
    <t>Attestation.type</t>
  </si>
  <si>
    <t>CDM - AM0021</t>
  </si>
  <si>
    <t>Attestation.proofType</t>
  </si>
  <si>
    <t>CDM - AM0023</t>
  </si>
  <si>
    <t>Attestation.attestor</t>
  </si>
  <si>
    <t>CDM - AM0026</t>
  </si>
  <si>
    <t>Attestation.signature</t>
  </si>
  <si>
    <t>CDM - AM0027</t>
  </si>
  <si>
    <t>Audits.auditDate</t>
  </si>
  <si>
    <t>CDM - AM0028</t>
  </si>
  <si>
    <t>Audits.auditReports</t>
  </si>
  <si>
    <t>CDM - AM0030</t>
  </si>
  <si>
    <t>CRU.id</t>
  </si>
  <si>
    <t>CDM - AM0031</t>
  </si>
  <si>
    <t>CRU.quantity</t>
  </si>
  <si>
    <t>CDM - AM0035</t>
  </si>
  <si>
    <t>CRU.unit</t>
  </si>
  <si>
    <t>CDM - AM0036</t>
  </si>
  <si>
    <t>CRU.ownerId</t>
  </si>
  <si>
    <t>CDM - AM0037</t>
  </si>
  <si>
    <t>CRU.listingAgentId</t>
  </si>
  <si>
    <t>CDM - AM0038</t>
  </si>
  <si>
    <t>CRU.coreCarbonPrinciples</t>
  </si>
  <si>
    <t>CDM - AM0043</t>
  </si>
  <si>
    <t>CRU.climateLabels</t>
  </si>
  <si>
    <t>CDM - AM0044</t>
  </si>
  <si>
    <t>CRU.status</t>
  </si>
  <si>
    <t>CDM - AM0045</t>
  </si>
  <si>
    <t>CRU.referencedCredit</t>
  </si>
  <si>
    <t>CDM - AM0046</t>
  </si>
  <si>
    <t>CRU.appliedToId</t>
  </si>
  <si>
    <t>CDM - AM0048</t>
  </si>
  <si>
    <t>CRU.processedClaimId</t>
  </si>
  <si>
    <t>CDM - AM0049</t>
  </si>
  <si>
    <t>CRU.issuerId</t>
  </si>
  <si>
    <t>CDM - AM0050</t>
  </si>
  <si>
    <t>CRU.processedClaim</t>
  </si>
  <si>
    <t>CDM - AM0052</t>
  </si>
  <si>
    <t>CheckpointResult.id</t>
  </si>
  <si>
    <t>CDM - AM0053</t>
  </si>
  <si>
    <t>CheckpointResult.checkpointId</t>
  </si>
  <si>
    <t>CDM - AM0055</t>
  </si>
  <si>
    <t>CheckpointResult.linkToVerificationData</t>
  </si>
  <si>
    <t>CDM - AM0056</t>
  </si>
  <si>
    <t>CheckpointResult.dateRange</t>
  </si>
  <si>
    <t>CDM - AM0057</t>
  </si>
  <si>
    <t>CheckpointResult.efBefore</t>
  </si>
  <si>
    <t>CDM - AM0058</t>
  </si>
  <si>
    <t>CheckpointResult.efAfter</t>
  </si>
  <si>
    <t>CDM - AM0059</t>
  </si>
  <si>
    <t>CheckpointResult.mrvExtensions</t>
  </si>
  <si>
    <t>CDM - AM0060</t>
  </si>
  <si>
    <t>ClaimSource.id</t>
  </si>
  <si>
    <t>CDM - AM0061</t>
  </si>
  <si>
    <t>ClaimSource.aimId</t>
  </si>
  <si>
    <t>CDM - AM0062</t>
  </si>
  <si>
    <t>ClaimSource.name</t>
  </si>
  <si>
    <t>CDM - AM0063</t>
  </si>
  <si>
    <t>ClaimSource.description</t>
  </si>
  <si>
    <t>CDM - AM0064</t>
  </si>
  <si>
    <t>ClaimSource.location</t>
  </si>
  <si>
    <t>CDM - AM0065</t>
  </si>
  <si>
    <t>ClaimSource.sourceType</t>
  </si>
  <si>
    <t>CDM - AM0066</t>
  </si>
  <si>
    <t>ClaimSource.unitOfMeasure</t>
  </si>
  <si>
    <t>CDM - AM0067</t>
  </si>
  <si>
    <t>ClaimSource.sourceIdentifier</t>
  </si>
  <si>
    <t>CDM - AM0068</t>
  </si>
  <si>
    <t>ClaimSource.mrvExtensions</t>
  </si>
  <si>
    <t>CDM - AM0069</t>
  </si>
  <si>
    <t>ClimateLabel.id</t>
  </si>
  <si>
    <t>CDM - AM0070</t>
  </si>
  <si>
    <t>ClimateLabel.name</t>
  </si>
  <si>
    <t>CDM - AM0071</t>
  </si>
  <si>
    <t>ClimateLabel.description</t>
  </si>
  <si>
    <t>CDM - AM0072</t>
  </si>
  <si>
    <t>CDM - AM0073</t>
  </si>
  <si>
    <t>CoBenefit.description</t>
  </si>
  <si>
    <t>CDM - AM0074</t>
  </si>
  <si>
    <t>CoreCarbonPrinciples.assetId</t>
  </si>
  <si>
    <t>CDM - AM0075</t>
  </si>
  <si>
    <t>CoreCarbonPrinciples.issuanceDate</t>
  </si>
  <si>
    <t>CDM - AM0076</t>
  </si>
  <si>
    <t>CoreCarbonPrinciples.vintage</t>
  </si>
  <si>
    <t>CDM - AM0077</t>
  </si>
  <si>
    <t>CoreCarbonPrinciples.generationType</t>
  </si>
  <si>
    <t>CDM - AM0078</t>
  </si>
  <si>
    <t>CoreCarbonPrinciples.verificationStandard</t>
  </si>
  <si>
    <t>CDM - AM0079</t>
  </si>
  <si>
    <t>CoreCarbonPrinciples.mitigationActivity</t>
  </si>
  <si>
    <t>CDM - AM0080</t>
  </si>
  <si>
    <t>CoreCarbonPrinciples.durability</t>
  </si>
  <si>
    <t>CDM - AM0081</t>
  </si>
  <si>
    <t>CoreCarbonPrinciples.replacement</t>
  </si>
  <si>
    <t>CDM - AM0082</t>
  </si>
  <si>
    <t>CoreCarbonPrinciples.parisAgreementCompliance</t>
  </si>
  <si>
    <t>CDM - AM0083</t>
  </si>
  <si>
    <t>CoreCarbonPrinciples.quantifiedSdgImpacts</t>
  </si>
  <si>
    <t>CDM - AM0084</t>
  </si>
  <si>
    <t>CoreCarbonPrinciples.adaptationCoBenefits</t>
  </si>
  <si>
    <t>CDM - AM0086</t>
  </si>
  <si>
    <t>Credential.context</t>
  </si>
  <si>
    <t>CDM - AM0088</t>
  </si>
  <si>
    <t>Credential.id</t>
  </si>
  <si>
    <t>CDM - AM0089</t>
  </si>
  <si>
    <t>Credential.type</t>
  </si>
  <si>
    <t>CDM - AM0090</t>
  </si>
  <si>
    <t>Credential.issuer</t>
  </si>
  <si>
    <t>CDM - AM0091</t>
  </si>
  <si>
    <t>Credential.issuanceDate</t>
  </si>
  <si>
    <t>CDM - AM0092</t>
  </si>
  <si>
    <t>Credential.credentialSubject</t>
  </si>
  <si>
    <t>CDM - AM0093</t>
  </si>
  <si>
    <t>Credential.proof</t>
  </si>
  <si>
    <t>CDM - AM0094</t>
  </si>
  <si>
    <t>CredentialSubject.id</t>
  </si>
  <si>
    <t>CDM - AM0095</t>
  </si>
  <si>
    <t>CredentialSubject.property</t>
  </si>
  <si>
    <t>CDM - AM0096</t>
  </si>
  <si>
    <t>DataExtension.key</t>
  </si>
  <si>
    <t>CDM - AM0097</t>
  </si>
  <si>
    <t>DataExtension.value</t>
  </si>
  <si>
    <t>CDM - AM0098</t>
  </si>
  <si>
    <t>DataExtension.data</t>
  </si>
  <si>
    <t>CDM - AM0099</t>
  </si>
  <si>
    <t>Date.dateTime</t>
  </si>
  <si>
    <t>CDM - AM0100</t>
  </si>
  <si>
    <t>Date.dateString</t>
  </si>
  <si>
    <t>CDM - AM0101</t>
  </si>
  <si>
    <t>DatePoint.date</t>
  </si>
  <si>
    <t>CDM - AM0103</t>
  </si>
  <si>
    <t>DatePoint.timeStamp</t>
  </si>
  <si>
    <t>CDM - AM0104</t>
  </si>
  <si>
    <t>DateRange.startDate</t>
  </si>
  <si>
    <t>CDM - AM0105</t>
  </si>
  <si>
    <t>DateRange.endDate</t>
  </si>
  <si>
    <t>CDM - AM0106</t>
  </si>
  <si>
    <t>Degradable.percentage</t>
  </si>
  <si>
    <t>CDM - AM0107</t>
  </si>
  <si>
    <t>Degradable.factor</t>
  </si>
  <si>
    <t>CDM - AM0108</t>
  </si>
  <si>
    <t>Degradable.degradationType</t>
  </si>
  <si>
    <t>CDM - AM0109</t>
  </si>
  <si>
    <t>DigitalSignature.type</t>
  </si>
  <si>
    <t>CDM - AM0110</t>
  </si>
  <si>
    <t>DigitalSignature.jws</t>
  </si>
  <si>
    <t>CDM - AM0111</t>
  </si>
  <si>
    <t>DigitalSignature.vc</t>
  </si>
  <si>
    <t>CDM - AM0112</t>
  </si>
  <si>
    <t>DigitalSignature.signatureCase</t>
  </si>
  <si>
    <t>CDM - AM0113</t>
  </si>
  <si>
    <t>Durability.storageType</t>
  </si>
  <si>
    <t>CDM - AM0114</t>
  </si>
  <si>
    <t>Durability.years</t>
  </si>
  <si>
    <t>CDM - AM0115</t>
  </si>
  <si>
    <t>Durability.degradable</t>
  </si>
  <si>
    <t>CDM - AM0116</t>
  </si>
  <si>
    <t>Durability.reversalMitigation</t>
  </si>
  <si>
    <t>CDM - AM0117</t>
  </si>
  <si>
    <t>CDM - AM0118</t>
  </si>
  <si>
    <t>CDM - AM0119</t>
  </si>
  <si>
    <t>CDM - AM0120</t>
  </si>
  <si>
    <t>GeographicLocation.geographicLocationFile</t>
  </si>
  <si>
    <t>CDM - AM0121</t>
  </si>
  <si>
    <t>ImpactClaim.id</t>
  </si>
  <si>
    <t>CDM - AM0122</t>
  </si>
  <si>
    <t>ImpactClaim.aimId</t>
  </si>
  <si>
    <t>CDM - AMS-I.A.</t>
  </si>
  <si>
    <t>ImpactClaim.processedClaimId</t>
  </si>
  <si>
    <t>CDM - AMS-I.B.</t>
  </si>
  <si>
    <t>ImpactClaim.unit</t>
  </si>
  <si>
    <t>CDM - AMS-I.C.</t>
  </si>
  <si>
    <t>ImpactClaim.coBenefits</t>
  </si>
  <si>
    <t>CDM - AMS-I.E.</t>
  </si>
  <si>
    <t>ImpactClaim.checkpoints</t>
  </si>
  <si>
    <t>CDM - AMS-I.F.</t>
  </si>
  <si>
    <t>ImpactClaim.mrvExtensions</t>
  </si>
  <si>
    <t>CDM - AMS-I.G.</t>
  </si>
  <si>
    <t>ImpactClaim.activityImpactModule</t>
  </si>
  <si>
    <t>CDM - AMS-I.H.</t>
  </si>
  <si>
    <t>ImpactClaimCheckpoint.id</t>
  </si>
  <si>
    <t>CDM - AMS-I.I.</t>
  </si>
  <si>
    <t>ImpactClaimCheckpoint.claimId</t>
  </si>
  <si>
    <t>CDM - AMS-I.J.</t>
  </si>
  <si>
    <t>ImpactClaimCheckpoint.claimSourceIds</t>
  </si>
  <si>
    <t>CDM - AMS-I.K.</t>
  </si>
  <si>
    <t>ImpactClaimCheckpoint.projectDeveloperId</t>
  </si>
  <si>
    <t>CDM - AMS-I.L.</t>
  </si>
  <si>
    <t>CDM - AMS-I.M.</t>
  </si>
  <si>
    <t>CDM - AMS-II.A.</t>
  </si>
  <si>
    <t>ImpactClaimCheckpoint.checkpointDateRange</t>
  </si>
  <si>
    <t>CDM - AMS-II.B.</t>
  </si>
  <si>
    <t>ImpactClaimCheckpoint.verifiedLinkToCheckpointData</t>
  </si>
  <si>
    <t>CDM - AMS-II.C.</t>
  </si>
  <si>
    <t>ImpactClaimCheckpoint.mrvExtensions</t>
  </si>
  <si>
    <t>CDM - AMS-II.D.</t>
  </si>
  <si>
    <t>ImpactClaimCheckpoint.spanDataPackage</t>
  </si>
  <si>
    <t>CDM - AMS-II.E.</t>
  </si>
  <si>
    <t>MRVRequirements.measurementSpecification</t>
  </si>
  <si>
    <t>CDM - AMS-II.F.</t>
  </si>
  <si>
    <t>MRVRequirements.specificationLink</t>
  </si>
  <si>
    <t>CDM - AMS-II.G.</t>
  </si>
  <si>
    <t>MRVRequirements.precision</t>
  </si>
  <si>
    <t>CDM - AMS-II.H.</t>
  </si>
  <si>
    <t>MRVRequirements.claimPeriod</t>
  </si>
  <si>
    <t>CDM - AMS-II.I.</t>
  </si>
  <si>
    <t>Manifest.id</t>
  </si>
  <si>
    <t>CDM - AMS-II.J.</t>
  </si>
  <si>
    <t>Manifest.version</t>
  </si>
  <si>
    <t>CDM - AMS-II.K.</t>
  </si>
  <si>
    <t>Manifest.aimId</t>
  </si>
  <si>
    <t>CDM - AMS-II.L.</t>
  </si>
  <si>
    <t>Manifest.claimId</t>
  </si>
  <si>
    <t>CDM - AMS-II.M.</t>
  </si>
  <si>
    <t>Manifest.projectDeveloperId</t>
  </si>
  <si>
    <t>CDM - AMS-II.N.</t>
  </si>
  <si>
    <t>Manifest.created</t>
  </si>
  <si>
    <t>CDM - AMS-II.O.</t>
  </si>
  <si>
    <t>Manifest.mrvExtensions</t>
  </si>
  <si>
    <t>CDM - AMS-II.P.</t>
  </si>
  <si>
    <t>Manifest.sdpFiles</t>
  </si>
  <si>
    <t>CDM - AMS-II.Q.</t>
  </si>
  <si>
    <t>MitigationActivity.category</t>
  </si>
  <si>
    <t>CDM - AMS-II.R.</t>
  </si>
  <si>
    <t>MitigationActivity.method</t>
  </si>
  <si>
    <t>CDM - AMS-II.S.</t>
  </si>
  <si>
    <t>MrvExtension.mrvExtensionContext</t>
  </si>
  <si>
    <t>CDM - AMS-II.T.</t>
  </si>
  <si>
    <t>MrvExtension.typedExtension</t>
  </si>
  <si>
    <t>CDM - AMS-III.A.</t>
  </si>
  <si>
    <t>MrvExtension.untypedExtension</t>
  </si>
  <si>
    <t>CDM - AMS-III.B.</t>
  </si>
  <si>
    <t>MrvExtension.extensionCase</t>
  </si>
  <si>
    <t>CDM - AMS-III.C.</t>
  </si>
  <si>
    <t>PACompliance.ca</t>
  </si>
  <si>
    <t>CDM - AMS-III.D.</t>
  </si>
  <si>
    <t>PACompliance.letterOfApproval</t>
  </si>
  <si>
    <t>CDM - AMS-III.E.</t>
  </si>
  <si>
    <t>PrecisionMix.low</t>
  </si>
  <si>
    <t>CDM - AMS-III.F.</t>
  </si>
  <si>
    <t>PrecisionMix.medium</t>
  </si>
  <si>
    <t>CDM - AMS-III.G.</t>
  </si>
  <si>
    <t>PrecisionMix.high</t>
  </si>
  <si>
    <t>CDM - AMS-III.H.</t>
  </si>
  <si>
    <t>ProcessedClaim.id</t>
  </si>
  <si>
    <t>CDM - AMS-III.I.</t>
  </si>
  <si>
    <t>ProcessedClaim.vpaId</t>
  </si>
  <si>
    <t>CDM - AMS-III.J.</t>
  </si>
  <si>
    <t>ProcessedClaim.impactClaimId</t>
  </si>
  <si>
    <t>CDM - AMS-III.K.</t>
  </si>
  <si>
    <t>ProcessedClaim.creditId</t>
  </si>
  <si>
    <t>CDM - AMS-III.L.</t>
  </si>
  <si>
    <t>ProcessedClaim.unit</t>
  </si>
  <si>
    <t>CDM - AMS-III.M.</t>
  </si>
  <si>
    <t>ProcessedClaim.quantity</t>
  </si>
  <si>
    <t>CDM - AMS-III.N.</t>
  </si>
  <si>
    <t>ProcessedClaim.coBenefits</t>
  </si>
  <si>
    <t>CDM - AMS-III.O.</t>
  </si>
  <si>
    <t>ProcessedClaim.mrvExtensions</t>
  </si>
  <si>
    <t>CDM - AMS-III.P.</t>
  </si>
  <si>
    <t>ProcessedClaim.checkpointResults</t>
  </si>
  <si>
    <t>CDM - AMS-III.Q.</t>
  </si>
  <si>
    <t>ProcessedClaim.issuanceRequest</t>
  </si>
  <si>
    <t>CDM - AMS-III.R.</t>
  </si>
  <si>
    <t>ProcessedClaim.verificationProcessAgreement</t>
  </si>
  <si>
    <t>CDM - AMS-III.S.</t>
  </si>
  <si>
    <t>ProcessedClaim.impactClaim</t>
  </si>
  <si>
    <t>CDM - AMS-III.T.</t>
  </si>
  <si>
    <t>ProcessedClaim.asset</t>
  </si>
  <si>
    <t>CDM - AMS-III.U.</t>
  </si>
  <si>
    <t>Proof.type</t>
  </si>
  <si>
    <t>CDM - AMS-III.V.</t>
  </si>
  <si>
    <t>Proof.created</t>
  </si>
  <si>
    <t>CDM - AMS-III.W.</t>
  </si>
  <si>
    <t>Proof.proofPurpose</t>
  </si>
  <si>
    <t>CDM - AMS-III.X.</t>
  </si>
  <si>
    <t>Proof.verificationMethod</t>
  </si>
  <si>
    <t>CDM - AMS-III.Y.</t>
  </si>
  <si>
    <t>Proof.challenge</t>
  </si>
  <si>
    <t>CDM - AMS-III.Z.</t>
  </si>
  <si>
    <t>Proof.domain</t>
  </si>
  <si>
    <t>CDM - AMS-III.AA.</t>
  </si>
  <si>
    <t>Proof.jws</t>
  </si>
  <si>
    <t>CDM - AMS-III.AB.</t>
  </si>
  <si>
    <t>QualityStandard.name</t>
  </si>
  <si>
    <t>CDM - AMS-III.AC.</t>
  </si>
  <si>
    <t>QualityStandard.description</t>
  </si>
  <si>
    <t>CDM - AMS-III.AD.</t>
  </si>
  <si>
    <t>QualityStandard.standard</t>
  </si>
  <si>
    <t>CDM - AMS-III.AE.</t>
  </si>
  <si>
    <t>CDM - AMS-III.AF.</t>
  </si>
  <si>
    <t>QualityStandard.version</t>
  </si>
  <si>
    <t>CDM - AMS-III.AG.</t>
  </si>
  <si>
    <t>QualityStandard.coBenefits</t>
  </si>
  <si>
    <t>CDM - AMS-III.AH.</t>
  </si>
  <si>
    <t>QualityStandard.standardLink</t>
  </si>
  <si>
    <t>CDM - AMS-III.AI.</t>
  </si>
  <si>
    <t>REC.id</t>
  </si>
  <si>
    <t>CDM - AMS-III.AJ.</t>
  </si>
  <si>
    <t>REC.recType</t>
  </si>
  <si>
    <t>CDM - AMS-III.AK.</t>
  </si>
  <si>
    <t>REC.validJurisdiction</t>
  </si>
  <si>
    <t>CDM - AMS-III.AL.</t>
  </si>
  <si>
    <t>REC.quantity</t>
  </si>
  <si>
    <t>CDM - AMS-III.AM.</t>
  </si>
  <si>
    <t>REC.unit</t>
  </si>
  <si>
    <t>CDM - AMS-III.AN.</t>
  </si>
  <si>
    <t>REC.ownerId</t>
  </si>
  <si>
    <t>CDM - AMS-III.AO.</t>
  </si>
  <si>
    <t>REC.listingAgentId</t>
  </si>
  <si>
    <t>CDM - AMS-III.AP.</t>
  </si>
  <si>
    <t>REC.climateLabels</t>
  </si>
  <si>
    <t>CDM - AMS-III.AQ.</t>
  </si>
  <si>
    <t>REC.status</t>
  </si>
  <si>
    <t>CDM - AMS-III.AR.</t>
  </si>
  <si>
    <t>REC.referencedRec</t>
  </si>
  <si>
    <t>CDM - AMS-III.AS.</t>
  </si>
  <si>
    <t>REC.appliedToId</t>
  </si>
  <si>
    <t>CDM - AMS-III.AT.</t>
  </si>
  <si>
    <t>REC.processedClaimId</t>
  </si>
  <si>
    <t>CDM - AMS-III.AU.</t>
  </si>
  <si>
    <t>REC.issuerId</t>
  </si>
  <si>
    <t>CDM - AMS-III.AV.</t>
  </si>
  <si>
    <t>REC.processedClaim</t>
  </si>
  <si>
    <t>CDM - AMS-III.AW.</t>
  </si>
  <si>
    <t>ReferencedCredit.id</t>
  </si>
  <si>
    <t>CDM - AMS-III.AX.</t>
  </si>
  <si>
    <t>ReferencedRec.id</t>
  </si>
  <si>
    <t>CDM - AMS-III.AY.</t>
  </si>
  <si>
    <t>Replacement.replacesId</t>
  </si>
  <si>
    <t>CDM - AMS-III.BA.</t>
  </si>
  <si>
    <t>Replacement.replacementDate</t>
  </si>
  <si>
    <t>CDM - AMS-III.BB.</t>
  </si>
  <si>
    <t>Replacement.notes</t>
  </si>
  <si>
    <t>CDM - AMS-III.BC.</t>
  </si>
  <si>
    <t>ReversalMitigation.reversalRisk</t>
  </si>
  <si>
    <t>CDM - AMS-III.BD.</t>
  </si>
  <si>
    <t>ReversalMitigation.insuranceType</t>
  </si>
  <si>
    <t>CDM - AMS-III.BE.</t>
  </si>
  <si>
    <t>ReversalMitigation.insurancePolicyOwner</t>
  </si>
  <si>
    <t>CDM - AMS-III.BF.</t>
  </si>
  <si>
    <t>ReversalMitigation.insurancePolicyLink</t>
  </si>
  <si>
    <t>CDM - AMS-III.BG.</t>
  </si>
  <si>
    <t>SdpFile.name</t>
  </si>
  <si>
    <t>CDM - AMS-III.BH.</t>
  </si>
  <si>
    <t>SdpFile.type</t>
  </si>
  <si>
    <t>CDM - AMS-III.BI.</t>
  </si>
  <si>
    <t>SdpFile.description</t>
  </si>
  <si>
    <t>CDM - AMS-III.BJ.</t>
  </si>
  <si>
    <t>SdpFile.claimSourceId</t>
  </si>
  <si>
    <t>CDM - AMS-III.BK.</t>
  </si>
  <si>
    <t>SdpFile.claimSourceAttestation</t>
  </si>
  <si>
    <t>CDM - AMS-III.BL.</t>
  </si>
  <si>
    <t>SdpFile.mrvExtensions</t>
  </si>
  <si>
    <t>CDM - AMS-III.BM.</t>
  </si>
  <si>
    <t>Signatory.id</t>
  </si>
  <si>
    <t>CDM - AMS-III.BN.</t>
  </si>
  <si>
    <t>Signatory.name</t>
  </si>
  <si>
    <t>CDM - AMS-III.BO.</t>
  </si>
  <si>
    <t>Signatory.description</t>
  </si>
  <si>
    <t>CDM - AMS-III.BP.</t>
  </si>
  <si>
    <t>Signatory.signatoryRole</t>
  </si>
  <si>
    <t>CDM - AR-AM0014</t>
  </si>
  <si>
    <t>Signatory.signature</t>
  </si>
  <si>
    <t xml:space="preserve">CDM - AR-AMS0003 </t>
  </si>
  <si>
    <t>SpanDataPackage.manifest</t>
  </si>
  <si>
    <t>CDM - AR-AMS0007</t>
  </si>
  <si>
    <t>Tag.name</t>
  </si>
  <si>
    <t>CDM - ACM0001</t>
  </si>
  <si>
    <t>Tag.context</t>
  </si>
  <si>
    <t>CDM - ACM0002</t>
  </si>
  <si>
    <t>Tag.description</t>
  </si>
  <si>
    <t>CDM - ACM0003</t>
  </si>
  <si>
    <t>Tag.data</t>
  </si>
  <si>
    <t>CDM - ACM0004</t>
  </si>
  <si>
    <t>Timestamp.seconds</t>
  </si>
  <si>
    <t>CDM - ACM0005</t>
  </si>
  <si>
    <t>Timestamp.nanos</t>
  </si>
  <si>
    <t>CDM - ACM0006</t>
  </si>
  <si>
    <t>TypedExtension.dataSchema</t>
  </si>
  <si>
    <t>CDM - ACM0007</t>
  </si>
  <si>
    <t>TypedExtension.documentation</t>
  </si>
  <si>
    <t>CDM - ACM0008</t>
  </si>
  <si>
    <t>TypedExtension.data</t>
  </si>
  <si>
    <t>CDM - ACM0009</t>
  </si>
  <si>
    <t>UntypedExtension.name</t>
  </si>
  <si>
    <t>CDM - ACM0010</t>
  </si>
  <si>
    <t>UntypedExtension.version</t>
  </si>
  <si>
    <t>CDM - ACM0011</t>
  </si>
  <si>
    <t>UntypedExtension.description</t>
  </si>
  <si>
    <t>CDM - ACM0012</t>
  </si>
  <si>
    <t>UntypedExtension.documentation</t>
  </si>
  <si>
    <t>CDM - ACM0013</t>
  </si>
  <si>
    <t>UntypedExtension.dataExtensions</t>
  </si>
  <si>
    <t>CDM - ACM0014</t>
  </si>
  <si>
    <t>Validation.validationDate</t>
  </si>
  <si>
    <t>CDM - ACM0015</t>
  </si>
  <si>
    <t>Validation.validatingPartyId</t>
  </si>
  <si>
    <t>CDM - ACM0016</t>
  </si>
  <si>
    <t>Validation.validationMethod</t>
  </si>
  <si>
    <t>CDM - ACM0017</t>
  </si>
  <si>
    <t>Validation.validationExpirationDate</t>
  </si>
  <si>
    <t>CDM - ACM0018</t>
  </si>
  <si>
    <t>Validation.validationSteps</t>
  </si>
  <si>
    <t>CDM - ACM0019</t>
  </si>
  <si>
    <t>ValidationStep.validationStepName</t>
  </si>
  <si>
    <t>CDM - ACM0020</t>
  </si>
  <si>
    <t>ValidationStep.validationStepDescription</t>
  </si>
  <si>
    <t>CDM - ACM0021</t>
  </si>
  <si>
    <t>ValidationStep.validationStepStatus</t>
  </si>
  <si>
    <t>CDM - ACM0022</t>
  </si>
  <si>
    <t>ValidationStep.validationStepDocumentLink</t>
  </si>
  <si>
    <t>CDM - ACM0023</t>
  </si>
  <si>
    <t>VerificationProcessAgreement.id</t>
  </si>
  <si>
    <t>CDM - ACM0024</t>
  </si>
  <si>
    <t>VerificationProcessAgreement.name</t>
  </si>
  <si>
    <t>CDM - ACM0025</t>
  </si>
  <si>
    <t>VerificationProcessAgreement.description</t>
  </si>
  <si>
    <t>CDM - ACM0026</t>
  </si>
  <si>
    <t>VerificationProcessAgreement.signatories</t>
  </si>
  <si>
    <t>CDM - TOOL 1</t>
  </si>
  <si>
    <t>VerificationProcessAgreement.qualityStandard</t>
  </si>
  <si>
    <t>CDM - TOOL 2</t>
  </si>
  <si>
    <t>VerificationProcessAgreement.mrvRequirements</t>
  </si>
  <si>
    <t>CDM - TOOL 3</t>
  </si>
  <si>
    <t>VerificationProcessAgreement.agreementDate</t>
  </si>
  <si>
    <t>CDM - TOOL 4</t>
  </si>
  <si>
    <t>VerificationProcessAgreement.estimatedAnnualCredits</t>
  </si>
  <si>
    <t>CDM - TOOL 5</t>
  </si>
  <si>
    <t>VerificationProcessAgreement.aimId</t>
  </si>
  <si>
    <t>CDM - TOOL 6</t>
  </si>
  <si>
    <t>VerificationProcessAgreement.auditSchedule</t>
  </si>
  <si>
    <t>CDM - TOOL 7</t>
  </si>
  <si>
    <t>VerificationProcessAgreement.audits</t>
  </si>
  <si>
    <t>CDM - TOOL 8</t>
  </si>
  <si>
    <t>VerificationProcessAgreement.activityImpactModule</t>
  </si>
  <si>
    <t>CDM - TOOL 9</t>
  </si>
  <si>
    <t>VerificationProcessAgreement.processedClaims</t>
  </si>
  <si>
    <t>CDM - TOOL 10</t>
  </si>
  <si>
    <t>VerifiedLink.id</t>
  </si>
  <si>
    <t>CDM - TOOL 11</t>
  </si>
  <si>
    <t>VerifiedLink.uri</t>
  </si>
  <si>
    <t>CDM - TOOL 12</t>
  </si>
  <si>
    <t>VerifiedLink.description</t>
  </si>
  <si>
    <t>CDM - TOOL 13</t>
  </si>
  <si>
    <t>VerifiedLink.hashProof</t>
  </si>
  <si>
    <t>CDM - TOOL 14</t>
  </si>
  <si>
    <t>VerifiedLink.hashAlgorithm</t>
  </si>
  <si>
    <t>CDM - TOOL 15</t>
  </si>
  <si>
    <t>CDM - TOOL 16</t>
  </si>
  <si>
    <t>CDM - TOOL 17</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</si>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</sst>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Aptos Narrow"/>
      <family val="2"/>
      <scheme val="minor"/>
    </font>
    <font>
      <b/>
      <sz val="11"/>
      <color theme="1"/>
      <name val="Aptos Narrow"/>
      <family val="2"/>
      <scheme val="minor"/>
    </font>
    <font>
      <b/>
      <sz val="14"/>
      <color rgb="FF000000"/>
      <name val="Calibri"/>
      <family val="2"/>
    </font>
    <font>
      <sz val="11"/>
      <color rgb="FF000000"/>
      <name val="Calibri"/>
      <family val="2"/>
    </font>
    <font>
      <sz val="11"/>
      <name val="Calibri"/>
      <family val="2"/>
    </font>
    <font>
      <u/>
      <sz val="11"/>
      <color theme="10"/>
      <name val="Aptos Narrow"/>
      <family val="2"/>
      <scheme val="minor"/>
    </font>
    <font>
      <vertAlign val="subscript"/>
      <sz val="11"/>
      <color theme="1"/>
      <name val="Aptos Narrow"/>
      <family val="2"/>
      <scheme val="minor"/>
    </font>
    <font>
      <b/>
      <sz val="14"/>
      <color rgb="FF000000"/>
      <name val="Aptos Narrow"/>
      <family val="2"/>
      <scheme val="minor"/>
    </font>
    <font>
      <sz val="11"/>
      <color rgb="FF000000"/>
      <name val="Aptos Narrow"/>
      <family val="2"/>
      <scheme val="minor"/>
    </font>
    <font>
      <b/>
      <sz val="18"/>
      <color theme="1"/>
      <name val="Aptos Narrow"/>
      <family val="2"/>
      <scheme val="minor"/>
    </font>
    <font>
      <sz val="11"/>
      <color theme="1"/>
      <name val="Aptos Narrow"/>
      <family val="2"/>
    </font>
    <font>
      <vertAlign val="subscript"/>
      <sz val="11"/>
      <color theme="1"/>
      <name val="Aptos Narrow"/>
      <family val="2"/>
    </font>
    <font>
      <b/>
      <sz val="16"/>
      <color rgb="FF000000"/>
      <name val="Aptos Narrow"/>
      <family val="2"/>
      <scheme val="minor"/>
    </font>
    <font>
      <sz val="18"/>
      <color rgb="FF000000"/>
      <name val="Aptos Narrow"/>
      <scheme val="minor"/>
    </font>
    <font>
      <vertAlign val="subscript"/>
      <sz val="18"/>
      <color rgb="FF000000"/>
      <name val="Aptos Narrow"/>
      <scheme val="minor"/>
    </font>
    <font>
      <sz val="18"/>
      <color theme="1"/>
      <name val="Aptos Narrow"/>
      <family val="2"/>
      <scheme val="minor"/>
    </font>
    <font>
      <sz val="11"/>
      <color rgb="FF000000"/>
      <name val="Aptos Narrow"/>
      <scheme val="minor"/>
    </font>
    <font>
      <b/>
      <u/>
      <sz val="11"/>
      <color rgb="FF000000"/>
      <name val="Aptos Narrow"/>
      <scheme val="minor"/>
    </font>
    <font>
      <vertAlign val="subscript"/>
      <sz val="18"/>
      <color theme="1"/>
      <name val="Aptos Narrow"/>
      <family val="2"/>
      <scheme val="minor"/>
    </font>
    <font>
      <i/>
      <sz val="16"/>
      <color rgb="FF000000"/>
      <name val="Aptos Narrow"/>
      <family val="2"/>
      <scheme val="minor"/>
    </font>
    <font>
      <sz val="11"/>
      <color rgb="FF9C0006"/>
      <name val="Aptos Narrow"/>
      <family val="2"/>
      <scheme val="minor"/>
    </font>
    <font>
      <sz val="12"/>
      <color rgb="FF000000"/>
      <name val="Aptos Narrow"/>
      <family val="2"/>
      <scheme val="minor"/>
    </font>
    <font>
      <sz val="12"/>
      <color theme="1"/>
      <name val="Aptos Narrow"/>
      <family val="2"/>
      <scheme val="minor"/>
    </font>
    <font>
      <b/>
      <i/>
      <sz val="18"/>
      <color theme="1"/>
      <name val="Aptos Narrow"/>
      <family val="2"/>
      <scheme val="minor"/>
    </font>
    <font>
      <sz val="20"/>
      <color theme="1"/>
      <name val="Aptos Narrow"/>
      <family val="2"/>
      <scheme val="minor"/>
    </font>
    <font>
      <sz val="12"/>
      <color rgb="FF000000"/>
      <name val="Calibri"/>
      <family val="2"/>
    </font>
    <font>
      <vertAlign val="subscript"/>
      <sz val="18"/>
      <color rgb="FF000000"/>
      <name val="Calibri"/>
      <family val="2"/>
    </font>
    <font>
      <i/>
      <vertAlign val="subscript"/>
      <sz val="18"/>
      <color theme="1"/>
      <name val="Aptos Narrow"/>
      <family val="2"/>
      <scheme val="minor"/>
    </font>
    <font>
      <b/>
      <u/>
      <sz val="16"/>
      <color rgb="FF000000"/>
      <name val="Aptos Narrow"/>
      <family val="2"/>
      <scheme val="minor"/>
    </font>
    <font>
      <vertAlign val="superscript"/>
      <sz val="12"/>
      <color rgb="FF000000"/>
      <name val="Aptos Narrow"/>
      <family val="2"/>
      <scheme val="minor"/>
    </font>
    <font>
      <sz val="9"/>
      <color rgb="FF000000"/>
      <name val="Arial"/>
      <family val="2"/>
    </font>
  </fonts>
  <fills count="14">
    <fill>
      <patternFill patternType="none"/>
    </fill>
    <fill>
      <patternFill patternType="gray125"/>
    </fill>
    <fill>
      <patternFill patternType="solid">
        <fgColor rgb="FFBFBFBF"/>
        <bgColor rgb="FF000000"/>
      </patternFill>
    </fill>
    <fill>
      <patternFill patternType="solid">
        <fgColor theme="9" tint="0.79998168889431442"/>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E2EFDA"/>
        <bgColor rgb="FF000000"/>
      </patternFill>
    </fill>
    <fill>
      <patternFill patternType="solid">
        <fgColor rgb="FFFFC7CE"/>
      </patternFill>
    </fill>
    <fill>
      <patternFill patternType="solid">
        <fgColor theme="9" tint="0.59999389629810485"/>
        <bgColor indexed="64"/>
      </patternFill>
    </fill>
    <fill>
      <patternFill patternType="solid">
        <fgColor theme="8" tint="0.79998168889431442"/>
        <bgColor indexed="64"/>
      </patternFill>
    </fill>
    <fill>
      <patternFill patternType="solid">
        <fgColor rgb="FF92D050"/>
        <bgColor rgb="FF000000"/>
      </patternFill>
    </fill>
    <fill>
      <patternFill patternType="solid">
        <fgColor theme="9" tint="0.79998168889431442"/>
        <bgColor rgb="FF000000"/>
      </patternFill>
    </fill>
    <fill>
      <patternFill patternType="solid">
        <fgColor theme="2" tint="-9.9978637043366805E-2"/>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20" fillId="8" borderId="0" applyNumberFormat="0" applyBorder="0" applyAlignment="0" applyProtection="0"/>
  </cellStyleXfs>
  <cellXfs count="128">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applyAlignment="1">
      <alignment horizontal="left" wrapText="1"/>
    </xf>
    <xf numFmtId="0" fontId="2" fillId="0" borderId="0" xfId="0" applyFont="1" applyAlignment="1">
      <alignment horizontal="left" wrapText="1"/>
    </xf>
    <xf numFmtId="0" fontId="0" fillId="0" borderId="0" xfId="0" applyAlignment="1">
      <alignment horizontal="left"/>
    </xf>
    <xf numFmtId="0" fontId="2" fillId="0" borderId="0" xfId="0" applyFont="1" applyAlignment="1">
      <alignment horizontal="left"/>
    </xf>
    <xf numFmtId="0" fontId="3" fillId="0" borderId="0" xfId="0" applyFont="1"/>
    <xf numFmtId="0" fontId="3" fillId="0" borderId="0" xfId="0" applyFont="1" applyAlignment="1">
      <alignment wrapText="1"/>
    </xf>
    <xf numFmtId="0" fontId="3" fillId="0" borderId="0" xfId="0" applyFont="1" applyAlignment="1">
      <alignment horizontal="left"/>
    </xf>
    <xf numFmtId="0" fontId="4" fillId="0" borderId="0" xfId="0" applyFont="1"/>
    <xf numFmtId="0" fontId="4" fillId="0" borderId="0" xfId="0" applyFont="1" applyAlignment="1">
      <alignment wrapText="1"/>
    </xf>
    <xf numFmtId="0" fontId="5" fillId="0" borderId="0" xfId="1"/>
    <xf numFmtId="14" fontId="3" fillId="0" borderId="0" xfId="0" applyNumberFormat="1" applyFont="1" applyAlignment="1">
      <alignment horizontal="left" wrapText="1"/>
    </xf>
    <xf numFmtId="0" fontId="4" fillId="0" borderId="0" xfId="0" applyFont="1" applyAlignment="1">
      <alignment horizontal="left"/>
    </xf>
    <xf numFmtId="0" fontId="7" fillId="0" borderId="0" xfId="0" applyFont="1" applyAlignment="1">
      <alignment horizontal="center" vertical="center"/>
    </xf>
    <xf numFmtId="0" fontId="8" fillId="0" borderId="0" xfId="0" applyFont="1"/>
    <xf numFmtId="0" fontId="8" fillId="0" borderId="0" xfId="0" applyFont="1" applyAlignment="1">
      <alignment wrapText="1"/>
    </xf>
    <xf numFmtId="0" fontId="8" fillId="3" borderId="0" xfId="0" applyFont="1" applyFill="1"/>
    <xf numFmtId="0" fontId="0" fillId="3" borderId="0" xfId="0" applyFill="1"/>
    <xf numFmtId="0" fontId="0" fillId="3" borderId="0" xfId="0" applyFill="1" applyAlignment="1">
      <alignment wrapText="1"/>
    </xf>
    <xf numFmtId="0" fontId="7" fillId="0" borderId="0" xfId="0" applyFont="1" applyAlignment="1">
      <alignment horizontal="center" vertical="center" wrapText="1"/>
    </xf>
    <xf numFmtId="0" fontId="8" fillId="4" borderId="0" xfId="0" applyFont="1" applyFill="1"/>
    <xf numFmtId="0" fontId="0" fillId="4" borderId="0" xfId="0" applyFill="1"/>
    <xf numFmtId="0" fontId="0" fillId="4" borderId="0" xfId="0" applyFill="1" applyAlignment="1">
      <alignment wrapText="1"/>
    </xf>
    <xf numFmtId="0" fontId="0" fillId="4" borderId="0" xfId="0" applyFill="1" applyAlignment="1">
      <alignment horizontal="left"/>
    </xf>
    <xf numFmtId="0" fontId="8" fillId="0" borderId="0" xfId="0" applyFont="1" applyAlignment="1">
      <alignment horizontal="left"/>
    </xf>
    <xf numFmtId="0" fontId="8" fillId="0" borderId="0" xfId="0" applyFont="1" applyAlignment="1">
      <alignment horizontal="left" wrapText="1"/>
    </xf>
    <xf numFmtId="0" fontId="9" fillId="6" borderId="1" xfId="0" applyFont="1" applyFill="1" applyBorder="1" applyAlignment="1">
      <alignment horizontal="center"/>
    </xf>
    <xf numFmtId="0" fontId="9" fillId="6" borderId="2" xfId="0" applyFont="1" applyFill="1" applyBorder="1" applyAlignment="1">
      <alignment horizontal="center"/>
    </xf>
    <xf numFmtId="0" fontId="0" fillId="0" borderId="3"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8" fillId="0" borderId="0" xfId="0" applyFont="1" applyAlignment="1">
      <alignment horizontal="center" vertical="center"/>
    </xf>
    <xf numFmtId="0" fontId="8" fillId="7" borderId="0" xfId="0" applyFont="1" applyFill="1" applyAlignment="1">
      <alignment wrapText="1"/>
    </xf>
    <xf numFmtId="14" fontId="0" fillId="0" borderId="0" xfId="0" applyNumberFormat="1" applyAlignment="1">
      <alignment horizontal="left"/>
    </xf>
    <xf numFmtId="0" fontId="10" fillId="0" borderId="0" xfId="0" applyFont="1"/>
    <xf numFmtId="0" fontId="0" fillId="0" borderId="0" xfId="0" applyAlignment="1">
      <alignment horizontal="center"/>
    </xf>
    <xf numFmtId="0" fontId="7" fillId="0" borderId="0" xfId="0" applyFont="1" applyAlignment="1">
      <alignment wrapText="1"/>
    </xf>
    <xf numFmtId="0" fontId="7" fillId="0" borderId="0" xfId="0" applyFont="1" applyAlignment="1">
      <alignment horizontal="left" wrapText="1"/>
    </xf>
    <xf numFmtId="0" fontId="7" fillId="0" borderId="0" xfId="0" applyFont="1" applyAlignment="1">
      <alignment horizontal="left"/>
    </xf>
    <xf numFmtId="0" fontId="13" fillId="4" borderId="0" xfId="0" applyFont="1" applyFill="1" applyAlignment="1">
      <alignment horizontal="center" vertical="center"/>
    </xf>
    <xf numFmtId="0" fontId="0" fillId="4" borderId="0" xfId="0" applyFill="1" applyAlignment="1">
      <alignment horizontal="left" vertical="center" wrapText="1"/>
    </xf>
    <xf numFmtId="0" fontId="15" fillId="0" borderId="0" xfId="0" applyFont="1"/>
    <xf numFmtId="0" fontId="0" fillId="0" borderId="0" xfId="0" applyAlignment="1">
      <alignment horizontal="left" vertical="center" wrapText="1"/>
    </xf>
    <xf numFmtId="0" fontId="0" fillId="3" borderId="0" xfId="0" applyFill="1" applyAlignment="1">
      <alignment horizontal="left" vertical="center" wrapText="1"/>
    </xf>
    <xf numFmtId="0" fontId="16" fillId="3" borderId="0" xfId="0" applyFont="1" applyFill="1" applyAlignment="1">
      <alignment wrapText="1"/>
    </xf>
    <xf numFmtId="0" fontId="15" fillId="4" borderId="0" xfId="0" applyFont="1" applyFill="1" applyAlignment="1">
      <alignment horizontal="center" vertical="center"/>
    </xf>
    <xf numFmtId="0" fontId="15" fillId="0" borderId="0" xfId="0" applyFont="1" applyAlignment="1">
      <alignment horizontal="center" vertical="center"/>
    </xf>
    <xf numFmtId="0" fontId="15" fillId="4" borderId="0" xfId="0" applyFont="1" applyFill="1"/>
    <xf numFmtId="0" fontId="0" fillId="4" borderId="0" xfId="0" applyFill="1" applyAlignment="1">
      <alignment vertical="center" wrapText="1"/>
    </xf>
    <xf numFmtId="0" fontId="0" fillId="0" borderId="0" xfId="0" applyAlignment="1">
      <alignment horizontal="center" vertical="center"/>
    </xf>
    <xf numFmtId="0" fontId="0" fillId="3" borderId="0" xfId="0" applyFill="1" applyAlignment="1">
      <alignment horizontal="center" vertical="center"/>
    </xf>
    <xf numFmtId="0" fontId="10" fillId="3" borderId="0" xfId="0" applyFont="1" applyFill="1"/>
    <xf numFmtId="0" fontId="7" fillId="0" borderId="0" xfId="0" applyFont="1" applyAlignment="1">
      <alignment horizontal="center"/>
    </xf>
    <xf numFmtId="0" fontId="21" fillId="4" borderId="0" xfId="0" applyFont="1" applyFill="1" applyAlignment="1">
      <alignment horizontal="left" vertical="center"/>
    </xf>
    <xf numFmtId="0" fontId="22" fillId="4" borderId="0" xfId="0" applyFont="1" applyFill="1" applyAlignment="1">
      <alignment horizontal="left" vertical="center"/>
    </xf>
    <xf numFmtId="0" fontId="23" fillId="4" borderId="0" xfId="0" applyFont="1" applyFill="1" applyAlignment="1">
      <alignment horizontal="center" vertical="center"/>
    </xf>
    <xf numFmtId="0" fontId="22" fillId="4" borderId="0" xfId="0" applyFont="1" applyFill="1" applyAlignment="1">
      <alignment vertical="center" wrapText="1"/>
    </xf>
    <xf numFmtId="0" fontId="22" fillId="4" borderId="0" xfId="0" applyFont="1" applyFill="1" applyAlignment="1">
      <alignment horizontal="center"/>
    </xf>
    <xf numFmtId="0" fontId="22" fillId="4" borderId="0" xfId="0" applyFont="1" applyFill="1" applyAlignment="1">
      <alignment wrapText="1"/>
    </xf>
    <xf numFmtId="0" fontId="8" fillId="0" borderId="0" xfId="0" applyFont="1" applyAlignment="1">
      <alignment horizontal="left" vertical="center"/>
    </xf>
    <xf numFmtId="0" fontId="24" fillId="0" borderId="0" xfId="0" applyFont="1" applyAlignment="1">
      <alignment horizontal="center" vertical="center"/>
    </xf>
    <xf numFmtId="0" fontId="0" fillId="0" borderId="0" xfId="0" applyAlignment="1">
      <alignment vertical="center" wrapText="1"/>
    </xf>
    <xf numFmtId="0" fontId="21" fillId="0" borderId="0" xfId="0" applyFont="1" applyAlignment="1">
      <alignment horizontal="left" vertical="center"/>
    </xf>
    <xf numFmtId="0" fontId="23" fillId="0" borderId="0" xfId="0" applyFont="1" applyAlignment="1">
      <alignment horizontal="center" vertical="center"/>
    </xf>
    <xf numFmtId="0" fontId="22" fillId="0" borderId="0" xfId="0" applyFont="1" applyAlignment="1">
      <alignment vertical="center" wrapText="1"/>
    </xf>
    <xf numFmtId="0" fontId="8" fillId="9" borderId="0" xfId="0" applyFont="1" applyFill="1" applyAlignment="1">
      <alignment horizontal="left" vertical="center"/>
    </xf>
    <xf numFmtId="0" fontId="24" fillId="9" borderId="0" xfId="0" applyFont="1" applyFill="1" applyAlignment="1">
      <alignment horizontal="center"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wrapText="1"/>
    </xf>
    <xf numFmtId="0" fontId="21" fillId="4" borderId="0" xfId="0" applyFont="1" applyFill="1" applyAlignment="1">
      <alignment vertical="center"/>
    </xf>
    <xf numFmtId="0" fontId="0" fillId="4" borderId="0" xfId="0" applyFill="1" applyAlignment="1">
      <alignment vertical="center"/>
    </xf>
    <xf numFmtId="0" fontId="0" fillId="4" borderId="0" xfId="0" applyFill="1" applyAlignment="1">
      <alignment horizontal="center"/>
    </xf>
    <xf numFmtId="0" fontId="8" fillId="9" borderId="0" xfId="0" applyFont="1" applyFill="1" applyAlignment="1">
      <alignment vertical="center"/>
    </xf>
    <xf numFmtId="0" fontId="0" fillId="9" borderId="0" xfId="0" applyFill="1" applyAlignment="1">
      <alignment vertical="center"/>
    </xf>
    <xf numFmtId="0" fontId="0" fillId="9" borderId="0" xfId="0" applyFill="1"/>
    <xf numFmtId="0" fontId="8" fillId="0" borderId="0" xfId="0" applyFont="1" applyAlignment="1">
      <alignment vertical="center"/>
    </xf>
    <xf numFmtId="0" fontId="0" fillId="0" borderId="0" xfId="0" applyAlignment="1">
      <alignment vertical="center"/>
    </xf>
    <xf numFmtId="0" fontId="0" fillId="9" borderId="0" xfId="0" applyFill="1" applyAlignment="1">
      <alignment vertical="center" wrapText="1"/>
    </xf>
    <xf numFmtId="0" fontId="21" fillId="0" borderId="0" xfId="0" applyFont="1" applyAlignment="1">
      <alignment vertical="center"/>
    </xf>
    <xf numFmtId="0" fontId="1" fillId="0" borderId="7" xfId="0" applyFont="1" applyBorder="1"/>
    <xf numFmtId="0" fontId="1" fillId="0" borderId="8" xfId="0" applyFont="1" applyBorder="1" applyAlignment="1">
      <alignment horizontal="center" wrapText="1"/>
    </xf>
    <xf numFmtId="0" fontId="1" fillId="0" borderId="9" xfId="0" applyFont="1" applyBorder="1" applyAlignment="1">
      <alignment wrapText="1"/>
    </xf>
    <xf numFmtId="0" fontId="0" fillId="0" borderId="10" xfId="0" applyBorder="1"/>
    <xf numFmtId="0" fontId="0" fillId="0" borderId="11" xfId="0" applyBorder="1" applyAlignment="1">
      <alignment horizontal="center"/>
    </xf>
    <xf numFmtId="0" fontId="0" fillId="0" borderId="12" xfId="0" applyBorder="1"/>
    <xf numFmtId="3" fontId="0" fillId="0" borderId="11" xfId="0" applyNumberFormat="1" applyBorder="1" applyAlignment="1">
      <alignment horizontal="center"/>
    </xf>
    <xf numFmtId="0" fontId="0" fillId="0" borderId="13" xfId="0" applyBorder="1"/>
    <xf numFmtId="0" fontId="0" fillId="0" borderId="14" xfId="0" applyBorder="1" applyAlignment="1">
      <alignment horizontal="center"/>
    </xf>
    <xf numFmtId="0" fontId="0" fillId="0" borderId="15" xfId="0" applyBorder="1"/>
    <xf numFmtId="0" fontId="0" fillId="10" borderId="0" xfId="0" applyFill="1"/>
    <xf numFmtId="0" fontId="0" fillId="10" borderId="0" xfId="0" applyFill="1" applyAlignment="1">
      <alignment wrapText="1"/>
    </xf>
    <xf numFmtId="0" fontId="25" fillId="11" borderId="0" xfId="0" applyFont="1" applyFill="1" applyAlignment="1">
      <alignment vertical="center" wrapText="1"/>
    </xf>
    <xf numFmtId="0" fontId="25" fillId="0" borderId="0" xfId="0" applyFont="1" applyAlignment="1">
      <alignment vertical="center" wrapText="1"/>
    </xf>
    <xf numFmtId="0" fontId="25" fillId="11" borderId="0" xfId="0" applyFont="1" applyFill="1" applyAlignment="1">
      <alignment vertical="center" wrapText="1" readingOrder="1"/>
    </xf>
    <xf numFmtId="0" fontId="25" fillId="12" borderId="0" xfId="0" applyFont="1" applyFill="1" applyAlignment="1">
      <alignment horizontal="left" vertical="center" wrapText="1"/>
    </xf>
    <xf numFmtId="0" fontId="0" fillId="3" borderId="0" xfId="0" applyFill="1" applyAlignment="1">
      <alignment horizontal="left"/>
    </xf>
    <xf numFmtId="0" fontId="22" fillId="4" borderId="0" xfId="0" applyFont="1" applyFill="1" applyAlignment="1">
      <alignment horizontal="left"/>
    </xf>
    <xf numFmtId="0" fontId="22" fillId="0" borderId="0" xfId="0" applyFont="1"/>
    <xf numFmtId="0" fontId="22" fillId="0" borderId="0" xfId="0" applyFont="1" applyAlignment="1">
      <alignment horizontal="left" vertical="center"/>
    </xf>
    <xf numFmtId="0" fontId="22" fillId="0" borderId="0" xfId="0" applyFont="1" applyAlignment="1">
      <alignment horizontal="left"/>
    </xf>
    <xf numFmtId="0" fontId="22" fillId="0" borderId="0" xfId="0" applyFont="1" applyAlignment="1">
      <alignment wrapText="1"/>
    </xf>
    <xf numFmtId="0" fontId="22" fillId="4" borderId="0" xfId="0" applyFont="1" applyFill="1" applyAlignment="1">
      <alignment vertical="center" wrapText="1" readingOrder="1"/>
    </xf>
    <xf numFmtId="0" fontId="21" fillId="0" borderId="0" xfId="0" applyFont="1" applyAlignment="1">
      <alignment vertical="center" wrapText="1"/>
    </xf>
    <xf numFmtId="0" fontId="10" fillId="0" borderId="0" xfId="0" applyFont="1" applyAlignment="1">
      <alignment vertical="center"/>
    </xf>
    <xf numFmtId="0" fontId="20" fillId="8" borderId="0" xfId="2"/>
    <xf numFmtId="0" fontId="20" fillId="8" borderId="0" xfId="2" applyAlignment="1">
      <alignment wrapText="1"/>
    </xf>
    <xf numFmtId="0" fontId="20" fillId="0" borderId="0" xfId="2" applyFill="1"/>
    <xf numFmtId="14" fontId="0" fillId="0" borderId="0" xfId="0" applyNumberFormat="1"/>
    <xf numFmtId="0" fontId="1" fillId="0" borderId="16" xfId="0" applyFont="1" applyBorder="1" applyAlignment="1">
      <alignment horizontal="center" vertical="top"/>
    </xf>
    <xf numFmtId="0" fontId="1" fillId="0" borderId="17" xfId="0" applyFont="1" applyBorder="1" applyAlignment="1">
      <alignment horizontal="center" vertical="top" wrapText="1"/>
    </xf>
    <xf numFmtId="0" fontId="0" fillId="13" borderId="0" xfId="0" applyFill="1"/>
    <xf numFmtId="0" fontId="8" fillId="4" borderId="0" xfId="0" applyFont="1" applyFill="1" applyAlignment="1">
      <alignment horizontal="left"/>
    </xf>
    <xf numFmtId="0" fontId="30" fillId="0" borderId="0" xfId="0" applyFont="1" applyAlignment="1">
      <alignment horizontal="left"/>
    </xf>
    <xf numFmtId="0" fontId="30" fillId="0" borderId="0" xfId="0" applyFont="1" applyAlignment="1">
      <alignment horizontal="left" vertical="center" wrapText="1"/>
    </xf>
    <xf numFmtId="0" fontId="2" fillId="2" borderId="0" xfId="0" applyFont="1" applyFill="1" applyAlignment="1">
      <alignment horizontal="center"/>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12" fillId="2" borderId="0" xfId="0" applyFont="1" applyFill="1" applyAlignment="1">
      <alignment horizontal="center" vertical="center" wrapText="1"/>
    </xf>
    <xf numFmtId="0" fontId="12" fillId="5" borderId="0" xfId="0" applyFont="1" applyFill="1" applyAlignment="1">
      <alignment horizontal="center"/>
    </xf>
    <xf numFmtId="0" fontId="7" fillId="2" borderId="0" xfId="0" applyFont="1" applyFill="1" applyAlignment="1">
      <alignment horizontal="center"/>
    </xf>
    <xf numFmtId="0" fontId="7" fillId="5" borderId="0" xfId="0" applyFont="1" applyFill="1" applyAlignment="1">
      <alignment horizontal="center"/>
    </xf>
    <xf numFmtId="0" fontId="8" fillId="7" borderId="0" xfId="0" applyFont="1" applyFill="1" applyAlignment="1">
      <alignment horizontal="left"/>
    </xf>
    <xf numFmtId="0" fontId="8" fillId="7" borderId="0" xfId="0" applyFont="1" applyFill="1" applyAlignment="1"/>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1EDB844B-F234-4931-842D-2F28CD23046F}"/>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uis Hernandez" id="{617199EC-F18A-49E6-9AF4-7CD4508B6BDC}" userId="ebeb5ab4f4590142" providerId="Windows Live"/>
  <person displayName="Jailine Molina" id="{1A3B87FA-8285-437C-8949-3165EE6E007E}" userId="S::jailine.molina@envisionblockchain.com::dcbde9ba-19ec-4293-81b0-e7f5b6f86adb" providerId="AD"/>
  <person displayName="Luiz Hernandez" id="{08811464-D920-4A18-A847-2DFB4F4F1C61}" userId="S::luiz.hernandez@envisionblockchain.com::18725e9c-2f54-407d-8eb5-9ce1c3438bcf" providerId="AD"/>
</personList>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34" dT="2024-02-13T16:13:21.72" personId="{1A3B87FA-8285-437C-8949-3165EE6E007E}" id="{1E194462-B239-4D74-959A-6F5B4C82C3C2}">
    <text>Eq 1</text>
  </threadedComment>
  <threadedComment ref="H37" dT="2024-02-19T19:27:06.24" personId="{1A3B87FA-8285-437C-8949-3165EE6E007E}" id="{C00EA490-5AF4-4E9B-A18F-4D4A988618BC}">
    <text>Should redirect to questionnaire. This referenced cell is just an example.</text>
  </threadedComment>
  <threadedComment ref="G39" dT="2024-02-13T16:15:30.96" personId="{1A3B87FA-8285-437C-8949-3165EE6E007E}" id="{CA624803-F542-4CB5-8917-2377856B38E3}">
    <text>Eq 2</text>
  </threadedComment>
  <threadedComment ref="G45" dT="2024-02-13T16:26:44.59" personId="{1A3B87FA-8285-437C-8949-3165EE6E007E}" id="{0C255F08-63FB-4E8A-8740-6BBD5BE31DD5}">
    <text>Eq 6</text>
  </threadedComment>
  <threadedComment ref="G53" dT="2024-02-13T16:26:38.43" personId="{1A3B87FA-8285-437C-8949-3165EE6E007E}" id="{2E11BCB5-D8B5-417D-8802-BCC4675C3A60}">
    <text>Eq 4</text>
  </threadedComment>
  <threadedComment ref="G54" dT="2024-02-13T16:27:37.27" personId="{1A3B87FA-8285-437C-8949-3165EE6E007E}" id="{1DB915D7-F022-4E27-873D-CA55CA0F5B85}">
    <text>Eq 5</text>
  </threadedComment>
  <threadedComment ref="G62" dT="2024-02-13T16:26:28.52" personId="{1A3B87FA-8285-437C-8949-3165EE6E007E}" id="{0BF66179-B483-4D28-BF05-477B9AA39EFF}">
    <text>Eq 6</text>
  </threadedComment>
  <threadedComment ref="A67" dT="2024-02-19T16:59:30.98" personId="{1A3B87FA-8285-437C-8949-3165EE6E007E}" id="{1E97BF58-E8C2-4D92-AC16-83298EA78254}">
    <text>If/then statement</text>
  </threadedComment>
  <threadedComment ref="A68" dT="2024-02-19T16:26:43.68" personId="{1A3B87FA-8285-437C-8949-3165EE6E007E}" id="{06C067A9-C57E-4A85-98D6-D202F2897D50}">
    <text>If/then statement</text>
  </threadedComment>
  <threadedComment ref="A69" dT="2024-02-19T16:26:54.01" personId="{1A3B87FA-8285-437C-8949-3165EE6E007E}" id="{C13B1EF6-73C4-466B-8AB5-2BD436C86672}">
    <text>If/then statement</text>
  </threadedComment>
  <threadedComment ref="G71" dT="2024-02-13T16:26:28.52" personId="{1A3B87FA-8285-437C-8949-3165EE6E007E}" id="{170E3D77-57B8-4D22-AB5D-D7545C9B9C09}">
    <text>Eq 7</text>
  </threadedComment>
  <threadedComment ref="G74" dT="2024-02-13T16:30:26.80" personId="{1A3B87FA-8285-437C-8949-3165EE6E007E}" id="{5C8BF6CD-00F7-45D4-92E8-B3563BECF430}">
    <text>Eq 8</text>
  </threadedComment>
  <threadedComment ref="A78" dT="2024-02-19T16:59:25.88" personId="{1A3B87FA-8285-437C-8949-3165EE6E007E}" id="{7F0685D1-9A6C-4A93-87C9-02149616F1BF}">
    <text>If/then statement</text>
  </threadedComment>
  <threadedComment ref="A79" dT="2024-02-19T16:59:21.49" personId="{1A3B87FA-8285-437C-8949-3165EE6E007E}" id="{DB830BB0-16E8-4F53-A037-019524A03E72}">
    <text>If/then statement</text>
  </threadedComment>
  <threadedComment ref="A80" dT="2024-02-19T16:26:54.01" personId="{1A3B87FA-8285-437C-8949-3165EE6E007E}" id="{2C9FC451-6103-4AFD-9513-AFFB2832590F}">
    <text>If/then statement</text>
  </threadedComment>
  <threadedComment ref="G88" dT="2023-08-25T14:21:06.76" personId="{617199EC-F18A-49E6-9AF4-7CD4508B6BDC}" id="{F1C342B2-7FB5-4A16-B349-76EA162381E4}">
    <text>Equation #2</text>
  </threadedComment>
  <threadedComment ref="G89" dT="2023-08-25T22:49:02.52" personId="{617199EC-F18A-49E6-9AF4-7CD4508B6BDC}" id="{8D0CDE12-AC6B-4DA3-AC35-98F428F053AC}">
    <text>Equation #9 &amp; #10</text>
  </threadedComment>
  <threadedComment ref="G91" dT="2024-02-19T18:18:22.08" personId="{1A3B87FA-8285-437C-8949-3165EE6E007E}" id="{207D9FB0-0710-4460-B95E-5C1956268DC5}">
    <text>ACM0002 Eq 2</text>
  </threadedComment>
  <threadedComment ref="G92" dT="2024-02-19T18:18:39.38" personId="{1A3B87FA-8285-437C-8949-3165EE6E007E}" id="{0F355DFE-9836-4811-94F6-B2A29AA1B9E8}">
    <text>ACM0002 Eq 3</text>
  </threadedComment>
  <threadedComment ref="G93" dT="2024-02-19T18:18:51.75" personId="{1A3B87FA-8285-437C-8949-3165EE6E007E}" id="{C1240ACE-3A43-467F-BE8D-A14D62C09236}">
    <text>ACM0002 Eq 4</text>
  </threadedComment>
  <threadedComment ref="G95" dT="2024-02-19T18:21:48.75" personId="{1A3B87FA-8285-437C-8949-3165EE6E007E}" id="{E6E6131D-22EE-4E85-99E7-26F2ADFE4D9B}">
    <text>ACM0002 Eq 3</text>
  </threadedComment>
  <threadedComment ref="G101" dT="2024-02-19T18:22:23.49" personId="{1A3B87FA-8285-437C-8949-3165EE6E007E}" id="{40E290E2-6504-4452-AEE6-873C435EE386}">
    <text>ACM0002 Eq 4</text>
  </threadedComment>
  <threadedComment ref="G102" dT="2024-02-19T18:22:32.86" personId="{1A3B87FA-8285-437C-8949-3165EE6E007E}" id="{C6B7F2C0-A7A2-426B-9D4F-E67DB77A7A68}">
    <text>ACM0002 Eq 5</text>
  </threadedComment>
  <threadedComment ref="G103" dT="2024-02-19T18:22:38.30" personId="{1A3B87FA-8285-437C-8949-3165EE6E007E}" id="{D2433A69-D64B-458B-8423-A8592ADDFEB2}">
    <text>ACM0002 Eq 6</text>
  </threadedComment>
  <threadedComment ref="G114" dT="2024-02-16T19:00:30.12" personId="{1A3B87FA-8285-437C-8949-3165EE6E007E}" id="{83D79809-5921-4FDF-9B26-AB8400839DD1}">
    <text>Eq 9</text>
  </threadedComment>
</ThreadedComments>
</file>

<file path=xl/threadedComments/threadedComment2.xml><?xml version="1.0" encoding="utf-8"?>
<ThreadedComments xmlns="http://schemas.microsoft.com/office/spreadsheetml/2018/threadedcomments" xmlns:x="http://schemas.openxmlformats.org/spreadsheetml/2006/main">
  <threadedComment ref="F3" dT="2023-08-25T14:28:54.40" personId="{617199EC-F18A-49E6-9AF4-7CD4508B6BDC}" id="{BE0458F1-8AF7-4CA2-A284-22358ABFAF65}">
    <text>Equation #7</text>
  </threadedComment>
  <threadedComment ref="F3" dT="2024-02-19T18:45:22.27" personId="{1A3B87FA-8285-437C-8949-3165EE6E007E}" id="{AB510F3B-C0A1-466C-B957-DED6FAA0067D}" parentId="{BE0458F1-8AF7-4CA2-A284-22358ABFAF65}">
    <text>ACM0002</text>
  </threadedComment>
  <threadedComment ref="F8" dT="2023-08-25T22:49:02.52" personId="{617199EC-F18A-49E6-9AF4-7CD4508B6BDC}" id="{360F7C4F-8F37-4D09-BEFF-552179AB3789}">
    <text>Equation #9 &amp; #10</text>
  </threadedComment>
  <threadedComment ref="F8" dT="2024-02-19T18:45:29.32" personId="{1A3B87FA-8285-437C-8949-3165EE6E007E}" id="{FD0AB49B-804F-42F3-BB23-4BA6DC068490}" parentId="{360F7C4F-8F37-4D09-BEFF-552179AB3789}">
    <text>ACM0002</text>
  </threadedComment>
</ThreadedComments>
</file>

<file path=xl/threadedComments/threadedComment3.xml><?xml version="1.0" encoding="utf-8"?>
<ThreadedComments xmlns="http://schemas.microsoft.com/office/spreadsheetml/2018/threadedcomments" xmlns:x="http://schemas.openxmlformats.org/spreadsheetml/2006/main">
  <threadedComment ref="F3" dT="2023-09-13T16:19:47.75" personId="{08811464-D920-4A18-A847-2DFB4F4F1C61}" id="{CCEE7AD0-9486-4C16-9EA3-B73C77FC4D17}">
    <text>Equation #8</text>
  </threadedComment>
  <threadedComment ref="F3" dT="2024-02-19T18:44:49.94" personId="{1A3B87FA-8285-437C-8949-3165EE6E007E}" id="{D2C98AB0-3D42-44A1-87EA-927FAC2D8105}" parentId="{CCEE7AD0-9486-4C16-9EA3-B73C77FC4D17}">
    <text>ACM0002</text>
  </threadedComment>
  <threadedComment ref="F6" dT="2023-08-25T22:49:02.52" personId="{617199EC-F18A-49E6-9AF4-7CD4508B6BDC}" id="{D9FD7ED5-9429-4BE5-8672-A53226AC4EBE}">
    <text>Equation #9 &amp; #10</text>
  </threadedComment>
  <threadedComment ref="F6" dT="2024-02-19T18:45:09.58" personId="{1A3B87FA-8285-437C-8949-3165EE6E007E}" id="{1F50745A-6075-458E-BBAE-253AF24F2762}" parentId="{D9FD7ED5-9429-4BE5-8672-A53226AC4EBE}">
    <text>ACM0002</text>
  </threadedComment>
</ThreadedComments>
</file>

<file path=xl/threadedComments/threadedComment4.xml><?xml version="1.0" encoding="utf-8"?>
<ThreadedComments xmlns="http://schemas.microsoft.com/office/spreadsheetml/2018/threadedcomments" xmlns:x="http://schemas.openxmlformats.org/spreadsheetml/2006/main">
  <threadedComment ref="F10" dT="2023-08-16T16:15:54.51" personId="{1A3B87FA-8285-437C-8949-3165EE6E007E}" id="{A4F404D3-4215-479C-A6B9-1EFBD4F4CA49}">
    <text>Eq 1</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3-09-11T16:43:47.38" personId="{1A3B87FA-8285-437C-8949-3165EE6E007E}" id="{572D39C2-C802-4101-BF29-6519607C3979}">
    <text>Eq 3</text>
  </threadedComment>
  <threadedComment ref="F6" dT="2023-09-11T16:43:47.38" personId="{1A3B87FA-8285-437C-8949-3165EE6E007E}" id="{3A837889-9AAA-4808-BC87-7A6DB13A032B}">
    <text>Eq 3</text>
  </threadedComment>
  <threadedComment ref="F11" dT="2023-09-11T16:49:57.34" personId="{1A3B87FA-8285-437C-8949-3165EE6E007E}" id="{8BD720E3-0581-4708-8387-111605866E79}">
    <text>Eq 4</text>
  </threadedComment>
  <threadedComment ref="F21" dT="2023-09-11T20:22:43.98" personId="{1A3B87FA-8285-437C-8949-3165EE6E007E}" id="{0C9E0F60-2D84-4653-A02D-77832F5F5DEA}">
    <text>Eq 5</text>
  </threadedComment>
  <threadedComment ref="F29" dT="2023-09-11T20:44:10.79" personId="{1A3B87FA-8285-437C-8949-3165EE6E007E}" id="{CD1BE2FE-1B11-4DDD-AE09-A5425CC45148}">
    <text>Eq 9</text>
  </threadedComment>
</ThreadedComments>
</file>

<file path=xl/threadedComments/threadedComment6.xml><?xml version="1.0" encoding="utf-8"?>
<ThreadedComments xmlns="http://schemas.microsoft.com/office/spreadsheetml/2018/threadedcomments" xmlns:x="http://schemas.openxmlformats.org/spreadsheetml/2006/main">
  <threadedComment ref="F4" dT="2023-09-13T18:24:57.68" personId="{1A3B87FA-8285-437C-8949-3165EE6E007E}" id="{2A11F729-8447-4499-B622-BE4C7AB74B81}">
    <text>Eq 10</text>
  </threadedComment>
  <threadedComment ref="F28" dT="2023-09-11T16:49:57.34" personId="{1A3B87FA-8285-437C-8949-3165EE6E007E}" id="{49687EB1-F65A-42D8-BCD2-A51C0DA68766}">
    <text>Eq 4</text>
  </threadedComment>
  <threadedComment ref="F39" dT="2023-09-11T20:22:43.98" personId="{1A3B87FA-8285-437C-8949-3165EE6E007E}" id="{95CE2EF3-9147-466B-977E-544171CEF3DE}">
    <text>Eq 5</text>
  </threadedComment>
  <threadedComment ref="F51" dT="2023-09-11T16:49:57.34" personId="{1A3B87FA-8285-437C-8949-3165EE6E007E}" id="{4A675CEF-153F-4605-9245-393F314707EA}">
    <text>Eq 4</text>
  </threadedComment>
  <threadedComment ref="F62" dT="2023-09-11T20:22:43.98" personId="{1A3B87FA-8285-437C-8949-3165EE6E007E}" id="{0C7CF765-43F0-42D8-A22A-EBB2ADE9810A}">
    <text>Eq 5</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23-09-15T20:21:14.99" personId="{1A3B87FA-8285-437C-8949-3165EE6E007E}" id="{81C264B6-B642-4441-8729-52A122E69D91}">
    <text>Equations for this calculation approach are not included because of the hourly requirement (functionality for 1000+ fields of data needs to be available)</text>
  </threadedComment>
  <threadedComment ref="F3" dT="2023-09-15T18:50:06.08" personId="{1A3B87FA-8285-437C-8949-3165EE6E007E}" id="{5EA6667A-9453-42BC-8886-C50DF420659F}">
    <text>Eq 12</text>
  </threadedComment>
</ThreadedComments>
</file>

<file path=xl/threadedComments/threadedComment8.xml><?xml version="1.0" encoding="utf-8"?>
<ThreadedComments xmlns="http://schemas.microsoft.com/office/spreadsheetml/2018/threadedcomments" xmlns:x="http://schemas.openxmlformats.org/spreadsheetml/2006/main">
  <threadedComment ref="F4" dT="2023-09-11T16:43:47.38" personId="{1A3B87FA-8285-437C-8949-3165EE6E007E}" id="{D21AD7B8-658F-4331-88E6-4AAB3176D94E}">
    <text>Eq 3</text>
  </threadedComment>
  <threadedComment ref="F6" dT="2023-09-11T16:43:47.38" personId="{1A3B87FA-8285-437C-8949-3165EE6E007E}" id="{64462F15-50BD-4D95-A5E0-5161841D578E}">
    <text>Eq 3</text>
  </threadedComment>
  <threadedComment ref="F11" dT="2023-09-11T16:49:57.34" personId="{1A3B87FA-8285-437C-8949-3165EE6E007E}" id="{301EA5DA-1784-4167-82A8-972BC4C93FFD}">
    <text>Eq 4</text>
  </threadedComment>
  <threadedComment ref="F22" dT="2023-09-11T20:22:43.98" personId="{1A3B87FA-8285-437C-8949-3165EE6E007E}" id="{7C31D849-71DE-4C3C-9BE8-791D8757F8C9}">
    <text>Eq 5</text>
  </threadedComment>
  <threadedComment ref="F30" dT="2023-09-11T20:44:10.79" personId="{1A3B87FA-8285-437C-8949-3165EE6E007E}" id="{116F3977-D535-47B3-AC27-ED5C284182CF}">
    <text>Eq 9</text>
  </threadedComment>
</ThreadedComments>
</file>

<file path=xl/threadedComments/threadedComment9.xml><?xml version="1.0" encoding="utf-8"?>
<ThreadedComments xmlns="http://schemas.microsoft.com/office/spreadsheetml/2018/threadedcomments" xmlns:x="http://schemas.openxmlformats.org/spreadsheetml/2006/main">
  <threadedComment ref="F8" dT="2023-09-18T21:05:04.93" personId="{1A3B87FA-8285-437C-8949-3165EE6E007E}" id="{DB166F1B-98B6-4728-B67A-B3F89AC000C9}">
    <text>Eq 16</text>
  </threadedComment>
  <threadedComment ref="F10" dT="2023-09-18T21:05:04.93" personId="{1A3B87FA-8285-437C-8949-3165EE6E007E}" id="{46419349-3C44-4FA8-8C27-6445D232BD8A}">
    <text>Eq 16</text>
  </threadedComment>
  <threadedComment ref="F15" dT="2023-09-18T21:05:04.93" personId="{1A3B87FA-8285-437C-8949-3165EE6E007E}" id="{D86511A5-4B7E-4DA7-B43F-D6F8C35FB2BB}">
    <text>Eq 16</text>
  </threadedComment>
  <threadedComment ref="F24" dT="2023-09-18T21:05:04.93" personId="{1A3B87FA-8285-437C-8949-3165EE6E007E}" id="{626DC17D-263A-49A6-AD5D-5189E9CBCA0A}">
    <text>Eq 16</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e@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FCB8-C19E-40CD-9086-9DC4A28A01A0}">
  <dimension ref="A1:I117"/>
  <sheetViews>
    <sheetView tabSelected="1" zoomScale="110" zoomScaleNormal="110" workbookViewId="0">
      <pane ySplit="1" topLeftCell="A2" activePane="bottomLeft" state="frozen"/>
      <selection pane="bottomLeft" activeCell="H40" sqref="H40"/>
    </sheetView>
  </sheetViews>
  <sheetFormatPr defaultRowHeight="15"/>
  <cols>
    <col min="1" max="1" width="18.140625" bestFit="1" customWidth="1"/>
    <col min="2" max="2" width="13.85546875" customWidth="1"/>
    <col min="3" max="3" width="11.7109375" customWidth="1"/>
    <col min="4" max="4" width="17" customWidth="1"/>
    <col min="5" max="5" width="44.28515625" bestFit="1" customWidth="1"/>
    <col min="6" max="6" width="23.42578125" bestFit="1" customWidth="1"/>
    <col min="7" max="7" width="51.85546875" customWidth="1"/>
    <col min="8" max="8" width="52.140625" customWidth="1"/>
    <col min="9" max="9" width="41" customWidth="1"/>
  </cols>
  <sheetData>
    <row r="1" spans="1:9" ht="56.25">
      <c r="A1" s="1" t="s">
        <v>0</v>
      </c>
      <c r="B1" s="3" t="s">
        <v>1</v>
      </c>
      <c r="C1" s="5" t="s">
        <v>2</v>
      </c>
      <c r="D1" s="3" t="s">
        <v>3</v>
      </c>
      <c r="E1" s="1" t="s">
        <v>4</v>
      </c>
      <c r="F1" s="1" t="s">
        <v>5</v>
      </c>
      <c r="G1" s="7" t="s">
        <v>6</v>
      </c>
      <c r="H1" s="1" t="s">
        <v>7</v>
      </c>
      <c r="I1" s="1" t="s">
        <v>8</v>
      </c>
    </row>
    <row r="2" spans="1:9" ht="18.75">
      <c r="A2" s="119" t="s">
        <v>9</v>
      </c>
      <c r="B2" s="119"/>
      <c r="C2" s="119"/>
      <c r="D2" s="119"/>
      <c r="E2" s="119"/>
      <c r="F2" s="119"/>
      <c r="G2" s="119"/>
      <c r="H2" s="119"/>
      <c r="I2" s="119"/>
    </row>
    <row r="3" spans="1:9" ht="60">
      <c r="A3" s="8" t="s">
        <v>10</v>
      </c>
      <c r="B3" s="8"/>
      <c r="C3" s="8" t="s">
        <v>11</v>
      </c>
      <c r="D3" s="8" t="s">
        <v>12</v>
      </c>
      <c r="E3" s="8"/>
      <c r="F3" s="8" t="s">
        <v>13</v>
      </c>
      <c r="G3" s="8" t="s">
        <v>14</v>
      </c>
      <c r="H3" s="2" t="s">
        <v>15</v>
      </c>
      <c r="I3" s="8"/>
    </row>
    <row r="4" spans="1:9">
      <c r="A4" s="8" t="s">
        <v>10</v>
      </c>
      <c r="B4" s="8"/>
      <c r="C4" s="8" t="s">
        <v>11</v>
      </c>
      <c r="D4" s="8" t="s">
        <v>12</v>
      </c>
      <c r="E4" s="8" t="s">
        <v>16</v>
      </c>
      <c r="F4" s="8" t="s">
        <v>13</v>
      </c>
      <c r="G4" s="8" t="s">
        <v>17</v>
      </c>
      <c r="H4" s="10">
        <v>1</v>
      </c>
      <c r="I4" s="8"/>
    </row>
    <row r="5" spans="1:9">
      <c r="A5" s="8" t="s">
        <v>10</v>
      </c>
      <c r="B5" s="8"/>
      <c r="C5" s="8" t="s">
        <v>10</v>
      </c>
      <c r="D5" s="8" t="s">
        <v>12</v>
      </c>
      <c r="E5" s="8" t="s">
        <v>18</v>
      </c>
      <c r="F5" s="8" t="s">
        <v>13</v>
      </c>
      <c r="G5" s="8" t="s">
        <v>19</v>
      </c>
      <c r="H5" s="8" t="s">
        <v>20</v>
      </c>
      <c r="I5" s="8"/>
    </row>
    <row r="6" spans="1:9" ht="30">
      <c r="A6" s="8" t="s">
        <v>10</v>
      </c>
      <c r="B6" s="8"/>
      <c r="C6" s="8" t="s">
        <v>10</v>
      </c>
      <c r="D6" s="8" t="s">
        <v>12</v>
      </c>
      <c r="E6" s="8"/>
      <c r="F6" s="8" t="s">
        <v>13</v>
      </c>
      <c r="G6" s="8" t="s">
        <v>21</v>
      </c>
      <c r="H6" s="2" t="s">
        <v>22</v>
      </c>
      <c r="I6" s="8"/>
    </row>
    <row r="7" spans="1:9">
      <c r="A7" s="8" t="s">
        <v>10</v>
      </c>
      <c r="B7" s="8"/>
      <c r="C7" s="8" t="s">
        <v>11</v>
      </c>
      <c r="D7" s="8" t="s">
        <v>12</v>
      </c>
      <c r="E7" s="8" t="s">
        <v>23</v>
      </c>
      <c r="F7" s="8" t="s">
        <v>13</v>
      </c>
      <c r="G7" s="8" t="s">
        <v>24</v>
      </c>
      <c r="H7" s="9" t="s">
        <v>25</v>
      </c>
      <c r="I7" s="8"/>
    </row>
    <row r="8" spans="1:9">
      <c r="A8" s="11" t="s">
        <v>10</v>
      </c>
      <c r="B8" s="11"/>
      <c r="C8" s="11" t="s">
        <v>10</v>
      </c>
      <c r="D8" s="11" t="s">
        <v>12</v>
      </c>
      <c r="E8" s="11" t="s">
        <v>26</v>
      </c>
      <c r="F8" s="11" t="s">
        <v>13</v>
      </c>
      <c r="G8" s="11" t="s">
        <v>27</v>
      </c>
      <c r="H8" s="117">
        <v>20.043889</v>
      </c>
      <c r="I8" s="11"/>
    </row>
    <row r="9" spans="1:9">
      <c r="A9" s="11" t="s">
        <v>10</v>
      </c>
      <c r="B9" s="11"/>
      <c r="C9" s="11" t="s">
        <v>10</v>
      </c>
      <c r="D9" s="11" t="s">
        <v>12</v>
      </c>
      <c r="E9" s="11" t="s">
        <v>28</v>
      </c>
      <c r="F9" s="11" t="s">
        <v>13</v>
      </c>
      <c r="G9" s="11" t="s">
        <v>29</v>
      </c>
      <c r="H9" s="118">
        <v>102.835556</v>
      </c>
      <c r="I9" s="11"/>
    </row>
    <row r="10" spans="1:9" ht="45">
      <c r="A10" s="11" t="s">
        <v>10</v>
      </c>
      <c r="B10" s="11"/>
      <c r="C10" s="11" t="s">
        <v>10</v>
      </c>
      <c r="D10" s="11" t="s">
        <v>30</v>
      </c>
      <c r="E10" s="11" t="s">
        <v>31</v>
      </c>
      <c r="F10" s="11" t="s">
        <v>13</v>
      </c>
      <c r="G10" s="12" t="s">
        <v>32</v>
      </c>
      <c r="H10" s="12" t="s">
        <v>33</v>
      </c>
      <c r="I10" s="11"/>
    </row>
    <row r="11" spans="1:9" ht="30">
      <c r="A11" s="8" t="s">
        <v>10</v>
      </c>
      <c r="B11" s="8"/>
      <c r="C11" s="8" t="s">
        <v>11</v>
      </c>
      <c r="D11" s="8" t="s">
        <v>12</v>
      </c>
      <c r="E11" s="8"/>
      <c r="F11" s="8" t="s">
        <v>13</v>
      </c>
      <c r="G11" s="8" t="s">
        <v>34</v>
      </c>
      <c r="H11" s="2" t="s">
        <v>22</v>
      </c>
      <c r="I11" s="8"/>
    </row>
    <row r="12" spans="1:9">
      <c r="A12" s="8" t="s">
        <v>10</v>
      </c>
      <c r="B12" s="8"/>
      <c r="C12" s="8" t="s">
        <v>11</v>
      </c>
      <c r="D12" s="8" t="s">
        <v>12</v>
      </c>
      <c r="E12" s="8" t="s">
        <v>35</v>
      </c>
      <c r="F12" s="8" t="s">
        <v>13</v>
      </c>
      <c r="G12" s="8" t="s">
        <v>36</v>
      </c>
      <c r="H12" t="s">
        <v>37</v>
      </c>
      <c r="I12" s="8"/>
    </row>
    <row r="13" spans="1:9">
      <c r="A13" s="8" t="s">
        <v>10</v>
      </c>
      <c r="B13" s="8"/>
      <c r="C13" s="8" t="s">
        <v>11</v>
      </c>
      <c r="D13" s="8" t="s">
        <v>38</v>
      </c>
      <c r="E13" s="8"/>
      <c r="F13" s="8" t="s">
        <v>13</v>
      </c>
      <c r="G13" s="8" t="s">
        <v>39</v>
      </c>
      <c r="H13" s="8" t="s">
        <v>40</v>
      </c>
      <c r="I13" s="8"/>
    </row>
    <row r="14" spans="1:9">
      <c r="A14" s="8" t="s">
        <v>10</v>
      </c>
      <c r="B14" s="8"/>
      <c r="C14" s="8" t="s">
        <v>11</v>
      </c>
      <c r="D14" s="8" t="s">
        <v>12</v>
      </c>
      <c r="E14" s="8"/>
      <c r="F14" s="8" t="s">
        <v>13</v>
      </c>
      <c r="G14" s="8" t="s">
        <v>41</v>
      </c>
      <c r="H14" s="8" t="s">
        <v>42</v>
      </c>
      <c r="I14" s="8"/>
    </row>
    <row r="15" spans="1:9">
      <c r="A15" s="8" t="s">
        <v>10</v>
      </c>
      <c r="B15" s="8"/>
      <c r="C15" s="8" t="s">
        <v>11</v>
      </c>
      <c r="D15" s="8" t="s">
        <v>43</v>
      </c>
      <c r="E15" s="8" t="s">
        <v>44</v>
      </c>
      <c r="F15" s="8" t="s">
        <v>13</v>
      </c>
      <c r="G15" s="8" t="s">
        <v>45</v>
      </c>
      <c r="H15" s="8" t="s">
        <v>46</v>
      </c>
      <c r="I15" s="8"/>
    </row>
    <row r="16" spans="1:9">
      <c r="A16" s="8" t="s">
        <v>10</v>
      </c>
      <c r="B16" s="8"/>
      <c r="C16" s="8" t="s">
        <v>10</v>
      </c>
      <c r="D16" s="8" t="s">
        <v>43</v>
      </c>
      <c r="E16" s="8" t="s">
        <v>47</v>
      </c>
      <c r="F16" s="8" t="s">
        <v>13</v>
      </c>
      <c r="G16" s="8" t="s">
        <v>48</v>
      </c>
      <c r="H16" s="8" t="s">
        <v>49</v>
      </c>
      <c r="I16" s="8"/>
    </row>
    <row r="17" spans="1:9">
      <c r="A17" s="8" t="s">
        <v>10</v>
      </c>
      <c r="B17" s="8"/>
      <c r="C17" s="8" t="s">
        <v>11</v>
      </c>
      <c r="D17" s="8" t="s">
        <v>50</v>
      </c>
      <c r="E17" s="8"/>
      <c r="F17" s="8" t="s">
        <v>13</v>
      </c>
      <c r="G17" s="8" t="s">
        <v>51</v>
      </c>
      <c r="H17" s="8" t="s">
        <v>52</v>
      </c>
      <c r="I17" s="8"/>
    </row>
    <row r="18" spans="1:9">
      <c r="A18" s="8" t="s">
        <v>10</v>
      </c>
      <c r="B18" s="8"/>
      <c r="C18" s="8" t="s">
        <v>11</v>
      </c>
      <c r="D18" s="8" t="s">
        <v>53</v>
      </c>
      <c r="E18" s="8"/>
      <c r="F18" s="8" t="s">
        <v>13</v>
      </c>
      <c r="G18" s="8" t="s">
        <v>54</v>
      </c>
      <c r="H18" s="13" t="s">
        <v>55</v>
      </c>
      <c r="I18" s="8"/>
    </row>
    <row r="19" spans="1:9" ht="90">
      <c r="A19" s="8" t="s">
        <v>10</v>
      </c>
      <c r="B19" s="8"/>
      <c r="C19" s="8" t="s">
        <v>10</v>
      </c>
      <c r="D19" s="8" t="s">
        <v>12</v>
      </c>
      <c r="E19" s="8" t="s">
        <v>56</v>
      </c>
      <c r="F19" s="8" t="s">
        <v>13</v>
      </c>
      <c r="G19" s="8" t="s">
        <v>57</v>
      </c>
      <c r="H19" s="2" t="s">
        <v>58</v>
      </c>
      <c r="I19" s="8"/>
    </row>
    <row r="20" spans="1:9">
      <c r="A20" s="8" t="s">
        <v>10</v>
      </c>
      <c r="B20" s="8"/>
      <c r="C20" s="8" t="s">
        <v>11</v>
      </c>
      <c r="D20" s="8" t="s">
        <v>12</v>
      </c>
      <c r="E20" s="8"/>
      <c r="F20" s="8" t="s">
        <v>13</v>
      </c>
      <c r="G20" s="8" t="s">
        <v>59</v>
      </c>
      <c r="H20" s="11" t="s">
        <v>11</v>
      </c>
      <c r="I20" s="8"/>
    </row>
    <row r="21" spans="1:9">
      <c r="A21" s="8" t="s">
        <v>10</v>
      </c>
      <c r="B21" s="8"/>
      <c r="C21" s="8" t="s">
        <v>11</v>
      </c>
      <c r="D21" s="8" t="s">
        <v>12</v>
      </c>
      <c r="E21" s="8"/>
      <c r="F21" s="8" t="s">
        <v>13</v>
      </c>
      <c r="G21" s="8" t="s">
        <v>60</v>
      </c>
      <c r="H21" s="8" t="s">
        <v>11</v>
      </c>
      <c r="I21" s="8"/>
    </row>
    <row r="22" spans="1:9">
      <c r="A22" s="8" t="s">
        <v>10</v>
      </c>
      <c r="B22" s="8"/>
      <c r="C22" s="8" t="s">
        <v>11</v>
      </c>
      <c r="D22" s="8" t="s">
        <v>12</v>
      </c>
      <c r="E22" s="8"/>
      <c r="F22" s="8" t="s">
        <v>13</v>
      </c>
      <c r="G22" s="8" t="s">
        <v>61</v>
      </c>
      <c r="H22" s="8" t="s">
        <v>11</v>
      </c>
      <c r="I22" s="8"/>
    </row>
    <row r="23" spans="1:9">
      <c r="A23" s="8" t="s">
        <v>10</v>
      </c>
      <c r="B23" s="8"/>
      <c r="C23" s="8" t="s">
        <v>11</v>
      </c>
      <c r="D23" s="8" t="s">
        <v>12</v>
      </c>
      <c r="E23" s="8"/>
      <c r="F23" s="8" t="s">
        <v>13</v>
      </c>
      <c r="G23" s="8" t="s">
        <v>62</v>
      </c>
      <c r="H23" s="8" t="s">
        <v>11</v>
      </c>
      <c r="I23" s="8"/>
    </row>
    <row r="24" spans="1:9">
      <c r="A24" s="8" t="s">
        <v>10</v>
      </c>
      <c r="B24" s="8"/>
      <c r="C24" s="8" t="s">
        <v>11</v>
      </c>
      <c r="D24" s="8" t="s">
        <v>12</v>
      </c>
      <c r="E24" s="8" t="s">
        <v>63</v>
      </c>
      <c r="F24" s="8" t="s">
        <v>13</v>
      </c>
      <c r="G24" s="8" t="s">
        <v>64</v>
      </c>
      <c r="H24" s="9" t="s">
        <v>65</v>
      </c>
      <c r="I24" s="8"/>
    </row>
    <row r="25" spans="1:9">
      <c r="A25" s="8" t="s">
        <v>10</v>
      </c>
      <c r="B25" s="8"/>
      <c r="C25" s="8" t="s">
        <v>11</v>
      </c>
      <c r="D25" s="8" t="s">
        <v>66</v>
      </c>
      <c r="E25" s="8" t="s">
        <v>67</v>
      </c>
      <c r="F25" s="8" t="s">
        <v>13</v>
      </c>
      <c r="G25" s="8" t="s">
        <v>68</v>
      </c>
      <c r="H25" s="14">
        <v>44909</v>
      </c>
      <c r="I25" s="8"/>
    </row>
    <row r="26" spans="1:9">
      <c r="A26" s="8" t="s">
        <v>10</v>
      </c>
      <c r="B26" s="8"/>
      <c r="C26" s="10" t="s">
        <v>10</v>
      </c>
      <c r="D26" s="8" t="s">
        <v>69</v>
      </c>
      <c r="E26" s="8" t="s">
        <v>70</v>
      </c>
      <c r="F26" s="8" t="s">
        <v>13</v>
      </c>
      <c r="G26" s="10" t="s">
        <v>71</v>
      </c>
      <c r="H26" s="10" t="s">
        <v>72</v>
      </c>
      <c r="I26" s="8"/>
    </row>
    <row r="27" spans="1:9">
      <c r="A27" s="8" t="s">
        <v>10</v>
      </c>
      <c r="B27" s="8"/>
      <c r="C27" s="10" t="s">
        <v>10</v>
      </c>
      <c r="D27" s="8" t="s">
        <v>69</v>
      </c>
      <c r="E27" s="8" t="s">
        <v>73</v>
      </c>
      <c r="F27" s="8" t="s">
        <v>13</v>
      </c>
      <c r="G27" s="10" t="s">
        <v>74</v>
      </c>
      <c r="H27" s="10" t="s">
        <v>72</v>
      </c>
      <c r="I27" s="8"/>
    </row>
    <row r="28" spans="1:9">
      <c r="A28" s="8" t="s">
        <v>10</v>
      </c>
      <c r="B28" s="8"/>
      <c r="C28" s="10" t="s">
        <v>11</v>
      </c>
      <c r="D28" s="8" t="s">
        <v>12</v>
      </c>
      <c r="E28" s="8"/>
      <c r="F28" s="8" t="s">
        <v>13</v>
      </c>
      <c r="G28" s="10" t="s">
        <v>75</v>
      </c>
      <c r="H28" s="10" t="s">
        <v>76</v>
      </c>
      <c r="I28" s="8"/>
    </row>
    <row r="29" spans="1:9" ht="75">
      <c r="A29" s="8" t="s">
        <v>10</v>
      </c>
      <c r="B29" s="8"/>
      <c r="C29" s="10" t="s">
        <v>11</v>
      </c>
      <c r="D29" s="8" t="s">
        <v>12</v>
      </c>
      <c r="E29" s="8"/>
      <c r="F29" s="8" t="s">
        <v>13</v>
      </c>
      <c r="G29" s="9" t="s">
        <v>77</v>
      </c>
      <c r="H29" s="2" t="s">
        <v>78</v>
      </c>
      <c r="I29" s="8"/>
    </row>
    <row r="30" spans="1:9">
      <c r="A30" s="11" t="s">
        <v>10</v>
      </c>
      <c r="B30" s="11"/>
      <c r="C30" s="15" t="s">
        <v>10</v>
      </c>
      <c r="D30" s="11" t="s">
        <v>12</v>
      </c>
      <c r="E30" s="11"/>
      <c r="F30" s="11" t="s">
        <v>13</v>
      </c>
      <c r="G30" s="11" t="s">
        <v>79</v>
      </c>
      <c r="H30" s="11" t="s">
        <v>80</v>
      </c>
      <c r="I30" s="11"/>
    </row>
    <row r="31" spans="1:9">
      <c r="A31" s="8" t="s">
        <v>10</v>
      </c>
      <c r="B31" s="8"/>
      <c r="C31" s="10" t="s">
        <v>10</v>
      </c>
      <c r="D31" s="8" t="s">
        <v>12</v>
      </c>
      <c r="E31" s="8" t="s">
        <v>81</v>
      </c>
      <c r="F31" s="8" t="s">
        <v>13</v>
      </c>
      <c r="G31" s="8" t="s">
        <v>82</v>
      </c>
      <c r="H31" s="8" t="s">
        <v>83</v>
      </c>
      <c r="I31" s="8"/>
    </row>
    <row r="32" spans="1:9">
      <c r="A32" s="8" t="s">
        <v>10</v>
      </c>
      <c r="B32" s="8"/>
      <c r="C32" s="10" t="s">
        <v>11</v>
      </c>
      <c r="D32" s="8" t="s">
        <v>12</v>
      </c>
      <c r="E32" s="8"/>
      <c r="F32" s="8" t="s">
        <v>13</v>
      </c>
      <c r="G32" s="8" t="s">
        <v>84</v>
      </c>
      <c r="H32" s="10" t="s">
        <v>13</v>
      </c>
      <c r="I32" s="8"/>
    </row>
    <row r="33" spans="1:9" ht="18.75">
      <c r="A33" s="119" t="s">
        <v>85</v>
      </c>
      <c r="B33" s="119"/>
      <c r="C33" s="119"/>
      <c r="D33" s="119"/>
      <c r="E33" s="119"/>
      <c r="F33" s="119"/>
      <c r="G33" s="119"/>
      <c r="H33" s="119"/>
      <c r="I33" s="119"/>
    </row>
    <row r="34" spans="1:9" ht="18">
      <c r="A34" s="24" t="s">
        <v>10</v>
      </c>
      <c r="B34" s="24"/>
      <c r="C34" s="24" t="s">
        <v>86</v>
      </c>
      <c r="D34" s="24" t="s">
        <v>87</v>
      </c>
      <c r="E34" s="24"/>
      <c r="F34" s="24" t="s">
        <v>88</v>
      </c>
      <c r="G34" s="24" t="s">
        <v>89</v>
      </c>
      <c r="H34" s="24">
        <f>H36*H37</f>
        <v>14856.865514000001</v>
      </c>
      <c r="I34" s="24"/>
    </row>
    <row r="35" spans="1:9" ht="225">
      <c r="A35" s="20"/>
      <c r="B35" s="20"/>
      <c r="C35" s="20" t="s">
        <v>86</v>
      </c>
      <c r="D35" s="20" t="s">
        <v>90</v>
      </c>
      <c r="E35" s="20"/>
      <c r="F35" s="20" t="s">
        <v>6</v>
      </c>
      <c r="G35" s="21" t="s">
        <v>91</v>
      </c>
      <c r="H35" s="20" t="s">
        <v>92</v>
      </c>
      <c r="I35" s="20"/>
    </row>
    <row r="36" spans="1:9" ht="46.5">
      <c r="A36" s="24" t="s">
        <v>10</v>
      </c>
      <c r="B36" s="24"/>
      <c r="C36" s="24" t="s">
        <v>86</v>
      </c>
      <c r="D36" s="24" t="s">
        <v>87</v>
      </c>
      <c r="E36" s="24"/>
      <c r="F36" s="24" t="s">
        <v>93</v>
      </c>
      <c r="G36" s="25" t="s">
        <v>94</v>
      </c>
      <c r="H36" s="24">
        <f>IF(H35="Case 1",H39,IF(H35="Case 2",H42,IF(H35="Case 3",H45,IF(H35="Case 4",H53,IF(H35="Case 5",H62,IF(H35="Case 6",H71))))))</f>
        <v>22640</v>
      </c>
      <c r="I36" s="24"/>
    </row>
    <row r="37" spans="1:9" ht="61.5">
      <c r="A37" s="24" t="s">
        <v>10</v>
      </c>
      <c r="B37" s="24"/>
      <c r="C37" s="24" t="s">
        <v>86</v>
      </c>
      <c r="D37" s="24" t="s">
        <v>87</v>
      </c>
      <c r="E37" s="24"/>
      <c r="F37" s="24" t="s">
        <v>95</v>
      </c>
      <c r="G37" s="25" t="s">
        <v>96</v>
      </c>
      <c r="H37" s="24">
        <f>'Tool 07 Combined Margin'!G8</f>
        <v>0.65622197500000001</v>
      </c>
      <c r="I37" s="25" t="s">
        <v>97</v>
      </c>
    </row>
    <row r="38" spans="1:9" ht="18.75">
      <c r="A38" s="119" t="s">
        <v>98</v>
      </c>
      <c r="B38" s="119"/>
      <c r="C38" s="119"/>
      <c r="D38" s="119"/>
      <c r="E38" s="119"/>
      <c r="F38" s="119"/>
      <c r="G38" s="119"/>
      <c r="H38" s="119"/>
      <c r="I38" s="119"/>
    </row>
    <row r="39" spans="1:9" ht="46.5">
      <c r="A39" s="24" t="str">
        <f>IF(H35="Case 1","Yes","No")</f>
        <v>Yes</v>
      </c>
      <c r="B39" s="24"/>
      <c r="C39" s="24" t="s">
        <v>86</v>
      </c>
      <c r="D39" s="24" t="s">
        <v>87</v>
      </c>
      <c r="E39" s="24"/>
      <c r="F39" s="24" t="s">
        <v>93</v>
      </c>
      <c r="G39" s="25" t="s">
        <v>94</v>
      </c>
      <c r="H39" s="24">
        <f>H40</f>
        <v>22640</v>
      </c>
      <c r="I39" s="24"/>
    </row>
    <row r="40" spans="1:9" ht="31.5">
      <c r="A40" t="str">
        <f>IF(H35="Case 1","Yes","No")</f>
        <v>Yes</v>
      </c>
      <c r="C40" t="s">
        <v>86</v>
      </c>
      <c r="D40" t="s">
        <v>99</v>
      </c>
      <c r="F40" t="s">
        <v>100</v>
      </c>
      <c r="G40" s="2" t="s">
        <v>101</v>
      </c>
      <c r="H40">
        <v>22640</v>
      </c>
    </row>
    <row r="41" spans="1:9" ht="18.75">
      <c r="A41" s="119" t="s">
        <v>102</v>
      </c>
      <c r="B41" s="119"/>
      <c r="C41" s="119"/>
      <c r="D41" s="119"/>
      <c r="E41" s="119"/>
      <c r="F41" s="119"/>
      <c r="G41" s="119"/>
      <c r="H41" s="119"/>
      <c r="I41" s="119"/>
    </row>
    <row r="42" spans="1:9" ht="46.5">
      <c r="A42" s="24" t="str">
        <f>IF(H35="Case 2","Yes","No")</f>
        <v>No</v>
      </c>
      <c r="B42" s="24"/>
      <c r="C42" s="24" t="s">
        <v>86</v>
      </c>
      <c r="D42" s="24" t="s">
        <v>87</v>
      </c>
      <c r="E42" s="24"/>
      <c r="F42" s="24" t="s">
        <v>93</v>
      </c>
      <c r="G42" s="25" t="s">
        <v>94</v>
      </c>
      <c r="H42" s="24">
        <f>H43</f>
        <v>50</v>
      </c>
      <c r="I42" s="24"/>
    </row>
    <row r="43" spans="1:9" ht="46.5">
      <c r="A43" t="str">
        <f>IF(H35="Case 2","Yes","No")</f>
        <v>No</v>
      </c>
      <c r="C43" t="s">
        <v>86</v>
      </c>
      <c r="D43" t="s">
        <v>99</v>
      </c>
      <c r="F43" t="s">
        <v>103</v>
      </c>
      <c r="G43" s="2" t="s">
        <v>104</v>
      </c>
      <c r="H43">
        <v>50</v>
      </c>
    </row>
    <row r="44" spans="1:9" ht="18.75">
      <c r="A44" s="119" t="s">
        <v>105</v>
      </c>
      <c r="B44" s="119"/>
      <c r="C44" s="119"/>
      <c r="D44" s="119"/>
      <c r="E44" s="119"/>
      <c r="F44" s="119"/>
      <c r="G44" s="119"/>
      <c r="H44" s="119"/>
      <c r="I44" s="119"/>
    </row>
    <row r="45" spans="1:9" ht="46.5">
      <c r="A45" s="24" t="str">
        <f>IF(H35="Case 3","Yes","No")</f>
        <v>No</v>
      </c>
      <c r="B45" s="24"/>
      <c r="C45" s="24" t="s">
        <v>86</v>
      </c>
      <c r="D45" s="24" t="s">
        <v>87</v>
      </c>
      <c r="E45" s="24"/>
      <c r="F45" s="24" t="s">
        <v>93</v>
      </c>
      <c r="G45" s="25" t="s">
        <v>94</v>
      </c>
      <c r="H45" s="24">
        <f>IF(H51="Before",MAX((H46-(H47+H48)),0),IF(H51="On/After",0))</f>
        <v>19962</v>
      </c>
      <c r="I45" s="24"/>
    </row>
    <row r="46" spans="1:9" ht="31.5">
      <c r="A46" t="str">
        <f>IF(H35="Case 3","Yes","No")</f>
        <v>No</v>
      </c>
      <c r="C46" t="s">
        <v>86</v>
      </c>
      <c r="D46" t="s">
        <v>99</v>
      </c>
      <c r="F46" t="s">
        <v>100</v>
      </c>
      <c r="G46" s="2" t="s">
        <v>101</v>
      </c>
      <c r="H46">
        <v>20000</v>
      </c>
    </row>
    <row r="47" spans="1:9" ht="61.5">
      <c r="A47" t="str">
        <f>IF(H35="Case 3","Yes","No")</f>
        <v>No</v>
      </c>
      <c r="C47" t="s">
        <v>86</v>
      </c>
      <c r="D47" t="s">
        <v>99</v>
      </c>
      <c r="F47" t="s">
        <v>106</v>
      </c>
      <c r="G47" s="2" t="s">
        <v>107</v>
      </c>
      <c r="H47">
        <v>8</v>
      </c>
    </row>
    <row r="48" spans="1:9" ht="61.5">
      <c r="A48" t="str">
        <f>IF(H35="Case 3","Yes","No")</f>
        <v>No</v>
      </c>
      <c r="C48" t="s">
        <v>86</v>
      </c>
      <c r="D48" t="s">
        <v>99</v>
      </c>
      <c r="F48" s="38" t="s">
        <v>108</v>
      </c>
      <c r="G48" s="2" t="s">
        <v>109</v>
      </c>
      <c r="H48">
        <v>30</v>
      </c>
    </row>
    <row r="49" spans="1:9" ht="180">
      <c r="A49" s="94" t="str">
        <f>IF(H35="Case 3","Yes","No")</f>
        <v>No</v>
      </c>
      <c r="B49" s="94"/>
      <c r="C49" s="94" t="s">
        <v>86</v>
      </c>
      <c r="D49" s="94" t="s">
        <v>110</v>
      </c>
      <c r="E49" s="94"/>
      <c r="F49" s="94" t="s">
        <v>111</v>
      </c>
      <c r="G49" s="95" t="s">
        <v>112</v>
      </c>
      <c r="H49" s="94"/>
      <c r="I49" s="94" t="s">
        <v>113</v>
      </c>
    </row>
    <row r="50" spans="1:9" ht="46.5">
      <c r="A50" t="str">
        <f>IF(H35="Case 3","Yes","No")</f>
        <v>No</v>
      </c>
      <c r="C50" t="s">
        <v>86</v>
      </c>
      <c r="D50" t="s">
        <v>114</v>
      </c>
      <c r="F50" s="38" t="s">
        <v>115</v>
      </c>
      <c r="G50" s="2" t="s">
        <v>116</v>
      </c>
      <c r="H50" s="112">
        <v>44124</v>
      </c>
    </row>
    <row r="51" spans="1:9" ht="30">
      <c r="A51" s="20" t="str">
        <f>IF(H35="Case 3","Yes","No")</f>
        <v>No</v>
      </c>
      <c r="B51" s="20"/>
      <c r="C51" s="20" t="s">
        <v>86</v>
      </c>
      <c r="D51" s="20" t="s">
        <v>90</v>
      </c>
      <c r="E51" s="20"/>
      <c r="F51" s="55" t="s">
        <v>6</v>
      </c>
      <c r="G51" s="21" t="s">
        <v>117</v>
      </c>
      <c r="H51" s="20" t="s">
        <v>118</v>
      </c>
      <c r="I51" s="20"/>
    </row>
    <row r="52" spans="1:9" ht="18.75">
      <c r="A52" s="119" t="s">
        <v>119</v>
      </c>
      <c r="B52" s="119"/>
      <c r="C52" s="119"/>
      <c r="D52" s="119"/>
      <c r="E52" s="119"/>
      <c r="F52" s="119"/>
      <c r="G52" s="119"/>
      <c r="H52" s="119"/>
      <c r="I52" s="119"/>
    </row>
    <row r="53" spans="1:9" ht="46.5">
      <c r="A53" s="24" t="str">
        <f>IF(H35="Case 4","Yes","No")</f>
        <v>No</v>
      </c>
      <c r="B53" s="24"/>
      <c r="C53" s="24" t="s">
        <v>86</v>
      </c>
      <c r="D53" s="24" t="s">
        <v>87</v>
      </c>
      <c r="E53" s="24"/>
      <c r="F53" s="24" t="s">
        <v>93</v>
      </c>
      <c r="G53" s="25" t="s">
        <v>94</v>
      </c>
      <c r="H53" s="24">
        <f>IF(H60="Before",(H57-H54),IF(H60="On/After",0))</f>
        <v>40</v>
      </c>
      <c r="I53" s="24"/>
    </row>
    <row r="54" spans="1:9" ht="61.5">
      <c r="A54" s="24" t="str">
        <f>IF(H35="Case 4","Yes","No")</f>
        <v>No</v>
      </c>
      <c r="B54" s="24"/>
      <c r="C54" s="24" t="s">
        <v>86</v>
      </c>
      <c r="D54" s="24" t="s">
        <v>87</v>
      </c>
      <c r="E54" s="24"/>
      <c r="F54" s="24" t="s">
        <v>120</v>
      </c>
      <c r="G54" s="25" t="s">
        <v>121</v>
      </c>
      <c r="H54" s="24">
        <f>MAX(H55,H56)</f>
        <v>10</v>
      </c>
      <c r="I54" s="24"/>
    </row>
    <row r="55" spans="1:9" ht="61.5">
      <c r="A55" t="str">
        <f>IF(H35="Case 4","Yes","No")</f>
        <v>No</v>
      </c>
      <c r="C55" t="s">
        <v>86</v>
      </c>
      <c r="D55" t="s">
        <v>99</v>
      </c>
      <c r="F55" t="s">
        <v>122</v>
      </c>
      <c r="G55" s="2" t="s">
        <v>123</v>
      </c>
      <c r="H55">
        <v>10</v>
      </c>
    </row>
    <row r="56" spans="1:9" ht="46.5">
      <c r="A56" t="str">
        <f>IF(H35="Case 4","Yes","No")</f>
        <v>No</v>
      </c>
      <c r="C56" t="s">
        <v>86</v>
      </c>
      <c r="D56" t="s">
        <v>99</v>
      </c>
      <c r="F56" t="s">
        <v>124</v>
      </c>
      <c r="G56" s="2" t="s">
        <v>125</v>
      </c>
      <c r="H56">
        <v>0</v>
      </c>
    </row>
    <row r="57" spans="1:9" ht="31.5">
      <c r="A57" t="str">
        <f>IF(H35="Case 4","Yes","No")</f>
        <v>No</v>
      </c>
      <c r="C57" t="s">
        <v>86</v>
      </c>
      <c r="D57" t="s">
        <v>99</v>
      </c>
      <c r="F57" t="s">
        <v>100</v>
      </c>
      <c r="G57" s="2" t="s">
        <v>101</v>
      </c>
      <c r="H57">
        <v>50</v>
      </c>
    </row>
    <row r="58" spans="1:9" ht="180">
      <c r="A58" s="94" t="str">
        <f>IF(H35="Case 4","Yes","No")</f>
        <v>No</v>
      </c>
      <c r="B58" s="94"/>
      <c r="C58" s="94" t="s">
        <v>86</v>
      </c>
      <c r="D58" s="94" t="s">
        <v>110</v>
      </c>
      <c r="E58" s="94"/>
      <c r="F58" s="94" t="s">
        <v>111</v>
      </c>
      <c r="G58" s="95" t="s">
        <v>112</v>
      </c>
      <c r="H58" s="94"/>
      <c r="I58" s="94" t="s">
        <v>113</v>
      </c>
    </row>
    <row r="59" spans="1:9" ht="31.5">
      <c r="A59" t="str">
        <f>IF(H35="Case 4","Yes","No")</f>
        <v>No</v>
      </c>
      <c r="C59" t="s">
        <v>86</v>
      </c>
      <c r="D59" t="s">
        <v>114</v>
      </c>
      <c r="F59" t="s">
        <v>126</v>
      </c>
      <c r="G59" s="2" t="s">
        <v>127</v>
      </c>
      <c r="H59" s="112">
        <v>44124</v>
      </c>
    </row>
    <row r="60" spans="1:9" ht="30">
      <c r="A60" s="20" t="str">
        <f>IF(H35="Case 4","Yes","No")</f>
        <v>No</v>
      </c>
      <c r="B60" s="20"/>
      <c r="C60" s="20" t="s">
        <v>86</v>
      </c>
      <c r="D60" s="20" t="s">
        <v>90</v>
      </c>
      <c r="E60" s="20"/>
      <c r="F60" s="55" t="s">
        <v>6</v>
      </c>
      <c r="G60" s="21" t="s">
        <v>117</v>
      </c>
      <c r="H60" s="20" t="s">
        <v>118</v>
      </c>
      <c r="I60" s="20"/>
    </row>
    <row r="61" spans="1:9" ht="41.25" customHeight="1">
      <c r="A61" s="120" t="s">
        <v>128</v>
      </c>
      <c r="B61" s="121"/>
      <c r="C61" s="121"/>
      <c r="D61" s="121"/>
      <c r="E61" s="121"/>
      <c r="F61" s="121"/>
      <c r="G61" s="121"/>
      <c r="H61" s="121"/>
      <c r="I61" s="121"/>
    </row>
    <row r="62" spans="1:9" ht="46.5">
      <c r="A62" s="24" t="str">
        <f>IF(H35="Case 5","Yes","No")</f>
        <v>No</v>
      </c>
      <c r="B62" s="24"/>
      <c r="C62" s="24" t="s">
        <v>86</v>
      </c>
      <c r="D62" s="24" t="s">
        <v>87</v>
      </c>
      <c r="E62" s="24"/>
      <c r="F62" s="24" t="s">
        <v>93</v>
      </c>
      <c r="G62" s="25" t="s">
        <v>94</v>
      </c>
      <c r="H62" s="24">
        <f>IF(H63="Yes",MAX((H64-(H65+H66)),0),IF(AND(H63="No",H69="Before"),MAX((H64-(H65+H66)),0),IF(AND(H63="No",H69="On/After"),0)))</f>
        <v>19</v>
      </c>
      <c r="I62" s="24"/>
    </row>
    <row r="63" spans="1:9">
      <c r="A63" s="20" t="str">
        <f>IF(H35="Case 5","Yes","No")</f>
        <v>No</v>
      </c>
      <c r="B63" s="20"/>
      <c r="C63" s="20" t="s">
        <v>86</v>
      </c>
      <c r="D63" s="20" t="s">
        <v>90</v>
      </c>
      <c r="E63" s="20"/>
      <c r="F63" s="55" t="s">
        <v>6</v>
      </c>
      <c r="G63" s="21" t="s">
        <v>129</v>
      </c>
      <c r="H63" s="20" t="s">
        <v>10</v>
      </c>
      <c r="I63" s="20"/>
    </row>
    <row r="64" spans="1:9" ht="31.5">
      <c r="A64" t="str">
        <f>IF(H35="Case 5","Yes","No")</f>
        <v>No</v>
      </c>
      <c r="C64" t="s">
        <v>86</v>
      </c>
      <c r="D64" t="s">
        <v>99</v>
      </c>
      <c r="F64" t="s">
        <v>100</v>
      </c>
      <c r="G64" s="2" t="s">
        <v>101</v>
      </c>
      <c r="H64">
        <v>20</v>
      </c>
    </row>
    <row r="65" spans="1:9" ht="61.5">
      <c r="A65" t="str">
        <f>IF(H35="Case 5","Yes","No")</f>
        <v>No</v>
      </c>
      <c r="C65" t="s">
        <v>86</v>
      </c>
      <c r="D65" t="s">
        <v>99</v>
      </c>
      <c r="F65" t="s">
        <v>106</v>
      </c>
      <c r="G65" s="2" t="s">
        <v>107</v>
      </c>
      <c r="H65">
        <v>0.5</v>
      </c>
    </row>
    <row r="66" spans="1:9" ht="61.5">
      <c r="A66" t="str">
        <f>IF(H35="Case 5","Yes","No")</f>
        <v>No</v>
      </c>
      <c r="C66" t="s">
        <v>86</v>
      </c>
      <c r="D66" t="s">
        <v>99</v>
      </c>
      <c r="F66" s="38" t="s">
        <v>108</v>
      </c>
      <c r="G66" s="2" t="s">
        <v>109</v>
      </c>
      <c r="H66">
        <v>0.5</v>
      </c>
    </row>
    <row r="67" spans="1:9" ht="180">
      <c r="A67" s="94" t="str">
        <f>IF(H63="Yes","No",IF(H63="No","Yes"))</f>
        <v>No</v>
      </c>
      <c r="B67" s="94" t="str">
        <f>IF(H35="Case 5","Yes","No")</f>
        <v>No</v>
      </c>
      <c r="C67" s="94" t="s">
        <v>86</v>
      </c>
      <c r="D67" s="94" t="s">
        <v>110</v>
      </c>
      <c r="E67" s="94"/>
      <c r="F67" s="94" t="s">
        <v>111</v>
      </c>
      <c r="G67" s="95" t="s">
        <v>112</v>
      </c>
      <c r="H67" s="94"/>
      <c r="I67" s="94" t="s">
        <v>113</v>
      </c>
    </row>
    <row r="68" spans="1:9" ht="31.5">
      <c r="A68" t="str">
        <f>IF(H63="Yes","No",IF(H63="No","Yes"))</f>
        <v>No</v>
      </c>
      <c r="B68" t="str">
        <f>IF(H35="Case 5","Yes","No")</f>
        <v>No</v>
      </c>
      <c r="C68" t="s">
        <v>86</v>
      </c>
      <c r="D68" t="s">
        <v>114</v>
      </c>
      <c r="F68" s="38" t="s">
        <v>115</v>
      </c>
      <c r="G68" s="2" t="s">
        <v>130</v>
      </c>
      <c r="H68" s="112">
        <v>44124</v>
      </c>
      <c r="I68" s="2" t="s">
        <v>131</v>
      </c>
    </row>
    <row r="69" spans="1:9" ht="30">
      <c r="A69" s="20" t="str">
        <f>IF(H63="Yes","No",IF(H63="No","Yes"))</f>
        <v>No</v>
      </c>
      <c r="B69" s="20" t="str">
        <f>IF(H35="Case 5","Yes","No")</f>
        <v>No</v>
      </c>
      <c r="C69" s="20" t="s">
        <v>86</v>
      </c>
      <c r="D69" s="20" t="s">
        <v>90</v>
      </c>
      <c r="E69" s="20"/>
      <c r="F69" s="55" t="s">
        <v>6</v>
      </c>
      <c r="G69" s="21" t="s">
        <v>117</v>
      </c>
      <c r="H69" s="20" t="s">
        <v>118</v>
      </c>
      <c r="I69" s="21" t="s">
        <v>131</v>
      </c>
    </row>
    <row r="70" spans="1:9" ht="18.75">
      <c r="A70" s="119" t="s">
        <v>132</v>
      </c>
      <c r="B70" s="119"/>
      <c r="C70" s="119"/>
      <c r="D70" s="119"/>
      <c r="E70" s="119"/>
      <c r="F70" s="119"/>
      <c r="G70" s="119"/>
      <c r="H70" s="119"/>
      <c r="I70" s="119"/>
    </row>
    <row r="71" spans="1:9" ht="46.5">
      <c r="A71" s="24" t="str">
        <f>IF(H35="Case 6","Yes","No")</f>
        <v>No</v>
      </c>
      <c r="B71" s="24"/>
      <c r="C71" s="24" t="s">
        <v>86</v>
      </c>
      <c r="D71" s="24" t="s">
        <v>87</v>
      </c>
      <c r="E71" s="24"/>
      <c r="F71" s="24" t="s">
        <v>93</v>
      </c>
      <c r="G71" s="25" t="s">
        <v>94</v>
      </c>
      <c r="H71" s="24">
        <f>IF(H72="Yes",(H73-H74),IF(AND(H72="No",H80="Before"),(H73-H74),IF(AND(H72="No",H80="On/After"),0)))</f>
        <v>40</v>
      </c>
      <c r="I71" s="24"/>
    </row>
    <row r="72" spans="1:9">
      <c r="A72" s="20" t="str">
        <f>IF(H35="Case 6","Yes","No")</f>
        <v>No</v>
      </c>
      <c r="B72" s="20"/>
      <c r="C72" s="20" t="s">
        <v>86</v>
      </c>
      <c r="D72" s="20" t="s">
        <v>90</v>
      </c>
      <c r="E72" s="20"/>
      <c r="F72" s="55" t="s">
        <v>6</v>
      </c>
      <c r="G72" s="21" t="s">
        <v>129</v>
      </c>
      <c r="H72" s="20" t="s">
        <v>10</v>
      </c>
      <c r="I72" s="20"/>
    </row>
    <row r="73" spans="1:9" ht="31.5">
      <c r="A73" t="str">
        <f>IF(H35="Case 6","Yes","No")</f>
        <v>No</v>
      </c>
      <c r="C73" t="s">
        <v>86</v>
      </c>
      <c r="D73" t="s">
        <v>99</v>
      </c>
      <c r="F73" t="s">
        <v>100</v>
      </c>
      <c r="G73" s="2" t="s">
        <v>101</v>
      </c>
      <c r="H73">
        <v>50</v>
      </c>
    </row>
    <row r="74" spans="1:9" ht="61.5">
      <c r="A74" s="24" t="str">
        <f>IF(H35="Case 6","Yes","No")</f>
        <v>No</v>
      </c>
      <c r="B74" s="24"/>
      <c r="C74" s="24" t="s">
        <v>86</v>
      </c>
      <c r="D74" s="24" t="s">
        <v>87</v>
      </c>
      <c r="E74" s="24"/>
      <c r="F74" s="24" t="s">
        <v>133</v>
      </c>
      <c r="G74" s="25" t="s">
        <v>134</v>
      </c>
      <c r="H74" s="24">
        <f>MAX(H76,H77)</f>
        <v>10</v>
      </c>
      <c r="I74" s="24"/>
    </row>
    <row r="75" spans="1:9" ht="20.25" customHeight="1">
      <c r="A75" s="20" t="str">
        <f>IF(H35="Case 6","Yes","No")</f>
        <v>No</v>
      </c>
      <c r="B75" s="20"/>
      <c r="C75" s="20" t="s">
        <v>86</v>
      </c>
      <c r="D75" s="20" t="s">
        <v>90</v>
      </c>
      <c r="E75" s="20"/>
      <c r="F75" s="20" t="s">
        <v>6</v>
      </c>
      <c r="G75" s="21" t="s">
        <v>135</v>
      </c>
      <c r="H75" s="20" t="s">
        <v>10</v>
      </c>
      <c r="I75" s="20"/>
    </row>
    <row r="76" spans="1:9" ht="61.5">
      <c r="A76" t="str">
        <f>IF(H35="Case 6","Yes","No")</f>
        <v>No</v>
      </c>
      <c r="C76" t="s">
        <v>86</v>
      </c>
      <c r="D76" t="s">
        <v>99</v>
      </c>
      <c r="F76" t="s">
        <v>106</v>
      </c>
      <c r="G76" s="2" t="s">
        <v>107</v>
      </c>
      <c r="H76">
        <v>10</v>
      </c>
    </row>
    <row r="77" spans="1:9" ht="46.5">
      <c r="A77" t="str">
        <f>IF(H35="Case 6","Yes","No")</f>
        <v>No</v>
      </c>
      <c r="C77" t="s">
        <v>86</v>
      </c>
      <c r="D77" t="s">
        <v>99</v>
      </c>
      <c r="F77" t="s">
        <v>124</v>
      </c>
      <c r="G77" s="2" t="s">
        <v>125</v>
      </c>
      <c r="H77">
        <v>10</v>
      </c>
    </row>
    <row r="78" spans="1:9" ht="180">
      <c r="A78" s="94" t="str">
        <f>IF(H72="Yes","No",IF(H72="No","Yes"))</f>
        <v>No</v>
      </c>
      <c r="B78" s="94"/>
      <c r="C78" s="94" t="s">
        <v>86</v>
      </c>
      <c r="D78" s="94" t="s">
        <v>110</v>
      </c>
      <c r="E78" s="94"/>
      <c r="F78" s="94" t="s">
        <v>111</v>
      </c>
      <c r="G78" s="95" t="s">
        <v>112</v>
      </c>
      <c r="H78" s="94"/>
      <c r="I78" s="94" t="s">
        <v>113</v>
      </c>
    </row>
    <row r="79" spans="1:9" ht="46.5">
      <c r="A79" t="str">
        <f>IF(H72="Yes","No",IF(H72="No","Yes"))</f>
        <v>No</v>
      </c>
      <c r="C79" t="s">
        <v>86</v>
      </c>
      <c r="D79" t="s">
        <v>114</v>
      </c>
      <c r="F79" s="38" t="s">
        <v>115</v>
      </c>
      <c r="G79" s="2" t="s">
        <v>136</v>
      </c>
      <c r="H79" s="112">
        <v>44124</v>
      </c>
      <c r="I79" s="2" t="s">
        <v>131</v>
      </c>
    </row>
    <row r="80" spans="1:9" ht="30">
      <c r="A80" s="20" t="str">
        <f>IF(H72="Yes","No",IF(H72="No","Yes"))</f>
        <v>No</v>
      </c>
      <c r="B80" s="20"/>
      <c r="C80" s="20" t="s">
        <v>86</v>
      </c>
      <c r="D80" s="20" t="s">
        <v>90</v>
      </c>
      <c r="E80" s="20"/>
      <c r="F80" s="55" t="s">
        <v>6</v>
      </c>
      <c r="G80" s="21" t="s">
        <v>117</v>
      </c>
      <c r="H80" s="20" t="s">
        <v>118</v>
      </c>
      <c r="I80" s="21" t="s">
        <v>131</v>
      </c>
    </row>
    <row r="81" spans="1:9" ht="18.75">
      <c r="A81" s="119" t="s">
        <v>137</v>
      </c>
      <c r="B81" s="119"/>
      <c r="C81" s="119"/>
      <c r="D81" s="119"/>
      <c r="E81" s="119"/>
      <c r="F81" s="119"/>
      <c r="G81" s="119"/>
      <c r="H81" s="119"/>
      <c r="I81" s="119"/>
    </row>
    <row r="82" spans="1:9" ht="105">
      <c r="A82" s="20" t="s">
        <v>10</v>
      </c>
      <c r="B82" s="20"/>
      <c r="C82" s="20" t="s">
        <v>86</v>
      </c>
      <c r="D82" s="20" t="s">
        <v>90</v>
      </c>
      <c r="E82" s="20"/>
      <c r="F82" s="20" t="s">
        <v>6</v>
      </c>
      <c r="G82" s="21" t="s">
        <v>138</v>
      </c>
      <c r="H82" s="20" t="s">
        <v>139</v>
      </c>
      <c r="I82" s="20"/>
    </row>
    <row r="83" spans="1:9" ht="30">
      <c r="A83" s="20" t="s">
        <v>10</v>
      </c>
      <c r="B83" s="20"/>
      <c r="C83" s="20" t="s">
        <v>86</v>
      </c>
      <c r="D83" s="20" t="s">
        <v>90</v>
      </c>
      <c r="E83" s="20"/>
      <c r="F83" s="20" t="s">
        <v>140</v>
      </c>
      <c r="G83" s="21" t="s">
        <v>141</v>
      </c>
      <c r="H83" s="20" t="s">
        <v>11</v>
      </c>
      <c r="I83" s="20" t="s">
        <v>142</v>
      </c>
    </row>
    <row r="84" spans="1:9" s="111" customFormat="1" ht="30">
      <c r="A84" s="109" t="s">
        <v>13</v>
      </c>
      <c r="B84" s="109"/>
      <c r="C84" s="109" t="s">
        <v>86</v>
      </c>
      <c r="D84" s="109" t="s">
        <v>90</v>
      </c>
      <c r="E84" s="109"/>
      <c r="F84" s="109" t="s">
        <v>6</v>
      </c>
      <c r="G84" s="110" t="s">
        <v>143</v>
      </c>
      <c r="H84" s="109" t="s">
        <v>11</v>
      </c>
      <c r="I84" s="110" t="s">
        <v>144</v>
      </c>
    </row>
    <row r="85" spans="1:9">
      <c r="A85" s="24" t="s">
        <v>10</v>
      </c>
      <c r="B85" s="24"/>
      <c r="C85" s="24" t="s">
        <v>86</v>
      </c>
      <c r="D85" s="24" t="s">
        <v>87</v>
      </c>
      <c r="E85" s="24"/>
      <c r="F85" s="24" t="s">
        <v>145</v>
      </c>
      <c r="G85" s="24" t="s">
        <v>146</v>
      </c>
      <c r="H85" s="24">
        <f>IF(H82="Option 1",H87,IF(AND(H83="Yes",H82="Option 2"),H88+H86,IF(AND(H83="Yes",H82="Option 3"),H89+H86,IF(AND(H83="No",H82="Option 2"),H88,IF(AND(H82="Option 3",H83="No"),H89)))))</f>
        <v>2037.6</v>
      </c>
      <c r="I85" s="24"/>
    </row>
    <row r="86" spans="1:9" ht="31.5">
      <c r="A86" s="24" t="str">
        <f>IF(G83="Yes","Yes","No")</f>
        <v>No</v>
      </c>
      <c r="B86" s="24"/>
      <c r="C86" s="24" t="s">
        <v>86</v>
      </c>
      <c r="D86" s="24" t="s">
        <v>87</v>
      </c>
      <c r="E86" s="24"/>
      <c r="F86" s="24" t="s">
        <v>147</v>
      </c>
      <c r="G86" s="96" t="s">
        <v>148</v>
      </c>
      <c r="H86" s="24">
        <f>'(Revised) Tool 03'!G3</f>
        <v>73.333333333333329</v>
      </c>
      <c r="I86" s="24"/>
    </row>
    <row r="87" spans="1:9" ht="31.5">
      <c r="A87" s="24" t="str">
        <f>IF(H82="Option 1","Yes","No")</f>
        <v>No</v>
      </c>
      <c r="B87" s="24"/>
      <c r="C87" s="24" t="s">
        <v>86</v>
      </c>
      <c r="D87" s="24" t="s">
        <v>87</v>
      </c>
      <c r="E87" s="24"/>
      <c r="F87" s="24" t="s">
        <v>149</v>
      </c>
      <c r="G87" s="96" t="s">
        <v>150</v>
      </c>
      <c r="H87" s="24">
        <f>0</f>
        <v>0</v>
      </c>
      <c r="I87" s="24"/>
    </row>
    <row r="88" spans="1:9" ht="47.25">
      <c r="A88" s="24" t="str">
        <f>IF(H82="Option 2","Yes","No")</f>
        <v>No</v>
      </c>
      <c r="B88" s="24"/>
      <c r="C88" s="24" t="s">
        <v>86</v>
      </c>
      <c r="D88" s="24" t="s">
        <v>87</v>
      </c>
      <c r="E88" s="24"/>
      <c r="F88" s="24" t="s">
        <v>151</v>
      </c>
      <c r="G88" s="96" t="s">
        <v>152</v>
      </c>
      <c r="H88" s="24">
        <f>H91</f>
        <v>0</v>
      </c>
      <c r="I88" s="24"/>
    </row>
    <row r="89" spans="1:9" ht="31.5">
      <c r="A89" s="24" t="str">
        <f>IF(H82="Option 3","Yes","No")</f>
        <v>Yes</v>
      </c>
      <c r="B89" s="24"/>
      <c r="C89" s="24" t="s">
        <v>86</v>
      </c>
      <c r="D89" s="24" t="s">
        <v>87</v>
      </c>
      <c r="E89" s="24"/>
      <c r="F89" s="24" t="s">
        <v>153</v>
      </c>
      <c r="G89" s="96" t="s">
        <v>154</v>
      </c>
      <c r="H89" s="24">
        <f>H110</f>
        <v>2037.6</v>
      </c>
      <c r="I89" s="24"/>
    </row>
    <row r="90" spans="1:9" ht="18.75">
      <c r="A90" s="119" t="s">
        <v>155</v>
      </c>
      <c r="B90" s="119"/>
      <c r="C90" s="119"/>
      <c r="D90" s="119"/>
      <c r="E90" s="119"/>
      <c r="F90" s="119"/>
      <c r="G90" s="119"/>
      <c r="H90" s="119"/>
      <c r="I90" s="119"/>
    </row>
    <row r="91" spans="1:9" ht="47.25">
      <c r="A91" s="24" t="str">
        <f>IF(H82="Option 2","Yes","No")</f>
        <v>No</v>
      </c>
      <c r="B91" s="24"/>
      <c r="C91" s="24" t="s">
        <v>86</v>
      </c>
      <c r="D91" s="24" t="s">
        <v>87</v>
      </c>
      <c r="E91" s="24"/>
      <c r="F91" s="24" t="s">
        <v>156</v>
      </c>
      <c r="G91" s="96" t="s">
        <v>152</v>
      </c>
      <c r="H91" s="24">
        <f>H92+H93</f>
        <v>0</v>
      </c>
      <c r="I91" s="24"/>
    </row>
    <row r="92" spans="1:9" ht="31.5">
      <c r="A92" s="24" t="str">
        <f>IF(H82="Option 2","Yes","No")</f>
        <v>No</v>
      </c>
      <c r="B92" s="24"/>
      <c r="C92" s="24" t="s">
        <v>86</v>
      </c>
      <c r="D92" s="24" t="s">
        <v>87</v>
      </c>
      <c r="E92" s="24"/>
      <c r="F92" s="24" t="s">
        <v>157</v>
      </c>
      <c r="G92" s="96" t="s">
        <v>158</v>
      </c>
      <c r="H92" s="24">
        <f>H95</f>
        <v>0</v>
      </c>
      <c r="I92" s="24"/>
    </row>
    <row r="93" spans="1:9" ht="31.5">
      <c r="A93" s="24" t="str">
        <f>IF(H82="Option 2","Yes","No")</f>
        <v>No</v>
      </c>
      <c r="B93" s="24"/>
      <c r="C93" s="24" t="s">
        <v>86</v>
      </c>
      <c r="D93" s="24" t="s">
        <v>87</v>
      </c>
      <c r="E93" s="24"/>
      <c r="F93" s="24" t="s">
        <v>159</v>
      </c>
      <c r="G93" s="96" t="s">
        <v>160</v>
      </c>
      <c r="H93" s="24">
        <f>H101</f>
        <v>0</v>
      </c>
      <c r="I93" s="24"/>
    </row>
    <row r="94" spans="1:9" ht="18.75">
      <c r="A94" s="119" t="s">
        <v>161</v>
      </c>
      <c r="B94" s="119"/>
      <c r="C94" s="119"/>
      <c r="D94" s="119"/>
      <c r="E94" s="119"/>
      <c r="F94" s="119"/>
      <c r="G94" s="119"/>
      <c r="H94" s="119"/>
      <c r="I94" s="119"/>
    </row>
    <row r="95" spans="1:9" ht="31.5">
      <c r="A95" s="24" t="str">
        <f>IF(H82="Option 2","Yes","No")</f>
        <v>No</v>
      </c>
      <c r="B95" s="24"/>
      <c r="C95" s="24" t="s">
        <v>86</v>
      </c>
      <c r="D95" s="24" t="s">
        <v>87</v>
      </c>
      <c r="E95" s="24"/>
      <c r="F95" s="24" t="s">
        <v>157</v>
      </c>
      <c r="G95" s="96" t="s">
        <v>158</v>
      </c>
      <c r="H95" s="24">
        <f>(H96*H97*H98)*H99</f>
        <v>0</v>
      </c>
      <c r="I95" s="24"/>
    </row>
    <row r="96" spans="1:9" ht="31.5">
      <c r="A96" t="str">
        <f>IF(H82="Option 2","Yes","No")</f>
        <v>No</v>
      </c>
      <c r="C96" t="s">
        <v>86</v>
      </c>
      <c r="D96" t="s">
        <v>99</v>
      </c>
      <c r="F96" s="38" t="s">
        <v>162</v>
      </c>
      <c r="G96" s="97" t="s">
        <v>163</v>
      </c>
      <c r="H96">
        <v>0</v>
      </c>
    </row>
    <row r="97" spans="1:9" ht="31.5">
      <c r="A97" t="str">
        <f>IF(H82="Option 2","Yes","No")</f>
        <v>No</v>
      </c>
      <c r="C97" t="s">
        <v>86</v>
      </c>
      <c r="D97" t="s">
        <v>99</v>
      </c>
      <c r="F97" s="38" t="s">
        <v>164</v>
      </c>
      <c r="G97" s="97" t="s">
        <v>165</v>
      </c>
      <c r="H97">
        <v>0</v>
      </c>
    </row>
    <row r="98" spans="1:9" ht="31.5">
      <c r="A98" t="str">
        <f>IF(H82="Option 2","Yes","No")</f>
        <v>No</v>
      </c>
      <c r="C98" t="s">
        <v>86</v>
      </c>
      <c r="D98" t="s">
        <v>99</v>
      </c>
      <c r="F98" s="38" t="s">
        <v>166</v>
      </c>
      <c r="G98" s="97" t="s">
        <v>167</v>
      </c>
      <c r="H98">
        <v>0</v>
      </c>
    </row>
    <row r="99" spans="1:9" ht="26.25">
      <c r="A99" t="str">
        <f>IF(H82="Option 2","Yes","No")</f>
        <v>No</v>
      </c>
      <c r="C99" t="s">
        <v>86</v>
      </c>
      <c r="D99" t="s">
        <v>99</v>
      </c>
      <c r="F99" s="38" t="s">
        <v>168</v>
      </c>
      <c r="G99" s="97" t="s">
        <v>169</v>
      </c>
      <c r="H99">
        <v>0</v>
      </c>
    </row>
    <row r="100" spans="1:9" ht="18.75">
      <c r="A100" s="119" t="s">
        <v>170</v>
      </c>
      <c r="B100" s="119"/>
      <c r="C100" s="119"/>
      <c r="D100" s="119"/>
      <c r="E100" s="119"/>
      <c r="F100" s="119"/>
      <c r="G100" s="119"/>
      <c r="H100" s="119"/>
      <c r="I100" s="119"/>
    </row>
    <row r="101" spans="1:9" ht="31.5">
      <c r="A101" s="24" t="str">
        <f>IF(H82="Option 2","Yes","No")</f>
        <v>No</v>
      </c>
      <c r="B101" s="24"/>
      <c r="C101" s="24" t="s">
        <v>86</v>
      </c>
      <c r="D101" s="24" t="s">
        <v>87</v>
      </c>
      <c r="E101" s="24"/>
      <c r="F101" s="24" t="s">
        <v>159</v>
      </c>
      <c r="G101" s="96" t="s">
        <v>160</v>
      </c>
      <c r="H101" s="24">
        <f>H102+H103</f>
        <v>0</v>
      </c>
      <c r="I101" s="24"/>
    </row>
    <row r="102" spans="1:9" ht="110.25">
      <c r="A102" s="24" t="str">
        <f>IF(H82="Option 2","Yes","No")</f>
        <v>No</v>
      </c>
      <c r="B102" s="24"/>
      <c r="C102" s="24" t="s">
        <v>86</v>
      </c>
      <c r="D102" s="24" t="s">
        <v>87</v>
      </c>
      <c r="E102" s="24"/>
      <c r="F102" s="24" t="s">
        <v>171</v>
      </c>
      <c r="G102" s="96" t="s">
        <v>172</v>
      </c>
      <c r="H102" s="24">
        <f>(H104-H105)*(H96*H97*H98)</f>
        <v>0</v>
      </c>
      <c r="I102" s="24"/>
    </row>
    <row r="103" spans="1:9" ht="63">
      <c r="A103" s="24" t="str">
        <f>IF(H82="Option 2","Yes","No")</f>
        <v>No</v>
      </c>
      <c r="B103" s="24"/>
      <c r="C103" s="24" t="s">
        <v>86</v>
      </c>
      <c r="D103" s="24" t="s">
        <v>87</v>
      </c>
      <c r="E103" s="24"/>
      <c r="F103" s="24" t="s">
        <v>173</v>
      </c>
      <c r="G103" s="96" t="s">
        <v>174</v>
      </c>
      <c r="H103" s="24">
        <f>H106*H107</f>
        <v>0</v>
      </c>
      <c r="I103" s="24"/>
    </row>
    <row r="104" spans="1:9" ht="31.5">
      <c r="A104" t="str">
        <f>IF(H82="Option 2","Yes","No")</f>
        <v>No</v>
      </c>
      <c r="C104" t="s">
        <v>86</v>
      </c>
      <c r="D104" t="s">
        <v>99</v>
      </c>
      <c r="F104" s="38" t="s">
        <v>175</v>
      </c>
      <c r="G104" s="97" t="s">
        <v>176</v>
      </c>
      <c r="H104">
        <v>0</v>
      </c>
    </row>
    <row r="105" spans="1:9" ht="31.5">
      <c r="A105" t="str">
        <f>IF(H82="Option 2","Yes","No")</f>
        <v>No</v>
      </c>
      <c r="C105" t="s">
        <v>86</v>
      </c>
      <c r="D105" t="s">
        <v>99</v>
      </c>
      <c r="F105" s="38" t="s">
        <v>177</v>
      </c>
      <c r="G105" s="97" t="s">
        <v>178</v>
      </c>
      <c r="H105">
        <v>0</v>
      </c>
    </row>
    <row r="106" spans="1:9" ht="31.5">
      <c r="A106" t="str">
        <f>IF(H82="Option 2","Yes","No")</f>
        <v>No</v>
      </c>
      <c r="C106" t="s">
        <v>86</v>
      </c>
      <c r="D106" t="s">
        <v>99</v>
      </c>
      <c r="F106" s="38" t="s">
        <v>179</v>
      </c>
      <c r="G106" s="97" t="s">
        <v>180</v>
      </c>
      <c r="H106">
        <v>0</v>
      </c>
    </row>
    <row r="107" spans="1:9" ht="31.5">
      <c r="A107" t="str">
        <f>IF(H82="Option 2","Yes","No")</f>
        <v>No</v>
      </c>
      <c r="C107" t="s">
        <v>86</v>
      </c>
      <c r="D107" t="s">
        <v>99</v>
      </c>
      <c r="F107" s="38" t="s">
        <v>181</v>
      </c>
      <c r="G107" s="97" t="s">
        <v>182</v>
      </c>
      <c r="H107">
        <v>28</v>
      </c>
    </row>
    <row r="108" spans="1:9" ht="18.75">
      <c r="A108" s="119" t="s">
        <v>183</v>
      </c>
      <c r="B108" s="119"/>
      <c r="C108" s="119"/>
      <c r="D108" s="119"/>
      <c r="E108" s="119"/>
      <c r="F108" s="119"/>
      <c r="G108" s="119"/>
      <c r="H108" s="119"/>
      <c r="I108" s="119"/>
    </row>
    <row r="109" spans="1:9" ht="45">
      <c r="A109" s="20" t="str">
        <f>IF(H82="Option 3","Yes","No")</f>
        <v>Yes</v>
      </c>
      <c r="B109" s="20"/>
      <c r="C109" s="20" t="s">
        <v>86</v>
      </c>
      <c r="D109" s="20" t="s">
        <v>90</v>
      </c>
      <c r="E109" s="20"/>
      <c r="F109" s="100" t="s">
        <v>6</v>
      </c>
      <c r="G109" s="99" t="s">
        <v>184</v>
      </c>
      <c r="H109" s="20" t="s">
        <v>11</v>
      </c>
      <c r="I109" s="21" t="s">
        <v>185</v>
      </c>
    </row>
    <row r="110" spans="1:9" ht="31.5">
      <c r="A110" s="24" t="str">
        <f>IF(H82="Option 3","Yes","No")</f>
        <v>Yes</v>
      </c>
      <c r="B110" s="24"/>
      <c r="C110" s="24" t="s">
        <v>86</v>
      </c>
      <c r="D110" s="24" t="s">
        <v>87</v>
      </c>
      <c r="E110" s="24"/>
      <c r="F110" s="24" t="s">
        <v>186</v>
      </c>
      <c r="G110" s="98" t="s">
        <v>154</v>
      </c>
      <c r="H110" s="24">
        <f>IF(H109="Yes",'Power Density Integrated'!G6,IF(H109="No",'Power Density'!G8))</f>
        <v>2037.6</v>
      </c>
      <c r="I110" s="24"/>
    </row>
    <row r="111" spans="1:9" ht="18.75">
      <c r="A111" s="119" t="s">
        <v>187</v>
      </c>
      <c r="B111" s="119"/>
      <c r="C111" s="119"/>
      <c r="D111" s="119"/>
      <c r="E111" s="119"/>
      <c r="F111" s="119"/>
      <c r="G111" s="119"/>
      <c r="H111" s="119"/>
      <c r="I111" s="119"/>
    </row>
    <row r="112" spans="1:9">
      <c r="A112" t="s">
        <v>10</v>
      </c>
      <c r="C112" t="s">
        <v>86</v>
      </c>
      <c r="D112" t="s">
        <v>99</v>
      </c>
      <c r="F112" t="s">
        <v>188</v>
      </c>
      <c r="G112" t="s">
        <v>189</v>
      </c>
      <c r="H112">
        <v>0</v>
      </c>
    </row>
    <row r="113" spans="1:9" ht="18.75">
      <c r="A113" s="119" t="s">
        <v>190</v>
      </c>
      <c r="B113" s="119"/>
      <c r="C113" s="119"/>
      <c r="D113" s="119"/>
      <c r="E113" s="119"/>
      <c r="F113" s="119"/>
      <c r="G113" s="119"/>
      <c r="H113" s="119"/>
      <c r="I113" s="119"/>
    </row>
    <row r="114" spans="1:9">
      <c r="A114" s="24" t="s">
        <v>10</v>
      </c>
      <c r="B114" s="24"/>
      <c r="C114" s="24" t="s">
        <v>86</v>
      </c>
      <c r="D114" s="24" t="s">
        <v>87</v>
      </c>
      <c r="E114" s="116" t="s">
        <v>191</v>
      </c>
      <c r="F114" s="24" t="s">
        <v>192</v>
      </c>
      <c r="G114" s="24" t="s">
        <v>193</v>
      </c>
      <c r="H114" s="24">
        <f>H115-H116-H117</f>
        <v>12819.265514000001</v>
      </c>
      <c r="I114" s="24"/>
    </row>
    <row r="115" spans="1:9">
      <c r="A115" s="24" t="s">
        <v>10</v>
      </c>
      <c r="B115" s="24"/>
      <c r="C115" s="24" t="s">
        <v>86</v>
      </c>
      <c r="D115" s="24" t="s">
        <v>87</v>
      </c>
      <c r="E115" s="116" t="s">
        <v>194</v>
      </c>
      <c r="F115" s="24" t="s">
        <v>195</v>
      </c>
      <c r="G115" s="24" t="s">
        <v>89</v>
      </c>
      <c r="H115" s="24">
        <f>H34</f>
        <v>14856.865514000001</v>
      </c>
      <c r="I115" s="24"/>
    </row>
    <row r="116" spans="1:9">
      <c r="A116" s="24" t="s">
        <v>10</v>
      </c>
      <c r="B116" s="24"/>
      <c r="C116" s="24" t="s">
        <v>86</v>
      </c>
      <c r="D116" s="24" t="s">
        <v>87</v>
      </c>
      <c r="E116" s="116" t="s">
        <v>196</v>
      </c>
      <c r="F116" s="24" t="s">
        <v>145</v>
      </c>
      <c r="G116" s="24" t="s">
        <v>146</v>
      </c>
      <c r="H116" s="24">
        <f>H85</f>
        <v>2037.6</v>
      </c>
      <c r="I116" s="24"/>
    </row>
    <row r="117" spans="1:9">
      <c r="A117" s="24" t="s">
        <v>10</v>
      </c>
      <c r="B117" s="24"/>
      <c r="C117" s="24" t="s">
        <v>86</v>
      </c>
      <c r="D117" s="24" t="s">
        <v>87</v>
      </c>
      <c r="E117" s="26"/>
      <c r="F117" s="24" t="s">
        <v>188</v>
      </c>
      <c r="G117" s="24" t="s">
        <v>189</v>
      </c>
      <c r="H117" s="24">
        <f>H112</f>
        <v>0</v>
      </c>
      <c r="I117" s="24"/>
    </row>
  </sheetData>
  <mergeCells count="15">
    <mergeCell ref="A2:I2"/>
    <mergeCell ref="A33:I33"/>
    <mergeCell ref="A38:I38"/>
    <mergeCell ref="A41:I41"/>
    <mergeCell ref="A81:I81"/>
    <mergeCell ref="A111:I111"/>
    <mergeCell ref="A113:I113"/>
    <mergeCell ref="A44:I44"/>
    <mergeCell ref="A52:I52"/>
    <mergeCell ref="A61:I61"/>
    <mergeCell ref="A70:I70"/>
    <mergeCell ref="A90:I90"/>
    <mergeCell ref="A94:I94"/>
    <mergeCell ref="A100:I100"/>
    <mergeCell ref="A108:I108"/>
  </mergeCells>
  <dataValidations count="6">
    <dataValidation type="list" allowBlank="1" showInputMessage="1" showErrorMessage="1" sqref="H35" xr:uid="{2D0B2024-EEBC-4631-A688-3863D73FA9E0}">
      <formula1>"Case 1, Case 2, Case 3, Case 4, Case 5, Case 6"</formula1>
    </dataValidation>
    <dataValidation type="list" allowBlank="1" showInputMessage="1" showErrorMessage="1" sqref="H82" xr:uid="{BF4126CE-99CF-4892-A49E-8003E18A3FBA}">
      <formula1>"Option 1, Option 2, Option 3"</formula1>
    </dataValidation>
    <dataValidation type="list" allowBlank="1" showInputMessage="1" showErrorMessage="1" sqref="H109 H75 H63 H72" xr:uid="{C173CD7B-A2A9-43FD-9D23-4C645F993C47}">
      <formula1>"Yes,No"</formula1>
    </dataValidation>
    <dataValidation type="list" allowBlank="1" showInputMessage="1" showErrorMessage="1" sqref="H84" xr:uid="{BE909A8D-B513-4222-9700-1032B0EF2595}">
      <formula1>"Yes,No,N/A"</formula1>
    </dataValidation>
    <dataValidation type="list" allowBlank="1" showInputMessage="1" showErrorMessage="1" sqref="H51 H60 H69 H80" xr:uid="{DCA7C5EC-5D27-9E42-BEBE-E617DE6E16CF}">
      <formula1>"Before, On/After"</formula1>
    </dataValidation>
    <dataValidation type="list" allowBlank="1" showInputMessage="1" showErrorMessage="1" sqref="H83" xr:uid="{4AE81112-DF10-4984-8828-3D7108F8F453}">
      <formula1>"Yes, No"</formula1>
    </dataValidation>
  </dataValidations>
  <hyperlinks>
    <hyperlink ref="H18" r:id="rId1" xr:uid="{B4431BF6-6021-4F5B-A8AF-EA290FD2DF48}"/>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F1109-8057-429E-B05D-70B5C82C3CB3}">
  <dimension ref="A1:H51"/>
  <sheetViews>
    <sheetView topLeftCell="A3" workbookViewId="0">
      <selection activeCell="G17" sqref="G17"/>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22" t="s">
        <v>0</v>
      </c>
      <c r="B1" s="22" t="s">
        <v>1</v>
      </c>
      <c r="C1" s="22" t="s">
        <v>2</v>
      </c>
      <c r="D1" s="16" t="s">
        <v>3</v>
      </c>
      <c r="E1" s="16" t="s">
        <v>5</v>
      </c>
      <c r="F1" s="16" t="s">
        <v>6</v>
      </c>
      <c r="G1" s="16" t="s">
        <v>7</v>
      </c>
      <c r="H1" s="16" t="s">
        <v>8</v>
      </c>
    </row>
    <row r="2" spans="1:8" ht="18.75">
      <c r="A2" s="124" t="s">
        <v>408</v>
      </c>
      <c r="B2" s="124"/>
      <c r="C2" s="124"/>
      <c r="D2" s="124"/>
      <c r="E2" s="124"/>
      <c r="F2" s="124"/>
      <c r="G2" s="124"/>
      <c r="H2" s="124"/>
    </row>
    <row r="3" spans="1:8" ht="105">
      <c r="A3" s="17" t="s">
        <v>10</v>
      </c>
      <c r="B3" s="17"/>
      <c r="C3" s="17" t="s">
        <v>11</v>
      </c>
      <c r="D3" s="17" t="s">
        <v>90</v>
      </c>
      <c r="F3" s="2" t="s">
        <v>409</v>
      </c>
      <c r="G3" t="s">
        <v>235</v>
      </c>
    </row>
    <row r="4" spans="1:8" ht="30">
      <c r="A4" s="23" t="s">
        <v>10</v>
      </c>
      <c r="B4" s="23"/>
      <c r="C4" s="23" t="s">
        <v>11</v>
      </c>
      <c r="D4" s="23" t="s">
        <v>87</v>
      </c>
      <c r="E4" s="24" t="s">
        <v>288</v>
      </c>
      <c r="F4" s="25" t="s">
        <v>289</v>
      </c>
      <c r="G4" s="26">
        <f>IF(AND(G3="Option A"),G6,IF(AND(G3="Option B"),G30))</f>
        <v>0.5164879</v>
      </c>
      <c r="H4" s="24"/>
    </row>
    <row r="5" spans="1:8" ht="18.75">
      <c r="A5" s="124" t="s">
        <v>290</v>
      </c>
      <c r="B5" s="124"/>
      <c r="C5" s="124"/>
      <c r="D5" s="124"/>
      <c r="E5" s="124"/>
      <c r="F5" s="124"/>
      <c r="G5" s="124"/>
      <c r="H5" s="124"/>
    </row>
    <row r="6" spans="1:8" ht="30">
      <c r="A6" s="23" t="s">
        <v>10</v>
      </c>
      <c r="B6" s="23"/>
      <c r="C6" s="23" t="s">
        <v>11</v>
      </c>
      <c r="D6" s="23" t="s">
        <v>87</v>
      </c>
      <c r="E6" s="24" t="s">
        <v>288</v>
      </c>
      <c r="F6" s="25" t="s">
        <v>289</v>
      </c>
      <c r="G6" s="26">
        <f>SUM(((G14*G11)/G14),((G23*G22)/G23),((G28*G27)/G28))</f>
        <v>0.5164879</v>
      </c>
      <c r="H6" s="24"/>
    </row>
    <row r="7" spans="1:8" ht="18.75">
      <c r="A7" s="124" t="s">
        <v>291</v>
      </c>
      <c r="B7" s="124"/>
      <c r="C7" s="124"/>
      <c r="D7" s="124"/>
      <c r="E7" s="124"/>
      <c r="F7" s="124"/>
      <c r="G7" s="124"/>
      <c r="H7" s="124"/>
    </row>
    <row r="8" spans="1:8" ht="18.75">
      <c r="A8" s="124" t="s">
        <v>292</v>
      </c>
      <c r="B8" s="124"/>
      <c r="C8" s="124"/>
      <c r="D8" s="124"/>
      <c r="E8" s="124"/>
      <c r="F8" s="124"/>
      <c r="G8" s="124"/>
      <c r="H8" s="124"/>
    </row>
    <row r="9" spans="1:8" ht="105">
      <c r="A9" s="17" t="s">
        <v>10</v>
      </c>
      <c r="B9" s="17"/>
      <c r="C9" s="17" t="s">
        <v>11</v>
      </c>
      <c r="D9" s="17" t="s">
        <v>90</v>
      </c>
      <c r="E9" t="s">
        <v>286</v>
      </c>
      <c r="F9" s="2" t="s">
        <v>293</v>
      </c>
      <c r="G9" t="s">
        <v>294</v>
      </c>
    </row>
    <row r="10" spans="1:8" ht="18.75">
      <c r="A10" s="124" t="s">
        <v>294</v>
      </c>
      <c r="B10" s="124"/>
      <c r="C10" s="124"/>
      <c r="D10" s="124"/>
      <c r="E10" s="124"/>
      <c r="F10" s="124"/>
      <c r="G10" s="124"/>
      <c r="H10" s="124"/>
    </row>
    <row r="11" spans="1:8">
      <c r="A11" s="23" t="s">
        <v>10</v>
      </c>
      <c r="B11" s="23"/>
      <c r="C11" s="23" t="s">
        <v>11</v>
      </c>
      <c r="D11" s="23" t="s">
        <v>87</v>
      </c>
      <c r="E11" s="24" t="s">
        <v>295</v>
      </c>
      <c r="F11" s="24" t="s">
        <v>296</v>
      </c>
      <c r="G11" s="26">
        <f>SUM((G18*G19*G20)/G14)</f>
        <v>7.0087900000000009E-2</v>
      </c>
      <c r="H11" s="24"/>
    </row>
    <row r="12" spans="1:8">
      <c r="A12" s="27" t="s">
        <v>10</v>
      </c>
      <c r="B12" s="27"/>
      <c r="C12" s="27" t="s">
        <v>10</v>
      </c>
      <c r="D12" s="17" t="s">
        <v>12</v>
      </c>
      <c r="E12" s="27" t="s">
        <v>305</v>
      </c>
      <c r="F12" s="27" t="s">
        <v>306</v>
      </c>
      <c r="G12" s="27"/>
      <c r="H12" s="27"/>
    </row>
    <row r="13" spans="1:8" ht="30">
      <c r="A13" s="27" t="s">
        <v>10</v>
      </c>
      <c r="B13" s="17"/>
      <c r="C13" s="27" t="s">
        <v>10</v>
      </c>
      <c r="D13" s="17" t="s">
        <v>12</v>
      </c>
      <c r="E13" t="s">
        <v>297</v>
      </c>
      <c r="F13" s="2" t="s">
        <v>410</v>
      </c>
      <c r="G13" t="s">
        <v>299</v>
      </c>
    </row>
    <row r="14" spans="1:8" ht="30">
      <c r="A14" s="27" t="s">
        <v>10</v>
      </c>
      <c r="B14" s="17"/>
      <c r="C14" s="27" t="s">
        <v>10</v>
      </c>
      <c r="D14" s="17" t="s">
        <v>99</v>
      </c>
      <c r="E14" t="s">
        <v>300</v>
      </c>
      <c r="F14" s="2" t="s">
        <v>301</v>
      </c>
      <c r="G14" s="6">
        <v>40</v>
      </c>
    </row>
    <row r="15" spans="1:8">
      <c r="A15" s="27" t="s">
        <v>10</v>
      </c>
      <c r="B15" s="17"/>
      <c r="C15" s="27" t="s">
        <v>10</v>
      </c>
      <c r="D15" s="17" t="s">
        <v>12</v>
      </c>
      <c r="E15" t="s">
        <v>302</v>
      </c>
      <c r="F15" t="s">
        <v>303</v>
      </c>
      <c r="G15" s="6">
        <v>2020</v>
      </c>
    </row>
    <row r="16" spans="1:8" ht="18.75">
      <c r="A16" s="125" t="s">
        <v>304</v>
      </c>
      <c r="B16" s="125"/>
      <c r="C16" s="125"/>
      <c r="D16" s="125"/>
      <c r="E16" s="125"/>
      <c r="F16" s="125"/>
      <c r="G16" s="125"/>
      <c r="H16" s="125"/>
    </row>
    <row r="17" spans="1:8">
      <c r="A17" s="27" t="s">
        <v>10</v>
      </c>
      <c r="B17" s="27"/>
      <c r="C17" s="27" t="s">
        <v>10</v>
      </c>
      <c r="D17" s="17" t="s">
        <v>12</v>
      </c>
      <c r="E17" s="27" t="s">
        <v>305</v>
      </c>
      <c r="F17" s="27" t="s">
        <v>306</v>
      </c>
      <c r="G17" s="27" t="s">
        <v>307</v>
      </c>
      <c r="H17" s="27"/>
    </row>
    <row r="18" spans="1:8" ht="30">
      <c r="A18" s="27" t="s">
        <v>10</v>
      </c>
      <c r="C18" s="27" t="s">
        <v>10</v>
      </c>
      <c r="D18" s="17" t="s">
        <v>99</v>
      </c>
      <c r="E18" t="s">
        <v>308</v>
      </c>
      <c r="F18" s="2" t="s">
        <v>309</v>
      </c>
      <c r="G18" s="6">
        <v>1</v>
      </c>
    </row>
    <row r="19" spans="1:8" ht="30">
      <c r="A19" s="27" t="s">
        <v>10</v>
      </c>
      <c r="C19" s="27" t="s">
        <v>10</v>
      </c>
      <c r="D19" s="17" t="s">
        <v>99</v>
      </c>
      <c r="E19" t="s">
        <v>310</v>
      </c>
      <c r="F19" s="2" t="s">
        <v>311</v>
      </c>
      <c r="G19" s="6">
        <v>22.609000000000002</v>
      </c>
    </row>
    <row r="20" spans="1:8">
      <c r="A20" s="27" t="s">
        <v>10</v>
      </c>
      <c r="C20" s="27" t="s">
        <v>10</v>
      </c>
      <c r="D20" s="17" t="s">
        <v>99</v>
      </c>
      <c r="E20" t="s">
        <v>312</v>
      </c>
      <c r="F20" t="s">
        <v>313</v>
      </c>
      <c r="G20" s="6">
        <v>0.124</v>
      </c>
    </row>
    <row r="21" spans="1:8" ht="18.75">
      <c r="A21" s="124" t="s">
        <v>314</v>
      </c>
      <c r="B21" s="124"/>
      <c r="C21" s="124"/>
      <c r="D21" s="124"/>
      <c r="E21" s="124"/>
      <c r="F21" s="124"/>
      <c r="G21" s="124"/>
      <c r="H21" s="124"/>
    </row>
    <row r="22" spans="1:8">
      <c r="A22" s="23" t="s">
        <v>10</v>
      </c>
      <c r="B22" s="23"/>
      <c r="C22" s="23" t="s">
        <v>11</v>
      </c>
      <c r="D22" s="23" t="s">
        <v>87</v>
      </c>
      <c r="E22" s="24" t="s">
        <v>295</v>
      </c>
      <c r="F22" s="25" t="s">
        <v>315</v>
      </c>
      <c r="G22" s="26">
        <f>(G24*3.6)/G25</f>
        <v>0.44640000000000002</v>
      </c>
      <c r="H22" s="24"/>
    </row>
    <row r="23" spans="1:8" ht="30">
      <c r="A23" s="17" t="s">
        <v>10</v>
      </c>
      <c r="B23" s="17"/>
      <c r="C23" s="17" t="s">
        <v>10</v>
      </c>
      <c r="D23" s="17" t="s">
        <v>99</v>
      </c>
      <c r="E23" t="s">
        <v>300</v>
      </c>
      <c r="F23" s="2" t="s">
        <v>301</v>
      </c>
      <c r="G23" s="6">
        <v>40</v>
      </c>
    </row>
    <row r="24" spans="1:8" ht="30">
      <c r="A24" s="17" t="s">
        <v>10</v>
      </c>
      <c r="B24" s="17"/>
      <c r="C24" s="17" t="s">
        <v>10</v>
      </c>
      <c r="D24" s="17" t="s">
        <v>99</v>
      </c>
      <c r="E24" t="s">
        <v>316</v>
      </c>
      <c r="F24" s="2" t="s">
        <v>317</v>
      </c>
      <c r="G24" s="6">
        <v>0.124</v>
      </c>
    </row>
    <row r="25" spans="1:8" ht="30">
      <c r="A25" s="17" t="s">
        <v>10</v>
      </c>
      <c r="B25" s="17"/>
      <c r="C25" s="17" t="s">
        <v>10</v>
      </c>
      <c r="D25" s="17" t="s">
        <v>99</v>
      </c>
      <c r="E25" t="s">
        <v>318</v>
      </c>
      <c r="F25" s="2" t="s">
        <v>319</v>
      </c>
      <c r="G25" s="6">
        <v>1</v>
      </c>
    </row>
    <row r="26" spans="1:8" ht="18.75">
      <c r="A26" s="125" t="s">
        <v>320</v>
      </c>
      <c r="B26" s="125"/>
      <c r="C26" s="125"/>
      <c r="D26" s="125"/>
      <c r="E26" s="125"/>
      <c r="F26" s="125"/>
      <c r="G26" s="125"/>
      <c r="H26" s="125"/>
    </row>
    <row r="27" spans="1:8">
      <c r="A27" s="23" t="s">
        <v>10</v>
      </c>
      <c r="B27" s="23"/>
      <c r="C27" s="23" t="s">
        <v>11</v>
      </c>
      <c r="D27" s="23" t="s">
        <v>87</v>
      </c>
      <c r="E27" s="24" t="s">
        <v>295</v>
      </c>
      <c r="F27" s="25" t="s">
        <v>296</v>
      </c>
      <c r="G27" s="26">
        <f>0</f>
        <v>0</v>
      </c>
      <c r="H27" s="24"/>
    </row>
    <row r="28" spans="1:8" ht="30">
      <c r="A28" s="17" t="s">
        <v>10</v>
      </c>
      <c r="B28" s="17"/>
      <c r="C28" s="17" t="s">
        <v>10</v>
      </c>
      <c r="D28" s="17" t="s">
        <v>99</v>
      </c>
      <c r="E28" t="s">
        <v>300</v>
      </c>
      <c r="F28" s="2" t="s">
        <v>301</v>
      </c>
      <c r="G28" s="6">
        <v>40</v>
      </c>
    </row>
    <row r="29" spans="1:8" ht="18.75">
      <c r="A29" s="124" t="s">
        <v>321</v>
      </c>
      <c r="B29" s="124"/>
      <c r="C29" s="124"/>
      <c r="D29" s="124"/>
      <c r="E29" s="124"/>
      <c r="F29" s="124"/>
      <c r="G29" s="124"/>
      <c r="H29" s="124"/>
    </row>
    <row r="30" spans="1:8">
      <c r="A30" s="24" t="s">
        <v>10</v>
      </c>
      <c r="B30" s="24"/>
      <c r="C30" s="24" t="s">
        <v>11</v>
      </c>
      <c r="D30" s="23" t="s">
        <v>87</v>
      </c>
      <c r="E30" s="24" t="s">
        <v>288</v>
      </c>
      <c r="F30" s="24" t="s">
        <v>322</v>
      </c>
      <c r="G30" s="26">
        <f>SUM((G34*G35*G36),(G39*G40*G41),(G44*G45*G46),(G49*G50*G51))/G31</f>
        <v>0.22195375000000001</v>
      </c>
      <c r="H30" s="24"/>
    </row>
    <row r="31" spans="1:8" ht="45">
      <c r="A31" t="s">
        <v>10</v>
      </c>
      <c r="C31" t="s">
        <v>10</v>
      </c>
      <c r="D31" s="17" t="s">
        <v>99</v>
      </c>
      <c r="E31" t="s">
        <v>323</v>
      </c>
      <c r="F31" s="2" t="s">
        <v>411</v>
      </c>
      <c r="G31" s="6">
        <v>40</v>
      </c>
    </row>
    <row r="32" spans="1:8" ht="18.75">
      <c r="A32" s="125" t="s">
        <v>304</v>
      </c>
      <c r="B32" s="125"/>
      <c r="C32" s="125"/>
      <c r="D32" s="125"/>
      <c r="E32" s="125"/>
      <c r="F32" s="125"/>
      <c r="G32" s="125"/>
      <c r="H32" s="125"/>
    </row>
    <row r="33" spans="1:8">
      <c r="A33" s="27" t="s">
        <v>10</v>
      </c>
      <c r="B33" s="27"/>
      <c r="C33" s="27" t="s">
        <v>10</v>
      </c>
      <c r="D33" s="17" t="s">
        <v>12</v>
      </c>
      <c r="E33" s="27" t="s">
        <v>305</v>
      </c>
      <c r="F33" s="27" t="s">
        <v>306</v>
      </c>
      <c r="G33" s="27" t="s">
        <v>307</v>
      </c>
      <c r="H33" s="27"/>
    </row>
    <row r="34" spans="1:8" ht="30">
      <c r="A34" t="s">
        <v>10</v>
      </c>
      <c r="C34" t="s">
        <v>10</v>
      </c>
      <c r="D34" s="17" t="s">
        <v>99</v>
      </c>
      <c r="E34" t="s">
        <v>325</v>
      </c>
      <c r="F34" s="2" t="s">
        <v>309</v>
      </c>
      <c r="G34" s="6">
        <v>1</v>
      </c>
    </row>
    <row r="35" spans="1:8" ht="30">
      <c r="A35" t="s">
        <v>10</v>
      </c>
      <c r="C35" t="s">
        <v>10</v>
      </c>
      <c r="D35" s="17" t="s">
        <v>99</v>
      </c>
      <c r="E35" t="s">
        <v>310</v>
      </c>
      <c r="F35" s="2" t="s">
        <v>311</v>
      </c>
      <c r="G35" s="6">
        <v>22.609000000000002</v>
      </c>
    </row>
    <row r="36" spans="1:8">
      <c r="A36" t="s">
        <v>10</v>
      </c>
      <c r="C36" t="s">
        <v>10</v>
      </c>
      <c r="D36" s="17" t="s">
        <v>99</v>
      </c>
      <c r="E36" t="s">
        <v>312</v>
      </c>
      <c r="F36" t="s">
        <v>313</v>
      </c>
      <c r="G36" s="6">
        <v>0.12</v>
      </c>
    </row>
    <row r="37" spans="1:8" ht="18.75">
      <c r="A37" s="125" t="s">
        <v>304</v>
      </c>
      <c r="B37" s="125"/>
      <c r="C37" s="125"/>
      <c r="D37" s="125"/>
      <c r="E37" s="125"/>
      <c r="F37" s="125"/>
      <c r="G37" s="125"/>
      <c r="H37" s="125"/>
    </row>
    <row r="38" spans="1:8">
      <c r="A38" s="27" t="s">
        <v>10</v>
      </c>
      <c r="B38" s="27"/>
      <c r="C38" s="27" t="s">
        <v>10</v>
      </c>
      <c r="D38" s="17" t="s">
        <v>12</v>
      </c>
      <c r="E38" s="27" t="s">
        <v>305</v>
      </c>
      <c r="F38" s="27" t="s">
        <v>306</v>
      </c>
      <c r="G38" s="27" t="s">
        <v>326</v>
      </c>
      <c r="H38" s="27"/>
    </row>
    <row r="39" spans="1:8" ht="30">
      <c r="A39" t="s">
        <v>10</v>
      </c>
      <c r="C39" t="s">
        <v>10</v>
      </c>
      <c r="D39" s="17" t="s">
        <v>99</v>
      </c>
      <c r="E39" t="s">
        <v>325</v>
      </c>
      <c r="F39" s="2" t="s">
        <v>309</v>
      </c>
      <c r="G39" s="6">
        <v>1</v>
      </c>
    </row>
    <row r="40" spans="1:8" ht="30">
      <c r="A40" t="s">
        <v>10</v>
      </c>
      <c r="C40" t="s">
        <v>10</v>
      </c>
      <c r="D40" s="17" t="s">
        <v>99</v>
      </c>
      <c r="E40" t="s">
        <v>310</v>
      </c>
      <c r="F40" s="2" t="s">
        <v>311</v>
      </c>
      <c r="G40" s="6">
        <v>38.936999999999998</v>
      </c>
    </row>
    <row r="41" spans="1:8">
      <c r="A41" t="s">
        <v>10</v>
      </c>
      <c r="C41" t="s">
        <v>10</v>
      </c>
      <c r="D41" s="17" t="s">
        <v>99</v>
      </c>
      <c r="E41" t="s">
        <v>312</v>
      </c>
      <c r="F41" t="s">
        <v>313</v>
      </c>
      <c r="G41" s="6">
        <v>0.08</v>
      </c>
    </row>
    <row r="42" spans="1:8" ht="18.75">
      <c r="A42" s="125" t="s">
        <v>304</v>
      </c>
      <c r="B42" s="125"/>
      <c r="C42" s="125"/>
      <c r="D42" s="125"/>
      <c r="E42" s="125"/>
      <c r="F42" s="125"/>
      <c r="G42" s="125"/>
      <c r="H42" s="125"/>
    </row>
    <row r="43" spans="1:8">
      <c r="A43" s="27" t="s">
        <v>10</v>
      </c>
      <c r="B43" s="27"/>
      <c r="C43" s="27" t="s">
        <v>10</v>
      </c>
      <c r="D43" s="17" t="s">
        <v>12</v>
      </c>
      <c r="E43" s="27" t="s">
        <v>305</v>
      </c>
      <c r="F43" s="27" t="s">
        <v>306</v>
      </c>
      <c r="G43" s="27" t="s">
        <v>326</v>
      </c>
      <c r="H43" s="27"/>
    </row>
    <row r="44" spans="1:8" ht="30">
      <c r="A44" t="s">
        <v>10</v>
      </c>
      <c r="C44" t="s">
        <v>10</v>
      </c>
      <c r="D44" s="17" t="s">
        <v>99</v>
      </c>
      <c r="E44" t="s">
        <v>325</v>
      </c>
      <c r="F44" s="2" t="s">
        <v>309</v>
      </c>
      <c r="G44" s="6">
        <v>1</v>
      </c>
    </row>
    <row r="45" spans="1:8" ht="30">
      <c r="A45" t="s">
        <v>10</v>
      </c>
      <c r="C45" t="s">
        <v>10</v>
      </c>
      <c r="D45" s="17" t="s">
        <v>99</v>
      </c>
      <c r="E45" t="s">
        <v>310</v>
      </c>
      <c r="F45" s="2" t="s">
        <v>311</v>
      </c>
      <c r="G45" s="6">
        <v>3.5000000000000003E-2</v>
      </c>
    </row>
    <row r="46" spans="1:8">
      <c r="A46" t="s">
        <v>10</v>
      </c>
      <c r="C46" t="s">
        <v>10</v>
      </c>
      <c r="D46" s="17" t="s">
        <v>99</v>
      </c>
      <c r="E46" t="s">
        <v>312</v>
      </c>
      <c r="F46" t="s">
        <v>313</v>
      </c>
      <c r="G46" s="6">
        <v>0.06</v>
      </c>
    </row>
    <row r="47" spans="1:8" ht="18.75">
      <c r="A47" s="125" t="s">
        <v>304</v>
      </c>
      <c r="B47" s="125"/>
      <c r="C47" s="125"/>
      <c r="D47" s="125"/>
      <c r="E47" s="125"/>
      <c r="F47" s="125"/>
      <c r="G47" s="125"/>
      <c r="H47" s="125"/>
    </row>
    <row r="48" spans="1:8">
      <c r="A48" s="27" t="s">
        <v>10</v>
      </c>
      <c r="B48" s="27"/>
      <c r="C48" s="27" t="s">
        <v>10</v>
      </c>
      <c r="D48" s="17" t="s">
        <v>12</v>
      </c>
      <c r="E48" s="27" t="s">
        <v>305</v>
      </c>
      <c r="F48" s="27" t="s">
        <v>306</v>
      </c>
      <c r="G48" s="27" t="s">
        <v>326</v>
      </c>
      <c r="H48" s="27"/>
    </row>
    <row r="49" spans="1:7" ht="30">
      <c r="A49" t="s">
        <v>10</v>
      </c>
      <c r="C49" t="s">
        <v>10</v>
      </c>
      <c r="D49" s="17" t="s">
        <v>99</v>
      </c>
      <c r="E49" t="s">
        <v>325</v>
      </c>
      <c r="F49" s="2" t="s">
        <v>309</v>
      </c>
      <c r="G49" s="6">
        <v>1</v>
      </c>
    </row>
    <row r="50" spans="1:7" ht="30">
      <c r="A50" t="s">
        <v>10</v>
      </c>
      <c r="C50" t="s">
        <v>10</v>
      </c>
      <c r="D50" s="17" t="s">
        <v>99</v>
      </c>
      <c r="E50" t="s">
        <v>310</v>
      </c>
      <c r="F50" s="2" t="s">
        <v>311</v>
      </c>
      <c r="G50" s="6">
        <v>43.542999999999999</v>
      </c>
    </row>
    <row r="51" spans="1:7">
      <c r="A51" t="s">
        <v>10</v>
      </c>
      <c r="C51" t="s">
        <v>10</v>
      </c>
      <c r="D51" s="17" t="s">
        <v>99</v>
      </c>
      <c r="E51" t="s">
        <v>312</v>
      </c>
      <c r="F51" t="s">
        <v>313</v>
      </c>
      <c r="G51" s="6">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D6 D17:D20 D27:D28 D48:D51 D22:D25 D30:D31 D9 D11:D15 D33:D36 D38:D41 D43:D46 D3:D4" xr:uid="{B8BAC1E7-4ECD-4C47-977C-0AC431438F31}">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AE13369D-B5F5-4ABF-BE64-810769561F77}">
      <formula1>"Yes, No"</formula1>
    </dataValidation>
    <dataValidation type="list" allowBlank="1" showInputMessage="1" showErrorMessage="1" sqref="G3" xr:uid="{4E49DB9B-92D5-4E4A-8D0E-0BE8BA1BBECA}">
      <formula1>"Option A, Option B"</formula1>
    </dataValidation>
    <dataValidation type="list" allowBlank="1" showInputMessage="1" showErrorMessage="1" sqref="G9" xr:uid="{CF507F92-678B-46C4-A629-4961703762E8}">
      <formula1>"Option A1, Option A2, Option A3"</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FDDA-713C-48F7-9EFE-DDAB893BDF73}">
  <dimension ref="A1:H17"/>
  <sheetViews>
    <sheetView topLeftCell="A5" workbookViewId="0">
      <selection activeCell="G14" sqref="G14"/>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22" t="s">
        <v>0</v>
      </c>
      <c r="B1" s="22" t="s">
        <v>1</v>
      </c>
      <c r="C1" s="22" t="s">
        <v>2</v>
      </c>
      <c r="D1" s="16" t="s">
        <v>3</v>
      </c>
      <c r="E1" s="16" t="s">
        <v>5</v>
      </c>
      <c r="F1" s="16" t="s">
        <v>6</v>
      </c>
      <c r="G1" s="16" t="s">
        <v>7</v>
      </c>
      <c r="H1" s="16" t="s">
        <v>8</v>
      </c>
    </row>
    <row r="2" spans="1:8" ht="18.75">
      <c r="A2" s="124" t="s">
        <v>412</v>
      </c>
      <c r="B2" s="124"/>
      <c r="C2" s="124"/>
      <c r="D2" s="124"/>
      <c r="E2" s="124"/>
      <c r="F2" s="124"/>
      <c r="G2" s="124"/>
      <c r="H2" s="124"/>
    </row>
    <row r="3" spans="1:8">
      <c r="A3" s="24" t="s">
        <v>10</v>
      </c>
      <c r="B3" s="24"/>
      <c r="C3" s="24" t="s">
        <v>11</v>
      </c>
      <c r="D3" s="24" t="s">
        <v>87</v>
      </c>
      <c r="E3" s="24" t="s">
        <v>413</v>
      </c>
      <c r="F3" s="24" t="s">
        <v>414</v>
      </c>
      <c r="G3" s="26">
        <f>(SUM(G11,G16)*SUM(G12,G17))/SUM(G11,G16)</f>
        <v>0.70279999999999998</v>
      </c>
      <c r="H3" s="24"/>
    </row>
    <row r="4" spans="1:8" ht="18.75">
      <c r="A4" s="124" t="s">
        <v>415</v>
      </c>
      <c r="B4" s="124"/>
      <c r="C4" s="124"/>
      <c r="D4" s="124"/>
      <c r="E4" s="124"/>
      <c r="F4" s="124"/>
      <c r="G4" s="124"/>
      <c r="H4" s="124"/>
    </row>
    <row r="5" spans="1:8" ht="345">
      <c r="D5" t="s">
        <v>110</v>
      </c>
      <c r="E5" t="s">
        <v>111</v>
      </c>
      <c r="F5" s="2" t="s">
        <v>416</v>
      </c>
      <c r="G5" s="6"/>
    </row>
    <row r="6" spans="1:8">
      <c r="A6" t="s">
        <v>10</v>
      </c>
      <c r="C6" t="s">
        <v>10</v>
      </c>
      <c r="D6" t="s">
        <v>99</v>
      </c>
      <c r="E6" t="s">
        <v>355</v>
      </c>
      <c r="F6" s="2" t="s">
        <v>417</v>
      </c>
      <c r="G6" s="6">
        <v>2020</v>
      </c>
    </row>
    <row r="7" spans="1:8">
      <c r="A7" t="s">
        <v>10</v>
      </c>
      <c r="C7" t="s">
        <v>10</v>
      </c>
      <c r="D7" t="s">
        <v>99</v>
      </c>
      <c r="E7" t="s">
        <v>418</v>
      </c>
      <c r="F7" t="s">
        <v>419</v>
      </c>
      <c r="G7" s="6">
        <v>40</v>
      </c>
    </row>
    <row r="8" spans="1:8" ht="18.75">
      <c r="A8" s="124" t="s">
        <v>420</v>
      </c>
      <c r="B8" s="124"/>
      <c r="C8" s="124"/>
      <c r="D8" s="124"/>
      <c r="E8" s="124"/>
      <c r="F8" s="124"/>
      <c r="G8" s="124"/>
      <c r="H8" s="124"/>
    </row>
    <row r="9" spans="1:8">
      <c r="A9" t="s">
        <v>10</v>
      </c>
      <c r="C9" t="s">
        <v>10</v>
      </c>
      <c r="D9" t="s">
        <v>99</v>
      </c>
      <c r="E9" t="s">
        <v>421</v>
      </c>
      <c r="F9" t="s">
        <v>422</v>
      </c>
      <c r="G9" s="6" t="s">
        <v>423</v>
      </c>
    </row>
    <row r="10" spans="1:8">
      <c r="A10" t="s">
        <v>10</v>
      </c>
      <c r="C10" t="s">
        <v>10</v>
      </c>
      <c r="D10" t="s">
        <v>114</v>
      </c>
      <c r="E10" t="s">
        <v>424</v>
      </c>
      <c r="F10" t="s">
        <v>425</v>
      </c>
      <c r="G10" s="37">
        <v>44183</v>
      </c>
    </row>
    <row r="11" spans="1:8">
      <c r="A11" t="s">
        <v>10</v>
      </c>
      <c r="C11" t="s">
        <v>10</v>
      </c>
      <c r="D11" t="s">
        <v>99</v>
      </c>
      <c r="E11" t="s">
        <v>300</v>
      </c>
      <c r="F11" t="s">
        <v>426</v>
      </c>
      <c r="G11" s="6">
        <v>1444</v>
      </c>
    </row>
    <row r="12" spans="1:8">
      <c r="A12" t="s">
        <v>10</v>
      </c>
      <c r="C12" t="s">
        <v>10</v>
      </c>
      <c r="D12" t="s">
        <v>99</v>
      </c>
      <c r="E12" t="s">
        <v>295</v>
      </c>
      <c r="F12" t="s">
        <v>427</v>
      </c>
      <c r="G12" s="6">
        <v>0</v>
      </c>
    </row>
    <row r="13" spans="1:8" ht="18.75">
      <c r="A13" s="124" t="s">
        <v>420</v>
      </c>
      <c r="B13" s="124"/>
      <c r="C13" s="124"/>
      <c r="D13" s="124"/>
      <c r="E13" s="124"/>
      <c r="F13" s="124"/>
      <c r="G13" s="124"/>
      <c r="H13" s="124"/>
    </row>
    <row r="14" spans="1:8">
      <c r="A14" t="s">
        <v>10</v>
      </c>
      <c r="C14" t="s">
        <v>10</v>
      </c>
      <c r="D14" t="s">
        <v>99</v>
      </c>
      <c r="E14" t="s">
        <v>421</v>
      </c>
      <c r="F14" t="s">
        <v>422</v>
      </c>
      <c r="G14" s="6" t="s">
        <v>428</v>
      </c>
    </row>
    <row r="15" spans="1:8">
      <c r="A15" t="s">
        <v>10</v>
      </c>
      <c r="C15" t="s">
        <v>10</v>
      </c>
      <c r="D15" t="s">
        <v>114</v>
      </c>
      <c r="E15" t="s">
        <v>424</v>
      </c>
      <c r="F15" t="s">
        <v>425</v>
      </c>
      <c r="G15" s="37">
        <v>44126</v>
      </c>
    </row>
    <row r="16" spans="1:8">
      <c r="A16" t="s">
        <v>10</v>
      </c>
      <c r="C16" t="s">
        <v>10</v>
      </c>
      <c r="D16" t="s">
        <v>99</v>
      </c>
      <c r="E16" t="s">
        <v>300</v>
      </c>
      <c r="F16" t="s">
        <v>426</v>
      </c>
      <c r="G16" s="6">
        <v>161</v>
      </c>
    </row>
    <row r="17" spans="1:7">
      <c r="A17" t="s">
        <v>10</v>
      </c>
      <c r="C17" t="s">
        <v>10</v>
      </c>
      <c r="D17" t="s">
        <v>99</v>
      </c>
      <c r="E17" t="s">
        <v>295</v>
      </c>
      <c r="F17" t="s">
        <v>427</v>
      </c>
      <c r="G17" s="6">
        <v>0.70279999999999998</v>
      </c>
    </row>
  </sheetData>
  <mergeCells count="4">
    <mergeCell ref="A2:H2"/>
    <mergeCell ref="A4:H4"/>
    <mergeCell ref="A8:H8"/>
    <mergeCell ref="A13:H13"/>
  </mergeCells>
  <dataValidations count="2">
    <dataValidation type="list" allowBlank="1" showInputMessage="1" showErrorMessage="1" sqref="A3:C3 A5:C6 A9:C12 A14:C17" xr:uid="{34EAEDEB-6450-45D0-8EAF-AD63D1054970}">
      <formula1>"Yes,No"</formula1>
    </dataValidation>
    <dataValidation type="list" allowBlank="1" showInputMessage="1" showErrorMessage="1" sqref="D3 D5:D6 D9:D12 D14:D17" xr:uid="{CE95958D-3107-4A59-A534-90A4EF62C248}">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54814-178F-4BA7-B114-86C1F8A378EA}">
  <dimension ref="A1:H31"/>
  <sheetViews>
    <sheetView workbookViewId="0">
      <selection activeCell="G22" sqref="G22"/>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16" t="s">
        <v>0</v>
      </c>
      <c r="B1" s="16" t="s">
        <v>1</v>
      </c>
      <c r="C1" s="16" t="s">
        <v>2</v>
      </c>
      <c r="D1" s="16" t="s">
        <v>3</v>
      </c>
      <c r="E1" s="16" t="s">
        <v>5</v>
      </c>
      <c r="F1" s="16" t="s">
        <v>6</v>
      </c>
      <c r="G1" s="16" t="s">
        <v>7</v>
      </c>
      <c r="H1" s="16" t="s">
        <v>8</v>
      </c>
    </row>
    <row r="2" spans="1:8" ht="18.75">
      <c r="A2" s="124" t="s">
        <v>429</v>
      </c>
      <c r="B2" s="124"/>
      <c r="C2" s="124"/>
      <c r="D2" s="124"/>
      <c r="E2" s="124"/>
      <c r="F2" s="124"/>
      <c r="G2" s="124"/>
      <c r="H2" s="124"/>
    </row>
    <row r="3" spans="1:8">
      <c r="A3" t="s">
        <v>10</v>
      </c>
      <c r="C3" t="s">
        <v>11</v>
      </c>
      <c r="D3" t="s">
        <v>90</v>
      </c>
      <c r="E3" t="s">
        <v>328</v>
      </c>
      <c r="F3" t="s">
        <v>430</v>
      </c>
      <c r="G3" s="6" t="s">
        <v>10</v>
      </c>
    </row>
    <row r="4" spans="1:8">
      <c r="A4" t="s">
        <v>10</v>
      </c>
      <c r="C4" t="s">
        <v>11</v>
      </c>
      <c r="D4" t="s">
        <v>90</v>
      </c>
      <c r="E4" t="s">
        <v>328</v>
      </c>
      <c r="F4" t="s">
        <v>431</v>
      </c>
      <c r="G4" s="6" t="s">
        <v>432</v>
      </c>
    </row>
    <row r="5" spans="1:8">
      <c r="A5" t="s">
        <v>10</v>
      </c>
      <c r="C5" t="s">
        <v>11</v>
      </c>
      <c r="D5" t="s">
        <v>90</v>
      </c>
      <c r="E5" t="s">
        <v>328</v>
      </c>
      <c r="F5" t="s">
        <v>433</v>
      </c>
      <c r="G5" s="6" t="s">
        <v>11</v>
      </c>
    </row>
    <row r="6" spans="1:8">
      <c r="A6" t="s">
        <v>10</v>
      </c>
      <c r="C6" t="s">
        <v>11</v>
      </c>
      <c r="D6" t="s">
        <v>90</v>
      </c>
      <c r="E6" t="s">
        <v>328</v>
      </c>
      <c r="F6" t="s">
        <v>434</v>
      </c>
      <c r="G6" s="6" t="s">
        <v>435</v>
      </c>
    </row>
    <row r="7" spans="1:8" ht="18.75">
      <c r="A7" s="124" t="s">
        <v>436</v>
      </c>
      <c r="B7" s="124"/>
      <c r="C7" s="124"/>
      <c r="D7" s="124"/>
      <c r="E7" s="124"/>
      <c r="F7" s="124"/>
      <c r="G7" s="124"/>
      <c r="H7" s="124"/>
    </row>
    <row r="8" spans="1:8">
      <c r="A8" s="24" t="s">
        <v>10</v>
      </c>
      <c r="B8" s="24"/>
      <c r="C8" s="24" t="s">
        <v>11</v>
      </c>
      <c r="D8" s="24" t="s">
        <v>87</v>
      </c>
      <c r="E8" s="24" t="s">
        <v>437</v>
      </c>
      <c r="F8" s="24" t="s">
        <v>438</v>
      </c>
      <c r="G8" s="26">
        <f>IF(AND(G3="Yes"),G10,IF(AND(G3="No",G4="Grid is located in LDC/SIDs/URC"),G15,IF(AND(G3="No",G4="Isolated System"),G24,IF(AND(G3="No",G4="Neither"),G15))))</f>
        <v>0.65622197500000001</v>
      </c>
      <c r="H8" s="24"/>
    </row>
    <row r="9" spans="1:8" ht="18.75">
      <c r="A9" s="124" t="s">
        <v>439</v>
      </c>
      <c r="B9" s="124"/>
      <c r="C9" s="124"/>
      <c r="D9" s="124"/>
      <c r="E9" s="124"/>
      <c r="F9" s="124"/>
      <c r="G9" s="124"/>
      <c r="H9" s="124"/>
    </row>
    <row r="10" spans="1:8">
      <c r="A10" s="24" t="s">
        <v>10</v>
      </c>
      <c r="B10" s="24"/>
      <c r="C10" s="24" t="s">
        <v>11</v>
      </c>
      <c r="D10" s="24" t="s">
        <v>87</v>
      </c>
      <c r="E10" s="24" t="s">
        <v>437</v>
      </c>
      <c r="F10" s="24" t="s">
        <v>440</v>
      </c>
      <c r="G10" s="26">
        <f>G11*G12+'Tool 07 Build Margin'!G3*G13</f>
        <v>0.65622197500000001</v>
      </c>
      <c r="H10" s="24"/>
    </row>
    <row r="11" spans="1:8">
      <c r="A11" s="24" t="s">
        <v>10</v>
      </c>
      <c r="B11" s="24"/>
      <c r="C11" s="24" t="s">
        <v>11</v>
      </c>
      <c r="D11" s="24" t="s">
        <v>90</v>
      </c>
      <c r="E11" s="24" t="s">
        <v>441</v>
      </c>
      <c r="F11" s="24" t="s">
        <v>442</v>
      </c>
      <c r="G11" s="26">
        <f>'Tool 07 Average OM'!G4</f>
        <v>0.5164879</v>
      </c>
      <c r="H11" s="24"/>
    </row>
    <row r="12" spans="1:8">
      <c r="A12" s="24" t="s">
        <v>10</v>
      </c>
      <c r="B12" s="24"/>
      <c r="C12" s="24" t="s">
        <v>11</v>
      </c>
      <c r="D12" s="24" t="s">
        <v>90</v>
      </c>
      <c r="E12" s="24" t="s">
        <v>443</v>
      </c>
      <c r="F12" s="24" t="s">
        <v>444</v>
      </c>
      <c r="G12" s="26">
        <f>IF(AND(G3="Yes",G5="Yes",G6="All Other Projects"),0.5,IF(AND(G3="Yes",G5="No",G6="All Other Projects"),0.25,IF(AND(G3="Yes",G5="Yes",G6="Wind and Solar Power Generation"),0.75,IF(AND(G3="Yes",G5="No",G6="Wind and Solar Power Generation"),0.75))))</f>
        <v>0.25</v>
      </c>
      <c r="H12" s="26"/>
    </row>
    <row r="13" spans="1:8">
      <c r="A13" s="24" t="s">
        <v>10</v>
      </c>
      <c r="B13" s="24"/>
      <c r="C13" s="24" t="s">
        <v>11</v>
      </c>
      <c r="D13" s="24" t="s">
        <v>90</v>
      </c>
      <c r="E13" s="24" t="s">
        <v>445</v>
      </c>
      <c r="F13" s="24" t="s">
        <v>446</v>
      </c>
      <c r="G13" s="26">
        <f>IF(AND(G3="Yes",G5="Yes",G6="All Other Projects"),0.5,IF(AND(G3="Yes",G5="No",G6="All Other Projects"),0.75,IF(AND(G3="Yes",G5="Yes",G6="Wind and Solar Power Generation"),0.25,IF(AND(G3="Yes",G5="No",G6="Wind and Solar Power Generation"),0.25))))</f>
        <v>0.75</v>
      </c>
      <c r="H13" s="24"/>
    </row>
    <row r="14" spans="1:8" ht="18.75">
      <c r="A14" s="124" t="s">
        <v>447</v>
      </c>
      <c r="B14" s="124"/>
      <c r="C14" s="124"/>
      <c r="D14" s="124"/>
      <c r="E14" s="124"/>
      <c r="F14" s="124"/>
      <c r="G14" s="124"/>
      <c r="H14" s="124"/>
    </row>
    <row r="15" spans="1:8">
      <c r="A15" s="24" t="s">
        <v>10</v>
      </c>
      <c r="B15" s="24"/>
      <c r="C15" s="24" t="s">
        <v>11</v>
      </c>
      <c r="D15" s="24" t="s">
        <v>87</v>
      </c>
      <c r="E15" s="24" t="s">
        <v>437</v>
      </c>
      <c r="F15" s="24" t="s">
        <v>440</v>
      </c>
      <c r="G15" s="26">
        <f>G22*G16+G18*G17</f>
        <v>0</v>
      </c>
      <c r="H15" s="24"/>
    </row>
    <row r="16" spans="1:8">
      <c r="A16" s="24" t="s">
        <v>10</v>
      </c>
      <c r="B16" s="24"/>
      <c r="C16" s="24" t="s">
        <v>11</v>
      </c>
      <c r="D16" s="24" t="s">
        <v>90</v>
      </c>
      <c r="E16" s="24" t="s">
        <v>443</v>
      </c>
      <c r="F16" s="24" t="s">
        <v>444</v>
      </c>
      <c r="G16" s="26" t="b">
        <f>IF(G3="No",IF(AND(G4="Grid is located in LDC/SIDs/URC"),1,IF(AND(G3="No",G4="Neither",G5="Yes",G6="All Other Projects"),0.5,IF(AND(G3="No",G4="Neither",G5="No",G6="All Other Projects"),0.25,IF(AND(G3="No",G4="Neither",G5="Yes",G6="Wind and Solar Power Generation"),0.75,IF(AND(G3="No",G4="Neither",G5="No",G6="Wind and Solar Power Generation"),0.75))))))</f>
        <v>0</v>
      </c>
      <c r="H16" s="26"/>
    </row>
    <row r="17" spans="1:8">
      <c r="A17" s="24" t="s">
        <v>10</v>
      </c>
      <c r="B17" s="24"/>
      <c r="C17" s="24" t="s">
        <v>11</v>
      </c>
      <c r="D17" s="24" t="s">
        <v>90</v>
      </c>
      <c r="E17" s="24" t="s">
        <v>445</v>
      </c>
      <c r="F17" s="24" t="s">
        <v>446</v>
      </c>
      <c r="G17" s="26" t="b">
        <f>IF(G3="No",IF(AND(G4="Grid is located in LDC/SIDs/URC"),1,IF(AND(G3="No",G4="Neither",G5="Yes",G6="All Other Projects"),0.5,IF(AND(G3="No",G4="Neither",G5="No",G6="All Other Projects"),0.75,IF(AND(G3="No",G4="Neither",G5="Yes",G6="Wind and Solar Power Generation"),0.25,IF(AND(G3="No",G4="Neither",G5="No",G6="Wind and Solar Power Generation"),0.25))))))</f>
        <v>0</v>
      </c>
      <c r="H17" s="24"/>
    </row>
    <row r="18" spans="1:8">
      <c r="A18" s="24" t="s">
        <v>10</v>
      </c>
      <c r="B18" s="24"/>
      <c r="C18" s="24" t="s">
        <v>11</v>
      </c>
      <c r="D18" s="24" t="s">
        <v>90</v>
      </c>
      <c r="E18" s="24" t="s">
        <v>413</v>
      </c>
      <c r="F18" s="24" t="s">
        <v>414</v>
      </c>
      <c r="G18" s="26" t="b">
        <f>IF(AND(G19="Yes",G4="Neither",G20="Less than or equal",G21="Yes"),0.326,IF(AND(G19="Yes",G4="Neither",G20="Less than or equal",G21="No"),0.568,IF(AND(G19="Yes",G4="Neither",G20="More than or equal"),0,IF(AND(G19="No",G4="Grid is located in LDC/SIDs/URC"),'Tool 07 Build Margin'!G3))))</f>
        <v>0</v>
      </c>
      <c r="H18" s="24"/>
    </row>
    <row r="19" spans="1:8">
      <c r="A19" t="s">
        <v>10</v>
      </c>
      <c r="C19" t="s">
        <v>11</v>
      </c>
      <c r="D19" t="s">
        <v>90</v>
      </c>
      <c r="E19" t="s">
        <v>328</v>
      </c>
      <c r="F19" s="2" t="s">
        <v>448</v>
      </c>
      <c r="G19" s="6" t="s">
        <v>11</v>
      </c>
    </row>
    <row r="20" spans="1:8" ht="45">
      <c r="A20" t="s">
        <v>10</v>
      </c>
      <c r="C20" t="s">
        <v>11</v>
      </c>
      <c r="D20" t="s">
        <v>90</v>
      </c>
      <c r="E20" t="s">
        <v>328</v>
      </c>
      <c r="F20" s="2" t="s">
        <v>449</v>
      </c>
      <c r="G20" s="6" t="s">
        <v>450</v>
      </c>
    </row>
    <row r="21" spans="1:8" ht="30">
      <c r="A21" t="s">
        <v>10</v>
      </c>
      <c r="C21" t="s">
        <v>11</v>
      </c>
      <c r="D21" t="s">
        <v>90</v>
      </c>
      <c r="E21" t="s">
        <v>328</v>
      </c>
      <c r="F21" s="2" t="s">
        <v>451</v>
      </c>
      <c r="G21" s="6" t="s">
        <v>10</v>
      </c>
    </row>
    <row r="22" spans="1:8">
      <c r="A22" s="24" t="s">
        <v>10</v>
      </c>
      <c r="B22" s="24"/>
      <c r="C22" s="24" t="s">
        <v>11</v>
      </c>
      <c r="D22" s="24" t="s">
        <v>90</v>
      </c>
      <c r="E22" s="24" t="s">
        <v>441</v>
      </c>
      <c r="F22" s="24" t="s">
        <v>442</v>
      </c>
      <c r="G22" s="26">
        <f>IF(AND('Tool 07 Average OM'!G3="Option A"),'Tool 07 Average OM'!G6,IF('Tool 07 Average OM'!G3="Option B",'Tool 07 Average OM'!G30))</f>
        <v>0.5164879</v>
      </c>
      <c r="H22" s="24"/>
    </row>
    <row r="23" spans="1:8" ht="18.75">
      <c r="A23" s="124" t="s">
        <v>452</v>
      </c>
      <c r="B23" s="124"/>
      <c r="C23" s="124"/>
      <c r="D23" s="124"/>
      <c r="E23" s="124"/>
      <c r="F23" s="124"/>
      <c r="G23" s="124"/>
      <c r="H23" s="124"/>
    </row>
    <row r="24" spans="1:8">
      <c r="A24" s="24" t="s">
        <v>10</v>
      </c>
      <c r="B24" s="24"/>
      <c r="C24" s="24" t="s">
        <v>11</v>
      </c>
      <c r="D24" s="24" t="s">
        <v>90</v>
      </c>
      <c r="E24" s="24" t="s">
        <v>437</v>
      </c>
      <c r="F24" s="24" t="s">
        <v>440</v>
      </c>
      <c r="G24" s="26">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v>
      </c>
      <c r="H24" s="24"/>
    </row>
    <row r="25" spans="1:8">
      <c r="A25" s="24" t="s">
        <v>10</v>
      </c>
      <c r="B25" s="24"/>
      <c r="C25" s="24" t="s">
        <v>11</v>
      </c>
      <c r="D25" s="24" t="s">
        <v>90</v>
      </c>
      <c r="E25" s="24" t="s">
        <v>443</v>
      </c>
      <c r="F25" s="24" t="s">
        <v>444</v>
      </c>
      <c r="G25" s="26" t="b">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v>
      </c>
      <c r="H25" s="26"/>
    </row>
    <row r="26" spans="1:8">
      <c r="A26" s="24" t="s">
        <v>10</v>
      </c>
      <c r="B26" s="24"/>
      <c r="C26" s="24" t="s">
        <v>11</v>
      </c>
      <c r="D26" s="24" t="s">
        <v>90</v>
      </c>
      <c r="E26" s="24" t="s">
        <v>445</v>
      </c>
      <c r="F26" s="24" t="s">
        <v>446</v>
      </c>
      <c r="G26" s="26" t="b">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v>
      </c>
      <c r="H26" s="24"/>
    </row>
    <row r="27" spans="1:8">
      <c r="A27" s="24" t="s">
        <v>10</v>
      </c>
      <c r="B27" s="24"/>
      <c r="C27" s="24" t="s">
        <v>11</v>
      </c>
      <c r="D27" s="24" t="s">
        <v>90</v>
      </c>
      <c r="E27" s="24" t="s">
        <v>441</v>
      </c>
      <c r="F27" s="24" t="s">
        <v>442</v>
      </c>
      <c r="G27" s="26">
        <f>IF(AND(G29="Single"),0.79,IF(AND(G29="Multiple",G30="Isolated grid system with only liquid fuel power plant"),0.79))</f>
        <v>0.79</v>
      </c>
      <c r="H27" s="24"/>
    </row>
    <row r="28" spans="1:8">
      <c r="A28" s="24" t="s">
        <v>10</v>
      </c>
      <c r="B28" s="24"/>
      <c r="C28" s="24" t="s">
        <v>11</v>
      </c>
      <c r="D28" s="24" t="s">
        <v>90</v>
      </c>
      <c r="E28" s="24" t="s">
        <v>413</v>
      </c>
      <c r="F28" s="24" t="s">
        <v>414</v>
      </c>
      <c r="G28" s="26">
        <f>IF(AND(G29="Single"),0.58,IF(AND(G29="Multiple",G30="Isolated grid system with only liquid fuel power plant"),0.58))</f>
        <v>0.57999999999999996</v>
      </c>
      <c r="H28" s="24"/>
    </row>
    <row r="29" spans="1:8" ht="30">
      <c r="A29" t="s">
        <v>10</v>
      </c>
      <c r="C29" t="s">
        <v>11</v>
      </c>
      <c r="E29" t="s">
        <v>328</v>
      </c>
      <c r="F29" s="2" t="s">
        <v>453</v>
      </c>
      <c r="G29" s="6" t="s">
        <v>454</v>
      </c>
      <c r="H29" s="2" t="s">
        <v>455</v>
      </c>
    </row>
    <row r="30" spans="1:8" ht="75">
      <c r="A30" t="s">
        <v>10</v>
      </c>
      <c r="C30" t="s">
        <v>11</v>
      </c>
      <c r="E30" t="s">
        <v>328</v>
      </c>
      <c r="F30" t="s">
        <v>456</v>
      </c>
      <c r="G30" s="4" t="s">
        <v>457</v>
      </c>
      <c r="H30" s="2" t="s">
        <v>458</v>
      </c>
    </row>
    <row r="31" spans="1:8">
      <c r="A31" t="s">
        <v>10</v>
      </c>
      <c r="C31" t="s">
        <v>11</v>
      </c>
      <c r="E31" t="s">
        <v>328</v>
      </c>
      <c r="F31" t="s">
        <v>459</v>
      </c>
      <c r="G31" s="6" t="s">
        <v>10</v>
      </c>
    </row>
  </sheetData>
  <mergeCells count="5">
    <mergeCell ref="A2:H2"/>
    <mergeCell ref="A7:H7"/>
    <mergeCell ref="A9:H9"/>
    <mergeCell ref="A14:H14"/>
    <mergeCell ref="A23:H23"/>
  </mergeCells>
  <dataValidations count="7">
    <dataValidation type="list" allowBlank="1" showInputMessage="1" showErrorMessage="1" sqref="G4" xr:uid="{0A4559DC-84EA-49F1-8024-E8EFB64C95F5}">
      <formula1>"Grid is located in LDC/SIDs/URC, Isolated System,Neither"</formula1>
    </dataValidation>
    <dataValidation type="list" allowBlank="1" showInputMessage="1" showErrorMessage="1" sqref="G30" xr:uid="{88B41651-E67A-4430-A316-EC60E084EC33}">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250940AB-27BA-44B2-AE1A-59664809A7B3}">
      <formula1>"Single, Multiple"</formula1>
    </dataValidation>
    <dataValidation type="list" allowBlank="1" showInputMessage="1" showErrorMessage="1" sqref="G20" xr:uid="{45072D39-9047-4864-989F-42FF40A8C2CF}">
      <formula1>"Less than or equal, More than or equal"</formula1>
    </dataValidation>
    <dataValidation type="list" allowBlank="1" showInputMessage="1" showErrorMessage="1" sqref="G6" xr:uid="{C7CDE586-896C-46C3-B0D0-63EF15586308}">
      <formula1>"Wind and Solar Power Generation,All Other Projects"</formula1>
    </dataValidation>
    <dataValidation type="list" allowBlank="1" showInputMessage="1" showErrorMessage="1" sqref="D10:D13 D3:D6 D8 D24:D31 D15:D22" xr:uid="{8261042B-82E9-450D-B685-6BA0E778EFE5}">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63C9DE6A-7429-457D-8DC3-371DD6F664CD}">
      <formula1>"Yes,No"</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E8852-E707-4089-9020-AB03065273A4}">
  <dimension ref="A1:H30"/>
  <sheetViews>
    <sheetView workbookViewId="0">
      <pane ySplit="1" topLeftCell="A2" activePane="bottomLeft" state="frozen"/>
      <selection pane="bottomLeft" activeCell="D8" sqref="D8"/>
    </sheetView>
  </sheetViews>
  <sheetFormatPr defaultRowHeight="15"/>
  <cols>
    <col min="1" max="1" width="11" customWidth="1"/>
    <col min="2" max="2" width="13.42578125" customWidth="1"/>
    <col min="3" max="3" width="12" customWidth="1"/>
    <col min="4" max="4" width="15" bestFit="1" customWidth="1"/>
    <col min="5" max="5" width="18.42578125" bestFit="1" customWidth="1"/>
    <col min="6" max="6" width="59" customWidth="1"/>
    <col min="7" max="7" width="32.140625" style="39" bestFit="1" customWidth="1"/>
    <col min="8" max="8" width="87.85546875" customWidth="1"/>
    <col min="12" max="12" width="49.42578125" customWidth="1"/>
    <col min="13" max="13" width="17.42578125" customWidth="1"/>
  </cols>
  <sheetData>
    <row r="1" spans="1:8" ht="39.75" customHeight="1">
      <c r="A1" s="40" t="s">
        <v>0</v>
      </c>
      <c r="B1" s="40" t="s">
        <v>1</v>
      </c>
      <c r="C1" s="41" t="s">
        <v>197</v>
      </c>
      <c r="D1" s="40" t="s">
        <v>3</v>
      </c>
      <c r="E1" s="40" t="s">
        <v>5</v>
      </c>
      <c r="F1" s="42" t="s">
        <v>6</v>
      </c>
      <c r="G1" s="56" t="s">
        <v>7</v>
      </c>
      <c r="H1" s="41" t="s">
        <v>8</v>
      </c>
    </row>
    <row r="2" spans="1:8" ht="36.75" customHeight="1">
      <c r="A2" s="122" t="s">
        <v>460</v>
      </c>
      <c r="B2" s="122"/>
      <c r="C2" s="122"/>
      <c r="D2" s="122"/>
      <c r="E2" s="122"/>
      <c r="F2" s="122"/>
      <c r="G2" s="122"/>
      <c r="H2" s="122"/>
    </row>
    <row r="3" spans="1:8" ht="78.75">
      <c r="A3" s="57" t="s">
        <v>199</v>
      </c>
      <c r="B3" s="57"/>
      <c r="C3" s="57" t="s">
        <v>199</v>
      </c>
      <c r="D3" s="58" t="s">
        <v>87</v>
      </c>
      <c r="E3" s="59" t="s">
        <v>461</v>
      </c>
      <c r="F3" s="60" t="s">
        <v>462</v>
      </c>
      <c r="G3" s="61">
        <f>G14</f>
        <v>15</v>
      </c>
      <c r="H3" s="62" t="s">
        <v>463</v>
      </c>
    </row>
    <row r="4" spans="1:8" ht="33.75" customHeight="1">
      <c r="A4" s="63" t="s">
        <v>464</v>
      </c>
      <c r="B4" s="63"/>
      <c r="C4" s="63" t="s">
        <v>199</v>
      </c>
      <c r="D4" s="63" t="s">
        <v>12</v>
      </c>
      <c r="E4" s="64"/>
      <c r="F4" s="65" t="s">
        <v>465</v>
      </c>
      <c r="G4" s="39" t="s">
        <v>466</v>
      </c>
    </row>
    <row r="5" spans="1:8" ht="39" customHeight="1">
      <c r="A5" s="122" t="s">
        <v>467</v>
      </c>
      <c r="B5" s="122"/>
      <c r="C5" s="122"/>
      <c r="D5" s="122"/>
      <c r="E5" s="122"/>
      <c r="F5" s="122"/>
      <c r="G5" s="122"/>
      <c r="H5" s="122"/>
    </row>
    <row r="6" spans="1:8" ht="45" customHeight="1">
      <c r="A6" s="66" t="s">
        <v>199</v>
      </c>
      <c r="B6" s="63"/>
      <c r="C6" s="66" t="s">
        <v>199</v>
      </c>
      <c r="D6" s="63" t="s">
        <v>200</v>
      </c>
      <c r="E6" s="67" t="s">
        <v>461</v>
      </c>
      <c r="F6" s="68" t="s">
        <v>468</v>
      </c>
      <c r="G6" s="53"/>
      <c r="H6" s="65" t="s">
        <v>469</v>
      </c>
    </row>
    <row r="7" spans="1:8" ht="149.25" customHeight="1">
      <c r="A7" s="69" t="s">
        <v>464</v>
      </c>
      <c r="B7" s="69"/>
      <c r="C7" s="69" t="s">
        <v>199</v>
      </c>
      <c r="D7" s="69" t="s">
        <v>470</v>
      </c>
      <c r="E7" s="70"/>
      <c r="F7" s="71" t="s">
        <v>471</v>
      </c>
      <c r="G7" s="72" t="s">
        <v>199</v>
      </c>
      <c r="H7" s="73" t="s">
        <v>472</v>
      </c>
    </row>
    <row r="8" spans="1:8" ht="26.25">
      <c r="A8" s="63" t="s">
        <v>464</v>
      </c>
      <c r="B8" s="63"/>
      <c r="C8" s="63" t="s">
        <v>199</v>
      </c>
      <c r="D8" s="63" t="s">
        <v>12</v>
      </c>
      <c r="E8" s="64"/>
      <c r="F8" s="65" t="s">
        <v>473</v>
      </c>
      <c r="G8" s="53" t="s">
        <v>474</v>
      </c>
      <c r="H8" s="65" t="s">
        <v>475</v>
      </c>
    </row>
    <row r="9" spans="1:8" ht="46.5" customHeight="1">
      <c r="A9" s="122" t="s">
        <v>476</v>
      </c>
      <c r="B9" s="122"/>
      <c r="C9" s="122"/>
      <c r="D9" s="122"/>
      <c r="E9" s="122"/>
      <c r="F9" s="122"/>
      <c r="G9" s="122"/>
      <c r="H9" s="122"/>
    </row>
    <row r="10" spans="1:8" ht="48.75" customHeight="1">
      <c r="A10" s="66" t="s">
        <v>199</v>
      </c>
      <c r="B10" s="63"/>
      <c r="C10" s="66" t="s">
        <v>199</v>
      </c>
      <c r="D10" s="63" t="s">
        <v>200</v>
      </c>
      <c r="E10" s="67" t="s">
        <v>461</v>
      </c>
      <c r="F10" s="68" t="s">
        <v>477</v>
      </c>
      <c r="G10" s="53"/>
      <c r="H10" s="65" t="s">
        <v>469</v>
      </c>
    </row>
    <row r="11" spans="1:8" ht="103.5" customHeight="1">
      <c r="A11" s="69" t="s">
        <v>464</v>
      </c>
      <c r="B11" s="69"/>
      <c r="C11" s="69" t="s">
        <v>199</v>
      </c>
      <c r="D11" s="69" t="s">
        <v>470</v>
      </c>
      <c r="E11" s="70"/>
      <c r="F11" s="71" t="s">
        <v>478</v>
      </c>
      <c r="G11" s="72" t="s">
        <v>199</v>
      </c>
      <c r="H11" s="73" t="s">
        <v>479</v>
      </c>
    </row>
    <row r="12" spans="1:8" ht="18.75" customHeight="1">
      <c r="A12" s="63" t="s">
        <v>464</v>
      </c>
      <c r="B12" s="63"/>
      <c r="C12" s="63" t="s">
        <v>199</v>
      </c>
      <c r="D12" s="63" t="s">
        <v>12</v>
      </c>
      <c r="E12" s="64"/>
      <c r="F12" s="65" t="s">
        <v>480</v>
      </c>
      <c r="G12" s="53" t="s">
        <v>474</v>
      </c>
      <c r="H12" s="65" t="s">
        <v>475</v>
      </c>
    </row>
    <row r="13" spans="1:8" ht="39" customHeight="1">
      <c r="A13" s="122" t="s">
        <v>481</v>
      </c>
      <c r="B13" s="122"/>
      <c r="C13" s="122"/>
      <c r="D13" s="122"/>
      <c r="E13" s="122"/>
      <c r="F13" s="122"/>
      <c r="G13" s="122"/>
      <c r="H13" s="122"/>
    </row>
    <row r="14" spans="1:8" ht="48.75" customHeight="1">
      <c r="A14" s="74" t="s">
        <v>199</v>
      </c>
      <c r="B14" s="75"/>
      <c r="C14" s="74" t="s">
        <v>199</v>
      </c>
      <c r="D14" s="58" t="s">
        <v>87</v>
      </c>
      <c r="E14" s="59" t="s">
        <v>461</v>
      </c>
      <c r="F14" s="60" t="s">
        <v>482</v>
      </c>
      <c r="G14" s="76">
        <f>G19-G20</f>
        <v>15</v>
      </c>
      <c r="H14" s="24"/>
    </row>
    <row r="15" spans="1:8" ht="120" customHeight="1">
      <c r="A15" s="77" t="s">
        <v>464</v>
      </c>
      <c r="B15" s="78"/>
      <c r="C15" s="77" t="s">
        <v>199</v>
      </c>
      <c r="D15" s="77" t="s">
        <v>470</v>
      </c>
      <c r="E15" s="79"/>
      <c r="F15" s="71" t="s">
        <v>471</v>
      </c>
      <c r="G15" s="72" t="s">
        <v>199</v>
      </c>
      <c r="H15" s="73" t="s">
        <v>483</v>
      </c>
    </row>
    <row r="16" spans="1:8">
      <c r="A16" s="80" t="s">
        <v>464</v>
      </c>
      <c r="B16" s="81"/>
      <c r="C16" s="80" t="s">
        <v>199</v>
      </c>
      <c r="D16" s="80" t="s">
        <v>12</v>
      </c>
      <c r="F16" s="65" t="s">
        <v>473</v>
      </c>
      <c r="G16" s="53" t="s">
        <v>474</v>
      </c>
      <c r="H16" s="65" t="s">
        <v>475</v>
      </c>
    </row>
    <row r="17" spans="1:8" ht="32.25" customHeight="1">
      <c r="A17" s="77" t="s">
        <v>464</v>
      </c>
      <c r="B17" s="78"/>
      <c r="C17" s="77" t="s">
        <v>199</v>
      </c>
      <c r="D17" s="77" t="s">
        <v>470</v>
      </c>
      <c r="E17" s="79"/>
      <c r="F17" s="82" t="s">
        <v>484</v>
      </c>
      <c r="G17" s="72" t="s">
        <v>485</v>
      </c>
      <c r="H17" s="82"/>
    </row>
    <row r="18" spans="1:8" ht="32.25" customHeight="1">
      <c r="A18" s="77"/>
      <c r="B18" s="78"/>
      <c r="C18" s="77" t="s">
        <v>199</v>
      </c>
      <c r="D18" s="77" t="s">
        <v>470</v>
      </c>
      <c r="E18" s="79"/>
      <c r="F18" s="82" t="s">
        <v>486</v>
      </c>
      <c r="G18" s="72" t="s">
        <v>487</v>
      </c>
      <c r="H18" s="82"/>
    </row>
    <row r="19" spans="1:8" ht="24">
      <c r="A19" s="81" t="s">
        <v>464</v>
      </c>
      <c r="B19" s="81"/>
      <c r="C19" s="81" t="s">
        <v>199</v>
      </c>
      <c r="D19" s="81" t="s">
        <v>99</v>
      </c>
      <c r="E19" s="67" t="s">
        <v>488</v>
      </c>
      <c r="F19" t="s">
        <v>489</v>
      </c>
      <c r="G19" s="39">
        <f>IF(G17="","",VLOOKUP(G17,F24:G30,2,FALSE))</f>
        <v>25</v>
      </c>
    </row>
    <row r="20" spans="1:8" ht="24">
      <c r="A20" s="83" t="s">
        <v>464</v>
      </c>
      <c r="B20" s="81"/>
      <c r="C20" s="83" t="s">
        <v>199</v>
      </c>
      <c r="D20" s="83" t="s">
        <v>99</v>
      </c>
      <c r="E20" s="67" t="s">
        <v>490</v>
      </c>
      <c r="F20" t="s">
        <v>491</v>
      </c>
      <c r="G20" s="39">
        <v>10</v>
      </c>
      <c r="H20" t="s">
        <v>492</v>
      </c>
    </row>
    <row r="21" spans="1:8" ht="50.25" customHeight="1">
      <c r="A21" s="122" t="s">
        <v>493</v>
      </c>
      <c r="B21" s="122"/>
      <c r="C21" s="122"/>
      <c r="D21" s="122"/>
      <c r="E21" s="122"/>
      <c r="F21" s="122"/>
      <c r="G21" s="122"/>
      <c r="H21" s="122"/>
    </row>
    <row r="23" spans="1:8" ht="30">
      <c r="F23" s="84" t="s">
        <v>494</v>
      </c>
      <c r="G23" s="85" t="s">
        <v>495</v>
      </c>
      <c r="H23" s="86" t="s">
        <v>496</v>
      </c>
    </row>
    <row r="24" spans="1:8">
      <c r="F24" s="87" t="s">
        <v>485</v>
      </c>
      <c r="G24" s="88">
        <v>25</v>
      </c>
      <c r="H24" s="89" t="s">
        <v>497</v>
      </c>
    </row>
    <row r="25" spans="1:8">
      <c r="F25" s="87" t="s">
        <v>498</v>
      </c>
      <c r="G25" s="90">
        <v>150000</v>
      </c>
      <c r="H25" s="89" t="s">
        <v>499</v>
      </c>
    </row>
    <row r="26" spans="1:8">
      <c r="F26" s="87" t="s">
        <v>500</v>
      </c>
      <c r="G26" s="90">
        <v>200000</v>
      </c>
      <c r="H26" s="89" t="s">
        <v>499</v>
      </c>
    </row>
    <row r="27" spans="1:8">
      <c r="F27" s="87" t="s">
        <v>501</v>
      </c>
      <c r="G27" s="88">
        <v>25</v>
      </c>
      <c r="H27" s="89" t="s">
        <v>497</v>
      </c>
    </row>
    <row r="28" spans="1:8">
      <c r="F28" s="87" t="s">
        <v>502</v>
      </c>
      <c r="G28" s="88">
        <v>20</v>
      </c>
      <c r="H28" s="89" t="s">
        <v>497</v>
      </c>
    </row>
    <row r="29" spans="1:8">
      <c r="F29" s="87" t="s">
        <v>503</v>
      </c>
      <c r="G29" s="90">
        <v>50000</v>
      </c>
      <c r="H29" s="89" t="s">
        <v>499</v>
      </c>
    </row>
    <row r="30" spans="1:8" ht="15.75" thickBot="1">
      <c r="F30" s="91" t="s">
        <v>504</v>
      </c>
      <c r="G30" s="92">
        <v>15</v>
      </c>
      <c r="H30" s="93" t="s">
        <v>497</v>
      </c>
    </row>
  </sheetData>
  <mergeCells count="5">
    <mergeCell ref="A2:H2"/>
    <mergeCell ref="A5:H5"/>
    <mergeCell ref="A9:H9"/>
    <mergeCell ref="A13:H13"/>
    <mergeCell ref="A21:H21"/>
  </mergeCells>
  <dataValidations count="4">
    <dataValidation type="list" allowBlank="1" showInputMessage="1" showErrorMessage="1" sqref="G4" xr:uid="{0B2D4D16-083C-480F-A8D7-DA2E7101A1E1}">
      <formula1>"(A) Use manufacturers information,(B) Obtain Expert evaluation,(C) Use default values"</formula1>
    </dataValidation>
    <dataValidation type="list" allowBlank="1" showInputMessage="1" showErrorMessage="1" sqref="G7 G11 G15" xr:uid="{DFE8297B-9E2A-4F16-B58F-96865C50167A}">
      <formula1>"yes,no"</formula1>
    </dataValidation>
    <dataValidation type="list" allowBlank="1" showInputMessage="1" showErrorMessage="1" sqref="G17" xr:uid="{D0DE251E-BFBD-4B6A-8653-F1FB9549FAD4}">
      <formula1>$F$24:$F$30</formula1>
    </dataValidation>
    <dataValidation type="list" allowBlank="1" showInputMessage="1" showErrorMessage="1" sqref="G18" xr:uid="{66AD6EF3-089C-4425-BF33-DA059FC0D2C0}">
      <formula1>"Hours,Years"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7497F-659F-41DB-93CA-8BA32D70B16D}">
  <dimension ref="A1:B481"/>
  <sheetViews>
    <sheetView topLeftCell="A36" zoomScale="120" zoomScaleNormal="120" workbookViewId="0">
      <selection activeCell="C1" sqref="C1"/>
    </sheetView>
  </sheetViews>
  <sheetFormatPr defaultColWidth="8.85546875" defaultRowHeight="15"/>
  <cols>
    <col min="1" max="1" width="51.7109375" bestFit="1" customWidth="1"/>
    <col min="2" max="2" width="150.5703125" customWidth="1"/>
  </cols>
  <sheetData>
    <row r="1" spans="1:2">
      <c r="A1" s="113" t="s">
        <v>505</v>
      </c>
      <c r="B1" s="114" t="s">
        <v>506</v>
      </c>
    </row>
    <row r="2" spans="1:2">
      <c r="A2" t="s">
        <v>507</v>
      </c>
      <c r="B2" t="s">
        <v>508</v>
      </c>
    </row>
    <row r="3" spans="1:2">
      <c r="A3" t="s">
        <v>35</v>
      </c>
      <c r="B3" t="s">
        <v>509</v>
      </c>
    </row>
    <row r="4" spans="1:2">
      <c r="A4" t="s">
        <v>510</v>
      </c>
      <c r="B4" t="s">
        <v>511</v>
      </c>
    </row>
    <row r="5" spans="1:2">
      <c r="A5" t="s">
        <v>44</v>
      </c>
      <c r="B5" t="s">
        <v>512</v>
      </c>
    </row>
    <row r="6" spans="1:2">
      <c r="A6" t="s">
        <v>56</v>
      </c>
      <c r="B6" t="s">
        <v>513</v>
      </c>
    </row>
    <row r="7" spans="1:2">
      <c r="A7" t="s">
        <v>47</v>
      </c>
      <c r="B7" t="s">
        <v>514</v>
      </c>
    </row>
    <row r="8" spans="1:2">
      <c r="A8" t="s">
        <v>515</v>
      </c>
      <c r="B8" t="s">
        <v>516</v>
      </c>
    </row>
    <row r="9" spans="1:2">
      <c r="A9" t="s">
        <v>517</v>
      </c>
      <c r="B9" t="s">
        <v>518</v>
      </c>
    </row>
    <row r="10" spans="1:2">
      <c r="A10" t="s">
        <v>519</v>
      </c>
      <c r="B10" t="s">
        <v>520</v>
      </c>
    </row>
    <row r="11" spans="1:2">
      <c r="A11" t="s">
        <v>521</v>
      </c>
      <c r="B11" t="s">
        <v>522</v>
      </c>
    </row>
    <row r="12" spans="1:2">
      <c r="A12" t="s">
        <v>523</v>
      </c>
      <c r="B12" t="s">
        <v>524</v>
      </c>
    </row>
    <row r="13" spans="1:2">
      <c r="A13" t="s">
        <v>525</v>
      </c>
      <c r="B13" t="s">
        <v>526</v>
      </c>
    </row>
    <row r="14" spans="1:2">
      <c r="A14" t="s">
        <v>527</v>
      </c>
      <c r="B14" t="s">
        <v>528</v>
      </c>
    </row>
    <row r="15" spans="1:2">
      <c r="A15" t="s">
        <v>529</v>
      </c>
      <c r="B15" t="s">
        <v>530</v>
      </c>
    </row>
    <row r="16" spans="1:2">
      <c r="A16" t="s">
        <v>531</v>
      </c>
      <c r="B16" t="s">
        <v>532</v>
      </c>
    </row>
    <row r="17" spans="1:2">
      <c r="A17" t="s">
        <v>533</v>
      </c>
      <c r="B17" t="s">
        <v>534</v>
      </c>
    </row>
    <row r="18" spans="1:2">
      <c r="A18" t="s">
        <v>535</v>
      </c>
      <c r="B18" t="s">
        <v>536</v>
      </c>
    </row>
    <row r="19" spans="1:2">
      <c r="A19" t="s">
        <v>16</v>
      </c>
      <c r="B19" t="s">
        <v>537</v>
      </c>
    </row>
    <row r="20" spans="1:2">
      <c r="A20" t="s">
        <v>18</v>
      </c>
      <c r="B20" t="s">
        <v>538</v>
      </c>
    </row>
    <row r="21" spans="1:2">
      <c r="A21" t="s">
        <v>23</v>
      </c>
      <c r="B21" t="s">
        <v>539</v>
      </c>
    </row>
    <row r="22" spans="1:2">
      <c r="A22" t="s">
        <v>540</v>
      </c>
      <c r="B22" t="s">
        <v>541</v>
      </c>
    </row>
    <row r="23" spans="1:2">
      <c r="A23" t="s">
        <v>542</v>
      </c>
      <c r="B23" t="s">
        <v>543</v>
      </c>
    </row>
    <row r="24" spans="1:2">
      <c r="A24" t="s">
        <v>544</v>
      </c>
      <c r="B24" t="s">
        <v>545</v>
      </c>
    </row>
    <row r="25" spans="1:2">
      <c r="A25" t="s">
        <v>546</v>
      </c>
      <c r="B25" t="s">
        <v>547</v>
      </c>
    </row>
    <row r="26" spans="1:2">
      <c r="A26" t="s">
        <v>548</v>
      </c>
      <c r="B26" t="s">
        <v>549</v>
      </c>
    </row>
    <row r="27" spans="1:2">
      <c r="A27" t="s">
        <v>550</v>
      </c>
      <c r="B27" t="s">
        <v>551</v>
      </c>
    </row>
    <row r="28" spans="1:2">
      <c r="A28" t="s">
        <v>552</v>
      </c>
      <c r="B28" t="s">
        <v>553</v>
      </c>
    </row>
    <row r="29" spans="1:2">
      <c r="A29" t="s">
        <v>554</v>
      </c>
      <c r="B29" t="s">
        <v>555</v>
      </c>
    </row>
    <row r="30" spans="1:2">
      <c r="A30" t="s">
        <v>556</v>
      </c>
      <c r="B30" t="s">
        <v>557</v>
      </c>
    </row>
    <row r="31" spans="1:2">
      <c r="A31" t="s">
        <v>558</v>
      </c>
      <c r="B31" t="s">
        <v>559</v>
      </c>
    </row>
    <row r="32" spans="1:2">
      <c r="A32" t="s">
        <v>560</v>
      </c>
      <c r="B32" t="s">
        <v>561</v>
      </c>
    </row>
    <row r="33" spans="1:2">
      <c r="A33" t="s">
        <v>562</v>
      </c>
      <c r="B33" t="s">
        <v>563</v>
      </c>
    </row>
    <row r="34" spans="1:2">
      <c r="A34" s="115" t="s">
        <v>67</v>
      </c>
      <c r="B34" t="s">
        <v>564</v>
      </c>
    </row>
    <row r="35" spans="1:2">
      <c r="A35" s="115" t="s">
        <v>70</v>
      </c>
      <c r="B35" t="s">
        <v>565</v>
      </c>
    </row>
    <row r="36" spans="1:2">
      <c r="A36" s="115" t="s">
        <v>73</v>
      </c>
      <c r="B36" t="s">
        <v>566</v>
      </c>
    </row>
    <row r="37" spans="1:2">
      <c r="A37" t="s">
        <v>567</v>
      </c>
      <c r="B37" t="s">
        <v>568</v>
      </c>
    </row>
    <row r="38" spans="1:2">
      <c r="A38" t="s">
        <v>569</v>
      </c>
      <c r="B38" t="s">
        <v>570</v>
      </c>
    </row>
    <row r="39" spans="1:2">
      <c r="A39" t="s">
        <v>571</v>
      </c>
      <c r="B39" t="s">
        <v>572</v>
      </c>
    </row>
    <row r="40" spans="1:2">
      <c r="A40" t="s">
        <v>573</v>
      </c>
      <c r="B40" t="s">
        <v>574</v>
      </c>
    </row>
    <row r="41" spans="1:2">
      <c r="A41" t="s">
        <v>575</v>
      </c>
      <c r="B41" t="s">
        <v>576</v>
      </c>
    </row>
    <row r="42" spans="1:2">
      <c r="A42" t="s">
        <v>577</v>
      </c>
      <c r="B42" t="s">
        <v>578</v>
      </c>
    </row>
    <row r="43" spans="1:2">
      <c r="A43" t="s">
        <v>579</v>
      </c>
      <c r="B43" t="s">
        <v>580</v>
      </c>
    </row>
    <row r="44" spans="1:2">
      <c r="A44" t="s">
        <v>581</v>
      </c>
      <c r="B44" t="s">
        <v>582</v>
      </c>
    </row>
    <row r="45" spans="1:2">
      <c r="A45" t="s">
        <v>583</v>
      </c>
      <c r="B45" t="s">
        <v>584</v>
      </c>
    </row>
    <row r="46" spans="1:2">
      <c r="A46" t="s">
        <v>585</v>
      </c>
      <c r="B46" t="s">
        <v>586</v>
      </c>
    </row>
    <row r="47" spans="1:2">
      <c r="A47" t="s">
        <v>587</v>
      </c>
      <c r="B47" t="s">
        <v>588</v>
      </c>
    </row>
    <row r="48" spans="1:2">
      <c r="A48" t="s">
        <v>589</v>
      </c>
      <c r="B48" t="s">
        <v>590</v>
      </c>
    </row>
    <row r="49" spans="1:2">
      <c r="A49" t="s">
        <v>591</v>
      </c>
      <c r="B49" t="s">
        <v>592</v>
      </c>
    </row>
    <row r="50" spans="1:2">
      <c r="A50" t="s">
        <v>593</v>
      </c>
      <c r="B50" t="s">
        <v>594</v>
      </c>
    </row>
    <row r="51" spans="1:2">
      <c r="A51" t="s">
        <v>595</v>
      </c>
      <c r="B51" t="s">
        <v>596</v>
      </c>
    </row>
    <row r="52" spans="1:2">
      <c r="A52" t="s">
        <v>597</v>
      </c>
      <c r="B52" t="s">
        <v>598</v>
      </c>
    </row>
    <row r="53" spans="1:2">
      <c r="A53" t="s">
        <v>599</v>
      </c>
      <c r="B53" t="s">
        <v>600</v>
      </c>
    </row>
    <row r="54" spans="1:2">
      <c r="A54" t="s">
        <v>601</v>
      </c>
      <c r="B54" t="s">
        <v>602</v>
      </c>
    </row>
    <row r="55" spans="1:2">
      <c r="A55" t="s">
        <v>603</v>
      </c>
      <c r="B55" t="s">
        <v>604</v>
      </c>
    </row>
    <row r="56" spans="1:2">
      <c r="A56" t="s">
        <v>605</v>
      </c>
      <c r="B56" t="s">
        <v>606</v>
      </c>
    </row>
    <row r="57" spans="1:2">
      <c r="A57" t="s">
        <v>607</v>
      </c>
      <c r="B57" t="s">
        <v>608</v>
      </c>
    </row>
    <row r="58" spans="1:2">
      <c r="A58" t="s">
        <v>609</v>
      </c>
      <c r="B58" t="s">
        <v>610</v>
      </c>
    </row>
    <row r="59" spans="1:2">
      <c r="A59" t="s">
        <v>611</v>
      </c>
      <c r="B59" t="s">
        <v>612</v>
      </c>
    </row>
    <row r="60" spans="1:2">
      <c r="A60" t="s">
        <v>613</v>
      </c>
      <c r="B60" t="s">
        <v>614</v>
      </c>
    </row>
    <row r="61" spans="1:2">
      <c r="A61" t="s">
        <v>615</v>
      </c>
      <c r="B61" t="s">
        <v>616</v>
      </c>
    </row>
    <row r="62" spans="1:2">
      <c r="A62" t="s">
        <v>617</v>
      </c>
      <c r="B62" t="s">
        <v>618</v>
      </c>
    </row>
    <row r="63" spans="1:2">
      <c r="A63" t="s">
        <v>619</v>
      </c>
      <c r="B63" t="s">
        <v>620</v>
      </c>
    </row>
    <row r="64" spans="1:2">
      <c r="A64" t="s">
        <v>621</v>
      </c>
      <c r="B64" t="s">
        <v>622</v>
      </c>
    </row>
    <row r="65" spans="1:2">
      <c r="A65" t="s">
        <v>623</v>
      </c>
      <c r="B65" t="s">
        <v>624</v>
      </c>
    </row>
    <row r="66" spans="1:2">
      <c r="A66" t="s">
        <v>625</v>
      </c>
      <c r="B66" t="s">
        <v>626</v>
      </c>
    </row>
    <row r="67" spans="1:2">
      <c r="A67" t="s">
        <v>627</v>
      </c>
      <c r="B67" t="s">
        <v>628</v>
      </c>
    </row>
    <row r="68" spans="1:2">
      <c r="A68" t="s">
        <v>629</v>
      </c>
      <c r="B68" t="s">
        <v>630</v>
      </c>
    </row>
    <row r="69" spans="1:2">
      <c r="A69" t="s">
        <v>631</v>
      </c>
      <c r="B69" t="s">
        <v>632</v>
      </c>
    </row>
    <row r="70" spans="1:2">
      <c r="A70" t="s">
        <v>633</v>
      </c>
      <c r="B70" t="s">
        <v>634</v>
      </c>
    </row>
    <row r="71" spans="1:2">
      <c r="A71" t="s">
        <v>635</v>
      </c>
      <c r="B71" t="s">
        <v>636</v>
      </c>
    </row>
    <row r="72" spans="1:2">
      <c r="A72" t="s">
        <v>637</v>
      </c>
      <c r="B72" t="s">
        <v>638</v>
      </c>
    </row>
    <row r="73" spans="1:2">
      <c r="A73" t="s">
        <v>639</v>
      </c>
      <c r="B73" t="s">
        <v>640</v>
      </c>
    </row>
    <row r="74" spans="1:2">
      <c r="A74" t="s">
        <v>641</v>
      </c>
      <c r="B74" t="s">
        <v>642</v>
      </c>
    </row>
    <row r="75" spans="1:2">
      <c r="A75" t="s">
        <v>643</v>
      </c>
      <c r="B75" t="s">
        <v>644</v>
      </c>
    </row>
    <row r="76" spans="1:2">
      <c r="A76" t="s">
        <v>645</v>
      </c>
      <c r="B76" t="s">
        <v>646</v>
      </c>
    </row>
    <row r="77" spans="1:2">
      <c r="A77" t="s">
        <v>647</v>
      </c>
      <c r="B77" t="s">
        <v>648</v>
      </c>
    </row>
    <row r="78" spans="1:2">
      <c r="A78" t="s">
        <v>649</v>
      </c>
      <c r="B78" t="s">
        <v>650</v>
      </c>
    </row>
    <row r="79" spans="1:2">
      <c r="A79" t="s">
        <v>651</v>
      </c>
      <c r="B79" t="s">
        <v>652</v>
      </c>
    </row>
    <row r="80" spans="1:2">
      <c r="A80" t="s">
        <v>653</v>
      </c>
      <c r="B80" t="s">
        <v>654</v>
      </c>
    </row>
    <row r="81" spans="1:2">
      <c r="A81" t="s">
        <v>655</v>
      </c>
      <c r="B81" t="s">
        <v>656</v>
      </c>
    </row>
    <row r="82" spans="1:2">
      <c r="A82" t="s">
        <v>657</v>
      </c>
      <c r="B82" t="s">
        <v>658</v>
      </c>
    </row>
    <row r="83" spans="1:2">
      <c r="A83" t="s">
        <v>659</v>
      </c>
      <c r="B83" t="s">
        <v>660</v>
      </c>
    </row>
    <row r="84" spans="1:2">
      <c r="A84" t="s">
        <v>81</v>
      </c>
      <c r="B84" t="s">
        <v>661</v>
      </c>
    </row>
    <row r="85" spans="1:2">
      <c r="A85" t="s">
        <v>662</v>
      </c>
      <c r="B85" t="s">
        <v>663</v>
      </c>
    </row>
    <row r="86" spans="1:2">
      <c r="A86" t="s">
        <v>664</v>
      </c>
      <c r="B86" t="s">
        <v>665</v>
      </c>
    </row>
    <row r="87" spans="1:2">
      <c r="A87" t="s">
        <v>666</v>
      </c>
      <c r="B87" t="s">
        <v>667</v>
      </c>
    </row>
    <row r="88" spans="1:2">
      <c r="A88" t="s">
        <v>668</v>
      </c>
      <c r="B88" t="s">
        <v>669</v>
      </c>
    </row>
    <row r="89" spans="1:2">
      <c r="A89" t="s">
        <v>670</v>
      </c>
      <c r="B89" t="s">
        <v>671</v>
      </c>
    </row>
    <row r="90" spans="1:2">
      <c r="A90" t="s">
        <v>672</v>
      </c>
      <c r="B90" t="s">
        <v>673</v>
      </c>
    </row>
    <row r="91" spans="1:2">
      <c r="A91" t="s">
        <v>674</v>
      </c>
      <c r="B91" t="s">
        <v>675</v>
      </c>
    </row>
    <row r="92" spans="1:2">
      <c r="A92" t="s">
        <v>676</v>
      </c>
      <c r="B92" t="s">
        <v>677</v>
      </c>
    </row>
    <row r="93" spans="1:2">
      <c r="A93" t="s">
        <v>678</v>
      </c>
      <c r="B93" t="s">
        <v>679</v>
      </c>
    </row>
    <row r="94" spans="1:2">
      <c r="A94" t="s">
        <v>680</v>
      </c>
      <c r="B94" t="s">
        <v>681</v>
      </c>
    </row>
    <row r="95" spans="1:2">
      <c r="A95" t="s">
        <v>682</v>
      </c>
      <c r="B95" t="s">
        <v>683</v>
      </c>
    </row>
    <row r="96" spans="1:2">
      <c r="A96" t="s">
        <v>684</v>
      </c>
      <c r="B96" t="s">
        <v>685</v>
      </c>
    </row>
    <row r="97" spans="1:2">
      <c r="A97" t="s">
        <v>686</v>
      </c>
      <c r="B97" t="s">
        <v>687</v>
      </c>
    </row>
    <row r="98" spans="1:2">
      <c r="A98" t="s">
        <v>688</v>
      </c>
      <c r="B98" t="s">
        <v>689</v>
      </c>
    </row>
    <row r="99" spans="1:2">
      <c r="A99" t="s">
        <v>690</v>
      </c>
      <c r="B99" t="s">
        <v>691</v>
      </c>
    </row>
    <row r="100" spans="1:2">
      <c r="A100" t="s">
        <v>692</v>
      </c>
      <c r="B100" t="s">
        <v>693</v>
      </c>
    </row>
    <row r="101" spans="1:2">
      <c r="A101" t="s">
        <v>694</v>
      </c>
      <c r="B101" t="s">
        <v>695</v>
      </c>
    </row>
    <row r="102" spans="1:2">
      <c r="A102" t="s">
        <v>696</v>
      </c>
      <c r="B102" t="s">
        <v>697</v>
      </c>
    </row>
    <row r="103" spans="1:2">
      <c r="A103" t="s">
        <v>698</v>
      </c>
      <c r="B103" t="s">
        <v>699</v>
      </c>
    </row>
    <row r="104" spans="1:2">
      <c r="A104" t="s">
        <v>700</v>
      </c>
      <c r="B104" t="s">
        <v>701</v>
      </c>
    </row>
    <row r="105" spans="1:2">
      <c r="A105" t="s">
        <v>702</v>
      </c>
      <c r="B105" t="s">
        <v>703</v>
      </c>
    </row>
    <row r="106" spans="1:2">
      <c r="A106" t="s">
        <v>704</v>
      </c>
      <c r="B106" t="s">
        <v>705</v>
      </c>
    </row>
    <row r="107" spans="1:2">
      <c r="A107" t="s">
        <v>706</v>
      </c>
      <c r="B107" t="s">
        <v>707</v>
      </c>
    </row>
    <row r="108" spans="1:2">
      <c r="A108" t="s">
        <v>708</v>
      </c>
      <c r="B108" t="s">
        <v>709</v>
      </c>
    </row>
    <row r="109" spans="1:2">
      <c r="A109" t="s">
        <v>710</v>
      </c>
      <c r="B109" t="s">
        <v>711</v>
      </c>
    </row>
    <row r="110" spans="1:2">
      <c r="A110" t="s">
        <v>712</v>
      </c>
      <c r="B110" t="s">
        <v>713</v>
      </c>
    </row>
    <row r="111" spans="1:2">
      <c r="A111" t="s">
        <v>714</v>
      </c>
      <c r="B111" t="s">
        <v>715</v>
      </c>
    </row>
    <row r="112" spans="1:2">
      <c r="A112" t="s">
        <v>716</v>
      </c>
      <c r="B112" t="s">
        <v>717</v>
      </c>
    </row>
    <row r="113" spans="1:2">
      <c r="A113" t="s">
        <v>718</v>
      </c>
      <c r="B113" t="s">
        <v>719</v>
      </c>
    </row>
    <row r="114" spans="1:2">
      <c r="A114" t="s">
        <v>720</v>
      </c>
      <c r="B114" t="s">
        <v>721</v>
      </c>
    </row>
    <row r="115" spans="1:2">
      <c r="A115" t="s">
        <v>722</v>
      </c>
      <c r="B115" t="s">
        <v>723</v>
      </c>
    </row>
    <row r="116" spans="1:2">
      <c r="A116" t="s">
        <v>724</v>
      </c>
      <c r="B116" t="s">
        <v>725</v>
      </c>
    </row>
    <row r="117" spans="1:2">
      <c r="A117" t="s">
        <v>726</v>
      </c>
      <c r="B117" t="s">
        <v>727</v>
      </c>
    </row>
    <row r="118" spans="1:2">
      <c r="A118" t="s">
        <v>728</v>
      </c>
      <c r="B118" t="s">
        <v>729</v>
      </c>
    </row>
    <row r="119" spans="1:2">
      <c r="A119" t="s">
        <v>730</v>
      </c>
      <c r="B119" t="s">
        <v>731</v>
      </c>
    </row>
    <row r="120" spans="1:2">
      <c r="A120" t="s">
        <v>732</v>
      </c>
      <c r="B120" t="s">
        <v>733</v>
      </c>
    </row>
    <row r="121" spans="1:2">
      <c r="A121" t="s">
        <v>734</v>
      </c>
      <c r="B121" t="s">
        <v>735</v>
      </c>
    </row>
    <row r="122" spans="1:2">
      <c r="A122" t="s">
        <v>736</v>
      </c>
      <c r="B122" t="s">
        <v>737</v>
      </c>
    </row>
    <row r="123" spans="1:2">
      <c r="A123" t="s">
        <v>738</v>
      </c>
      <c r="B123" t="s">
        <v>739</v>
      </c>
    </row>
    <row r="124" spans="1:2">
      <c r="A124" t="s">
        <v>740</v>
      </c>
      <c r="B124" t="s">
        <v>741</v>
      </c>
    </row>
    <row r="125" spans="1:2">
      <c r="A125" t="s">
        <v>742</v>
      </c>
      <c r="B125" t="s">
        <v>743</v>
      </c>
    </row>
    <row r="126" spans="1:2">
      <c r="A126" t="s">
        <v>28</v>
      </c>
      <c r="B126" t="s">
        <v>744</v>
      </c>
    </row>
    <row r="127" spans="1:2">
      <c r="A127" t="s">
        <v>26</v>
      </c>
      <c r="B127" t="s">
        <v>745</v>
      </c>
    </row>
    <row r="128" spans="1:2">
      <c r="A128" t="s">
        <v>31</v>
      </c>
      <c r="B128" t="s">
        <v>746</v>
      </c>
    </row>
    <row r="129" spans="1:2">
      <c r="A129" t="s">
        <v>747</v>
      </c>
      <c r="B129" t="s">
        <v>748</v>
      </c>
    </row>
    <row r="130" spans="1:2">
      <c r="A130" t="s">
        <v>749</v>
      </c>
      <c r="B130" t="s">
        <v>750</v>
      </c>
    </row>
    <row r="131" spans="1:2">
      <c r="A131" t="s">
        <v>751</v>
      </c>
      <c r="B131" t="s">
        <v>752</v>
      </c>
    </row>
    <row r="132" spans="1:2">
      <c r="A132" t="s">
        <v>753</v>
      </c>
      <c r="B132" t="s">
        <v>754</v>
      </c>
    </row>
    <row r="133" spans="1:2">
      <c r="A133" t="s">
        <v>755</v>
      </c>
      <c r="B133" t="s">
        <v>756</v>
      </c>
    </row>
    <row r="134" spans="1:2">
      <c r="A134" t="s">
        <v>191</v>
      </c>
      <c r="B134" t="s">
        <v>65</v>
      </c>
    </row>
    <row r="135" spans="1:2">
      <c r="A135" t="s">
        <v>757</v>
      </c>
      <c r="B135" t="s">
        <v>758</v>
      </c>
    </row>
    <row r="136" spans="1:2">
      <c r="A136" t="s">
        <v>759</v>
      </c>
      <c r="B136" t="s">
        <v>760</v>
      </c>
    </row>
    <row r="137" spans="1:2">
      <c r="A137" t="s">
        <v>761</v>
      </c>
      <c r="B137" t="s">
        <v>762</v>
      </c>
    </row>
    <row r="138" spans="1:2">
      <c r="A138" t="s">
        <v>763</v>
      </c>
      <c r="B138" t="s">
        <v>764</v>
      </c>
    </row>
    <row r="139" spans="1:2">
      <c r="A139" t="s">
        <v>765</v>
      </c>
      <c r="B139" t="s">
        <v>766</v>
      </c>
    </row>
    <row r="140" spans="1:2">
      <c r="A140" t="s">
        <v>767</v>
      </c>
      <c r="B140" t="s">
        <v>768</v>
      </c>
    </row>
    <row r="141" spans="1:2">
      <c r="A141" t="s">
        <v>769</v>
      </c>
      <c r="B141" t="s">
        <v>770</v>
      </c>
    </row>
    <row r="142" spans="1:2">
      <c r="A142" t="s">
        <v>771</v>
      </c>
      <c r="B142" t="s">
        <v>772</v>
      </c>
    </row>
    <row r="143" spans="1:2">
      <c r="A143" t="s">
        <v>194</v>
      </c>
      <c r="B143" t="s">
        <v>773</v>
      </c>
    </row>
    <row r="144" spans="1:2">
      <c r="A144" t="s">
        <v>196</v>
      </c>
      <c r="B144" t="s">
        <v>774</v>
      </c>
    </row>
    <row r="145" spans="1:2">
      <c r="A145" t="s">
        <v>775</v>
      </c>
      <c r="B145" t="s">
        <v>776</v>
      </c>
    </row>
    <row r="146" spans="1:2">
      <c r="A146" t="s">
        <v>777</v>
      </c>
      <c r="B146" t="s">
        <v>778</v>
      </c>
    </row>
    <row r="147" spans="1:2">
      <c r="A147" t="s">
        <v>779</v>
      </c>
      <c r="B147" t="s">
        <v>780</v>
      </c>
    </row>
    <row r="148" spans="1:2">
      <c r="A148" t="s">
        <v>781</v>
      </c>
      <c r="B148" t="s">
        <v>782</v>
      </c>
    </row>
    <row r="149" spans="1:2">
      <c r="A149" t="s">
        <v>783</v>
      </c>
      <c r="B149" t="s">
        <v>784</v>
      </c>
    </row>
    <row r="150" spans="1:2">
      <c r="A150" t="s">
        <v>785</v>
      </c>
      <c r="B150" t="s">
        <v>786</v>
      </c>
    </row>
    <row r="151" spans="1:2">
      <c r="A151" t="s">
        <v>787</v>
      </c>
      <c r="B151" t="s">
        <v>788</v>
      </c>
    </row>
    <row r="152" spans="1:2">
      <c r="A152" t="s">
        <v>789</v>
      </c>
      <c r="B152" t="s">
        <v>790</v>
      </c>
    </row>
    <row r="153" spans="1:2">
      <c r="A153" t="s">
        <v>791</v>
      </c>
      <c r="B153" t="s">
        <v>792</v>
      </c>
    </row>
    <row r="154" spans="1:2">
      <c r="A154" t="s">
        <v>793</v>
      </c>
      <c r="B154" t="s">
        <v>794</v>
      </c>
    </row>
    <row r="155" spans="1:2">
      <c r="A155" t="s">
        <v>795</v>
      </c>
      <c r="B155" t="s">
        <v>796</v>
      </c>
    </row>
    <row r="156" spans="1:2">
      <c r="A156" t="s">
        <v>797</v>
      </c>
      <c r="B156" t="s">
        <v>798</v>
      </c>
    </row>
    <row r="157" spans="1:2">
      <c r="A157" t="s">
        <v>799</v>
      </c>
      <c r="B157" t="s">
        <v>800</v>
      </c>
    </row>
    <row r="158" spans="1:2">
      <c r="A158" t="s">
        <v>801</v>
      </c>
      <c r="B158" t="s">
        <v>802</v>
      </c>
    </row>
    <row r="159" spans="1:2">
      <c r="A159" t="s">
        <v>803</v>
      </c>
      <c r="B159" t="s">
        <v>804</v>
      </c>
    </row>
    <row r="160" spans="1:2">
      <c r="A160" t="s">
        <v>805</v>
      </c>
      <c r="B160" t="s">
        <v>806</v>
      </c>
    </row>
    <row r="161" spans="1:2">
      <c r="A161" t="s">
        <v>807</v>
      </c>
      <c r="B161" t="s">
        <v>808</v>
      </c>
    </row>
    <row r="162" spans="1:2">
      <c r="A162" t="s">
        <v>809</v>
      </c>
      <c r="B162" t="s">
        <v>810</v>
      </c>
    </row>
    <row r="163" spans="1:2">
      <c r="A163" t="s">
        <v>811</v>
      </c>
      <c r="B163" t="s">
        <v>812</v>
      </c>
    </row>
    <row r="164" spans="1:2">
      <c r="A164" t="s">
        <v>813</v>
      </c>
      <c r="B164" t="s">
        <v>814</v>
      </c>
    </row>
    <row r="165" spans="1:2">
      <c r="A165" t="s">
        <v>815</v>
      </c>
      <c r="B165" t="s">
        <v>816</v>
      </c>
    </row>
    <row r="166" spans="1:2">
      <c r="A166" t="s">
        <v>817</v>
      </c>
      <c r="B166" t="s">
        <v>818</v>
      </c>
    </row>
    <row r="167" spans="1:2">
      <c r="A167" t="s">
        <v>819</v>
      </c>
      <c r="B167" t="s">
        <v>820</v>
      </c>
    </row>
    <row r="168" spans="1:2">
      <c r="A168" t="s">
        <v>821</v>
      </c>
      <c r="B168" t="s">
        <v>822</v>
      </c>
    </row>
    <row r="169" spans="1:2">
      <c r="A169" t="s">
        <v>823</v>
      </c>
      <c r="B169" t="s">
        <v>824</v>
      </c>
    </row>
    <row r="170" spans="1:2">
      <c r="A170" t="s">
        <v>825</v>
      </c>
      <c r="B170" t="s">
        <v>826</v>
      </c>
    </row>
    <row r="171" spans="1:2">
      <c r="A171" t="s">
        <v>827</v>
      </c>
      <c r="B171" t="s">
        <v>828</v>
      </c>
    </row>
    <row r="172" spans="1:2">
      <c r="A172" t="s">
        <v>829</v>
      </c>
      <c r="B172" t="s">
        <v>830</v>
      </c>
    </row>
    <row r="173" spans="1:2">
      <c r="A173" t="s">
        <v>831</v>
      </c>
      <c r="B173" t="s">
        <v>832</v>
      </c>
    </row>
    <row r="174" spans="1:2">
      <c r="A174" t="s">
        <v>833</v>
      </c>
      <c r="B174" t="s">
        <v>834</v>
      </c>
    </row>
    <row r="175" spans="1:2">
      <c r="A175" t="s">
        <v>835</v>
      </c>
      <c r="B175" t="s">
        <v>836</v>
      </c>
    </row>
    <row r="176" spans="1:2">
      <c r="A176" t="s">
        <v>837</v>
      </c>
      <c r="B176" t="s">
        <v>838</v>
      </c>
    </row>
    <row r="177" spans="1:2">
      <c r="A177" t="s">
        <v>839</v>
      </c>
      <c r="B177" t="s">
        <v>840</v>
      </c>
    </row>
    <row r="178" spans="1:2">
      <c r="A178" t="s">
        <v>841</v>
      </c>
      <c r="B178" t="s">
        <v>842</v>
      </c>
    </row>
    <row r="179" spans="1:2">
      <c r="A179" t="s">
        <v>843</v>
      </c>
      <c r="B179" t="s">
        <v>844</v>
      </c>
    </row>
    <row r="180" spans="1:2">
      <c r="A180" t="s">
        <v>845</v>
      </c>
      <c r="B180" t="s">
        <v>846</v>
      </c>
    </row>
    <row r="181" spans="1:2">
      <c r="A181" t="s">
        <v>847</v>
      </c>
      <c r="B181" t="s">
        <v>848</v>
      </c>
    </row>
    <row r="182" spans="1:2">
      <c r="A182" t="s">
        <v>849</v>
      </c>
      <c r="B182" t="s">
        <v>850</v>
      </c>
    </row>
    <row r="183" spans="1:2">
      <c r="A183" t="s">
        <v>851</v>
      </c>
      <c r="B183" t="s">
        <v>852</v>
      </c>
    </row>
    <row r="184" spans="1:2">
      <c r="A184" t="s">
        <v>853</v>
      </c>
      <c r="B184" t="s">
        <v>854</v>
      </c>
    </row>
    <row r="185" spans="1:2">
      <c r="A185" t="s">
        <v>855</v>
      </c>
      <c r="B185" t="s">
        <v>856</v>
      </c>
    </row>
    <row r="186" spans="1:2">
      <c r="A186" t="s">
        <v>857</v>
      </c>
      <c r="B186" t="s">
        <v>858</v>
      </c>
    </row>
    <row r="187" spans="1:2">
      <c r="A187" t="s">
        <v>859</v>
      </c>
      <c r="B187" t="s">
        <v>860</v>
      </c>
    </row>
    <row r="188" spans="1:2">
      <c r="A188" t="s">
        <v>861</v>
      </c>
      <c r="B188" t="s">
        <v>862</v>
      </c>
    </row>
    <row r="189" spans="1:2">
      <c r="A189" t="s">
        <v>863</v>
      </c>
      <c r="B189" t="s">
        <v>864</v>
      </c>
    </row>
    <row r="190" spans="1:2">
      <c r="A190" t="s">
        <v>865</v>
      </c>
      <c r="B190" t="s">
        <v>866</v>
      </c>
    </row>
    <row r="191" spans="1:2">
      <c r="A191" t="s">
        <v>867</v>
      </c>
      <c r="B191" t="s">
        <v>868</v>
      </c>
    </row>
    <row r="192" spans="1:2">
      <c r="A192" t="s">
        <v>869</v>
      </c>
      <c r="B192" t="s">
        <v>870</v>
      </c>
    </row>
    <row r="193" spans="1:2">
      <c r="A193" t="s">
        <v>871</v>
      </c>
      <c r="B193" t="s">
        <v>872</v>
      </c>
    </row>
    <row r="194" spans="1:2">
      <c r="A194" t="s">
        <v>873</v>
      </c>
      <c r="B194" t="s">
        <v>874</v>
      </c>
    </row>
    <row r="195" spans="1:2">
      <c r="A195" t="s">
        <v>63</v>
      </c>
      <c r="B195" t="s">
        <v>875</v>
      </c>
    </row>
    <row r="196" spans="1:2">
      <c r="A196" t="s">
        <v>876</v>
      </c>
      <c r="B196" t="s">
        <v>877</v>
      </c>
    </row>
    <row r="197" spans="1:2">
      <c r="A197" t="s">
        <v>878</v>
      </c>
      <c r="B197" t="s">
        <v>879</v>
      </c>
    </row>
    <row r="198" spans="1:2">
      <c r="A198" t="s">
        <v>880</v>
      </c>
      <c r="B198" t="s">
        <v>881</v>
      </c>
    </row>
    <row r="199" spans="1:2">
      <c r="A199" t="s">
        <v>882</v>
      </c>
      <c r="B199" t="s">
        <v>883</v>
      </c>
    </row>
    <row r="200" spans="1:2">
      <c r="A200" t="s">
        <v>884</v>
      </c>
      <c r="B200" t="s">
        <v>885</v>
      </c>
    </row>
    <row r="201" spans="1:2">
      <c r="A201" t="s">
        <v>886</v>
      </c>
      <c r="B201" t="s">
        <v>887</v>
      </c>
    </row>
    <row r="202" spans="1:2">
      <c r="A202" t="s">
        <v>888</v>
      </c>
      <c r="B202" t="s">
        <v>889</v>
      </c>
    </row>
    <row r="203" spans="1:2">
      <c r="A203" t="s">
        <v>890</v>
      </c>
      <c r="B203" t="s">
        <v>891</v>
      </c>
    </row>
    <row r="204" spans="1:2">
      <c r="A204" t="s">
        <v>892</v>
      </c>
      <c r="B204" t="s">
        <v>893</v>
      </c>
    </row>
    <row r="205" spans="1:2">
      <c r="A205" t="s">
        <v>894</v>
      </c>
      <c r="B205" t="s">
        <v>895</v>
      </c>
    </row>
    <row r="206" spans="1:2">
      <c r="A206" t="s">
        <v>896</v>
      </c>
      <c r="B206" t="s">
        <v>897</v>
      </c>
    </row>
    <row r="207" spans="1:2">
      <c r="A207" t="s">
        <v>898</v>
      </c>
      <c r="B207" t="s">
        <v>899</v>
      </c>
    </row>
    <row r="208" spans="1:2">
      <c r="A208" t="s">
        <v>900</v>
      </c>
      <c r="B208" t="s">
        <v>901</v>
      </c>
    </row>
    <row r="209" spans="1:2">
      <c r="A209" t="s">
        <v>902</v>
      </c>
      <c r="B209" t="s">
        <v>903</v>
      </c>
    </row>
    <row r="210" spans="1:2">
      <c r="A210" t="s">
        <v>904</v>
      </c>
      <c r="B210" t="s">
        <v>905</v>
      </c>
    </row>
    <row r="211" spans="1:2">
      <c r="A211" t="s">
        <v>906</v>
      </c>
      <c r="B211" t="s">
        <v>907</v>
      </c>
    </row>
    <row r="212" spans="1:2">
      <c r="A212" t="s">
        <v>908</v>
      </c>
      <c r="B212" t="s">
        <v>909</v>
      </c>
    </row>
    <row r="213" spans="1:2">
      <c r="A213" t="s">
        <v>910</v>
      </c>
      <c r="B213" t="s">
        <v>911</v>
      </c>
    </row>
    <row r="214" spans="1:2">
      <c r="A214" t="s">
        <v>912</v>
      </c>
      <c r="B214" t="s">
        <v>913</v>
      </c>
    </row>
    <row r="215" spans="1:2">
      <c r="A215" t="s">
        <v>914</v>
      </c>
      <c r="B215" t="s">
        <v>915</v>
      </c>
    </row>
    <row r="216" spans="1:2">
      <c r="A216" t="s">
        <v>916</v>
      </c>
      <c r="B216" t="s">
        <v>917</v>
      </c>
    </row>
    <row r="217" spans="1:2">
      <c r="A217" t="s">
        <v>918</v>
      </c>
      <c r="B217" t="s">
        <v>919</v>
      </c>
    </row>
    <row r="218" spans="1:2">
      <c r="A218" t="s">
        <v>920</v>
      </c>
      <c r="B218" t="s">
        <v>921</v>
      </c>
    </row>
    <row r="219" spans="1:2">
      <c r="A219" t="s">
        <v>922</v>
      </c>
      <c r="B219" t="s">
        <v>923</v>
      </c>
    </row>
    <row r="220" spans="1:2">
      <c r="A220" t="s">
        <v>924</v>
      </c>
      <c r="B220" t="s">
        <v>925</v>
      </c>
    </row>
    <row r="221" spans="1:2">
      <c r="A221" t="s">
        <v>926</v>
      </c>
      <c r="B221" t="s">
        <v>927</v>
      </c>
    </row>
    <row r="222" spans="1:2">
      <c r="A222" t="s">
        <v>928</v>
      </c>
      <c r="B222" t="s">
        <v>929</v>
      </c>
    </row>
    <row r="223" spans="1:2">
      <c r="A223" t="s">
        <v>930</v>
      </c>
      <c r="B223" t="s">
        <v>931</v>
      </c>
    </row>
    <row r="224" spans="1:2">
      <c r="A224" t="s">
        <v>932</v>
      </c>
      <c r="B224" t="s">
        <v>933</v>
      </c>
    </row>
    <row r="225" spans="1:2">
      <c r="A225" t="s">
        <v>934</v>
      </c>
      <c r="B225" t="s">
        <v>935</v>
      </c>
    </row>
    <row r="226" spans="1:2">
      <c r="A226" t="s">
        <v>936</v>
      </c>
      <c r="B226" t="s">
        <v>937</v>
      </c>
    </row>
    <row r="227" spans="1:2">
      <c r="A227" t="s">
        <v>938</v>
      </c>
      <c r="B227" t="s">
        <v>939</v>
      </c>
    </row>
    <row r="228" spans="1:2">
      <c r="A228" t="s">
        <v>940</v>
      </c>
      <c r="B228" t="s">
        <v>941</v>
      </c>
    </row>
    <row r="229" spans="1:2">
      <c r="A229" t="s">
        <v>942</v>
      </c>
      <c r="B229" t="s">
        <v>943</v>
      </c>
    </row>
    <row r="230" spans="1:2">
      <c r="A230" t="s">
        <v>944</v>
      </c>
      <c r="B230" t="s">
        <v>945</v>
      </c>
    </row>
    <row r="231" spans="1:2">
      <c r="A231" t="s">
        <v>946</v>
      </c>
      <c r="B231" t="s">
        <v>947</v>
      </c>
    </row>
    <row r="232" spans="1:2">
      <c r="A232" t="s">
        <v>948</v>
      </c>
      <c r="B232" t="s">
        <v>949</v>
      </c>
    </row>
    <row r="233" spans="1:2">
      <c r="A233" t="s">
        <v>950</v>
      </c>
      <c r="B233" t="s">
        <v>951</v>
      </c>
    </row>
    <row r="234" spans="1:2">
      <c r="A234" t="s">
        <v>952</v>
      </c>
      <c r="B234" s="115" t="s">
        <v>953</v>
      </c>
    </row>
    <row r="235" spans="1:2">
      <c r="A235" t="s">
        <v>954</v>
      </c>
      <c r="B235" s="115" t="s">
        <v>955</v>
      </c>
    </row>
    <row r="236" spans="1:2">
      <c r="A236" t="s">
        <v>956</v>
      </c>
      <c r="B236" s="115" t="s">
        <v>957</v>
      </c>
    </row>
    <row r="237" spans="1:2">
      <c r="A237" t="s">
        <v>958</v>
      </c>
      <c r="B237" s="115" t="s">
        <v>959</v>
      </c>
    </row>
    <row r="238" spans="1:2">
      <c r="A238" t="s">
        <v>960</v>
      </c>
      <c r="B238" s="115" t="s">
        <v>961</v>
      </c>
    </row>
    <row r="239" spans="1:2">
      <c r="A239" t="s">
        <v>962</v>
      </c>
      <c r="B239" s="115" t="s">
        <v>963</v>
      </c>
    </row>
    <row r="240" spans="1:2">
      <c r="A240" t="s">
        <v>964</v>
      </c>
      <c r="B240" s="115" t="s">
        <v>965</v>
      </c>
    </row>
    <row r="241" spans="1:2">
      <c r="A241" t="s">
        <v>966</v>
      </c>
      <c r="B241" s="115" t="s">
        <v>967</v>
      </c>
    </row>
    <row r="242" spans="1:2">
      <c r="A242" t="s">
        <v>968</v>
      </c>
      <c r="B242" s="115" t="s">
        <v>969</v>
      </c>
    </row>
    <row r="243" spans="1:2">
      <c r="A243" t="s">
        <v>970</v>
      </c>
      <c r="B243" s="115" t="s">
        <v>971</v>
      </c>
    </row>
    <row r="244" spans="1:2">
      <c r="A244" t="s">
        <v>972</v>
      </c>
      <c r="B244" s="115" t="s">
        <v>973</v>
      </c>
    </row>
    <row r="245" spans="1:2">
      <c r="A245" t="s">
        <v>974</v>
      </c>
      <c r="B245" s="115" t="s">
        <v>975</v>
      </c>
    </row>
    <row r="246" spans="1:2">
      <c r="A246" t="s">
        <v>976</v>
      </c>
      <c r="B246" s="115" t="s">
        <v>977</v>
      </c>
    </row>
    <row r="247" spans="1:2">
      <c r="A247" t="s">
        <v>978</v>
      </c>
      <c r="B247" s="115" t="s">
        <v>979</v>
      </c>
    </row>
    <row r="248" spans="1:2">
      <c r="A248" t="s">
        <v>980</v>
      </c>
      <c r="B248" s="115" t="s">
        <v>981</v>
      </c>
    </row>
    <row r="249" spans="1:2">
      <c r="A249" t="s">
        <v>982</v>
      </c>
      <c r="B249" s="115" t="s">
        <v>983</v>
      </c>
    </row>
    <row r="250" spans="1:2">
      <c r="A250" t="s">
        <v>984</v>
      </c>
      <c r="B250" s="115" t="s">
        <v>985</v>
      </c>
    </row>
    <row r="251" spans="1:2">
      <c r="A251" t="s">
        <v>986</v>
      </c>
      <c r="B251" s="115" t="s">
        <v>987</v>
      </c>
    </row>
    <row r="252" spans="1:2">
      <c r="A252" t="s">
        <v>988</v>
      </c>
      <c r="B252" s="115" t="s">
        <v>989</v>
      </c>
    </row>
    <row r="253" spans="1:2">
      <c r="A253" t="s">
        <v>990</v>
      </c>
      <c r="B253" s="115" t="s">
        <v>991</v>
      </c>
    </row>
    <row r="254" spans="1:2">
      <c r="A254" t="s">
        <v>992</v>
      </c>
      <c r="B254" s="115" t="s">
        <v>993</v>
      </c>
    </row>
    <row r="255" spans="1:2">
      <c r="A255" t="s">
        <v>994</v>
      </c>
      <c r="B255" s="115" t="s">
        <v>995</v>
      </c>
    </row>
    <row r="256" spans="1:2">
      <c r="A256" t="s">
        <v>996</v>
      </c>
      <c r="B256" s="115" t="s">
        <v>997</v>
      </c>
    </row>
    <row r="257" spans="1:2">
      <c r="A257" t="s">
        <v>998</v>
      </c>
      <c r="B257" s="115" t="s">
        <v>999</v>
      </c>
    </row>
    <row r="258" spans="1:2">
      <c r="A258" t="s">
        <v>1000</v>
      </c>
      <c r="B258" s="115" t="s">
        <v>1001</v>
      </c>
    </row>
    <row r="259" spans="1:2">
      <c r="A259" t="s">
        <v>1002</v>
      </c>
      <c r="B259" s="115" t="s">
        <v>1003</v>
      </c>
    </row>
    <row r="260" spans="1:2">
      <c r="A260" t="s">
        <v>1004</v>
      </c>
      <c r="B260" s="115" t="s">
        <v>1005</v>
      </c>
    </row>
    <row r="261" spans="1:2">
      <c r="A261" t="s">
        <v>1006</v>
      </c>
      <c r="B261" s="115" t="s">
        <v>1007</v>
      </c>
    </row>
    <row r="262" spans="1:2">
      <c r="A262" t="s">
        <v>1008</v>
      </c>
      <c r="B262" s="115" t="s">
        <v>1009</v>
      </c>
    </row>
    <row r="263" spans="1:2">
      <c r="A263" t="s">
        <v>1010</v>
      </c>
      <c r="B263" s="115" t="s">
        <v>1011</v>
      </c>
    </row>
    <row r="264" spans="1:2">
      <c r="A264" t="s">
        <v>1012</v>
      </c>
      <c r="B264" s="115" t="s">
        <v>1013</v>
      </c>
    </row>
    <row r="265" spans="1:2">
      <c r="A265" t="s">
        <v>1014</v>
      </c>
      <c r="B265" s="115" t="s">
        <v>1015</v>
      </c>
    </row>
    <row r="266" spans="1:2">
      <c r="A266" t="s">
        <v>1016</v>
      </c>
      <c r="B266" s="115" t="s">
        <v>1017</v>
      </c>
    </row>
    <row r="267" spans="1:2">
      <c r="A267" t="s">
        <v>1018</v>
      </c>
      <c r="B267" s="115" t="s">
        <v>1019</v>
      </c>
    </row>
    <row r="268" spans="1:2">
      <c r="A268" t="s">
        <v>1020</v>
      </c>
      <c r="B268" s="115" t="s">
        <v>1021</v>
      </c>
    </row>
    <row r="269" spans="1:2">
      <c r="A269" t="s">
        <v>1022</v>
      </c>
      <c r="B269" s="115" t="s">
        <v>1023</v>
      </c>
    </row>
    <row r="270" spans="1:2">
      <c r="A270" t="s">
        <v>1024</v>
      </c>
      <c r="B270" s="115" t="s">
        <v>1025</v>
      </c>
    </row>
    <row r="271" spans="1:2">
      <c r="A271" t="s">
        <v>1026</v>
      </c>
      <c r="B271" s="115" t="s">
        <v>1027</v>
      </c>
    </row>
    <row r="272" spans="1:2">
      <c r="A272" t="s">
        <v>1028</v>
      </c>
      <c r="B272" s="115" t="s">
        <v>1029</v>
      </c>
    </row>
    <row r="273" spans="1:2">
      <c r="A273" t="s">
        <v>1030</v>
      </c>
      <c r="B273" s="115" t="s">
        <v>1031</v>
      </c>
    </row>
    <row r="274" spans="1:2">
      <c r="A274" t="s">
        <v>1032</v>
      </c>
      <c r="B274" s="115" t="s">
        <v>1033</v>
      </c>
    </row>
    <row r="275" spans="1:2">
      <c r="B275" s="115" t="s">
        <v>1034</v>
      </c>
    </row>
    <row r="276" spans="1:2">
      <c r="B276" s="115" t="s">
        <v>1035</v>
      </c>
    </row>
    <row r="277" spans="1:2">
      <c r="B277" s="115" t="s">
        <v>1036</v>
      </c>
    </row>
    <row r="278" spans="1:2">
      <c r="B278" s="115" t="s">
        <v>1037</v>
      </c>
    </row>
    <row r="279" spans="1:2">
      <c r="B279" s="115" t="s">
        <v>1038</v>
      </c>
    </row>
    <row r="280" spans="1:2">
      <c r="B280" s="115" t="s">
        <v>1039</v>
      </c>
    </row>
    <row r="281" spans="1:2">
      <c r="B281" s="115" t="s">
        <v>1040</v>
      </c>
    </row>
    <row r="282" spans="1:2">
      <c r="B282" s="115" t="s">
        <v>1041</v>
      </c>
    </row>
    <row r="283" spans="1:2">
      <c r="B283" s="115" t="s">
        <v>1042</v>
      </c>
    </row>
    <row r="284" spans="1:2">
      <c r="B284" s="115" t="s">
        <v>1043</v>
      </c>
    </row>
    <row r="285" spans="1:2">
      <c r="B285" s="115" t="s">
        <v>1044</v>
      </c>
    </row>
    <row r="286" spans="1:2">
      <c r="B286" s="115" t="s">
        <v>1045</v>
      </c>
    </row>
    <row r="287" spans="1:2">
      <c r="B287" s="115" t="s">
        <v>1046</v>
      </c>
    </row>
    <row r="288" spans="1:2">
      <c r="B288" s="115" t="s">
        <v>1047</v>
      </c>
    </row>
    <row r="289" spans="2:2">
      <c r="B289" s="115" t="s">
        <v>1048</v>
      </c>
    </row>
    <row r="290" spans="2:2">
      <c r="B290" s="115" t="s">
        <v>1049</v>
      </c>
    </row>
    <row r="291" spans="2:2">
      <c r="B291" s="115" t="s">
        <v>1050</v>
      </c>
    </row>
    <row r="292" spans="2:2">
      <c r="B292" s="115" t="s">
        <v>1051</v>
      </c>
    </row>
    <row r="293" spans="2:2">
      <c r="B293" s="115" t="s">
        <v>1052</v>
      </c>
    </row>
    <row r="294" spans="2:2">
      <c r="B294" s="115" t="s">
        <v>1053</v>
      </c>
    </row>
    <row r="295" spans="2:2">
      <c r="B295" s="115" t="s">
        <v>1054</v>
      </c>
    </row>
    <row r="296" spans="2:2">
      <c r="B296" s="115" t="s">
        <v>1055</v>
      </c>
    </row>
    <row r="297" spans="2:2">
      <c r="B297" s="115" t="s">
        <v>1056</v>
      </c>
    </row>
    <row r="298" spans="2:2">
      <c r="B298" s="115" t="s">
        <v>1057</v>
      </c>
    </row>
    <row r="299" spans="2:2">
      <c r="B299" s="115" t="s">
        <v>1058</v>
      </c>
    </row>
    <row r="300" spans="2:2">
      <c r="B300" s="115" t="s">
        <v>1059</v>
      </c>
    </row>
    <row r="301" spans="2:2">
      <c r="B301" s="115" t="s">
        <v>1060</v>
      </c>
    </row>
    <row r="302" spans="2:2">
      <c r="B302" s="115" t="s">
        <v>1061</v>
      </c>
    </row>
    <row r="303" spans="2:2">
      <c r="B303" t="s">
        <v>1062</v>
      </c>
    </row>
    <row r="304" spans="2:2">
      <c r="B304" t="s">
        <v>1063</v>
      </c>
    </row>
    <row r="305" spans="2:2">
      <c r="B305" t="s">
        <v>1064</v>
      </c>
    </row>
    <row r="306" spans="2:2">
      <c r="B306" t="s">
        <v>1065</v>
      </c>
    </row>
    <row r="307" spans="2:2">
      <c r="B307" t="s">
        <v>1066</v>
      </c>
    </row>
    <row r="308" spans="2:2">
      <c r="B308" t="s">
        <v>1067</v>
      </c>
    </row>
    <row r="309" spans="2:2">
      <c r="B309" t="s">
        <v>1068</v>
      </c>
    </row>
    <row r="310" spans="2:2">
      <c r="B310" t="s">
        <v>1069</v>
      </c>
    </row>
    <row r="311" spans="2:2">
      <c r="B311" t="s">
        <v>1070</v>
      </c>
    </row>
    <row r="312" spans="2:2">
      <c r="B312" t="s">
        <v>1071</v>
      </c>
    </row>
    <row r="313" spans="2:2">
      <c r="B313" t="s">
        <v>1072</v>
      </c>
    </row>
    <row r="314" spans="2:2">
      <c r="B314" t="s">
        <v>1073</v>
      </c>
    </row>
    <row r="315" spans="2:2">
      <c r="B315" t="s">
        <v>1074</v>
      </c>
    </row>
    <row r="316" spans="2:2">
      <c r="B316" t="s">
        <v>1075</v>
      </c>
    </row>
    <row r="317" spans="2:2">
      <c r="B317" t="s">
        <v>1076</v>
      </c>
    </row>
    <row r="318" spans="2:2">
      <c r="B318" t="s">
        <v>1077</v>
      </c>
    </row>
    <row r="319" spans="2:2">
      <c r="B319" t="s">
        <v>1078</v>
      </c>
    </row>
    <row r="320" spans="2:2">
      <c r="B320" t="s">
        <v>1079</v>
      </c>
    </row>
    <row r="321" spans="2:2">
      <c r="B321" t="s">
        <v>1080</v>
      </c>
    </row>
    <row r="322" spans="2:2">
      <c r="B322" t="s">
        <v>1081</v>
      </c>
    </row>
    <row r="323" spans="2:2">
      <c r="B323" t="s">
        <v>1082</v>
      </c>
    </row>
    <row r="324" spans="2:2">
      <c r="B324" t="s">
        <v>1083</v>
      </c>
    </row>
    <row r="325" spans="2:2">
      <c r="B325" t="s">
        <v>1084</v>
      </c>
    </row>
    <row r="326" spans="2:2">
      <c r="B326" t="s">
        <v>1085</v>
      </c>
    </row>
    <row r="327" spans="2:2">
      <c r="B327" t="s">
        <v>1086</v>
      </c>
    </row>
    <row r="328" spans="2:2">
      <c r="B328" t="s">
        <v>1087</v>
      </c>
    </row>
    <row r="329" spans="2:2">
      <c r="B329" t="s">
        <v>1088</v>
      </c>
    </row>
    <row r="330" spans="2:2">
      <c r="B330" t="s">
        <v>1089</v>
      </c>
    </row>
    <row r="331" spans="2:2">
      <c r="B331" t="s">
        <v>1090</v>
      </c>
    </row>
    <row r="332" spans="2:2">
      <c r="B332" t="s">
        <v>1091</v>
      </c>
    </row>
    <row r="333" spans="2:2">
      <c r="B333" t="s">
        <v>1092</v>
      </c>
    </row>
    <row r="334" spans="2:2">
      <c r="B334" t="s">
        <v>1093</v>
      </c>
    </row>
    <row r="335" spans="2:2">
      <c r="B335" t="s">
        <v>1094</v>
      </c>
    </row>
    <row r="336" spans="2:2">
      <c r="B336" t="s">
        <v>1095</v>
      </c>
    </row>
    <row r="337" spans="2:2">
      <c r="B337" t="s">
        <v>1096</v>
      </c>
    </row>
    <row r="338" spans="2:2">
      <c r="B338" t="s">
        <v>1097</v>
      </c>
    </row>
    <row r="339" spans="2:2">
      <c r="B339" t="s">
        <v>1098</v>
      </c>
    </row>
    <row r="340" spans="2:2">
      <c r="B340" t="s">
        <v>1099</v>
      </c>
    </row>
    <row r="341" spans="2:2">
      <c r="B341" t="s">
        <v>1100</v>
      </c>
    </row>
    <row r="342" spans="2:2">
      <c r="B342" t="s">
        <v>1101</v>
      </c>
    </row>
    <row r="343" spans="2:2">
      <c r="B343" t="s">
        <v>1102</v>
      </c>
    </row>
    <row r="344" spans="2:2">
      <c r="B344" t="s">
        <v>1103</v>
      </c>
    </row>
    <row r="345" spans="2:2">
      <c r="B345" t="s">
        <v>1104</v>
      </c>
    </row>
    <row r="346" spans="2:2">
      <c r="B346" t="s">
        <v>1105</v>
      </c>
    </row>
    <row r="347" spans="2:2">
      <c r="B347" t="s">
        <v>1106</v>
      </c>
    </row>
    <row r="348" spans="2:2">
      <c r="B348" t="s">
        <v>1107</v>
      </c>
    </row>
    <row r="349" spans="2:2">
      <c r="B349" t="s">
        <v>1108</v>
      </c>
    </row>
    <row r="350" spans="2:2">
      <c r="B350" t="s">
        <v>1109</v>
      </c>
    </row>
    <row r="351" spans="2:2">
      <c r="B351" s="115" t="s">
        <v>1110</v>
      </c>
    </row>
    <row r="352" spans="2:2">
      <c r="B352" s="115" t="s">
        <v>1111</v>
      </c>
    </row>
    <row r="353" spans="2:2">
      <c r="B353" s="115" t="s">
        <v>1112</v>
      </c>
    </row>
    <row r="354" spans="2:2">
      <c r="B354" s="115" t="s">
        <v>1113</v>
      </c>
    </row>
    <row r="355" spans="2:2">
      <c r="B355" s="115" t="s">
        <v>1114</v>
      </c>
    </row>
    <row r="356" spans="2:2">
      <c r="B356" s="115" t="s">
        <v>1115</v>
      </c>
    </row>
    <row r="357" spans="2:2">
      <c r="B357" s="115" t="s">
        <v>1116</v>
      </c>
    </row>
    <row r="358" spans="2:2">
      <c r="B358" s="115" t="s">
        <v>1117</v>
      </c>
    </row>
    <row r="359" spans="2:2">
      <c r="B359" s="115" t="s">
        <v>1118</v>
      </c>
    </row>
    <row r="360" spans="2:2">
      <c r="B360" s="115" t="s">
        <v>1119</v>
      </c>
    </row>
    <row r="361" spans="2:2">
      <c r="B361" s="115" t="s">
        <v>1120</v>
      </c>
    </row>
    <row r="362" spans="2:2">
      <c r="B362" t="s">
        <v>1121</v>
      </c>
    </row>
    <row r="363" spans="2:2">
      <c r="B363" t="s">
        <v>1122</v>
      </c>
    </row>
    <row r="364" spans="2:2">
      <c r="B364" t="s">
        <v>1123</v>
      </c>
    </row>
    <row r="365" spans="2:2">
      <c r="B365" t="s">
        <v>1124</v>
      </c>
    </row>
    <row r="366" spans="2:2">
      <c r="B366" t="s">
        <v>1125</v>
      </c>
    </row>
    <row r="367" spans="2:2">
      <c r="B367" t="s">
        <v>1126</v>
      </c>
    </row>
    <row r="368" spans="2:2">
      <c r="B368" t="s">
        <v>1127</v>
      </c>
    </row>
    <row r="369" spans="2:2">
      <c r="B369" t="s">
        <v>1128</v>
      </c>
    </row>
    <row r="370" spans="2:2">
      <c r="B370" t="s">
        <v>1129</v>
      </c>
    </row>
    <row r="371" spans="2:2">
      <c r="B371" t="s">
        <v>1130</v>
      </c>
    </row>
    <row r="372" spans="2:2">
      <c r="B372" t="s">
        <v>1131</v>
      </c>
    </row>
    <row r="373" spans="2:2">
      <c r="B373" t="s">
        <v>1132</v>
      </c>
    </row>
    <row r="374" spans="2:2">
      <c r="B374" t="s">
        <v>1133</v>
      </c>
    </row>
    <row r="375" spans="2:2">
      <c r="B375" t="s">
        <v>1134</v>
      </c>
    </row>
    <row r="376" spans="2:2">
      <c r="B376" t="s">
        <v>1135</v>
      </c>
    </row>
    <row r="377" spans="2:2">
      <c r="B377" t="s">
        <v>1136</v>
      </c>
    </row>
    <row r="378" spans="2:2">
      <c r="B378" t="s">
        <v>1137</v>
      </c>
    </row>
    <row r="379" spans="2:2">
      <c r="B379" t="s">
        <v>1138</v>
      </c>
    </row>
    <row r="380" spans="2:2">
      <c r="B380" t="s">
        <v>1139</v>
      </c>
    </row>
    <row r="381" spans="2:2">
      <c r="B381" t="s">
        <v>1140</v>
      </c>
    </row>
    <row r="382" spans="2:2">
      <c r="B382" t="s">
        <v>1141</v>
      </c>
    </row>
    <row r="383" spans="2:2">
      <c r="B383" t="s">
        <v>1142</v>
      </c>
    </row>
    <row r="384" spans="2:2">
      <c r="B384" t="s">
        <v>1143</v>
      </c>
    </row>
    <row r="385" spans="2:2">
      <c r="B385" t="s">
        <v>1144</v>
      </c>
    </row>
    <row r="386" spans="2:2">
      <c r="B386" t="s">
        <v>1145</v>
      </c>
    </row>
    <row r="387" spans="2:2">
      <c r="B387" t="s">
        <v>1146</v>
      </c>
    </row>
    <row r="388" spans="2:2">
      <c r="B388" t="s">
        <v>1147</v>
      </c>
    </row>
    <row r="389" spans="2:2">
      <c r="B389" t="s">
        <v>1148</v>
      </c>
    </row>
    <row r="390" spans="2:2">
      <c r="B390" t="s">
        <v>1149</v>
      </c>
    </row>
    <row r="391" spans="2:2">
      <c r="B391" t="s">
        <v>1150</v>
      </c>
    </row>
    <row r="392" spans="2:2">
      <c r="B392" t="s">
        <v>1151</v>
      </c>
    </row>
    <row r="393" spans="2:2">
      <c r="B393" t="s">
        <v>1152</v>
      </c>
    </row>
    <row r="394" spans="2:2">
      <c r="B394" t="s">
        <v>1153</v>
      </c>
    </row>
    <row r="395" spans="2:2">
      <c r="B395" t="s">
        <v>1154</v>
      </c>
    </row>
    <row r="396" spans="2:2">
      <c r="B396" t="s">
        <v>1155</v>
      </c>
    </row>
    <row r="397" spans="2:2">
      <c r="B397" t="s">
        <v>1156</v>
      </c>
    </row>
    <row r="398" spans="2:2">
      <c r="B398" t="s">
        <v>1157</v>
      </c>
    </row>
    <row r="399" spans="2:2">
      <c r="B399" t="s">
        <v>1158</v>
      </c>
    </row>
    <row r="400" spans="2:2">
      <c r="B400" t="s">
        <v>1159</v>
      </c>
    </row>
    <row r="401" spans="2:2">
      <c r="B401" t="s">
        <v>1160</v>
      </c>
    </row>
    <row r="402" spans="2:2">
      <c r="B402" t="s">
        <v>1161</v>
      </c>
    </row>
    <row r="403" spans="2:2">
      <c r="B403" t="s">
        <v>1162</v>
      </c>
    </row>
    <row r="404" spans="2:2">
      <c r="B404" t="s">
        <v>1163</v>
      </c>
    </row>
    <row r="405" spans="2:2">
      <c r="B405" t="s">
        <v>1164</v>
      </c>
    </row>
    <row r="406" spans="2:2">
      <c r="B406" t="s">
        <v>1165</v>
      </c>
    </row>
    <row r="407" spans="2:2">
      <c r="B407" t="s">
        <v>1166</v>
      </c>
    </row>
    <row r="408" spans="2:2">
      <c r="B408" t="s">
        <v>1167</v>
      </c>
    </row>
    <row r="409" spans="2:2">
      <c r="B409" t="s">
        <v>1168</v>
      </c>
    </row>
    <row r="410" spans="2:2">
      <c r="B410" t="s">
        <v>1169</v>
      </c>
    </row>
    <row r="411" spans="2:2">
      <c r="B411" t="s">
        <v>1170</v>
      </c>
    </row>
    <row r="412" spans="2:2">
      <c r="B412" t="s">
        <v>1171</v>
      </c>
    </row>
    <row r="413" spans="2:2">
      <c r="B413" t="s">
        <v>1172</v>
      </c>
    </row>
    <row r="414" spans="2:2">
      <c r="B414" t="s">
        <v>1173</v>
      </c>
    </row>
    <row r="415" spans="2:2">
      <c r="B415" t="s">
        <v>1174</v>
      </c>
    </row>
    <row r="416" spans="2:2">
      <c r="B416" t="s">
        <v>1175</v>
      </c>
    </row>
    <row r="417" spans="2:2">
      <c r="B417" t="s">
        <v>1176</v>
      </c>
    </row>
    <row r="418" spans="2:2">
      <c r="B418" t="s">
        <v>1177</v>
      </c>
    </row>
    <row r="419" spans="2:2">
      <c r="B419" t="s">
        <v>1178</v>
      </c>
    </row>
    <row r="420" spans="2:2">
      <c r="B420" t="s">
        <v>1179</v>
      </c>
    </row>
    <row r="421" spans="2:2">
      <c r="B421" t="s">
        <v>1180</v>
      </c>
    </row>
    <row r="422" spans="2:2">
      <c r="B422" t="s">
        <v>1181</v>
      </c>
    </row>
    <row r="423" spans="2:2">
      <c r="B423" t="s">
        <v>1182</v>
      </c>
    </row>
    <row r="424" spans="2:2">
      <c r="B424" t="s">
        <v>1183</v>
      </c>
    </row>
    <row r="425" spans="2:2">
      <c r="B425" t="s">
        <v>1184</v>
      </c>
    </row>
    <row r="426" spans="2:2">
      <c r="B426" t="s">
        <v>1185</v>
      </c>
    </row>
    <row r="427" spans="2:2">
      <c r="B427" t="s">
        <v>1186</v>
      </c>
    </row>
    <row r="428" spans="2:2">
      <c r="B428" t="s">
        <v>1187</v>
      </c>
    </row>
    <row r="429" spans="2:2">
      <c r="B429" t="s">
        <v>1188</v>
      </c>
    </row>
    <row r="430" spans="2:2">
      <c r="B430" t="s">
        <v>1189</v>
      </c>
    </row>
    <row r="431" spans="2:2">
      <c r="B431" t="s">
        <v>1190</v>
      </c>
    </row>
    <row r="432" spans="2:2">
      <c r="B432" t="s">
        <v>1191</v>
      </c>
    </row>
    <row r="433" spans="2:2">
      <c r="B433" t="s">
        <v>1192</v>
      </c>
    </row>
    <row r="434" spans="2:2">
      <c r="B434" t="s">
        <v>1193</v>
      </c>
    </row>
    <row r="435" spans="2:2">
      <c r="B435" t="s">
        <v>1194</v>
      </c>
    </row>
    <row r="436" spans="2:2">
      <c r="B436" t="s">
        <v>1195</v>
      </c>
    </row>
    <row r="437" spans="2:2">
      <c r="B437" t="s">
        <v>1196</v>
      </c>
    </row>
    <row r="438" spans="2:2">
      <c r="B438" t="s">
        <v>1197</v>
      </c>
    </row>
    <row r="439" spans="2:2">
      <c r="B439" t="s">
        <v>1198</v>
      </c>
    </row>
    <row r="440" spans="2:2">
      <c r="B440" t="s">
        <v>1199</v>
      </c>
    </row>
    <row r="441" spans="2:2">
      <c r="B441" t="s">
        <v>1200</v>
      </c>
    </row>
    <row r="442" spans="2:2">
      <c r="B442" t="s">
        <v>1201</v>
      </c>
    </row>
    <row r="443" spans="2:2">
      <c r="B443" t="s">
        <v>1202</v>
      </c>
    </row>
    <row r="444" spans="2:2">
      <c r="B444" t="s">
        <v>1203</v>
      </c>
    </row>
    <row r="445" spans="2:2">
      <c r="B445" t="s">
        <v>1204</v>
      </c>
    </row>
    <row r="446" spans="2:2">
      <c r="B446" t="s">
        <v>1205</v>
      </c>
    </row>
    <row r="447" spans="2:2">
      <c r="B447" t="s">
        <v>1206</v>
      </c>
    </row>
    <row r="448" spans="2:2">
      <c r="B448" t="s">
        <v>1207</v>
      </c>
    </row>
    <row r="449" spans="2:2">
      <c r="B449" t="s">
        <v>1208</v>
      </c>
    </row>
    <row r="450" spans="2:2">
      <c r="B450" t="s">
        <v>1209</v>
      </c>
    </row>
    <row r="451" spans="2:2">
      <c r="B451" t="s">
        <v>1210</v>
      </c>
    </row>
    <row r="452" spans="2:2">
      <c r="B452" t="s">
        <v>1211</v>
      </c>
    </row>
    <row r="453" spans="2:2">
      <c r="B453" t="s">
        <v>1212</v>
      </c>
    </row>
    <row r="454" spans="2:2">
      <c r="B454" t="s">
        <v>1213</v>
      </c>
    </row>
    <row r="455" spans="2:2">
      <c r="B455" t="s">
        <v>1214</v>
      </c>
    </row>
    <row r="456" spans="2:2">
      <c r="B456" t="s">
        <v>1215</v>
      </c>
    </row>
    <row r="457" spans="2:2">
      <c r="B457" t="s">
        <v>1216</v>
      </c>
    </row>
    <row r="458" spans="2:2">
      <c r="B458" t="s">
        <v>1217</v>
      </c>
    </row>
    <row r="459" spans="2:2">
      <c r="B459" t="s">
        <v>1218</v>
      </c>
    </row>
    <row r="460" spans="2:2">
      <c r="B460" t="s">
        <v>1219</v>
      </c>
    </row>
    <row r="461" spans="2:2">
      <c r="B461" t="s">
        <v>1220</v>
      </c>
    </row>
    <row r="462" spans="2:2">
      <c r="B462" t="s">
        <v>1221</v>
      </c>
    </row>
    <row r="463" spans="2:2">
      <c r="B463" t="s">
        <v>1222</v>
      </c>
    </row>
    <row r="464" spans="2:2">
      <c r="B464" t="s">
        <v>1223</v>
      </c>
    </row>
    <row r="465" spans="2:2">
      <c r="B465" t="s">
        <v>1224</v>
      </c>
    </row>
    <row r="466" spans="2:2">
      <c r="B466" t="s">
        <v>1225</v>
      </c>
    </row>
    <row r="467" spans="2:2">
      <c r="B467" t="s">
        <v>1226</v>
      </c>
    </row>
    <row r="468" spans="2:2">
      <c r="B468" t="s">
        <v>1227</v>
      </c>
    </row>
    <row r="469" spans="2:2">
      <c r="B469" t="s">
        <v>1228</v>
      </c>
    </row>
    <row r="470" spans="2:2">
      <c r="B470" t="s">
        <v>1229</v>
      </c>
    </row>
    <row r="471" spans="2:2">
      <c r="B471" t="s">
        <v>1230</v>
      </c>
    </row>
    <row r="472" spans="2:2">
      <c r="B472" t="s">
        <v>1231</v>
      </c>
    </row>
    <row r="473" spans="2:2">
      <c r="B473" t="s">
        <v>1232</v>
      </c>
    </row>
    <row r="474" spans="2:2">
      <c r="B474" t="s">
        <v>1233</v>
      </c>
    </row>
    <row r="475" spans="2:2">
      <c r="B475" t="s">
        <v>1234</v>
      </c>
    </row>
    <row r="476" spans="2:2">
      <c r="B476" t="s">
        <v>1235</v>
      </c>
    </row>
    <row r="477" spans="2:2">
      <c r="B477" t="s">
        <v>1236</v>
      </c>
    </row>
    <row r="478" spans="2:2">
      <c r="B478" t="s">
        <v>1237</v>
      </c>
    </row>
    <row r="479" spans="2:2">
      <c r="B479" t="s">
        <v>1238</v>
      </c>
    </row>
    <row r="480" spans="2:2">
      <c r="B480" t="s">
        <v>1239</v>
      </c>
    </row>
    <row r="481" spans="2:2">
      <c r="B481" t="s">
        <v>1240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5E56-DD3D-4207-AE16-28245B9EC042}">
  <dimension ref="A1:H12"/>
  <sheetViews>
    <sheetView zoomScale="90" zoomScaleNormal="90" workbookViewId="0">
      <pane ySplit="1" topLeftCell="A2" activePane="bottomLeft" state="frozen"/>
      <selection pane="bottomLeft" activeCell="G5" sqref="G5"/>
    </sheetView>
  </sheetViews>
  <sheetFormatPr defaultColWidth="8.85546875" defaultRowHeight="15"/>
  <cols>
    <col min="1" max="1" width="12.5703125" customWidth="1"/>
    <col min="2" max="2" width="15.140625" customWidth="1"/>
    <col min="3" max="3" width="12" customWidth="1"/>
    <col min="4" max="4" width="15.140625" bestFit="1" customWidth="1"/>
    <col min="5" max="5" width="14.140625" customWidth="1"/>
    <col min="6" max="6" width="59.28515625" customWidth="1"/>
    <col min="7" max="7" width="24.7109375" customWidth="1"/>
    <col min="8" max="8" width="54.42578125" customWidth="1"/>
  </cols>
  <sheetData>
    <row r="1" spans="1:8" ht="39.75" customHeight="1">
      <c r="A1" s="40" t="s">
        <v>0</v>
      </c>
      <c r="B1" s="40" t="s">
        <v>1</v>
      </c>
      <c r="C1" s="41" t="s">
        <v>197</v>
      </c>
      <c r="D1" s="40" t="s">
        <v>3</v>
      </c>
      <c r="E1" s="40" t="s">
        <v>5</v>
      </c>
      <c r="F1" s="42" t="s">
        <v>6</v>
      </c>
      <c r="G1" s="42" t="s">
        <v>7</v>
      </c>
      <c r="H1" s="41" t="s">
        <v>8</v>
      </c>
    </row>
    <row r="2" spans="1:8" ht="27.75" customHeight="1">
      <c r="A2" s="122" t="s">
        <v>198</v>
      </c>
      <c r="B2" s="122"/>
      <c r="C2" s="122"/>
      <c r="D2" s="122"/>
      <c r="E2" s="122"/>
      <c r="F2" s="122"/>
      <c r="G2" s="122"/>
      <c r="H2" s="122"/>
    </row>
    <row r="3" spans="1:8" s="102" customFormat="1" ht="15.75">
      <c r="A3" s="57" t="s">
        <v>199</v>
      </c>
      <c r="B3" s="57"/>
      <c r="C3" s="58" t="s">
        <v>86</v>
      </c>
      <c r="D3" s="57" t="s">
        <v>200</v>
      </c>
      <c r="E3" s="24" t="s">
        <v>201</v>
      </c>
      <c r="F3" s="60" t="s">
        <v>202</v>
      </c>
      <c r="G3" s="101">
        <f>(G4-G5)/(G6-G7)</f>
        <v>4.4943820224719104</v>
      </c>
      <c r="H3" s="62"/>
    </row>
    <row r="4" spans="1:8" s="102" customFormat="1" ht="31.5">
      <c r="A4" s="66" t="s">
        <v>199</v>
      </c>
      <c r="B4" s="66"/>
      <c r="C4" s="103" t="s">
        <v>86</v>
      </c>
      <c r="D4" s="66" t="s">
        <v>200</v>
      </c>
      <c r="E4" s="38" t="s">
        <v>203</v>
      </c>
      <c r="F4" s="68" t="s">
        <v>204</v>
      </c>
      <c r="G4" s="104">
        <v>8000000</v>
      </c>
      <c r="H4" s="105"/>
    </row>
    <row r="5" spans="1:8" s="102" customFormat="1" ht="53.25" customHeight="1">
      <c r="A5" s="66" t="s">
        <v>199</v>
      </c>
      <c r="B5" s="66"/>
      <c r="C5" s="103" t="s">
        <v>86</v>
      </c>
      <c r="D5" s="66" t="s">
        <v>200</v>
      </c>
      <c r="E5" s="38" t="s">
        <v>205</v>
      </c>
      <c r="F5" s="68" t="s">
        <v>206</v>
      </c>
      <c r="G5" s="104">
        <v>0</v>
      </c>
      <c r="H5" s="105"/>
    </row>
    <row r="6" spans="1:8" s="102" customFormat="1" ht="65.25" customHeight="1">
      <c r="A6" s="66" t="s">
        <v>199</v>
      </c>
      <c r="B6" s="66"/>
      <c r="C6" s="103" t="s">
        <v>86</v>
      </c>
      <c r="D6" s="66" t="s">
        <v>200</v>
      </c>
      <c r="E6" s="38" t="s">
        <v>207</v>
      </c>
      <c r="F6" s="68" t="s">
        <v>208</v>
      </c>
      <c r="G6" s="104">
        <v>1780000</v>
      </c>
      <c r="H6" s="105"/>
    </row>
    <row r="7" spans="1:8" s="102" customFormat="1" ht="51.75" customHeight="1">
      <c r="A7" s="66" t="s">
        <v>199</v>
      </c>
      <c r="B7" s="66"/>
      <c r="C7" s="66" t="s">
        <v>86</v>
      </c>
      <c r="D7" s="66" t="s">
        <v>200</v>
      </c>
      <c r="E7" s="38" t="s">
        <v>209</v>
      </c>
      <c r="F7" s="105" t="s">
        <v>210</v>
      </c>
      <c r="G7" s="104">
        <v>0</v>
      </c>
      <c r="H7" s="105"/>
    </row>
    <row r="8" spans="1:8" s="102" customFormat="1" ht="94.5">
      <c r="A8" s="57" t="s">
        <v>199</v>
      </c>
      <c r="B8" s="57"/>
      <c r="C8" s="57" t="s">
        <v>199</v>
      </c>
      <c r="D8" s="57" t="s">
        <v>87</v>
      </c>
      <c r="E8" s="24" t="s">
        <v>153</v>
      </c>
      <c r="F8" s="106" t="s">
        <v>154</v>
      </c>
      <c r="G8" s="101">
        <f>IF(AND(G3&gt;4,G3&lt;=10),((G9*G10)/1000),0)</f>
        <v>2037.6</v>
      </c>
      <c r="H8" s="60" t="s">
        <v>211</v>
      </c>
    </row>
    <row r="9" spans="1:8" s="102" customFormat="1" ht="31.5">
      <c r="A9" s="66" t="s">
        <v>199</v>
      </c>
      <c r="B9" s="66"/>
      <c r="C9" s="66" t="s">
        <v>86</v>
      </c>
      <c r="D9" s="66" t="s">
        <v>200</v>
      </c>
      <c r="E9" s="38" t="s">
        <v>212</v>
      </c>
      <c r="F9" s="68" t="s">
        <v>213</v>
      </c>
      <c r="G9" s="104">
        <v>90</v>
      </c>
    </row>
    <row r="10" spans="1:8" s="102" customFormat="1" ht="47.25" customHeight="1">
      <c r="A10" s="66" t="s">
        <v>199</v>
      </c>
      <c r="B10" s="66"/>
      <c r="C10" s="66" t="s">
        <v>86</v>
      </c>
      <c r="D10" s="66" t="s">
        <v>200</v>
      </c>
      <c r="E10" s="38" t="s">
        <v>214</v>
      </c>
      <c r="F10" s="68" t="s">
        <v>215</v>
      </c>
      <c r="G10" s="104">
        <v>22640</v>
      </c>
    </row>
    <row r="11" spans="1:8" ht="26.25">
      <c r="A11" s="17"/>
      <c r="B11" s="17"/>
      <c r="C11" s="27"/>
      <c r="D11" s="17"/>
      <c r="E11" s="64"/>
      <c r="F11" s="65"/>
      <c r="G11" s="6"/>
    </row>
    <row r="12" spans="1:8" ht="26.25">
      <c r="A12" s="17"/>
      <c r="B12" s="17"/>
      <c r="C12" s="27"/>
      <c r="D12" s="17"/>
      <c r="E12" s="64"/>
      <c r="F12" s="65"/>
      <c r="G12" s="6"/>
    </row>
  </sheetData>
  <mergeCells count="1">
    <mergeCell ref="A2:H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D3A5-0E75-43F8-A345-23A6DA33D18C}">
  <dimension ref="A1:H10"/>
  <sheetViews>
    <sheetView zoomScale="90" zoomScaleNormal="90" workbookViewId="0">
      <selection activeCell="G4" sqref="G4"/>
    </sheetView>
  </sheetViews>
  <sheetFormatPr defaultColWidth="8.85546875" defaultRowHeight="15"/>
  <cols>
    <col min="1" max="1" width="13.28515625" customWidth="1"/>
    <col min="2" max="2" width="14.5703125" customWidth="1"/>
    <col min="3" max="3" width="12.140625" customWidth="1"/>
    <col min="4" max="4" width="14.7109375" bestFit="1" customWidth="1"/>
    <col min="5" max="5" width="15.42578125" customWidth="1"/>
    <col min="6" max="6" width="63.5703125" customWidth="1"/>
    <col min="7" max="7" width="27.140625" customWidth="1"/>
    <col min="8" max="8" width="55.85546875" customWidth="1"/>
  </cols>
  <sheetData>
    <row r="1" spans="1:8" ht="39.75" customHeight="1">
      <c r="A1" s="40" t="s">
        <v>0</v>
      </c>
      <c r="B1" s="40" t="s">
        <v>1</v>
      </c>
      <c r="C1" s="41" t="s">
        <v>197</v>
      </c>
      <c r="D1" s="40" t="s">
        <v>3</v>
      </c>
      <c r="E1" s="40" t="s">
        <v>5</v>
      </c>
      <c r="F1" s="42" t="s">
        <v>6</v>
      </c>
      <c r="G1" s="42" t="s">
        <v>7</v>
      </c>
      <c r="H1" s="41" t="s">
        <v>8</v>
      </c>
    </row>
    <row r="2" spans="1:8" ht="30.75" customHeight="1">
      <c r="A2" s="122" t="s">
        <v>216</v>
      </c>
      <c r="B2" s="122"/>
      <c r="C2" s="122"/>
      <c r="D2" s="122"/>
      <c r="E2" s="122"/>
      <c r="F2" s="122"/>
      <c r="G2" s="122"/>
      <c r="H2" s="122"/>
    </row>
    <row r="3" spans="1:8" s="102" customFormat="1" ht="15.75">
      <c r="A3" s="57" t="s">
        <v>199</v>
      </c>
      <c r="B3" s="57"/>
      <c r="C3" s="58" t="s">
        <v>86</v>
      </c>
      <c r="D3" s="57" t="s">
        <v>200</v>
      </c>
      <c r="E3" s="75" t="s">
        <v>201</v>
      </c>
      <c r="F3" s="60" t="s">
        <v>202</v>
      </c>
      <c r="G3" s="101">
        <f>(SUM(G4)/SUM(G5))</f>
        <v>8.4269662921348321</v>
      </c>
      <c r="H3" s="62"/>
    </row>
    <row r="4" spans="1:8" s="102" customFormat="1" ht="31.5">
      <c r="A4" s="66" t="s">
        <v>199</v>
      </c>
      <c r="B4" s="66"/>
      <c r="C4" s="103" t="s">
        <v>86</v>
      </c>
      <c r="D4" s="66" t="s">
        <v>200</v>
      </c>
      <c r="E4" s="108" t="s">
        <v>217</v>
      </c>
      <c r="F4" s="107" t="s">
        <v>204</v>
      </c>
      <c r="G4" s="104">
        <v>15000000</v>
      </c>
      <c r="H4" s="105"/>
    </row>
    <row r="5" spans="1:8" s="102" customFormat="1" ht="65.25" customHeight="1">
      <c r="A5" s="66" t="s">
        <v>199</v>
      </c>
      <c r="B5" s="66"/>
      <c r="C5" s="103" t="s">
        <v>86</v>
      </c>
      <c r="D5" s="66" t="s">
        <v>200</v>
      </c>
      <c r="E5" s="108" t="s">
        <v>218</v>
      </c>
      <c r="F5" s="107" t="s">
        <v>219</v>
      </c>
      <c r="G5" s="104">
        <v>1780000</v>
      </c>
      <c r="H5" s="105"/>
    </row>
    <row r="6" spans="1:8" s="102" customFormat="1" ht="94.5">
      <c r="A6" s="57" t="s">
        <v>199</v>
      </c>
      <c r="B6" s="57"/>
      <c r="C6" s="57" t="s">
        <v>86</v>
      </c>
      <c r="D6" s="57" t="s">
        <v>220</v>
      </c>
      <c r="E6" s="75" t="s">
        <v>153</v>
      </c>
      <c r="F6" s="106" t="s">
        <v>154</v>
      </c>
      <c r="G6" s="101">
        <f>IF(AND(G3&gt;4,G3&lt;=10),((G7*G8)/1000),0)</f>
        <v>2029.6536000000001</v>
      </c>
      <c r="H6" s="60" t="s">
        <v>221</v>
      </c>
    </row>
    <row r="7" spans="1:8" s="102" customFormat="1" ht="31.5">
      <c r="A7" s="66" t="s">
        <v>199</v>
      </c>
      <c r="B7" s="66"/>
      <c r="C7" s="66" t="s">
        <v>86</v>
      </c>
      <c r="D7" s="66" t="s">
        <v>200</v>
      </c>
      <c r="E7" s="108" t="s">
        <v>212</v>
      </c>
      <c r="F7" s="68" t="s">
        <v>213</v>
      </c>
      <c r="G7" s="104">
        <v>0.78</v>
      </c>
    </row>
    <row r="8" spans="1:8" s="102" customFormat="1" ht="47.25" customHeight="1">
      <c r="A8" s="66" t="s">
        <v>199</v>
      </c>
      <c r="B8" s="66"/>
      <c r="C8" s="66" t="s">
        <v>86</v>
      </c>
      <c r="D8" s="66" t="s">
        <v>200</v>
      </c>
      <c r="E8" s="108" t="s">
        <v>214</v>
      </c>
      <c r="F8" s="68" t="s">
        <v>215</v>
      </c>
      <c r="G8" s="104">
        <v>2602120</v>
      </c>
    </row>
    <row r="9" spans="1:8" ht="26.25">
      <c r="A9" s="17"/>
      <c r="B9" s="17"/>
      <c r="C9" s="27"/>
      <c r="D9" s="17"/>
      <c r="E9" s="64"/>
      <c r="F9" s="65"/>
      <c r="G9" s="6"/>
    </row>
    <row r="10" spans="1:8" ht="26.25">
      <c r="A10" s="17"/>
      <c r="B10" s="17"/>
      <c r="C10" s="27"/>
      <c r="D10" s="17"/>
      <c r="E10" s="64"/>
      <c r="F10" s="65"/>
      <c r="G10" s="6"/>
    </row>
  </sheetData>
  <mergeCells count="1">
    <mergeCell ref="A2:H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A5F9-7B2F-4736-8E4B-095499E51069}">
  <dimension ref="A1:H39"/>
  <sheetViews>
    <sheetView zoomScale="80" zoomScaleNormal="80" workbookViewId="0">
      <selection activeCell="G3" sqref="G3"/>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40" t="s">
        <v>0</v>
      </c>
      <c r="B1" s="40" t="s">
        <v>1</v>
      </c>
      <c r="C1" s="41" t="s">
        <v>197</v>
      </c>
      <c r="D1" s="40" t="s">
        <v>3</v>
      </c>
      <c r="E1" s="40" t="s">
        <v>5</v>
      </c>
      <c r="F1" s="42" t="s">
        <v>6</v>
      </c>
      <c r="G1" s="42" t="s">
        <v>7</v>
      </c>
      <c r="H1" s="41" t="s">
        <v>8</v>
      </c>
    </row>
    <row r="2" spans="1:8" ht="30" customHeight="1">
      <c r="A2" s="122" t="s">
        <v>222</v>
      </c>
      <c r="B2" s="122"/>
      <c r="C2" s="122"/>
      <c r="D2" s="122"/>
      <c r="E2" s="122"/>
      <c r="F2" s="122"/>
      <c r="G2" s="122"/>
      <c r="H2" s="122"/>
    </row>
    <row r="3" spans="1:8" ht="30">
      <c r="A3" s="24" t="s">
        <v>11</v>
      </c>
      <c r="B3" s="24"/>
      <c r="C3" s="24" t="s">
        <v>11</v>
      </c>
      <c r="D3" s="24" t="s">
        <v>223</v>
      </c>
      <c r="E3" s="43" t="s">
        <v>224</v>
      </c>
      <c r="F3" s="44" t="s">
        <v>225</v>
      </c>
      <c r="G3" s="26">
        <f>SUM((G11*G12),(G29*G30))</f>
        <v>73.333333333333329</v>
      </c>
      <c r="H3" s="26" t="s">
        <v>226</v>
      </c>
    </row>
    <row r="4" spans="1:8" ht="46.5" customHeight="1">
      <c r="A4" s="122" t="s">
        <v>227</v>
      </c>
      <c r="B4" s="122"/>
      <c r="C4" s="122"/>
      <c r="D4" s="122"/>
      <c r="E4" s="122"/>
      <c r="F4" s="122"/>
      <c r="G4" s="122"/>
      <c r="H4" s="122"/>
    </row>
    <row r="5" spans="1:8" ht="33" customHeight="1">
      <c r="A5" t="s">
        <v>10</v>
      </c>
      <c r="C5" t="s">
        <v>10</v>
      </c>
      <c r="D5" t="s">
        <v>12</v>
      </c>
      <c r="E5" s="45" t="s">
        <v>228</v>
      </c>
      <c r="F5" s="46" t="s">
        <v>229</v>
      </c>
      <c r="G5" t="s">
        <v>230</v>
      </c>
    </row>
    <row r="6" spans="1:8">
      <c r="A6" t="s">
        <v>10</v>
      </c>
      <c r="C6" t="s">
        <v>10</v>
      </c>
      <c r="D6" t="s">
        <v>12</v>
      </c>
      <c r="F6" s="46" t="s">
        <v>231</v>
      </c>
      <c r="G6" t="s">
        <v>232</v>
      </c>
    </row>
    <row r="7" spans="1:8" ht="75">
      <c r="A7" s="20" t="s">
        <v>10</v>
      </c>
      <c r="B7" s="20"/>
      <c r="C7" s="20" t="s">
        <v>10</v>
      </c>
      <c r="D7" s="20" t="s">
        <v>233</v>
      </c>
      <c r="E7" s="20"/>
      <c r="F7" s="47" t="s">
        <v>234</v>
      </c>
      <c r="G7" s="20" t="s">
        <v>235</v>
      </c>
      <c r="H7" s="48" t="s">
        <v>236</v>
      </c>
    </row>
    <row r="8" spans="1:8" ht="30">
      <c r="A8" s="20" t="s">
        <v>10</v>
      </c>
      <c r="B8" s="20"/>
      <c r="C8" s="20" t="s">
        <v>10</v>
      </c>
      <c r="D8" s="20" t="s">
        <v>233</v>
      </c>
      <c r="E8" s="20"/>
      <c r="F8" s="47" t="s">
        <v>237</v>
      </c>
      <c r="G8" s="20" t="s">
        <v>238</v>
      </c>
      <c r="H8" s="21" t="s">
        <v>239</v>
      </c>
    </row>
    <row r="9" spans="1:8" ht="21">
      <c r="A9" s="123" t="s">
        <v>240</v>
      </c>
      <c r="B9" s="123"/>
      <c r="C9" s="123"/>
      <c r="D9" s="123"/>
      <c r="E9" s="123"/>
      <c r="F9" s="123"/>
      <c r="G9" s="123"/>
      <c r="H9" s="123"/>
    </row>
    <row r="10" spans="1:8" ht="30">
      <c r="A10" s="24" t="s">
        <v>11</v>
      </c>
      <c r="B10" s="24"/>
      <c r="C10" s="24" t="s">
        <v>11</v>
      </c>
      <c r="D10" s="24" t="s">
        <v>223</v>
      </c>
      <c r="E10" s="49" t="s">
        <v>241</v>
      </c>
      <c r="F10" s="44" t="s">
        <v>242</v>
      </c>
      <c r="G10" s="26">
        <f>G11*G12</f>
        <v>36.666666666666664</v>
      </c>
      <c r="H10" s="26"/>
    </row>
    <row r="11" spans="1:8" ht="30">
      <c r="A11" t="s">
        <v>10</v>
      </c>
      <c r="C11" t="s">
        <v>10</v>
      </c>
      <c r="D11" t="s">
        <v>99</v>
      </c>
      <c r="E11" s="50" t="s">
        <v>243</v>
      </c>
      <c r="F11" s="46" t="s">
        <v>244</v>
      </c>
      <c r="G11" s="6">
        <v>20</v>
      </c>
      <c r="H11" s="6"/>
    </row>
    <row r="12" spans="1:8" ht="30">
      <c r="A12" s="24" t="s">
        <v>10</v>
      </c>
      <c r="B12" s="24"/>
      <c r="C12" s="24" t="s">
        <v>11</v>
      </c>
      <c r="D12" s="24" t="s">
        <v>223</v>
      </c>
      <c r="E12" s="51" t="s">
        <v>245</v>
      </c>
      <c r="F12" s="44" t="s">
        <v>246</v>
      </c>
      <c r="G12" s="26">
        <f>G14</f>
        <v>1.8333333333333333</v>
      </c>
      <c r="H12" s="52" t="s">
        <v>247</v>
      </c>
    </row>
    <row r="13" spans="1:8" ht="21">
      <c r="A13" s="123" t="s">
        <v>248</v>
      </c>
      <c r="B13" s="123"/>
      <c r="C13" s="123"/>
      <c r="D13" s="123"/>
      <c r="E13" s="123"/>
      <c r="F13" s="123"/>
      <c r="G13" s="123"/>
      <c r="H13" s="123"/>
    </row>
    <row r="14" spans="1:8" ht="25.5">
      <c r="A14" s="24" t="s">
        <v>11</v>
      </c>
      <c r="B14" s="24"/>
      <c r="C14" s="24" t="s">
        <v>11</v>
      </c>
      <c r="D14" s="24" t="s">
        <v>223</v>
      </c>
      <c r="E14" s="49" t="s">
        <v>245</v>
      </c>
      <c r="F14" s="44" t="s">
        <v>249</v>
      </c>
      <c r="G14" s="26">
        <f>G16*(44/12)</f>
        <v>1.8333333333333333</v>
      </c>
      <c r="H14" s="26" t="s">
        <v>250</v>
      </c>
    </row>
    <row r="15" spans="1:8" ht="30">
      <c r="A15" s="24" t="s">
        <v>11</v>
      </c>
      <c r="B15" s="24"/>
      <c r="C15" s="24" t="s">
        <v>11</v>
      </c>
      <c r="D15" s="24" t="s">
        <v>223</v>
      </c>
      <c r="E15" s="49" t="s">
        <v>245</v>
      </c>
      <c r="F15" s="44" t="s">
        <v>251</v>
      </c>
      <c r="G15" s="26">
        <f>G16*G17*(44/12)</f>
        <v>3.6666666666666665</v>
      </c>
      <c r="H15" s="26" t="s">
        <v>252</v>
      </c>
    </row>
    <row r="16" spans="1:8" ht="30">
      <c r="A16" t="s">
        <v>10</v>
      </c>
      <c r="C16" t="s">
        <v>10</v>
      </c>
      <c r="D16" t="s">
        <v>99</v>
      </c>
      <c r="E16" s="50" t="s">
        <v>253</v>
      </c>
      <c r="F16" s="46" t="s">
        <v>254</v>
      </c>
      <c r="G16" s="6">
        <v>0.5</v>
      </c>
      <c r="H16" s="6"/>
    </row>
    <row r="17" spans="1:8" ht="30">
      <c r="A17" t="s">
        <v>10</v>
      </c>
      <c r="C17" t="s">
        <v>10</v>
      </c>
      <c r="D17" t="s">
        <v>99</v>
      </c>
      <c r="E17" s="50" t="s">
        <v>255</v>
      </c>
      <c r="F17" s="46" t="s">
        <v>256</v>
      </c>
      <c r="G17" s="6">
        <v>2</v>
      </c>
      <c r="H17" s="6"/>
    </row>
    <row r="18" spans="1:8" ht="21">
      <c r="A18" s="123" t="s">
        <v>257</v>
      </c>
      <c r="B18" s="123"/>
      <c r="C18" s="123"/>
      <c r="D18" s="123"/>
      <c r="E18" s="123"/>
      <c r="F18" s="123"/>
      <c r="G18" s="123"/>
      <c r="H18" s="123"/>
    </row>
    <row r="19" spans="1:8" ht="30">
      <c r="A19" s="24" t="s">
        <v>11</v>
      </c>
      <c r="B19" s="24"/>
      <c r="C19" s="24" t="s">
        <v>11</v>
      </c>
      <c r="D19" s="24" t="s">
        <v>223</v>
      </c>
      <c r="E19" s="49" t="s">
        <v>245</v>
      </c>
      <c r="F19" s="52" t="s">
        <v>246</v>
      </c>
      <c r="G19" s="26">
        <f>G20*G21</f>
        <v>11.15</v>
      </c>
      <c r="H19" s="26"/>
    </row>
    <row r="20" spans="1:8" ht="30">
      <c r="A20" t="s">
        <v>10</v>
      </c>
      <c r="C20" t="s">
        <v>10</v>
      </c>
      <c r="D20" t="s">
        <v>99</v>
      </c>
      <c r="E20" s="50" t="s">
        <v>258</v>
      </c>
      <c r="F20" s="2" t="s">
        <v>259</v>
      </c>
      <c r="G20" s="6">
        <v>0.5</v>
      </c>
      <c r="H20" s="6"/>
    </row>
    <row r="21" spans="1:8" ht="30">
      <c r="A21" t="s">
        <v>10</v>
      </c>
      <c r="C21" t="s">
        <v>10</v>
      </c>
      <c r="D21" t="s">
        <v>99</v>
      </c>
      <c r="E21" s="50" t="s">
        <v>260</v>
      </c>
      <c r="F21" s="2" t="s">
        <v>261</v>
      </c>
      <c r="G21" s="6">
        <v>22.3</v>
      </c>
      <c r="H21" s="6"/>
    </row>
    <row r="22" spans="1:8" ht="46.5" customHeight="1">
      <c r="A22" s="122" t="s">
        <v>262</v>
      </c>
      <c r="B22" s="122"/>
      <c r="C22" s="122"/>
      <c r="D22" s="122"/>
      <c r="E22" s="122"/>
      <c r="F22" s="122"/>
      <c r="G22" s="122"/>
      <c r="H22" s="122"/>
    </row>
    <row r="23" spans="1:8" ht="33" customHeight="1">
      <c r="A23" t="s">
        <v>10</v>
      </c>
      <c r="C23" t="s">
        <v>10</v>
      </c>
      <c r="D23" t="s">
        <v>12</v>
      </c>
      <c r="E23" s="50" t="s">
        <v>228</v>
      </c>
      <c r="F23" s="46" t="s">
        <v>229</v>
      </c>
      <c r="G23" t="s">
        <v>230</v>
      </c>
    </row>
    <row r="24" spans="1:8">
      <c r="A24" t="s">
        <v>10</v>
      </c>
      <c r="C24" t="s">
        <v>10</v>
      </c>
      <c r="D24" t="s">
        <v>12</v>
      </c>
      <c r="E24" s="53"/>
      <c r="F24" s="46" t="s">
        <v>231</v>
      </c>
      <c r="G24" t="s">
        <v>232</v>
      </c>
    </row>
    <row r="25" spans="1:8" ht="75">
      <c r="A25" s="20" t="s">
        <v>10</v>
      </c>
      <c r="B25" s="20"/>
      <c r="C25" s="20" t="s">
        <v>10</v>
      </c>
      <c r="D25" s="20" t="s">
        <v>263</v>
      </c>
      <c r="E25" s="54"/>
      <c r="F25" s="47" t="s">
        <v>234</v>
      </c>
      <c r="G25" s="20" t="s">
        <v>264</v>
      </c>
      <c r="H25" s="48" t="s">
        <v>236</v>
      </c>
    </row>
    <row r="26" spans="1:8" ht="30">
      <c r="A26" s="20" t="s">
        <v>10</v>
      </c>
      <c r="B26" s="20"/>
      <c r="C26" s="20" t="s">
        <v>10</v>
      </c>
      <c r="D26" s="20" t="s">
        <v>263</v>
      </c>
      <c r="E26" s="54"/>
      <c r="F26" s="47" t="s">
        <v>237</v>
      </c>
      <c r="G26" s="20" t="s">
        <v>265</v>
      </c>
      <c r="H26" s="21" t="s">
        <v>239</v>
      </c>
    </row>
    <row r="27" spans="1:8" ht="21">
      <c r="A27" s="123" t="s">
        <v>240</v>
      </c>
      <c r="B27" s="123"/>
      <c r="C27" s="123"/>
      <c r="D27" s="123"/>
      <c r="E27" s="123"/>
      <c r="F27" s="123"/>
      <c r="G27" s="123"/>
      <c r="H27" s="123"/>
    </row>
    <row r="28" spans="1:8" ht="30">
      <c r="A28" s="24" t="s">
        <v>11</v>
      </c>
      <c r="B28" s="24"/>
      <c r="C28" s="24" t="s">
        <v>11</v>
      </c>
      <c r="D28" s="24" t="s">
        <v>223</v>
      </c>
      <c r="E28" s="49" t="s">
        <v>241</v>
      </c>
      <c r="F28" s="44" t="s">
        <v>242</v>
      </c>
      <c r="G28" s="26">
        <f>G29*G30</f>
        <v>36.666666666666664</v>
      </c>
      <c r="H28" s="26"/>
    </row>
    <row r="29" spans="1:8" ht="30">
      <c r="A29" t="s">
        <v>10</v>
      </c>
      <c r="C29" t="s">
        <v>10</v>
      </c>
      <c r="D29" t="s">
        <v>99</v>
      </c>
      <c r="E29" s="50" t="s">
        <v>243</v>
      </c>
      <c r="F29" s="46" t="s">
        <v>244</v>
      </c>
      <c r="G29" s="6">
        <v>10</v>
      </c>
      <c r="H29" s="6"/>
    </row>
    <row r="30" spans="1:8" ht="30">
      <c r="A30" s="24" t="s">
        <v>10</v>
      </c>
      <c r="B30" s="24"/>
      <c r="C30" s="24" t="s">
        <v>10</v>
      </c>
      <c r="D30" s="24" t="s">
        <v>223</v>
      </c>
      <c r="E30" s="51" t="s">
        <v>245</v>
      </c>
      <c r="F30" s="44" t="s">
        <v>246</v>
      </c>
      <c r="G30" s="26">
        <f>G33</f>
        <v>3.6666666666666665</v>
      </c>
      <c r="H30" s="52" t="s">
        <v>266</v>
      </c>
    </row>
    <row r="31" spans="1:8" ht="21">
      <c r="A31" s="123" t="s">
        <v>248</v>
      </c>
      <c r="B31" s="123"/>
      <c r="C31" s="123"/>
      <c r="D31" s="123"/>
      <c r="E31" s="123"/>
      <c r="F31" s="123"/>
      <c r="G31" s="123"/>
      <c r="H31" s="123"/>
    </row>
    <row r="32" spans="1:8" ht="25.5">
      <c r="A32" s="24" t="s">
        <v>11</v>
      </c>
      <c r="B32" s="24"/>
      <c r="C32" s="24" t="s">
        <v>11</v>
      </c>
      <c r="D32" s="24" t="s">
        <v>223</v>
      </c>
      <c r="E32" s="49" t="s">
        <v>245</v>
      </c>
      <c r="F32" s="44" t="s">
        <v>249</v>
      </c>
      <c r="G32" s="26">
        <f>G34*(44/12)</f>
        <v>1.8333333333333333</v>
      </c>
      <c r="H32" s="26" t="s">
        <v>250</v>
      </c>
    </row>
    <row r="33" spans="1:8" ht="30">
      <c r="A33" s="24" t="s">
        <v>11</v>
      </c>
      <c r="B33" s="24"/>
      <c r="C33" s="24" t="s">
        <v>11</v>
      </c>
      <c r="D33" s="24" t="s">
        <v>223</v>
      </c>
      <c r="E33" s="49" t="s">
        <v>245</v>
      </c>
      <c r="F33" s="44" t="s">
        <v>251</v>
      </c>
      <c r="G33" s="26">
        <f>G34*G35*(44/12)</f>
        <v>3.6666666666666665</v>
      </c>
      <c r="H33" s="26" t="s">
        <v>252</v>
      </c>
    </row>
    <row r="34" spans="1:8" ht="30">
      <c r="A34" t="s">
        <v>10</v>
      </c>
      <c r="C34" t="s">
        <v>10</v>
      </c>
      <c r="D34" t="s">
        <v>99</v>
      </c>
      <c r="E34" s="50" t="s">
        <v>253</v>
      </c>
      <c r="F34" s="46" t="s">
        <v>254</v>
      </c>
      <c r="G34" s="6">
        <v>0.5</v>
      </c>
      <c r="H34" s="6"/>
    </row>
    <row r="35" spans="1:8" ht="30">
      <c r="A35" t="s">
        <v>10</v>
      </c>
      <c r="C35" t="s">
        <v>10</v>
      </c>
      <c r="D35" t="s">
        <v>99</v>
      </c>
      <c r="E35" s="50" t="s">
        <v>255</v>
      </c>
      <c r="F35" s="46" t="s">
        <v>256</v>
      </c>
      <c r="G35" s="6">
        <v>2</v>
      </c>
      <c r="H35" s="6"/>
    </row>
    <row r="36" spans="1:8" ht="21">
      <c r="A36" s="123" t="s">
        <v>257</v>
      </c>
      <c r="B36" s="123"/>
      <c r="C36" s="123"/>
      <c r="D36" s="123"/>
      <c r="E36" s="123"/>
      <c r="F36" s="123"/>
      <c r="G36" s="123"/>
      <c r="H36" s="123"/>
    </row>
    <row r="37" spans="1:8" ht="30">
      <c r="A37" s="24" t="s">
        <v>11</v>
      </c>
      <c r="B37" s="24"/>
      <c r="C37" s="24" t="s">
        <v>11</v>
      </c>
      <c r="D37" s="24" t="s">
        <v>223</v>
      </c>
      <c r="E37" s="49" t="s">
        <v>245</v>
      </c>
      <c r="F37" s="44" t="s">
        <v>246</v>
      </c>
      <c r="G37" s="26">
        <f>G38*G39</f>
        <v>11.15</v>
      </c>
      <c r="H37" s="26"/>
    </row>
    <row r="38" spans="1:8" ht="30">
      <c r="A38" t="s">
        <v>10</v>
      </c>
      <c r="C38" t="s">
        <v>10</v>
      </c>
      <c r="D38" t="s">
        <v>99</v>
      </c>
      <c r="E38" s="50" t="s">
        <v>258</v>
      </c>
      <c r="F38" s="46" t="s">
        <v>259</v>
      </c>
      <c r="G38" s="6">
        <v>0.5</v>
      </c>
      <c r="H38" s="6"/>
    </row>
    <row r="39" spans="1:8" ht="30">
      <c r="A39" t="s">
        <v>10</v>
      </c>
      <c r="C39" t="s">
        <v>10</v>
      </c>
      <c r="D39" t="s">
        <v>99</v>
      </c>
      <c r="E39" s="50" t="s">
        <v>260</v>
      </c>
      <c r="F39" s="46" t="s">
        <v>261</v>
      </c>
      <c r="G39" s="6">
        <v>22.3</v>
      </c>
      <c r="H39" s="6"/>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7FA00500-1C5E-4DD6-8BEA-3BF1F7FF1668}">
      <formula1>"Mass,Volume"</formula1>
    </dataValidation>
    <dataValidation type="list" allowBlank="1" showInputMessage="1" showErrorMessage="1" sqref="G7 G25" xr:uid="{F3EDFD89-FBB7-402C-9AC5-339E958BDE87}">
      <formula1>"Option A,Option B"</formula1>
    </dataValidation>
  </dataValidations>
  <pageMargins left="0.7" right="0.7" top="0.75" bottom="0.75" header="0.3" footer="0.3"/>
  <pageSetup scale="34"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112B-ADE0-4EA3-B33E-E3E0FB3A9EF7}">
  <dimension ref="A1:I205"/>
  <sheetViews>
    <sheetView topLeftCell="B1"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16" t="s">
        <v>0</v>
      </c>
      <c r="B1" s="16" t="s">
        <v>1</v>
      </c>
      <c r="C1" s="16" t="s">
        <v>2</v>
      </c>
      <c r="D1" s="16" t="s">
        <v>3</v>
      </c>
      <c r="E1" s="16" t="s">
        <v>5</v>
      </c>
      <c r="F1" s="16" t="s">
        <v>6</v>
      </c>
      <c r="G1" s="16" t="s">
        <v>7</v>
      </c>
      <c r="H1" s="16" t="s">
        <v>8</v>
      </c>
      <c r="I1" s="16" t="s">
        <v>267</v>
      </c>
    </row>
    <row r="2" spans="1:9" ht="18.75">
      <c r="A2" s="124" t="s">
        <v>268</v>
      </c>
      <c r="B2" s="124"/>
      <c r="C2" s="124"/>
      <c r="D2" s="124"/>
      <c r="E2" s="124"/>
      <c r="F2" s="124"/>
      <c r="G2" s="124"/>
      <c r="H2" s="124"/>
      <c r="I2" s="17"/>
    </row>
    <row r="3" spans="1:9" ht="45">
      <c r="A3" s="17" t="s">
        <v>10</v>
      </c>
      <c r="B3" s="17"/>
      <c r="C3" s="17" t="s">
        <v>11</v>
      </c>
      <c r="D3" s="17" t="s">
        <v>12</v>
      </c>
      <c r="E3" s="17" t="s">
        <v>13</v>
      </c>
      <c r="F3" s="2" t="s">
        <v>269</v>
      </c>
      <c r="G3" s="17"/>
      <c r="H3" s="17"/>
      <c r="I3" s="18" t="s">
        <v>270</v>
      </c>
    </row>
    <row r="4" spans="1:9" ht="18.75">
      <c r="A4" s="124" t="s">
        <v>271</v>
      </c>
      <c r="B4" s="124"/>
      <c r="C4" s="124"/>
      <c r="D4" s="124"/>
      <c r="E4" s="124"/>
      <c r="F4" s="124"/>
      <c r="G4" s="124"/>
      <c r="H4" s="124"/>
      <c r="I4" s="17"/>
    </row>
    <row r="5" spans="1:9" ht="45">
      <c r="A5" s="19" t="s">
        <v>10</v>
      </c>
      <c r="B5" s="19"/>
      <c r="C5" s="19" t="s">
        <v>11</v>
      </c>
      <c r="D5" s="19" t="s">
        <v>90</v>
      </c>
      <c r="E5" s="20"/>
      <c r="F5" s="21" t="s">
        <v>272</v>
      </c>
      <c r="G5" s="20" t="s">
        <v>273</v>
      </c>
      <c r="H5" s="21" t="s">
        <v>274</v>
      </c>
    </row>
    <row r="6" spans="1:9" ht="30">
      <c r="A6" s="19" t="s">
        <v>10</v>
      </c>
      <c r="B6" s="19"/>
      <c r="C6" s="19" t="s">
        <v>11</v>
      </c>
      <c r="D6" s="19" t="s">
        <v>90</v>
      </c>
      <c r="E6" s="20"/>
      <c r="F6" s="21" t="s">
        <v>275</v>
      </c>
      <c r="G6" s="20" t="s">
        <v>11</v>
      </c>
      <c r="H6" s="21" t="s">
        <v>276</v>
      </c>
    </row>
    <row r="7" spans="1:9" ht="30">
      <c r="A7" s="19" t="s">
        <v>10</v>
      </c>
      <c r="B7" s="19"/>
      <c r="C7" s="19" t="s">
        <v>11</v>
      </c>
      <c r="D7" s="19" t="s">
        <v>90</v>
      </c>
      <c r="E7" s="20"/>
      <c r="F7" s="21" t="s">
        <v>277</v>
      </c>
      <c r="G7" s="20" t="s">
        <v>11</v>
      </c>
      <c r="H7" s="21" t="s">
        <v>278</v>
      </c>
    </row>
    <row r="8" spans="1:9" ht="30">
      <c r="A8" s="19" t="s">
        <v>10</v>
      </c>
      <c r="B8" s="19"/>
      <c r="C8" s="19" t="s">
        <v>11</v>
      </c>
      <c r="D8" s="19" t="s">
        <v>90</v>
      </c>
      <c r="E8" s="20"/>
      <c r="F8" s="21" t="s">
        <v>279</v>
      </c>
      <c r="G8" s="20" t="s">
        <v>11</v>
      </c>
      <c r="H8" s="21" t="s">
        <v>280</v>
      </c>
    </row>
    <row r="9" spans="1:9" ht="30">
      <c r="A9" s="19" t="s">
        <v>10</v>
      </c>
      <c r="B9" s="19"/>
      <c r="C9" s="19" t="s">
        <v>11</v>
      </c>
      <c r="D9" s="19" t="s">
        <v>90</v>
      </c>
      <c r="E9" s="20"/>
      <c r="F9" s="21" t="s">
        <v>281</v>
      </c>
      <c r="G9" s="20" t="s">
        <v>11</v>
      </c>
      <c r="H9" s="21" t="s">
        <v>280</v>
      </c>
    </row>
    <row r="10" spans="1:9" ht="45">
      <c r="A10" s="19" t="s">
        <v>10</v>
      </c>
      <c r="B10" s="19"/>
      <c r="C10" s="19" t="s">
        <v>11</v>
      </c>
      <c r="D10" s="19" t="s">
        <v>90</v>
      </c>
      <c r="E10" s="20"/>
      <c r="F10" s="21" t="s">
        <v>282</v>
      </c>
      <c r="G10" s="20" t="s">
        <v>10</v>
      </c>
      <c r="H10" s="21" t="s">
        <v>283</v>
      </c>
    </row>
    <row r="11" spans="1:9" ht="18.75">
      <c r="A11" s="124" t="s">
        <v>284</v>
      </c>
      <c r="B11" s="124"/>
      <c r="C11" s="124"/>
      <c r="D11" s="124"/>
      <c r="E11" s="124"/>
      <c r="F11" s="124"/>
      <c r="G11" s="124"/>
      <c r="H11" s="124"/>
      <c r="I11" s="17"/>
    </row>
    <row r="12" spans="1:9">
      <c r="A12" s="17"/>
      <c r="B12" s="17"/>
      <c r="C12" s="17"/>
      <c r="D12" s="17"/>
    </row>
    <row r="13" spans="1:9">
      <c r="A13" s="17"/>
      <c r="B13" s="17"/>
      <c r="C13" s="17"/>
      <c r="D13" s="17"/>
    </row>
    <row r="14" spans="1:9">
      <c r="A14" s="17"/>
      <c r="B14" s="17"/>
      <c r="C14" s="17"/>
      <c r="D14" s="17"/>
    </row>
    <row r="15" spans="1:9">
      <c r="A15" s="17"/>
      <c r="B15" s="17"/>
      <c r="C15" s="17"/>
      <c r="D15" s="17"/>
    </row>
    <row r="16" spans="1:9">
      <c r="B16" s="17"/>
      <c r="C16" s="17"/>
      <c r="D16" s="17"/>
    </row>
    <row r="17" spans="4:4">
      <c r="D17" s="17"/>
    </row>
    <row r="18" spans="4:4">
      <c r="D18" s="17"/>
    </row>
    <row r="19" spans="4:4">
      <c r="D19" s="17"/>
    </row>
    <row r="20" spans="4:4">
      <c r="D20" s="17"/>
    </row>
    <row r="21" spans="4:4">
      <c r="D21" s="17"/>
    </row>
    <row r="22" spans="4:4">
      <c r="D22" s="17"/>
    </row>
    <row r="23" spans="4:4">
      <c r="D23" s="17"/>
    </row>
    <row r="24" spans="4:4">
      <c r="D24" s="17"/>
    </row>
    <row r="25" spans="4:4">
      <c r="D25" s="17"/>
    </row>
    <row r="26" spans="4:4">
      <c r="D26" s="17"/>
    </row>
    <row r="27" spans="4:4">
      <c r="D27" s="17"/>
    </row>
    <row r="28" spans="4:4">
      <c r="D28" s="17"/>
    </row>
    <row r="29" spans="4:4">
      <c r="D29" s="17"/>
    </row>
    <row r="30" spans="4:4">
      <c r="D30" s="17"/>
    </row>
    <row r="31" spans="4:4">
      <c r="D31" s="17"/>
    </row>
    <row r="32" spans="4:4">
      <c r="D32" s="17"/>
    </row>
    <row r="33" spans="4:4">
      <c r="D33" s="17"/>
    </row>
    <row r="34" spans="4:4">
      <c r="D34" s="17"/>
    </row>
    <row r="35" spans="4:4">
      <c r="D35" s="17"/>
    </row>
    <row r="36" spans="4:4">
      <c r="D36" s="17"/>
    </row>
    <row r="37" spans="4:4">
      <c r="D37" s="17"/>
    </row>
    <row r="38" spans="4:4">
      <c r="D38" s="17"/>
    </row>
    <row r="39" spans="4:4">
      <c r="D39" s="17"/>
    </row>
    <row r="40" spans="4:4">
      <c r="D40" s="17"/>
    </row>
    <row r="41" spans="4:4">
      <c r="D41" s="17"/>
    </row>
    <row r="42" spans="4:4">
      <c r="D42" s="17"/>
    </row>
    <row r="43" spans="4:4">
      <c r="D43" s="17"/>
    </row>
    <row r="44" spans="4:4">
      <c r="D44" s="17"/>
    </row>
    <row r="45" spans="4:4">
      <c r="D45" s="17"/>
    </row>
    <row r="46" spans="4:4">
      <c r="D46" s="17"/>
    </row>
    <row r="47" spans="4:4">
      <c r="D47" s="17"/>
    </row>
    <row r="48" spans="4:4">
      <c r="D48" s="17"/>
    </row>
    <row r="49" spans="4:4">
      <c r="D49" s="17"/>
    </row>
    <row r="50" spans="4:4">
      <c r="D50" s="17"/>
    </row>
    <row r="51" spans="4:4">
      <c r="D51" s="17"/>
    </row>
    <row r="52" spans="4:4">
      <c r="D52" s="17"/>
    </row>
    <row r="53" spans="4:4">
      <c r="D53" s="17"/>
    </row>
    <row r="54" spans="4:4">
      <c r="D54" s="17"/>
    </row>
    <row r="55" spans="4:4">
      <c r="D55" s="17"/>
    </row>
    <row r="56" spans="4:4">
      <c r="D56" s="17"/>
    </row>
    <row r="57" spans="4:4">
      <c r="D57" s="17"/>
    </row>
    <row r="58" spans="4:4">
      <c r="D58" s="17"/>
    </row>
    <row r="59" spans="4:4">
      <c r="D59" s="17"/>
    </row>
    <row r="60" spans="4:4">
      <c r="D60" s="17"/>
    </row>
    <row r="61" spans="4:4">
      <c r="D61" s="17"/>
    </row>
    <row r="62" spans="4:4">
      <c r="D62" s="17"/>
    </row>
    <row r="63" spans="4:4">
      <c r="D63" s="17"/>
    </row>
    <row r="64" spans="4:4">
      <c r="D64" s="17"/>
    </row>
    <row r="65" spans="4:4">
      <c r="D65" s="17"/>
    </row>
    <row r="66" spans="4:4">
      <c r="D66" s="17"/>
    </row>
    <row r="67" spans="4:4">
      <c r="D67" s="17"/>
    </row>
    <row r="68" spans="4:4">
      <c r="D68" s="17"/>
    </row>
    <row r="69" spans="4:4">
      <c r="D69" s="17"/>
    </row>
    <row r="70" spans="4:4">
      <c r="D70" s="17"/>
    </row>
    <row r="71" spans="4:4">
      <c r="D71" s="17"/>
    </row>
    <row r="72" spans="4:4">
      <c r="D72" s="17"/>
    </row>
    <row r="73" spans="4:4">
      <c r="D73" s="17"/>
    </row>
    <row r="74" spans="4:4">
      <c r="D74" s="17"/>
    </row>
    <row r="75" spans="4:4">
      <c r="D75" s="17"/>
    </row>
    <row r="76" spans="4:4">
      <c r="D76" s="17"/>
    </row>
    <row r="77" spans="4:4">
      <c r="D77" s="17"/>
    </row>
    <row r="78" spans="4:4">
      <c r="D78" s="17"/>
    </row>
    <row r="79" spans="4:4">
      <c r="D79" s="17"/>
    </row>
    <row r="80" spans="4:4">
      <c r="D80" s="17"/>
    </row>
    <row r="81" spans="4:4">
      <c r="D81" s="17"/>
    </row>
    <row r="82" spans="4:4">
      <c r="D82" s="17"/>
    </row>
    <row r="83" spans="4:4">
      <c r="D83" s="17"/>
    </row>
    <row r="84" spans="4:4">
      <c r="D84" s="17"/>
    </row>
    <row r="85" spans="4:4">
      <c r="D85" s="17"/>
    </row>
    <row r="86" spans="4:4">
      <c r="D86" s="17"/>
    </row>
    <row r="87" spans="4:4">
      <c r="D87" s="17"/>
    </row>
    <row r="88" spans="4:4">
      <c r="D88" s="17"/>
    </row>
    <row r="89" spans="4:4">
      <c r="D89" s="17"/>
    </row>
    <row r="90" spans="4:4">
      <c r="D90" s="17"/>
    </row>
    <row r="91" spans="4:4">
      <c r="D91" s="17"/>
    </row>
    <row r="92" spans="4:4">
      <c r="D92" s="17"/>
    </row>
    <row r="93" spans="4:4">
      <c r="D93" s="17"/>
    </row>
    <row r="94" spans="4:4">
      <c r="D94" s="17"/>
    </row>
    <row r="95" spans="4:4">
      <c r="D95" s="17"/>
    </row>
    <row r="96" spans="4:4">
      <c r="D96" s="17"/>
    </row>
    <row r="97" spans="4:4">
      <c r="D97" s="17"/>
    </row>
    <row r="98" spans="4:4">
      <c r="D98" s="17"/>
    </row>
    <row r="99" spans="4:4">
      <c r="D99" s="17"/>
    </row>
    <row r="100" spans="4:4">
      <c r="D100" s="17"/>
    </row>
    <row r="101" spans="4:4">
      <c r="D101" s="17"/>
    </row>
    <row r="102" spans="4:4">
      <c r="D102" s="17"/>
    </row>
    <row r="103" spans="4:4">
      <c r="D103" s="17"/>
    </row>
    <row r="104" spans="4:4">
      <c r="D104" s="17"/>
    </row>
    <row r="105" spans="4:4">
      <c r="D105" s="17"/>
    </row>
    <row r="106" spans="4:4">
      <c r="D106" s="17"/>
    </row>
    <row r="107" spans="4:4">
      <c r="D107" s="17"/>
    </row>
    <row r="108" spans="4:4">
      <c r="D108" s="17"/>
    </row>
    <row r="109" spans="4:4">
      <c r="D109" s="17"/>
    </row>
    <row r="110" spans="4:4">
      <c r="D110" s="17"/>
    </row>
    <row r="111" spans="4:4">
      <c r="D111" s="17"/>
    </row>
    <row r="112" spans="4:4">
      <c r="D112" s="17"/>
    </row>
    <row r="113" spans="4:4">
      <c r="D113" s="17"/>
    </row>
    <row r="114" spans="4:4">
      <c r="D114" s="17"/>
    </row>
    <row r="115" spans="4:4">
      <c r="D115" s="17"/>
    </row>
    <row r="116" spans="4:4">
      <c r="D116" s="17"/>
    </row>
    <row r="117" spans="4:4">
      <c r="D117" s="17"/>
    </row>
    <row r="118" spans="4:4">
      <c r="D118" s="17"/>
    </row>
    <row r="119" spans="4:4">
      <c r="D119" s="17"/>
    </row>
    <row r="120" spans="4:4">
      <c r="D120" s="17"/>
    </row>
    <row r="121" spans="4:4">
      <c r="D121" s="17"/>
    </row>
    <row r="122" spans="4:4">
      <c r="D122" s="17"/>
    </row>
    <row r="123" spans="4:4">
      <c r="D123" s="17"/>
    </row>
    <row r="124" spans="4:4">
      <c r="D124" s="17"/>
    </row>
    <row r="125" spans="4:4">
      <c r="D125" s="17"/>
    </row>
    <row r="126" spans="4:4">
      <c r="D126" s="17"/>
    </row>
    <row r="127" spans="4:4">
      <c r="D127" s="17"/>
    </row>
    <row r="128" spans="4:4">
      <c r="D128" s="17"/>
    </row>
    <row r="129" spans="4:4">
      <c r="D129" s="17"/>
    </row>
    <row r="130" spans="4:4">
      <c r="D130" s="17"/>
    </row>
    <row r="131" spans="4:4">
      <c r="D131" s="17"/>
    </row>
    <row r="132" spans="4:4">
      <c r="D132" s="17"/>
    </row>
    <row r="133" spans="4:4">
      <c r="D133" s="17"/>
    </row>
    <row r="134" spans="4:4">
      <c r="D134" s="17"/>
    </row>
    <row r="135" spans="4:4">
      <c r="D135" s="17"/>
    </row>
    <row r="136" spans="4:4">
      <c r="D136" s="17"/>
    </row>
    <row r="137" spans="4:4">
      <c r="D137" s="17"/>
    </row>
    <row r="138" spans="4:4">
      <c r="D138" s="17"/>
    </row>
    <row r="139" spans="4:4">
      <c r="D139" s="17"/>
    </row>
    <row r="140" spans="4:4">
      <c r="D140" s="17"/>
    </row>
    <row r="141" spans="4:4">
      <c r="D141" s="17"/>
    </row>
    <row r="142" spans="4:4">
      <c r="D142" s="17"/>
    </row>
    <row r="143" spans="4:4">
      <c r="D143" s="17"/>
    </row>
    <row r="144" spans="4:4">
      <c r="D144" s="17"/>
    </row>
    <row r="145" spans="4:4">
      <c r="D145" s="17"/>
    </row>
    <row r="146" spans="4:4">
      <c r="D146" s="17"/>
    </row>
    <row r="147" spans="4:4">
      <c r="D147" s="17"/>
    </row>
    <row r="148" spans="4:4">
      <c r="D148" s="17"/>
    </row>
    <row r="149" spans="4:4">
      <c r="D149" s="17"/>
    </row>
    <row r="150" spans="4:4">
      <c r="D150" s="17"/>
    </row>
    <row r="151" spans="4:4">
      <c r="D151" s="17"/>
    </row>
    <row r="152" spans="4:4">
      <c r="D152" s="17"/>
    </row>
    <row r="153" spans="4:4">
      <c r="D153" s="17"/>
    </row>
    <row r="154" spans="4:4">
      <c r="D154" s="17"/>
    </row>
    <row r="155" spans="4:4">
      <c r="D155" s="17"/>
    </row>
    <row r="156" spans="4:4">
      <c r="D156" s="17"/>
    </row>
    <row r="157" spans="4:4">
      <c r="D157" s="17"/>
    </row>
    <row r="158" spans="4:4">
      <c r="D158" s="17"/>
    </row>
    <row r="159" spans="4:4">
      <c r="D159" s="17"/>
    </row>
    <row r="160" spans="4:4">
      <c r="D160" s="17"/>
    </row>
    <row r="161" spans="4:4">
      <c r="D161" s="17"/>
    </row>
    <row r="162" spans="4:4">
      <c r="D162" s="17"/>
    </row>
    <row r="163" spans="4:4">
      <c r="D163" s="17"/>
    </row>
    <row r="164" spans="4:4">
      <c r="D164" s="17"/>
    </row>
    <row r="165" spans="4:4">
      <c r="D165" s="17"/>
    </row>
    <row r="166" spans="4:4">
      <c r="D166" s="17"/>
    </row>
    <row r="167" spans="4:4">
      <c r="D167" s="17"/>
    </row>
    <row r="168" spans="4:4">
      <c r="D168" s="17"/>
    </row>
    <row r="169" spans="4:4">
      <c r="D169" s="17"/>
    </row>
    <row r="170" spans="4:4">
      <c r="D170" s="17"/>
    </row>
    <row r="171" spans="4:4">
      <c r="D171" s="17"/>
    </row>
    <row r="172" spans="4:4">
      <c r="D172" s="17"/>
    </row>
    <row r="173" spans="4:4">
      <c r="D173" s="17"/>
    </row>
    <row r="174" spans="4:4">
      <c r="D174" s="17"/>
    </row>
    <row r="175" spans="4:4">
      <c r="D175" s="17"/>
    </row>
    <row r="176" spans="4:4">
      <c r="D176" s="17"/>
    </row>
    <row r="177" spans="4:4">
      <c r="D177" s="17"/>
    </row>
    <row r="178" spans="4:4">
      <c r="D178" s="17"/>
    </row>
    <row r="179" spans="4:4">
      <c r="D179" s="17"/>
    </row>
    <row r="180" spans="4:4">
      <c r="D180" s="17"/>
    </row>
    <row r="181" spans="4:4">
      <c r="D181" s="17"/>
    </row>
    <row r="182" spans="4:4">
      <c r="D182" s="17"/>
    </row>
    <row r="183" spans="4:4">
      <c r="D183" s="17"/>
    </row>
    <row r="184" spans="4:4">
      <c r="D184" s="17"/>
    </row>
    <row r="185" spans="4:4">
      <c r="D185" s="17"/>
    </row>
    <row r="186" spans="4:4">
      <c r="D186" s="17"/>
    </row>
    <row r="187" spans="4:4">
      <c r="D187" s="17"/>
    </row>
    <row r="188" spans="4:4">
      <c r="D188" s="17"/>
    </row>
    <row r="189" spans="4:4">
      <c r="D189" s="17"/>
    </row>
    <row r="190" spans="4:4">
      <c r="D190" s="17"/>
    </row>
    <row r="191" spans="4:4">
      <c r="D191" s="17"/>
    </row>
    <row r="192" spans="4:4">
      <c r="D192" s="17"/>
    </row>
    <row r="193" spans="4:4">
      <c r="D193" s="17"/>
    </row>
    <row r="194" spans="4:4">
      <c r="D194" s="17"/>
    </row>
    <row r="195" spans="4:4">
      <c r="D195" s="17"/>
    </row>
    <row r="196" spans="4:4">
      <c r="D196" s="17"/>
    </row>
    <row r="197" spans="4:4">
      <c r="D197" s="17"/>
    </row>
    <row r="198" spans="4:4">
      <c r="D198" s="17"/>
    </row>
    <row r="199" spans="4:4">
      <c r="D199" s="17"/>
    </row>
    <row r="200" spans="4:4">
      <c r="D200" s="17"/>
    </row>
    <row r="201" spans="4:4">
      <c r="D201" s="17"/>
    </row>
    <row r="202" spans="4:4">
      <c r="D202" s="17"/>
    </row>
    <row r="203" spans="4:4">
      <c r="D203" s="17"/>
    </row>
    <row r="204" spans="4:4">
      <c r="D204" s="17"/>
    </row>
    <row r="205" spans="4:4">
      <c r="D205" s="17"/>
    </row>
  </sheetData>
  <mergeCells count="3">
    <mergeCell ref="A2:H2"/>
    <mergeCell ref="A4:H4"/>
    <mergeCell ref="A11:H11"/>
  </mergeCells>
  <dataValidations count="3">
    <dataValidation type="list" allowBlank="1" showInputMessage="1" showErrorMessage="1" sqref="A12:A15 A3:C3 G6:G10 A5:C10 B12:C16 A44:A200 B44:C203" xr:uid="{19C2FD45-F74C-4FB2-9F1F-8F4C4E02E3C7}">
      <formula1>"Yes, No"</formula1>
    </dataValidation>
    <dataValidation type="list" allowBlank="1" showInputMessage="1" showErrorMessage="1" sqref="G5" xr:uid="{09E082C3-F5E1-4AE8-A1E9-C0457A57B241}">
      <formula1>"Hourly, Annual"</formula1>
    </dataValidation>
    <dataValidation type="list" allowBlank="1" showInputMessage="1" showErrorMessage="1" sqref="D3 D5:D10 D12:D205" xr:uid="{DB25FE75-30A5-4E74-88F1-055D47E016C5}">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0448-CCCB-4D8E-BB54-90EDA351DC6C}">
  <dimension ref="A1:H50"/>
  <sheetViews>
    <sheetView topLeftCell="I3" workbookViewId="0">
      <selection activeCell="I3" sqref="I3"/>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22" t="s">
        <v>0</v>
      </c>
      <c r="B1" s="22" t="s">
        <v>1</v>
      </c>
      <c r="C1" s="22" t="s">
        <v>2</v>
      </c>
      <c r="D1" s="16" t="s">
        <v>3</v>
      </c>
      <c r="E1" s="16" t="s">
        <v>5</v>
      </c>
      <c r="F1" s="16" t="s">
        <v>6</v>
      </c>
      <c r="G1" s="16" t="s">
        <v>7</v>
      </c>
      <c r="H1" s="16" t="s">
        <v>8</v>
      </c>
    </row>
    <row r="2" spans="1:8" ht="18.75">
      <c r="A2" s="124" t="s">
        <v>285</v>
      </c>
      <c r="B2" s="124"/>
      <c r="C2" s="124"/>
      <c r="D2" s="124"/>
      <c r="E2" s="124"/>
      <c r="F2" s="124"/>
      <c r="G2" s="124"/>
      <c r="H2" s="124"/>
    </row>
    <row r="3" spans="1:8" ht="75">
      <c r="A3" s="17" t="s">
        <v>10</v>
      </c>
      <c r="B3" s="17"/>
      <c r="C3" s="17" t="s">
        <v>11</v>
      </c>
      <c r="D3" s="17" t="s">
        <v>90</v>
      </c>
      <c r="E3" s="17" t="s">
        <v>286</v>
      </c>
      <c r="F3" s="2" t="s">
        <v>287</v>
      </c>
      <c r="G3" t="s">
        <v>235</v>
      </c>
    </row>
    <row r="4" spans="1:8">
      <c r="A4" s="23" t="s">
        <v>10</v>
      </c>
      <c r="B4" s="23"/>
      <c r="C4" s="23" t="s">
        <v>11</v>
      </c>
      <c r="D4" s="23" t="s">
        <v>87</v>
      </c>
      <c r="E4" s="24" t="s">
        <v>288</v>
      </c>
      <c r="F4" s="25" t="s">
        <v>289</v>
      </c>
      <c r="G4" s="26">
        <f>IF(AND(G3="Option A"),G6,IF(AND(G3="Option B"),G29))</f>
        <v>0.5164879</v>
      </c>
      <c r="H4" s="24"/>
    </row>
    <row r="5" spans="1:8" ht="18.75">
      <c r="A5" s="124" t="s">
        <v>290</v>
      </c>
      <c r="B5" s="124"/>
      <c r="C5" s="124"/>
      <c r="D5" s="124"/>
      <c r="E5" s="124"/>
      <c r="F5" s="124"/>
      <c r="G5" s="124"/>
      <c r="H5" s="124"/>
    </row>
    <row r="6" spans="1:8">
      <c r="A6" s="23" t="s">
        <v>10</v>
      </c>
      <c r="B6" s="23"/>
      <c r="C6" s="23" t="s">
        <v>11</v>
      </c>
      <c r="D6" s="23" t="s">
        <v>87</v>
      </c>
      <c r="E6" s="24" t="s">
        <v>288</v>
      </c>
      <c r="F6" s="25" t="s">
        <v>289</v>
      </c>
      <c r="G6" s="26">
        <f>SUM(((G13*G11)/G13),((G22*G21)/G22),((G27*G26)/G27))</f>
        <v>0.5164879</v>
      </c>
      <c r="H6" s="24"/>
    </row>
    <row r="7" spans="1:8" ht="18.75">
      <c r="A7" s="124" t="s">
        <v>291</v>
      </c>
      <c r="B7" s="124"/>
      <c r="C7" s="124"/>
      <c r="D7" s="124"/>
      <c r="E7" s="124"/>
      <c r="F7" s="124"/>
      <c r="G7" s="124"/>
      <c r="H7" s="124"/>
    </row>
    <row r="8" spans="1:8" ht="18.75">
      <c r="A8" s="124" t="s">
        <v>292</v>
      </c>
      <c r="B8" s="124"/>
      <c r="C8" s="124"/>
      <c r="D8" s="124"/>
      <c r="E8" s="124"/>
      <c r="F8" s="124"/>
      <c r="G8" s="124"/>
      <c r="H8" s="124"/>
    </row>
    <row r="9" spans="1:8" ht="105">
      <c r="A9" s="17" t="s">
        <v>10</v>
      </c>
      <c r="B9" s="17"/>
      <c r="C9" s="17" t="s">
        <v>10</v>
      </c>
      <c r="D9" s="17" t="s">
        <v>90</v>
      </c>
      <c r="E9" t="s">
        <v>286</v>
      </c>
      <c r="F9" s="2" t="s">
        <v>293</v>
      </c>
      <c r="G9" t="s">
        <v>294</v>
      </c>
    </row>
    <row r="10" spans="1:8" ht="18.75">
      <c r="A10" s="124" t="s">
        <v>294</v>
      </c>
      <c r="B10" s="124"/>
      <c r="C10" s="124"/>
      <c r="D10" s="124"/>
      <c r="E10" s="124"/>
      <c r="F10" s="124"/>
      <c r="G10" s="124"/>
      <c r="H10" s="124"/>
    </row>
    <row r="11" spans="1:8">
      <c r="A11" s="23" t="s">
        <v>10</v>
      </c>
      <c r="B11" s="23"/>
      <c r="C11" s="23" t="s">
        <v>11</v>
      </c>
      <c r="D11" s="23" t="s">
        <v>87</v>
      </c>
      <c r="E11" s="24" t="s">
        <v>295</v>
      </c>
      <c r="F11" s="24" t="s">
        <v>296</v>
      </c>
      <c r="G11" s="26">
        <f>SUM((G17*G18*G19)/G13)</f>
        <v>7.0087900000000009E-2</v>
      </c>
      <c r="H11" s="24"/>
    </row>
    <row r="12" spans="1:8" ht="30">
      <c r="A12" s="27" t="s">
        <v>10</v>
      </c>
      <c r="B12" s="17"/>
      <c r="C12" s="17" t="s">
        <v>10</v>
      </c>
      <c r="D12" s="17" t="s">
        <v>12</v>
      </c>
      <c r="E12" t="s">
        <v>297</v>
      </c>
      <c r="F12" s="2" t="s">
        <v>298</v>
      </c>
      <c r="G12" t="s">
        <v>299</v>
      </c>
    </row>
    <row r="13" spans="1:8" ht="30">
      <c r="A13" s="27" t="s">
        <v>10</v>
      </c>
      <c r="B13" s="17"/>
      <c r="C13" s="17" t="s">
        <v>10</v>
      </c>
      <c r="D13" s="17" t="s">
        <v>99</v>
      </c>
      <c r="E13" t="s">
        <v>300</v>
      </c>
      <c r="F13" s="2" t="s">
        <v>301</v>
      </c>
      <c r="G13" s="6">
        <v>40</v>
      </c>
    </row>
    <row r="14" spans="1:8">
      <c r="A14" s="27" t="s">
        <v>10</v>
      </c>
      <c r="B14" s="17"/>
      <c r="C14" s="17" t="s">
        <v>10</v>
      </c>
      <c r="D14" s="17" t="s">
        <v>12</v>
      </c>
      <c r="E14" t="s">
        <v>302</v>
      </c>
      <c r="F14" t="s">
        <v>303</v>
      </c>
      <c r="G14" s="6">
        <v>2009</v>
      </c>
    </row>
    <row r="15" spans="1:8" ht="18.75">
      <c r="A15" s="125" t="s">
        <v>304</v>
      </c>
      <c r="B15" s="125"/>
      <c r="C15" s="125"/>
      <c r="D15" s="125"/>
      <c r="E15" s="125"/>
      <c r="F15" s="125"/>
      <c r="G15" s="125"/>
      <c r="H15" s="125"/>
    </row>
    <row r="16" spans="1:8">
      <c r="A16" s="6" t="s">
        <v>10</v>
      </c>
      <c r="B16" s="27"/>
      <c r="C16" s="27" t="s">
        <v>10</v>
      </c>
      <c r="D16" s="17" t="s">
        <v>12</v>
      </c>
      <c r="E16" s="27" t="s">
        <v>305</v>
      </c>
      <c r="F16" s="27" t="s">
        <v>306</v>
      </c>
      <c r="G16" s="27" t="s">
        <v>307</v>
      </c>
      <c r="H16" s="27"/>
    </row>
    <row r="17" spans="1:8" ht="30">
      <c r="A17" s="6" t="s">
        <v>10</v>
      </c>
      <c r="C17" s="17" t="s">
        <v>10</v>
      </c>
      <c r="D17" s="17" t="s">
        <v>99</v>
      </c>
      <c r="E17" t="s">
        <v>308</v>
      </c>
      <c r="F17" s="2" t="s">
        <v>309</v>
      </c>
      <c r="G17" s="6">
        <v>1</v>
      </c>
    </row>
    <row r="18" spans="1:8" ht="30">
      <c r="A18" s="6" t="s">
        <v>10</v>
      </c>
      <c r="C18" s="17" t="s">
        <v>10</v>
      </c>
      <c r="D18" s="17" t="s">
        <v>99</v>
      </c>
      <c r="E18" t="s">
        <v>310</v>
      </c>
      <c r="F18" s="2" t="s">
        <v>311</v>
      </c>
      <c r="G18" s="6">
        <v>22.609000000000002</v>
      </c>
    </row>
    <row r="19" spans="1:8">
      <c r="A19" s="6" t="s">
        <v>10</v>
      </c>
      <c r="C19" s="17" t="s">
        <v>10</v>
      </c>
      <c r="D19" s="17" t="s">
        <v>99</v>
      </c>
      <c r="E19" t="s">
        <v>312</v>
      </c>
      <c r="F19" t="s">
        <v>313</v>
      </c>
      <c r="G19" s="6">
        <v>0.124</v>
      </c>
    </row>
    <row r="20" spans="1:8" ht="18.75">
      <c r="A20" s="124" t="s">
        <v>314</v>
      </c>
      <c r="B20" s="124"/>
      <c r="C20" s="124"/>
      <c r="D20" s="124"/>
      <c r="E20" s="124"/>
      <c r="F20" s="124"/>
      <c r="G20" s="124"/>
      <c r="H20" s="124"/>
    </row>
    <row r="21" spans="1:8">
      <c r="A21" s="23" t="s">
        <v>10</v>
      </c>
      <c r="B21" s="23"/>
      <c r="C21" s="23" t="s">
        <v>11</v>
      </c>
      <c r="D21" s="23" t="s">
        <v>87</v>
      </c>
      <c r="E21" s="24" t="s">
        <v>295</v>
      </c>
      <c r="F21" s="25" t="s">
        <v>315</v>
      </c>
      <c r="G21" s="26">
        <f>(G23*3.6)/G24</f>
        <v>0.44640000000000002</v>
      </c>
      <c r="H21" s="24"/>
    </row>
    <row r="22" spans="1:8" ht="30">
      <c r="A22" s="17" t="s">
        <v>10</v>
      </c>
      <c r="B22" s="17"/>
      <c r="C22" s="17" t="s">
        <v>10</v>
      </c>
      <c r="D22" s="17" t="s">
        <v>99</v>
      </c>
      <c r="E22" t="s">
        <v>300</v>
      </c>
      <c r="F22" s="2" t="s">
        <v>301</v>
      </c>
      <c r="G22" s="6">
        <v>40</v>
      </c>
    </row>
    <row r="23" spans="1:8" ht="30">
      <c r="A23" s="17" t="s">
        <v>10</v>
      </c>
      <c r="B23" s="17"/>
      <c r="C23" s="17" t="s">
        <v>10</v>
      </c>
      <c r="D23" s="17" t="s">
        <v>99</v>
      </c>
      <c r="E23" t="s">
        <v>316</v>
      </c>
      <c r="F23" s="2" t="s">
        <v>317</v>
      </c>
      <c r="G23" s="6">
        <v>0.124</v>
      </c>
    </row>
    <row r="24" spans="1:8" ht="30">
      <c r="A24" s="17" t="s">
        <v>10</v>
      </c>
      <c r="B24" s="17"/>
      <c r="C24" s="17" t="s">
        <v>10</v>
      </c>
      <c r="D24" s="17" t="s">
        <v>99</v>
      </c>
      <c r="E24" t="s">
        <v>318</v>
      </c>
      <c r="F24" s="2" t="s">
        <v>319</v>
      </c>
      <c r="G24" s="6">
        <v>1</v>
      </c>
    </row>
    <row r="25" spans="1:8" ht="18.75">
      <c r="A25" s="125" t="s">
        <v>320</v>
      </c>
      <c r="B25" s="125"/>
      <c r="C25" s="125"/>
      <c r="D25" s="125"/>
      <c r="E25" s="125"/>
      <c r="F25" s="125"/>
      <c r="G25" s="125"/>
      <c r="H25" s="125"/>
    </row>
    <row r="26" spans="1:8">
      <c r="A26" s="23" t="s">
        <v>10</v>
      </c>
      <c r="B26" s="23"/>
      <c r="C26" s="23" t="s">
        <v>11</v>
      </c>
      <c r="D26" s="23" t="s">
        <v>87</v>
      </c>
      <c r="E26" s="24" t="s">
        <v>295</v>
      </c>
      <c r="F26" s="25" t="s">
        <v>296</v>
      </c>
      <c r="G26" s="26">
        <f>0</f>
        <v>0</v>
      </c>
      <c r="H26" s="24"/>
    </row>
    <row r="27" spans="1:8" ht="30">
      <c r="A27" s="17" t="s">
        <v>10</v>
      </c>
      <c r="B27" s="17"/>
      <c r="C27" s="17" t="s">
        <v>10</v>
      </c>
      <c r="D27" s="17" t="s">
        <v>99</v>
      </c>
      <c r="E27" t="s">
        <v>300</v>
      </c>
      <c r="F27" s="2" t="s">
        <v>301</v>
      </c>
      <c r="G27" s="6">
        <v>40</v>
      </c>
    </row>
    <row r="28" spans="1:8" ht="18.75">
      <c r="A28" s="124" t="s">
        <v>321</v>
      </c>
      <c r="B28" s="124"/>
      <c r="C28" s="124"/>
      <c r="D28" s="124"/>
      <c r="E28" s="124"/>
      <c r="F28" s="124"/>
      <c r="G28" s="124"/>
      <c r="H28" s="124"/>
    </row>
    <row r="29" spans="1:8">
      <c r="A29" s="24" t="s">
        <v>10</v>
      </c>
      <c r="B29" s="24"/>
      <c r="C29" s="24" t="s">
        <v>11</v>
      </c>
      <c r="D29" s="23" t="s">
        <v>87</v>
      </c>
      <c r="E29" s="24" t="s">
        <v>288</v>
      </c>
      <c r="F29" s="24" t="s">
        <v>322</v>
      </c>
      <c r="G29" s="26">
        <f>SUM((G33*G34*G35),(G38*G39*G40),(G43*G44*G45),(G48*G49*G50))/G30</f>
        <v>0.22200625000000002</v>
      </c>
      <c r="H29" s="24"/>
    </row>
    <row r="30" spans="1:8" ht="45">
      <c r="A30" t="s">
        <v>10</v>
      </c>
      <c r="C30" t="s">
        <v>10</v>
      </c>
      <c r="D30" s="17" t="s">
        <v>99</v>
      </c>
      <c r="E30" t="s">
        <v>323</v>
      </c>
      <c r="F30" s="2" t="s">
        <v>324</v>
      </c>
      <c r="G30" s="6">
        <v>40</v>
      </c>
    </row>
    <row r="31" spans="1:8" ht="18.75">
      <c r="A31" s="125" t="s">
        <v>304</v>
      </c>
      <c r="B31" s="125"/>
      <c r="C31" s="125"/>
      <c r="D31" s="125"/>
      <c r="E31" s="125"/>
      <c r="F31" s="125"/>
      <c r="G31" s="125"/>
      <c r="H31" s="125"/>
    </row>
    <row r="32" spans="1:8">
      <c r="A32" s="27" t="s">
        <v>10</v>
      </c>
      <c r="B32" s="27"/>
      <c r="C32" s="27" t="s">
        <v>10</v>
      </c>
      <c r="D32" s="17" t="s">
        <v>12</v>
      </c>
      <c r="E32" s="27" t="s">
        <v>305</v>
      </c>
      <c r="F32" s="27" t="s">
        <v>306</v>
      </c>
      <c r="G32" s="27" t="s">
        <v>307</v>
      </c>
      <c r="H32" s="27"/>
    </row>
    <row r="33" spans="1:8" ht="30">
      <c r="A33" t="s">
        <v>10</v>
      </c>
      <c r="C33" t="s">
        <v>10</v>
      </c>
      <c r="D33" s="17" t="s">
        <v>99</v>
      </c>
      <c r="E33" t="s">
        <v>325</v>
      </c>
      <c r="F33" s="2" t="s">
        <v>309</v>
      </c>
      <c r="G33" s="6">
        <v>1</v>
      </c>
    </row>
    <row r="34" spans="1:8" ht="30">
      <c r="A34" t="s">
        <v>10</v>
      </c>
      <c r="C34" t="s">
        <v>10</v>
      </c>
      <c r="D34" s="17" t="s">
        <v>99</v>
      </c>
      <c r="E34" t="s">
        <v>310</v>
      </c>
      <c r="F34" s="2" t="s">
        <v>311</v>
      </c>
      <c r="G34" s="6">
        <v>22.609000000000002</v>
      </c>
    </row>
    <row r="35" spans="1:8">
      <c r="A35" t="s">
        <v>10</v>
      </c>
      <c r="C35" t="s">
        <v>10</v>
      </c>
      <c r="D35" s="17" t="s">
        <v>99</v>
      </c>
      <c r="E35" t="s">
        <v>312</v>
      </c>
      <c r="F35" t="s">
        <v>313</v>
      </c>
      <c r="G35" s="6">
        <v>0.12</v>
      </c>
    </row>
    <row r="36" spans="1:8" ht="18.75">
      <c r="A36" s="125" t="s">
        <v>304</v>
      </c>
      <c r="B36" s="125"/>
      <c r="C36" s="125"/>
      <c r="D36" s="125"/>
      <c r="E36" s="125"/>
      <c r="F36" s="125"/>
      <c r="G36" s="125"/>
      <c r="H36" s="125"/>
    </row>
    <row r="37" spans="1:8">
      <c r="A37" s="27" t="s">
        <v>10</v>
      </c>
      <c r="B37" s="27"/>
      <c r="C37" s="27" t="s">
        <v>10</v>
      </c>
      <c r="D37" s="17" t="s">
        <v>12</v>
      </c>
      <c r="E37" s="27" t="s">
        <v>305</v>
      </c>
      <c r="F37" s="27" t="s">
        <v>306</v>
      </c>
      <c r="G37" s="27" t="s">
        <v>326</v>
      </c>
      <c r="H37" s="27"/>
    </row>
    <row r="38" spans="1:8" ht="30">
      <c r="A38" s="27" t="s">
        <v>10</v>
      </c>
      <c r="C38" t="s">
        <v>10</v>
      </c>
      <c r="D38" s="17" t="s">
        <v>99</v>
      </c>
      <c r="E38" t="s">
        <v>325</v>
      </c>
      <c r="F38" s="2" t="s">
        <v>309</v>
      </c>
      <c r="G38" s="6">
        <v>1</v>
      </c>
    </row>
    <row r="39" spans="1:8" ht="30">
      <c r="A39" s="27" t="s">
        <v>10</v>
      </c>
      <c r="C39" t="s">
        <v>10</v>
      </c>
      <c r="D39" s="17" t="s">
        <v>99</v>
      </c>
      <c r="E39" t="s">
        <v>310</v>
      </c>
      <c r="F39" s="2" t="s">
        <v>311</v>
      </c>
      <c r="G39" s="6">
        <v>38.936999999999998</v>
      </c>
    </row>
    <row r="40" spans="1:8">
      <c r="A40" s="27" t="s">
        <v>10</v>
      </c>
      <c r="C40" t="s">
        <v>10</v>
      </c>
      <c r="D40" s="17" t="s">
        <v>99</v>
      </c>
      <c r="E40" t="s">
        <v>312</v>
      </c>
      <c r="F40" t="s">
        <v>313</v>
      </c>
      <c r="G40" s="6">
        <v>0.08</v>
      </c>
    </row>
    <row r="41" spans="1:8" ht="18.75">
      <c r="A41" s="125" t="s">
        <v>304</v>
      </c>
      <c r="B41" s="125"/>
      <c r="C41" s="125"/>
      <c r="D41" s="125"/>
      <c r="E41" s="125"/>
      <c r="F41" s="125"/>
      <c r="G41" s="125"/>
      <c r="H41" s="125"/>
    </row>
    <row r="42" spans="1:8">
      <c r="A42" s="27" t="s">
        <v>10</v>
      </c>
      <c r="B42" s="27"/>
      <c r="C42" s="27" t="s">
        <v>10</v>
      </c>
      <c r="D42" s="17" t="s">
        <v>12</v>
      </c>
      <c r="E42" s="27" t="s">
        <v>305</v>
      </c>
      <c r="F42" s="27" t="s">
        <v>306</v>
      </c>
      <c r="G42" s="27" t="s">
        <v>326</v>
      </c>
      <c r="H42" s="27"/>
    </row>
    <row r="43" spans="1:8" ht="30">
      <c r="A43" s="27" t="s">
        <v>10</v>
      </c>
      <c r="C43" t="s">
        <v>10</v>
      </c>
      <c r="D43" s="17" t="s">
        <v>99</v>
      </c>
      <c r="E43" t="s">
        <v>325</v>
      </c>
      <c r="F43" s="2" t="s">
        <v>309</v>
      </c>
      <c r="G43" s="6">
        <v>2</v>
      </c>
    </row>
    <row r="44" spans="1:8" ht="30">
      <c r="A44" s="27" t="s">
        <v>10</v>
      </c>
      <c r="C44" t="s">
        <v>10</v>
      </c>
      <c r="D44" s="17" t="s">
        <v>99</v>
      </c>
      <c r="E44" t="s">
        <v>310</v>
      </c>
      <c r="F44" s="2" t="s">
        <v>311</v>
      </c>
      <c r="G44" s="6">
        <v>3.5000000000000003E-2</v>
      </c>
    </row>
    <row r="45" spans="1:8">
      <c r="A45" s="27" t="s">
        <v>10</v>
      </c>
      <c r="C45" t="s">
        <v>10</v>
      </c>
      <c r="D45" s="17" t="s">
        <v>99</v>
      </c>
      <c r="E45" t="s">
        <v>312</v>
      </c>
      <c r="F45" t="s">
        <v>313</v>
      </c>
      <c r="G45" s="6">
        <v>0.06</v>
      </c>
    </row>
    <row r="46" spans="1:8" ht="18.75">
      <c r="A46" s="125" t="s">
        <v>304</v>
      </c>
      <c r="B46" s="125"/>
      <c r="C46" s="125"/>
      <c r="D46" s="125"/>
      <c r="E46" s="125"/>
      <c r="F46" s="125"/>
      <c r="G46" s="125"/>
      <c r="H46" s="125"/>
    </row>
    <row r="47" spans="1:8">
      <c r="A47" s="27" t="s">
        <v>10</v>
      </c>
      <c r="B47" s="27"/>
      <c r="C47" s="27" t="s">
        <v>10</v>
      </c>
      <c r="D47" s="17" t="s">
        <v>12</v>
      </c>
      <c r="E47" s="27" t="s">
        <v>305</v>
      </c>
      <c r="F47" s="27" t="s">
        <v>306</v>
      </c>
      <c r="G47" s="27" t="s">
        <v>326</v>
      </c>
      <c r="H47" s="27"/>
    </row>
    <row r="48" spans="1:8" ht="30">
      <c r="A48" s="27" t="s">
        <v>10</v>
      </c>
      <c r="C48" t="s">
        <v>10</v>
      </c>
      <c r="D48" s="17" t="s">
        <v>99</v>
      </c>
      <c r="E48" t="s">
        <v>325</v>
      </c>
      <c r="F48" s="2" t="s">
        <v>309</v>
      </c>
      <c r="G48" s="6">
        <v>1</v>
      </c>
    </row>
    <row r="49" spans="1:7" ht="30">
      <c r="A49" s="27" t="s">
        <v>10</v>
      </c>
      <c r="C49" t="s">
        <v>10</v>
      </c>
      <c r="D49" s="17" t="s">
        <v>99</v>
      </c>
      <c r="E49" t="s">
        <v>310</v>
      </c>
      <c r="F49" s="2" t="s">
        <v>311</v>
      </c>
      <c r="G49" s="6">
        <v>43.542999999999999</v>
      </c>
    </row>
    <row r="50" spans="1:7">
      <c r="A50" s="27" t="s">
        <v>10</v>
      </c>
      <c r="C50" t="s">
        <v>10</v>
      </c>
      <c r="D50" s="17" t="s">
        <v>99</v>
      </c>
      <c r="E50" t="s">
        <v>312</v>
      </c>
      <c r="F50" t="s">
        <v>313</v>
      </c>
      <c r="G50" s="6">
        <v>7.0000000000000007E-2</v>
      </c>
    </row>
  </sheetData>
  <mergeCells count="13">
    <mergeCell ref="A15:H15"/>
    <mergeCell ref="A2:H2"/>
    <mergeCell ref="A5:H5"/>
    <mergeCell ref="A7:H7"/>
    <mergeCell ref="A8:H8"/>
    <mergeCell ref="A10:H10"/>
    <mergeCell ref="A46:H46"/>
    <mergeCell ref="A20:H20"/>
    <mergeCell ref="A25:H25"/>
    <mergeCell ref="A28:H28"/>
    <mergeCell ref="A31:H31"/>
    <mergeCell ref="A36:H36"/>
    <mergeCell ref="A41:H41"/>
  </mergeCells>
  <dataValidations count="4">
    <dataValidation type="list" allowBlank="1" showInputMessage="1" showErrorMessage="1" sqref="G9" xr:uid="{E8492E16-CE50-49CD-A2CC-F2B330E18C7C}">
      <formula1>"Option A1, Option A2, Option A3"</formula1>
    </dataValidation>
    <dataValidation type="list" allowBlank="1" showInputMessage="1" showErrorMessage="1" sqref="G3" xr:uid="{7677BFE1-C5F2-414C-8D8D-4892C529697B}">
      <formula1>"Option A, Option B"</formula1>
    </dataValidation>
    <dataValidation type="list" allowBlank="1" showInputMessage="1" showErrorMessage="1" sqref="A11:C11 A6:C6 A26:C27 B12:C14 A9:C9 A3:C4 A21:C24" xr:uid="{39B017DE-9497-4FC6-AAA7-0B741E97CADA}">
      <formula1>"Yes, No"</formula1>
    </dataValidation>
    <dataValidation type="list" allowBlank="1" showInputMessage="1" showErrorMessage="1" sqref="D6 D16:D19 D26:D27 D47:D50 D21:D24 D29:D30 D9 D32:D35 D37:D40 D42:D45 D3:D4 D11:D14" xr:uid="{9DA42EEF-A0AC-4050-9FD7-7B165CB56BC6}">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9F131-92F0-4D41-A7BA-B0AA18CFFE39}">
  <dimension ref="A1:H68"/>
  <sheetViews>
    <sheetView workbookViewId="0">
      <selection activeCell="I3" sqref="I3"/>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22" t="s">
        <v>0</v>
      </c>
      <c r="B1" s="22" t="s">
        <v>1</v>
      </c>
      <c r="C1" s="22" t="s">
        <v>2</v>
      </c>
      <c r="D1" s="16" t="s">
        <v>3</v>
      </c>
      <c r="E1" s="16" t="s">
        <v>5</v>
      </c>
      <c r="F1" s="16" t="s">
        <v>6</v>
      </c>
      <c r="G1" s="16" t="s">
        <v>7</v>
      </c>
      <c r="H1" s="16" t="s">
        <v>8</v>
      </c>
    </row>
    <row r="2" spans="1:8" ht="18.75">
      <c r="A2" s="124" t="s">
        <v>327</v>
      </c>
      <c r="B2" s="124"/>
      <c r="C2" s="124"/>
      <c r="D2" s="124"/>
      <c r="E2" s="124"/>
      <c r="F2" s="124"/>
      <c r="G2" s="124"/>
      <c r="H2" s="124"/>
    </row>
    <row r="3" spans="1:8" ht="135">
      <c r="A3" s="17" t="s">
        <v>10</v>
      </c>
      <c r="B3" s="17"/>
      <c r="C3" s="17" t="s">
        <v>11</v>
      </c>
      <c r="D3" s="17" t="s">
        <v>90</v>
      </c>
      <c r="E3" s="17" t="s">
        <v>328</v>
      </c>
      <c r="F3" s="2" t="s">
        <v>329</v>
      </c>
      <c r="G3" s="17" t="s">
        <v>330</v>
      </c>
      <c r="H3" s="17"/>
    </row>
    <row r="4" spans="1:8" ht="30">
      <c r="A4" s="23" t="s">
        <v>10</v>
      </c>
      <c r="B4" s="23"/>
      <c r="C4" s="23" t="s">
        <v>11</v>
      </c>
      <c r="D4" s="23" t="s">
        <v>87</v>
      </c>
      <c r="E4" s="24" t="s">
        <v>331</v>
      </c>
      <c r="F4" s="25" t="s">
        <v>332</v>
      </c>
      <c r="G4" s="26">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24"/>
    </row>
    <row r="5" spans="1:8" ht="18.75">
      <c r="A5" s="124" t="s">
        <v>333</v>
      </c>
      <c r="B5" s="124"/>
      <c r="C5" s="124"/>
      <c r="D5" s="124"/>
      <c r="E5" s="124"/>
      <c r="F5" s="124"/>
      <c r="G5" s="124"/>
      <c r="H5" s="124"/>
    </row>
    <row r="6" spans="1:8" ht="30">
      <c r="A6" s="23" t="s">
        <v>10</v>
      </c>
      <c r="B6" s="23"/>
      <c r="C6" s="23" t="s">
        <v>11</v>
      </c>
      <c r="D6" s="23" t="s">
        <v>87</v>
      </c>
      <c r="E6" s="24" t="s">
        <v>334</v>
      </c>
      <c r="F6" s="25" t="s">
        <v>335</v>
      </c>
      <c r="G6" s="26">
        <f>'Tool 07 Default Lambda'!C16</f>
        <v>0.35</v>
      </c>
      <c r="H6" s="25" t="s">
        <v>336</v>
      </c>
    </row>
    <row r="7" spans="1:8">
      <c r="A7" s="23" t="s">
        <v>10</v>
      </c>
      <c r="B7" s="23"/>
      <c r="C7" s="23" t="s">
        <v>11</v>
      </c>
      <c r="D7" s="23" t="s">
        <v>87</v>
      </c>
      <c r="E7" s="24" t="s">
        <v>337</v>
      </c>
      <c r="F7" s="25" t="s">
        <v>338</v>
      </c>
      <c r="G7" s="26">
        <f>(AVERAGE(G8,G9,G10,G11,G12))/(AVERAGE(G13,G14,G15,G16,G17))*(100)</f>
        <v>25</v>
      </c>
      <c r="H7" s="24"/>
    </row>
    <row r="8" spans="1:8" ht="30">
      <c r="A8" s="17" t="s">
        <v>10</v>
      </c>
      <c r="B8" s="17"/>
      <c r="C8" s="17" t="s">
        <v>10</v>
      </c>
      <c r="D8" s="17" t="s">
        <v>99</v>
      </c>
      <c r="E8" t="s">
        <v>339</v>
      </c>
      <c r="F8" s="2" t="s">
        <v>340</v>
      </c>
      <c r="G8" s="6">
        <v>10</v>
      </c>
    </row>
    <row r="9" spans="1:8" ht="30">
      <c r="A9" s="17" t="s">
        <v>10</v>
      </c>
      <c r="B9" s="17"/>
      <c r="C9" s="17" t="s">
        <v>10</v>
      </c>
      <c r="D9" s="17" t="s">
        <v>99</v>
      </c>
      <c r="E9" t="s">
        <v>341</v>
      </c>
      <c r="F9" s="2" t="s">
        <v>342</v>
      </c>
      <c r="G9" s="6">
        <v>10</v>
      </c>
    </row>
    <row r="10" spans="1:8" ht="30">
      <c r="A10" s="17" t="s">
        <v>10</v>
      </c>
      <c r="B10" s="17"/>
      <c r="C10" s="17" t="s">
        <v>10</v>
      </c>
      <c r="D10" s="17" t="s">
        <v>99</v>
      </c>
      <c r="E10" t="s">
        <v>343</v>
      </c>
      <c r="F10" s="2" t="s">
        <v>344</v>
      </c>
      <c r="G10" s="6">
        <v>10</v>
      </c>
    </row>
    <row r="11" spans="1:8" ht="30">
      <c r="A11" s="17" t="s">
        <v>10</v>
      </c>
      <c r="B11" s="17"/>
      <c r="C11" s="17" t="s">
        <v>10</v>
      </c>
      <c r="D11" s="17" t="s">
        <v>99</v>
      </c>
      <c r="E11" t="s">
        <v>345</v>
      </c>
      <c r="F11" s="2" t="s">
        <v>346</v>
      </c>
      <c r="G11" s="6">
        <v>10</v>
      </c>
    </row>
    <row r="12" spans="1:8" ht="30">
      <c r="A12" s="17" t="s">
        <v>10</v>
      </c>
      <c r="B12" s="17"/>
      <c r="C12" s="17" t="s">
        <v>10</v>
      </c>
      <c r="D12" s="17" t="s">
        <v>99</v>
      </c>
      <c r="E12" t="s">
        <v>347</v>
      </c>
      <c r="F12" s="2" t="s">
        <v>348</v>
      </c>
      <c r="G12" s="6">
        <v>10</v>
      </c>
    </row>
    <row r="13" spans="1:8" ht="30">
      <c r="A13" s="17" t="s">
        <v>10</v>
      </c>
      <c r="B13" s="17"/>
      <c r="C13" s="17" t="s">
        <v>10</v>
      </c>
      <c r="D13" s="17" t="s">
        <v>99</v>
      </c>
      <c r="E13" t="s">
        <v>349</v>
      </c>
      <c r="F13" s="2" t="s">
        <v>350</v>
      </c>
      <c r="G13" s="6">
        <v>40</v>
      </c>
    </row>
    <row r="14" spans="1:8" ht="30">
      <c r="A14" s="17" t="s">
        <v>10</v>
      </c>
      <c r="B14" s="17"/>
      <c r="C14" s="17" t="s">
        <v>10</v>
      </c>
      <c r="D14" s="17" t="s">
        <v>99</v>
      </c>
      <c r="E14" t="s">
        <v>351</v>
      </c>
      <c r="F14" s="2" t="s">
        <v>350</v>
      </c>
      <c r="G14" s="6">
        <v>40</v>
      </c>
    </row>
    <row r="15" spans="1:8" ht="30">
      <c r="A15" s="17" t="s">
        <v>10</v>
      </c>
      <c r="B15" s="17"/>
      <c r="C15" s="17" t="s">
        <v>10</v>
      </c>
      <c r="D15" s="17" t="s">
        <v>99</v>
      </c>
      <c r="E15" t="s">
        <v>352</v>
      </c>
      <c r="F15" s="2" t="s">
        <v>350</v>
      </c>
      <c r="G15" s="6">
        <v>40</v>
      </c>
    </row>
    <row r="16" spans="1:8" ht="30">
      <c r="A16" s="17" t="s">
        <v>10</v>
      </c>
      <c r="B16" s="17"/>
      <c r="C16" s="17" t="s">
        <v>10</v>
      </c>
      <c r="D16" s="17" t="s">
        <v>99</v>
      </c>
      <c r="E16" t="s">
        <v>353</v>
      </c>
      <c r="F16" s="2" t="s">
        <v>350</v>
      </c>
      <c r="G16" s="6">
        <v>40</v>
      </c>
    </row>
    <row r="17" spans="1:8" ht="30">
      <c r="A17" s="17" t="s">
        <v>10</v>
      </c>
      <c r="B17" s="17"/>
      <c r="C17" s="17" t="s">
        <v>10</v>
      </c>
      <c r="D17" s="17" t="s">
        <v>99</v>
      </c>
      <c r="E17" t="s">
        <v>354</v>
      </c>
      <c r="F17" s="2" t="s">
        <v>350</v>
      </c>
      <c r="G17" s="6">
        <v>40</v>
      </c>
    </row>
    <row r="18" spans="1:8">
      <c r="A18" s="17" t="s">
        <v>10</v>
      </c>
      <c r="B18" s="17"/>
      <c r="C18" s="17" t="s">
        <v>10</v>
      </c>
      <c r="D18" s="17" t="s">
        <v>99</v>
      </c>
      <c r="E18" t="s">
        <v>355</v>
      </c>
      <c r="F18" s="2" t="s">
        <v>356</v>
      </c>
      <c r="G18" s="6">
        <v>2009</v>
      </c>
    </row>
    <row r="19" spans="1:8" ht="18.75">
      <c r="A19" s="124" t="s">
        <v>357</v>
      </c>
      <c r="B19" s="124"/>
      <c r="C19" s="124"/>
      <c r="D19" s="124"/>
      <c r="E19" s="124"/>
      <c r="F19" s="124"/>
      <c r="G19" s="124"/>
      <c r="H19" s="124"/>
    </row>
    <row r="20" spans="1:8" ht="30">
      <c r="A20" s="17" t="s">
        <v>10</v>
      </c>
      <c r="B20" s="17"/>
      <c r="C20" s="17" t="s">
        <v>10</v>
      </c>
      <c r="D20" s="17" t="s">
        <v>99</v>
      </c>
      <c r="E20" t="s">
        <v>334</v>
      </c>
      <c r="F20" s="2" t="s">
        <v>335</v>
      </c>
      <c r="G20" s="6">
        <v>50</v>
      </c>
    </row>
    <row r="21" spans="1:8">
      <c r="A21" s="17" t="s">
        <v>10</v>
      </c>
      <c r="B21" s="17"/>
      <c r="C21" s="17" t="s">
        <v>10</v>
      </c>
      <c r="D21" s="17" t="s">
        <v>12</v>
      </c>
      <c r="E21" t="s">
        <v>358</v>
      </c>
      <c r="F21" s="2" t="s">
        <v>359</v>
      </c>
      <c r="G21" s="6"/>
    </row>
    <row r="22" spans="1:8">
      <c r="A22" s="17" t="s">
        <v>10</v>
      </c>
      <c r="B22" s="17"/>
      <c r="C22" s="17" t="s">
        <v>10</v>
      </c>
      <c r="D22" s="17" t="s">
        <v>360</v>
      </c>
      <c r="E22" t="s">
        <v>361</v>
      </c>
      <c r="F22" s="2" t="s">
        <v>362</v>
      </c>
      <c r="G22" s="6"/>
    </row>
    <row r="23" spans="1:8" ht="18.75">
      <c r="A23" s="124" t="s">
        <v>363</v>
      </c>
      <c r="B23" s="124"/>
      <c r="C23" s="124"/>
      <c r="D23" s="124"/>
      <c r="E23" s="124"/>
      <c r="F23" s="124"/>
      <c r="G23" s="124"/>
      <c r="H23" s="124"/>
    </row>
    <row r="24" spans="1:8" ht="18.75">
      <c r="A24" s="124" t="s">
        <v>291</v>
      </c>
      <c r="B24" s="124"/>
      <c r="C24" s="124"/>
      <c r="D24" s="124"/>
      <c r="E24" s="124"/>
      <c r="F24" s="124"/>
      <c r="G24" s="124"/>
      <c r="H24" s="124"/>
    </row>
    <row r="25" spans="1:8" ht="18.75">
      <c r="A25" s="124" t="s">
        <v>364</v>
      </c>
      <c r="B25" s="124"/>
      <c r="C25" s="124"/>
      <c r="D25" s="124"/>
      <c r="E25" s="124"/>
      <c r="F25" s="124"/>
      <c r="G25" s="124"/>
      <c r="H25" s="124"/>
    </row>
    <row r="26" spans="1:8" ht="105">
      <c r="A26" s="17" t="s">
        <v>10</v>
      </c>
      <c r="B26" s="17"/>
      <c r="C26" s="17" t="s">
        <v>11</v>
      </c>
      <c r="D26" s="17" t="s">
        <v>90</v>
      </c>
      <c r="E26" t="s">
        <v>286</v>
      </c>
      <c r="F26" s="2" t="s">
        <v>293</v>
      </c>
      <c r="G26" t="s">
        <v>294</v>
      </c>
    </row>
    <row r="27" spans="1:8" ht="18.75">
      <c r="A27" s="124" t="s">
        <v>294</v>
      </c>
      <c r="B27" s="124"/>
      <c r="C27" s="124"/>
      <c r="D27" s="124"/>
      <c r="E27" s="124"/>
      <c r="F27" s="124"/>
      <c r="G27" s="124"/>
      <c r="H27" s="124"/>
    </row>
    <row r="28" spans="1:8">
      <c r="A28" s="23" t="s">
        <v>10</v>
      </c>
      <c r="B28" s="23"/>
      <c r="C28" s="23" t="s">
        <v>11</v>
      </c>
      <c r="D28" s="23" t="s">
        <v>87</v>
      </c>
      <c r="E28" s="24" t="s">
        <v>295</v>
      </c>
      <c r="F28" s="25" t="s">
        <v>296</v>
      </c>
      <c r="G28" s="26">
        <f>SUM((G35*G36*G37)/G31)</f>
        <v>7.0087900000000009E-2</v>
      </c>
      <c r="H28" s="24"/>
    </row>
    <row r="29" spans="1:8">
      <c r="A29" s="17" t="s">
        <v>10</v>
      </c>
      <c r="B29" s="27"/>
      <c r="C29" s="27" t="s">
        <v>10</v>
      </c>
      <c r="D29" s="17" t="s">
        <v>12</v>
      </c>
      <c r="E29" s="27" t="s">
        <v>305</v>
      </c>
      <c r="F29" s="27" t="s">
        <v>306</v>
      </c>
      <c r="G29" s="27"/>
      <c r="H29" s="27"/>
    </row>
    <row r="30" spans="1:8" ht="30">
      <c r="A30" s="17" t="s">
        <v>10</v>
      </c>
      <c r="B30" s="17"/>
      <c r="C30" s="17" t="s">
        <v>10</v>
      </c>
      <c r="D30" s="17" t="s">
        <v>12</v>
      </c>
      <c r="E30" t="s">
        <v>297</v>
      </c>
      <c r="F30" s="2" t="s">
        <v>298</v>
      </c>
      <c r="G30" t="s">
        <v>299</v>
      </c>
    </row>
    <row r="31" spans="1:8" ht="30">
      <c r="A31" s="17" t="s">
        <v>10</v>
      </c>
      <c r="B31" s="17"/>
      <c r="C31" s="17" t="s">
        <v>10</v>
      </c>
      <c r="D31" s="17" t="s">
        <v>99</v>
      </c>
      <c r="E31" t="s">
        <v>300</v>
      </c>
      <c r="F31" s="2" t="s">
        <v>301</v>
      </c>
      <c r="G31" s="6">
        <v>40</v>
      </c>
    </row>
    <row r="32" spans="1:8">
      <c r="A32" s="17" t="s">
        <v>10</v>
      </c>
      <c r="B32" s="17"/>
      <c r="C32" s="17" t="s">
        <v>10</v>
      </c>
      <c r="D32" s="17" t="s">
        <v>12</v>
      </c>
      <c r="E32" t="s">
        <v>302</v>
      </c>
      <c r="F32" s="2" t="s">
        <v>303</v>
      </c>
      <c r="G32" s="6">
        <v>2009</v>
      </c>
    </row>
    <row r="33" spans="1:8" ht="18.75">
      <c r="A33" s="125" t="s">
        <v>304</v>
      </c>
      <c r="B33" s="125"/>
      <c r="C33" s="125"/>
      <c r="D33" s="125"/>
      <c r="E33" s="125"/>
      <c r="F33" s="125"/>
      <c r="G33" s="125"/>
      <c r="H33" s="125"/>
    </row>
    <row r="34" spans="1:8">
      <c r="A34" s="27" t="s">
        <v>10</v>
      </c>
      <c r="B34" s="27"/>
      <c r="C34" s="27" t="s">
        <v>10</v>
      </c>
      <c r="D34" s="17" t="s">
        <v>12</v>
      </c>
      <c r="E34" s="27" t="s">
        <v>305</v>
      </c>
      <c r="F34" s="28" t="s">
        <v>306</v>
      </c>
      <c r="G34" s="27" t="s">
        <v>307</v>
      </c>
      <c r="H34" s="27"/>
    </row>
    <row r="35" spans="1:8" ht="30">
      <c r="A35" s="27" t="s">
        <v>10</v>
      </c>
      <c r="C35" s="27" t="s">
        <v>10</v>
      </c>
      <c r="D35" s="17" t="s">
        <v>99</v>
      </c>
      <c r="E35" t="s">
        <v>308</v>
      </c>
      <c r="F35" s="2" t="s">
        <v>309</v>
      </c>
      <c r="G35" s="6">
        <v>1</v>
      </c>
    </row>
    <row r="36" spans="1:8" ht="30">
      <c r="A36" s="27" t="s">
        <v>10</v>
      </c>
      <c r="C36" s="27" t="s">
        <v>10</v>
      </c>
      <c r="D36" s="17" t="s">
        <v>99</v>
      </c>
      <c r="E36" t="s">
        <v>310</v>
      </c>
      <c r="F36" s="2" t="s">
        <v>311</v>
      </c>
      <c r="G36" s="6">
        <v>22.609000000000002</v>
      </c>
    </row>
    <row r="37" spans="1:8">
      <c r="A37" s="27" t="s">
        <v>10</v>
      </c>
      <c r="C37" s="27" t="s">
        <v>10</v>
      </c>
      <c r="D37" s="17" t="s">
        <v>99</v>
      </c>
      <c r="E37" t="s">
        <v>312</v>
      </c>
      <c r="F37" t="s">
        <v>313</v>
      </c>
      <c r="G37" s="6">
        <v>0.124</v>
      </c>
    </row>
    <row r="38" spans="1:8" ht="18.75">
      <c r="A38" s="124" t="s">
        <v>314</v>
      </c>
      <c r="B38" s="124"/>
      <c r="C38" s="124"/>
      <c r="D38" s="124"/>
      <c r="E38" s="124"/>
      <c r="F38" s="124"/>
      <c r="G38" s="124"/>
      <c r="H38" s="124"/>
    </row>
    <row r="39" spans="1:8">
      <c r="A39" s="23" t="s">
        <v>10</v>
      </c>
      <c r="B39" s="23"/>
      <c r="C39" s="23" t="s">
        <v>11</v>
      </c>
      <c r="D39" s="23" t="s">
        <v>87</v>
      </c>
      <c r="E39" s="24" t="s">
        <v>295</v>
      </c>
      <c r="F39" s="25" t="s">
        <v>315</v>
      </c>
      <c r="G39" s="26">
        <f>(G41*3.6)/G42</f>
        <v>0.44640000000000002</v>
      </c>
      <c r="H39" s="24"/>
    </row>
    <row r="40" spans="1:8" ht="30">
      <c r="A40" s="17" t="s">
        <v>10</v>
      </c>
      <c r="B40" s="17"/>
      <c r="C40" s="17" t="s">
        <v>10</v>
      </c>
      <c r="D40" s="17" t="s">
        <v>99</v>
      </c>
      <c r="E40" t="s">
        <v>300</v>
      </c>
      <c r="F40" s="2" t="s">
        <v>301</v>
      </c>
      <c r="G40" s="6">
        <v>40</v>
      </c>
    </row>
    <row r="41" spans="1:8" ht="30">
      <c r="A41" s="17" t="s">
        <v>10</v>
      </c>
      <c r="B41" s="17"/>
      <c r="C41" s="17" t="s">
        <v>10</v>
      </c>
      <c r="D41" s="17" t="s">
        <v>99</v>
      </c>
      <c r="E41" t="s">
        <v>316</v>
      </c>
      <c r="F41" s="2" t="s">
        <v>317</v>
      </c>
      <c r="G41" s="6">
        <v>0.124</v>
      </c>
    </row>
    <row r="42" spans="1:8" ht="30">
      <c r="A42" s="17" t="s">
        <v>10</v>
      </c>
      <c r="B42" s="17"/>
      <c r="C42" s="17" t="s">
        <v>10</v>
      </c>
      <c r="D42" s="17" t="s">
        <v>99</v>
      </c>
      <c r="E42" t="s">
        <v>318</v>
      </c>
      <c r="F42" s="2" t="s">
        <v>319</v>
      </c>
      <c r="G42" s="6">
        <v>1</v>
      </c>
    </row>
    <row r="43" spans="1:8" ht="18.75">
      <c r="A43" s="125" t="s">
        <v>320</v>
      </c>
      <c r="B43" s="125"/>
      <c r="C43" s="125"/>
      <c r="D43" s="125"/>
      <c r="E43" s="125"/>
      <c r="F43" s="125"/>
      <c r="G43" s="125"/>
      <c r="H43" s="125"/>
    </row>
    <row r="44" spans="1:8">
      <c r="A44" s="23" t="s">
        <v>10</v>
      </c>
      <c r="B44" s="23"/>
      <c r="C44" s="23" t="s">
        <v>11</v>
      </c>
      <c r="D44" s="23" t="s">
        <v>87</v>
      </c>
      <c r="E44" s="24" t="s">
        <v>295</v>
      </c>
      <c r="F44" s="25" t="s">
        <v>296</v>
      </c>
      <c r="G44" s="26">
        <f>0</f>
        <v>0</v>
      </c>
      <c r="H44" s="24"/>
    </row>
    <row r="45" spans="1:8" ht="30">
      <c r="A45" s="17" t="s">
        <v>10</v>
      </c>
      <c r="B45" s="17"/>
      <c r="C45" s="17" t="s">
        <v>10</v>
      </c>
      <c r="D45" s="17" t="s">
        <v>99</v>
      </c>
      <c r="E45" t="s">
        <v>300</v>
      </c>
      <c r="F45" s="2" t="s">
        <v>301</v>
      </c>
      <c r="G45" s="6">
        <v>40</v>
      </c>
    </row>
    <row r="46" spans="1:8" ht="18.75">
      <c r="A46" s="124" t="s">
        <v>365</v>
      </c>
      <c r="B46" s="124"/>
      <c r="C46" s="124"/>
      <c r="D46" s="124"/>
      <c r="E46" s="124"/>
      <c r="F46" s="124"/>
      <c r="G46" s="124"/>
      <c r="H46" s="124"/>
    </row>
    <row r="47" spans="1:8" ht="18.75">
      <c r="A47" s="124" t="s">
        <v>291</v>
      </c>
      <c r="B47" s="124"/>
      <c r="C47" s="124"/>
      <c r="D47" s="124"/>
      <c r="E47" s="124"/>
      <c r="F47" s="124"/>
      <c r="G47" s="124"/>
      <c r="H47" s="124"/>
    </row>
    <row r="48" spans="1:8" ht="18.75">
      <c r="A48" s="124" t="s">
        <v>364</v>
      </c>
      <c r="B48" s="124"/>
      <c r="C48" s="124"/>
      <c r="D48" s="124"/>
      <c r="E48" s="124"/>
      <c r="F48" s="124"/>
      <c r="G48" s="124"/>
      <c r="H48" s="124"/>
    </row>
    <row r="49" spans="1:8" ht="105">
      <c r="A49" s="17" t="s">
        <v>10</v>
      </c>
      <c r="B49" s="17"/>
      <c r="C49" s="17" t="s">
        <v>11</v>
      </c>
      <c r="D49" s="17" t="s">
        <v>90</v>
      </c>
      <c r="E49" t="s">
        <v>286</v>
      </c>
      <c r="F49" s="2" t="s">
        <v>293</v>
      </c>
      <c r="G49" t="s">
        <v>320</v>
      </c>
    </row>
    <row r="50" spans="1:8" ht="18.75">
      <c r="A50" s="124" t="s">
        <v>294</v>
      </c>
      <c r="B50" s="124"/>
      <c r="C50" s="124"/>
      <c r="D50" s="124"/>
      <c r="E50" s="124"/>
      <c r="F50" s="124"/>
      <c r="G50" s="124"/>
      <c r="H50" s="124"/>
    </row>
    <row r="51" spans="1:8">
      <c r="A51" s="23" t="s">
        <v>10</v>
      </c>
      <c r="B51" s="23"/>
      <c r="C51" s="23" t="s">
        <v>11</v>
      </c>
      <c r="D51" s="23" t="s">
        <v>87</v>
      </c>
      <c r="E51" s="24" t="s">
        <v>366</v>
      </c>
      <c r="F51" s="25" t="s">
        <v>296</v>
      </c>
      <c r="G51" s="26">
        <f>SUM((G58*G59*G60)/G54)</f>
        <v>7.0087900000000009E-2</v>
      </c>
      <c r="H51" s="24"/>
    </row>
    <row r="52" spans="1:8">
      <c r="A52" s="27" t="s">
        <v>10</v>
      </c>
      <c r="B52" s="27"/>
      <c r="C52" s="27" t="s">
        <v>10</v>
      </c>
      <c r="D52" s="17" t="s">
        <v>12</v>
      </c>
      <c r="E52" s="27" t="s">
        <v>305</v>
      </c>
      <c r="F52" s="27" t="s">
        <v>306</v>
      </c>
      <c r="G52" s="27"/>
      <c r="H52" s="27"/>
    </row>
    <row r="53" spans="1:8" ht="30">
      <c r="A53" s="17" t="s">
        <v>10</v>
      </c>
      <c r="B53" s="17"/>
      <c r="C53" s="27" t="s">
        <v>10</v>
      </c>
      <c r="D53" s="17" t="s">
        <v>12</v>
      </c>
      <c r="E53" t="s">
        <v>367</v>
      </c>
      <c r="F53" s="2" t="s">
        <v>368</v>
      </c>
      <c r="G53" t="s">
        <v>299</v>
      </c>
    </row>
    <row r="54" spans="1:8" ht="30">
      <c r="A54" s="17" t="s">
        <v>10</v>
      </c>
      <c r="B54" s="17"/>
      <c r="C54" s="27" t="s">
        <v>10</v>
      </c>
      <c r="D54" s="17" t="s">
        <v>99</v>
      </c>
      <c r="E54" t="s">
        <v>369</v>
      </c>
      <c r="F54" s="2" t="s">
        <v>301</v>
      </c>
      <c r="G54" s="6">
        <v>40</v>
      </c>
    </row>
    <row r="55" spans="1:8">
      <c r="A55" s="17" t="s">
        <v>10</v>
      </c>
      <c r="B55" s="17"/>
      <c r="C55" s="27" t="s">
        <v>10</v>
      </c>
      <c r="D55" s="17" t="s">
        <v>12</v>
      </c>
      <c r="E55" t="s">
        <v>302</v>
      </c>
      <c r="F55" t="s">
        <v>303</v>
      </c>
      <c r="G55" s="6">
        <v>2009</v>
      </c>
    </row>
    <row r="56" spans="1:8" ht="18.75">
      <c r="A56" s="125" t="s">
        <v>304</v>
      </c>
      <c r="B56" s="125"/>
      <c r="C56" s="125"/>
      <c r="D56" s="125"/>
      <c r="E56" s="125"/>
      <c r="F56" s="125"/>
      <c r="G56" s="125"/>
      <c r="H56" s="125"/>
    </row>
    <row r="57" spans="1:8">
      <c r="A57" s="27" t="s">
        <v>10</v>
      </c>
      <c r="B57" s="27"/>
      <c r="C57" s="27" t="s">
        <v>10</v>
      </c>
      <c r="D57" s="17" t="s">
        <v>12</v>
      </c>
      <c r="E57" s="27" t="s">
        <v>305</v>
      </c>
      <c r="F57" s="27" t="s">
        <v>306</v>
      </c>
      <c r="G57" s="27" t="s">
        <v>307</v>
      </c>
      <c r="H57" s="27"/>
    </row>
    <row r="58" spans="1:8" ht="30">
      <c r="A58" s="27" t="s">
        <v>10</v>
      </c>
      <c r="C58" s="27" t="s">
        <v>10</v>
      </c>
      <c r="D58" s="17" t="s">
        <v>99</v>
      </c>
      <c r="E58" t="s">
        <v>370</v>
      </c>
      <c r="F58" s="2" t="s">
        <v>309</v>
      </c>
      <c r="G58" s="6">
        <v>1</v>
      </c>
    </row>
    <row r="59" spans="1:8" ht="30">
      <c r="A59" s="27" t="s">
        <v>10</v>
      </c>
      <c r="C59" s="27" t="s">
        <v>10</v>
      </c>
      <c r="D59" s="17" t="s">
        <v>99</v>
      </c>
      <c r="E59" t="s">
        <v>310</v>
      </c>
      <c r="F59" s="2" t="s">
        <v>311</v>
      </c>
      <c r="G59" s="6">
        <v>22.609000000000002</v>
      </c>
    </row>
    <row r="60" spans="1:8">
      <c r="A60" s="27" t="s">
        <v>10</v>
      </c>
      <c r="C60" s="27" t="s">
        <v>10</v>
      </c>
      <c r="D60" s="17" t="s">
        <v>99</v>
      </c>
      <c r="E60" t="s">
        <v>312</v>
      </c>
      <c r="F60" t="s">
        <v>313</v>
      </c>
      <c r="G60" s="6">
        <v>0.124</v>
      </c>
    </row>
    <row r="61" spans="1:8" ht="18.75">
      <c r="A61" s="124" t="s">
        <v>314</v>
      </c>
      <c r="B61" s="124"/>
      <c r="C61" s="124"/>
      <c r="D61" s="124"/>
      <c r="E61" s="124"/>
      <c r="F61" s="124"/>
      <c r="G61" s="124"/>
      <c r="H61" s="124"/>
    </row>
    <row r="62" spans="1:8">
      <c r="A62" s="23" t="s">
        <v>10</v>
      </c>
      <c r="B62" s="23"/>
      <c r="C62" s="23" t="s">
        <v>11</v>
      </c>
      <c r="D62" s="23" t="s">
        <v>87</v>
      </c>
      <c r="E62" s="24" t="s">
        <v>366</v>
      </c>
      <c r="F62" s="25" t="s">
        <v>315</v>
      </c>
      <c r="G62" s="26">
        <f>(G64*3.6)/G65</f>
        <v>0.44640000000000002</v>
      </c>
      <c r="H62" s="24"/>
    </row>
    <row r="63" spans="1:8" ht="30">
      <c r="A63" s="17" t="s">
        <v>10</v>
      </c>
      <c r="B63" s="17"/>
      <c r="C63" s="17" t="s">
        <v>10</v>
      </c>
      <c r="D63" s="17" t="s">
        <v>99</v>
      </c>
      <c r="E63" t="s">
        <v>369</v>
      </c>
      <c r="F63" s="2" t="s">
        <v>301</v>
      </c>
      <c r="G63" s="6">
        <v>40</v>
      </c>
    </row>
    <row r="64" spans="1:8" ht="30">
      <c r="A64" s="17" t="s">
        <v>10</v>
      </c>
      <c r="B64" s="17"/>
      <c r="C64" s="17" t="s">
        <v>10</v>
      </c>
      <c r="D64" s="17" t="s">
        <v>99</v>
      </c>
      <c r="E64" t="s">
        <v>371</v>
      </c>
      <c r="F64" s="2" t="s">
        <v>317</v>
      </c>
      <c r="G64" s="6">
        <v>0.124</v>
      </c>
    </row>
    <row r="65" spans="1:8" ht="30">
      <c r="A65" s="17" t="s">
        <v>10</v>
      </c>
      <c r="B65" s="17"/>
      <c r="C65" s="17" t="s">
        <v>10</v>
      </c>
      <c r="D65" s="17" t="s">
        <v>99</v>
      </c>
      <c r="E65" t="s">
        <v>372</v>
      </c>
      <c r="F65" s="2" t="s">
        <v>319</v>
      </c>
      <c r="G65" s="6">
        <v>1</v>
      </c>
    </row>
    <row r="66" spans="1:8" ht="18.75">
      <c r="A66" s="125" t="s">
        <v>320</v>
      </c>
      <c r="B66" s="125"/>
      <c r="C66" s="125"/>
      <c r="D66" s="125"/>
      <c r="E66" s="125"/>
      <c r="F66" s="125"/>
      <c r="G66" s="125"/>
      <c r="H66" s="125"/>
    </row>
    <row r="67" spans="1:8">
      <c r="A67" s="23" t="s">
        <v>10</v>
      </c>
      <c r="B67" s="23"/>
      <c r="C67" s="23" t="s">
        <v>11</v>
      </c>
      <c r="D67" s="23" t="s">
        <v>87</v>
      </c>
      <c r="E67" s="24" t="s">
        <v>366</v>
      </c>
      <c r="F67" s="25" t="s">
        <v>296</v>
      </c>
      <c r="G67" s="26">
        <f>0</f>
        <v>0</v>
      </c>
      <c r="H67" s="24"/>
    </row>
    <row r="68" spans="1:8" ht="30">
      <c r="A68" s="17" t="s">
        <v>10</v>
      </c>
      <c r="B68" s="17"/>
      <c r="C68" s="17" t="s">
        <v>10</v>
      </c>
      <c r="D68" s="17" t="s">
        <v>99</v>
      </c>
      <c r="E68" t="s">
        <v>369</v>
      </c>
      <c r="F68" s="2" t="s">
        <v>301</v>
      </c>
      <c r="G68" s="6">
        <v>40</v>
      </c>
    </row>
  </sheetData>
  <mergeCells count="17">
    <mergeCell ref="A47:H47"/>
    <mergeCell ref="A2:H2"/>
    <mergeCell ref="A5:H5"/>
    <mergeCell ref="A19:H19"/>
    <mergeCell ref="A23:H23"/>
    <mergeCell ref="A24:H24"/>
    <mergeCell ref="A25:H25"/>
    <mergeCell ref="A27:H27"/>
    <mergeCell ref="A33:H33"/>
    <mergeCell ref="A38:H38"/>
    <mergeCell ref="A43:H43"/>
    <mergeCell ref="A46:H46"/>
    <mergeCell ref="A48:H48"/>
    <mergeCell ref="A50:H50"/>
    <mergeCell ref="A56:H56"/>
    <mergeCell ref="A61:H61"/>
    <mergeCell ref="A66:H66"/>
  </mergeCells>
  <dataValidations count="4">
    <dataValidation type="list" allowBlank="1" showInputMessage="1" showErrorMessage="1" sqref="G3" xr:uid="{71A8EEBE-628A-4AAE-873C-F743ECE2FDCB}">
      <formula1>"Approach 1,Approach 2"</formula1>
    </dataValidation>
    <dataValidation type="list" allowBlank="1" showInputMessage="1" showErrorMessage="1" sqref="G26 G49" xr:uid="{29C2B84B-D571-4873-9148-6D14AC5DD735}">
      <formula1>"Option A1, Option A2, Option A3"</formula1>
    </dataValidation>
    <dataValidation type="list" allowBlank="1" showInputMessage="1" showErrorMessage="1" sqref="D51:D55 D20:D22 D6:D18 D34:D37 D44:D45 D39:D42 D26 D28:D32 D57:D60 D67:D68 D62:D65 D49 D3:D4" xr:uid="{0AFC647B-9F4B-4754-896C-E87208011708}">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15FA86B1-1A01-47AF-AFD9-95412738298B}">
      <formula1>"Yes, 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44E0-3B43-4582-98BE-22BBC4B6C930}">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29" t="s">
        <v>373</v>
      </c>
      <c r="C2" s="30" t="s">
        <v>374</v>
      </c>
    </row>
    <row r="3" spans="2:3">
      <c r="B3" s="31" t="s">
        <v>375</v>
      </c>
      <c r="C3" s="32">
        <v>1</v>
      </c>
    </row>
    <row r="4" spans="2:3">
      <c r="B4" s="31" t="s">
        <v>376</v>
      </c>
      <c r="C4" s="32">
        <v>0.95</v>
      </c>
    </row>
    <row r="5" spans="2:3">
      <c r="B5" s="31" t="s">
        <v>377</v>
      </c>
      <c r="C5" s="32">
        <v>0.9</v>
      </c>
    </row>
    <row r="6" spans="2:3">
      <c r="B6" s="31" t="s">
        <v>378</v>
      </c>
      <c r="C6" s="32">
        <v>0.85</v>
      </c>
    </row>
    <row r="7" spans="2:3">
      <c r="B7" s="31" t="s">
        <v>379</v>
      </c>
      <c r="C7" s="32">
        <v>0.8</v>
      </c>
    </row>
    <row r="8" spans="2:3">
      <c r="B8" s="31" t="s">
        <v>380</v>
      </c>
      <c r="C8" s="32">
        <v>0.75</v>
      </c>
    </row>
    <row r="9" spans="2:3">
      <c r="B9" s="31" t="s">
        <v>381</v>
      </c>
      <c r="C9" s="32">
        <v>0.7</v>
      </c>
    </row>
    <row r="10" spans="2:3">
      <c r="B10" s="31" t="s">
        <v>382</v>
      </c>
      <c r="C10" s="32">
        <v>0.65</v>
      </c>
    </row>
    <row r="11" spans="2:3">
      <c r="B11" s="31" t="s">
        <v>383</v>
      </c>
      <c r="C11" s="32">
        <v>0.6</v>
      </c>
    </row>
    <row r="12" spans="2:3">
      <c r="B12" s="31" t="s">
        <v>384</v>
      </c>
      <c r="C12" s="32">
        <v>0.55000000000000004</v>
      </c>
    </row>
    <row r="13" spans="2:3">
      <c r="B13" s="31" t="s">
        <v>385</v>
      </c>
      <c r="C13" s="32">
        <v>0.5</v>
      </c>
    </row>
    <row r="14" spans="2:3">
      <c r="B14" s="31" t="s">
        <v>386</v>
      </c>
      <c r="C14" s="32">
        <v>0.45</v>
      </c>
    </row>
    <row r="15" spans="2:3">
      <c r="B15" s="31" t="s">
        <v>387</v>
      </c>
      <c r="C15" s="32">
        <v>0.4</v>
      </c>
    </row>
    <row r="16" spans="2:3">
      <c r="B16" s="31" t="s">
        <v>388</v>
      </c>
      <c r="C16" s="32">
        <v>0.35</v>
      </c>
    </row>
    <row r="17" spans="2:3">
      <c r="B17" s="31" t="s">
        <v>389</v>
      </c>
      <c r="C17" s="32">
        <v>0.3</v>
      </c>
    </row>
    <row r="18" spans="2:3">
      <c r="B18" s="31" t="s">
        <v>390</v>
      </c>
      <c r="C18" s="32">
        <v>0.25</v>
      </c>
    </row>
    <row r="19" spans="2:3">
      <c r="B19" s="31" t="s">
        <v>391</v>
      </c>
      <c r="C19" s="32">
        <v>0.2</v>
      </c>
    </row>
    <row r="20" spans="2:3">
      <c r="B20" s="31" t="s">
        <v>392</v>
      </c>
      <c r="C20" s="32">
        <v>0.15</v>
      </c>
    </row>
    <row r="21" spans="2:3">
      <c r="B21" s="31" t="s">
        <v>393</v>
      </c>
      <c r="C21" s="32">
        <v>0.1</v>
      </c>
    </row>
    <row r="22" spans="2:3">
      <c r="B22" s="31" t="s">
        <v>394</v>
      </c>
      <c r="C22" s="32">
        <v>0.05</v>
      </c>
    </row>
    <row r="23" spans="2:3" ht="15.75" thickBot="1">
      <c r="B23" s="33" t="s">
        <v>395</v>
      </c>
      <c r="C23" s="3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9BD9-88CE-4248-9ABB-8867C6F41B7E}">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6" customWidth="1"/>
    <col min="8" max="8" width="46.7109375" customWidth="1"/>
  </cols>
  <sheetData>
    <row r="1" spans="1:9" ht="18.75">
      <c r="A1" s="16" t="s">
        <v>0</v>
      </c>
      <c r="B1" s="16" t="s">
        <v>1</v>
      </c>
      <c r="C1" s="16" t="s">
        <v>2</v>
      </c>
      <c r="D1" s="16" t="s">
        <v>3</v>
      </c>
      <c r="E1" s="16" t="s">
        <v>5</v>
      </c>
      <c r="F1" s="16" t="s">
        <v>6</v>
      </c>
      <c r="G1" s="16" t="s">
        <v>7</v>
      </c>
      <c r="H1" s="16" t="s">
        <v>8</v>
      </c>
      <c r="I1" s="35"/>
    </row>
    <row r="2" spans="1:9" ht="18.75">
      <c r="A2" s="124" t="s">
        <v>396</v>
      </c>
      <c r="B2" s="124"/>
      <c r="C2" s="124"/>
      <c r="D2" s="124"/>
      <c r="E2" s="124"/>
      <c r="F2" s="124"/>
      <c r="G2" s="124"/>
      <c r="H2" s="124"/>
      <c r="I2" s="17"/>
    </row>
    <row r="3" spans="1:9" ht="34.5" customHeight="1">
      <c r="A3" s="127" t="s">
        <v>10</v>
      </c>
      <c r="B3" s="127"/>
      <c r="C3" s="127" t="s">
        <v>11</v>
      </c>
      <c r="D3" s="127" t="s">
        <v>90</v>
      </c>
      <c r="E3" s="127" t="s">
        <v>140</v>
      </c>
      <c r="F3" s="36" t="s">
        <v>397</v>
      </c>
      <c r="G3" s="126" t="s">
        <v>398</v>
      </c>
      <c r="H3" s="127"/>
    </row>
    <row r="4" spans="1:9">
      <c r="A4" s="127"/>
      <c r="B4" s="127"/>
      <c r="C4" s="127"/>
      <c r="D4" s="127"/>
      <c r="E4" s="127"/>
      <c r="F4" s="36" t="s">
        <v>399</v>
      </c>
      <c r="G4" s="126"/>
      <c r="H4" s="127"/>
      <c r="I4" s="17"/>
    </row>
    <row r="5" spans="1:9">
      <c r="A5" s="127"/>
      <c r="B5" s="127"/>
      <c r="C5" s="127"/>
      <c r="D5" s="127"/>
      <c r="E5" s="127"/>
      <c r="F5" s="36" t="s">
        <v>400</v>
      </c>
      <c r="G5" s="126"/>
      <c r="H5" s="127"/>
    </row>
    <row r="6" spans="1:9" ht="18.75">
      <c r="A6" s="124" t="s">
        <v>401</v>
      </c>
      <c r="B6" s="124"/>
      <c r="C6" s="124"/>
      <c r="D6" s="124"/>
      <c r="E6" s="124"/>
      <c r="F6" s="124"/>
      <c r="G6" s="124"/>
      <c r="H6" s="124"/>
    </row>
    <row r="7" spans="1:9" ht="30">
      <c r="A7" s="17" t="s">
        <v>10</v>
      </c>
      <c r="B7" s="17"/>
      <c r="C7" s="17" t="s">
        <v>10</v>
      </c>
      <c r="D7" s="17" t="s">
        <v>99</v>
      </c>
      <c r="E7" s="17" t="s">
        <v>402</v>
      </c>
      <c r="F7" s="18" t="s">
        <v>403</v>
      </c>
      <c r="G7" s="27"/>
      <c r="H7" s="17"/>
    </row>
    <row r="8" spans="1:9" ht="60">
      <c r="A8" s="17" t="s">
        <v>10</v>
      </c>
      <c r="B8" s="17"/>
      <c r="C8" s="17" t="s">
        <v>10</v>
      </c>
      <c r="D8" s="17" t="s">
        <v>404</v>
      </c>
      <c r="E8" s="18" t="s">
        <v>405</v>
      </c>
      <c r="F8" s="18" t="s">
        <v>406</v>
      </c>
      <c r="G8" s="27"/>
      <c r="H8" s="18" t="s">
        <v>407</v>
      </c>
      <c r="I8" s="17"/>
    </row>
    <row r="9" spans="1:9">
      <c r="A9" s="17"/>
      <c r="B9" s="17"/>
      <c r="C9" s="17"/>
      <c r="D9" s="17"/>
    </row>
    <row r="10" spans="1:9">
      <c r="A10" s="17"/>
      <c r="B10" s="17"/>
      <c r="C10" s="17"/>
      <c r="D10" s="17"/>
    </row>
    <row r="11" spans="1:9">
      <c r="A11" s="17"/>
      <c r="B11" s="17"/>
      <c r="C11" s="17"/>
      <c r="D11" s="17"/>
    </row>
    <row r="12" spans="1:9">
      <c r="A12" s="17"/>
      <c r="B12" s="17"/>
      <c r="C12" s="17"/>
      <c r="D12" s="17"/>
    </row>
    <row r="13" spans="1:9">
      <c r="A13" s="17"/>
      <c r="B13" s="17"/>
      <c r="C13" s="17"/>
      <c r="D13" s="17"/>
    </row>
    <row r="14" spans="1:9">
      <c r="A14" s="17"/>
      <c r="B14" s="17"/>
      <c r="C14" s="17"/>
      <c r="D14" s="17"/>
    </row>
    <row r="15" spans="1:9">
      <c r="A15" s="17"/>
      <c r="B15" s="17"/>
      <c r="C15" s="17"/>
      <c r="D15" s="17"/>
    </row>
    <row r="16" spans="1:9">
      <c r="A16" s="17"/>
      <c r="B16" s="17"/>
      <c r="C16" s="17"/>
      <c r="D16" s="17"/>
    </row>
    <row r="17" spans="1:4">
      <c r="A17" s="17"/>
      <c r="B17" s="17"/>
      <c r="C17" s="17"/>
      <c r="D17" s="17"/>
    </row>
    <row r="18" spans="1:4">
      <c r="B18" s="17"/>
      <c r="C18" s="17"/>
      <c r="D18" s="17"/>
    </row>
    <row r="19" spans="1:4">
      <c r="D19" s="17"/>
    </row>
    <row r="20" spans="1:4">
      <c r="D20" s="17"/>
    </row>
    <row r="21" spans="1:4">
      <c r="D21" s="17"/>
    </row>
    <row r="22" spans="1:4">
      <c r="D22" s="17"/>
    </row>
    <row r="23" spans="1:4">
      <c r="D23" s="17"/>
    </row>
    <row r="24" spans="1:4">
      <c r="D24" s="17"/>
    </row>
    <row r="25" spans="1:4">
      <c r="D25" s="17"/>
    </row>
    <row r="26" spans="1:4">
      <c r="D26" s="17"/>
    </row>
    <row r="27" spans="1:4">
      <c r="D27" s="17"/>
    </row>
    <row r="28" spans="1:4">
      <c r="D28" s="17"/>
    </row>
    <row r="29" spans="1:4">
      <c r="D29" s="17"/>
    </row>
    <row r="30" spans="1:4">
      <c r="D30" s="17"/>
    </row>
    <row r="31" spans="1:4">
      <c r="D31" s="17"/>
    </row>
    <row r="32" spans="1:4">
      <c r="D32" s="17"/>
    </row>
    <row r="33" spans="4:4">
      <c r="D33" s="17"/>
    </row>
    <row r="34" spans="4:4">
      <c r="D34" s="17"/>
    </row>
    <row r="35" spans="4:4">
      <c r="D35" s="17"/>
    </row>
    <row r="36" spans="4:4">
      <c r="D36" s="17"/>
    </row>
    <row r="37" spans="4:4">
      <c r="D37" s="17"/>
    </row>
    <row r="38" spans="4:4">
      <c r="D38" s="17"/>
    </row>
    <row r="39" spans="4:4">
      <c r="D39" s="17"/>
    </row>
    <row r="40" spans="4:4">
      <c r="D40" s="17"/>
    </row>
    <row r="41" spans="4:4">
      <c r="D41" s="17"/>
    </row>
    <row r="42" spans="4:4">
      <c r="D42" s="17"/>
    </row>
    <row r="43" spans="4:4">
      <c r="D43" s="17"/>
    </row>
    <row r="44" spans="4:4">
      <c r="D44" s="17"/>
    </row>
    <row r="45" spans="4:4">
      <c r="D45" s="17"/>
    </row>
    <row r="46" spans="4:4">
      <c r="D46" s="17"/>
    </row>
    <row r="47" spans="4:4">
      <c r="D47" s="17"/>
    </row>
    <row r="48" spans="4:4">
      <c r="D48" s="17"/>
    </row>
    <row r="49" spans="4:4">
      <c r="D49" s="17"/>
    </row>
    <row r="50" spans="4:4">
      <c r="D50" s="17"/>
    </row>
    <row r="51" spans="4:4">
      <c r="D51" s="17"/>
    </row>
    <row r="52" spans="4:4">
      <c r="D52" s="17"/>
    </row>
    <row r="53" spans="4:4">
      <c r="D53" s="17"/>
    </row>
    <row r="54" spans="4:4">
      <c r="D54" s="17"/>
    </row>
    <row r="55" spans="4:4">
      <c r="D55" s="17"/>
    </row>
    <row r="56" spans="4:4">
      <c r="D56" s="17"/>
    </row>
    <row r="57" spans="4:4">
      <c r="D57" s="17"/>
    </row>
    <row r="58" spans="4:4">
      <c r="D58" s="17"/>
    </row>
    <row r="59" spans="4:4">
      <c r="D59" s="17"/>
    </row>
    <row r="60" spans="4:4">
      <c r="D60" s="17"/>
    </row>
    <row r="61" spans="4:4">
      <c r="D61" s="17"/>
    </row>
    <row r="62" spans="4:4">
      <c r="D62" s="17"/>
    </row>
    <row r="63" spans="4:4">
      <c r="D63" s="17"/>
    </row>
    <row r="64" spans="4:4">
      <c r="D64" s="17"/>
    </row>
    <row r="65" spans="4:4">
      <c r="D65" s="17"/>
    </row>
    <row r="66" spans="4:4">
      <c r="D66" s="17"/>
    </row>
    <row r="67" spans="4:4">
      <c r="D67" s="17"/>
    </row>
    <row r="68" spans="4:4">
      <c r="D68" s="17"/>
    </row>
    <row r="69" spans="4:4">
      <c r="D69" s="17"/>
    </row>
    <row r="70" spans="4:4">
      <c r="D70" s="17"/>
    </row>
    <row r="71" spans="4:4">
      <c r="D71" s="17"/>
    </row>
    <row r="72" spans="4:4">
      <c r="D72" s="17"/>
    </row>
    <row r="73" spans="4:4">
      <c r="D73" s="17"/>
    </row>
    <row r="74" spans="4:4">
      <c r="D74" s="17"/>
    </row>
    <row r="75" spans="4:4">
      <c r="D75" s="17"/>
    </row>
    <row r="76" spans="4:4">
      <c r="D76" s="17"/>
    </row>
    <row r="77" spans="4:4">
      <c r="D77" s="17"/>
    </row>
    <row r="78" spans="4:4">
      <c r="D78" s="17"/>
    </row>
    <row r="79" spans="4:4">
      <c r="D79" s="17"/>
    </row>
    <row r="80" spans="4:4">
      <c r="D80" s="17"/>
    </row>
    <row r="81" spans="4:4">
      <c r="D81" s="17"/>
    </row>
    <row r="82" spans="4:4">
      <c r="D82" s="17"/>
    </row>
    <row r="83" spans="4:4">
      <c r="D83" s="17"/>
    </row>
    <row r="84" spans="4:4">
      <c r="D84" s="17"/>
    </row>
    <row r="85" spans="4:4">
      <c r="D85" s="17"/>
    </row>
    <row r="86" spans="4:4">
      <c r="D86" s="17"/>
    </row>
    <row r="87" spans="4:4">
      <c r="D87" s="17"/>
    </row>
    <row r="88" spans="4:4">
      <c r="D88" s="17"/>
    </row>
    <row r="89" spans="4:4">
      <c r="D89" s="17"/>
    </row>
    <row r="90" spans="4:4">
      <c r="D90" s="17"/>
    </row>
    <row r="91" spans="4:4">
      <c r="D91" s="17"/>
    </row>
    <row r="92" spans="4:4">
      <c r="D92" s="17"/>
    </row>
    <row r="93" spans="4:4">
      <c r="D93" s="17"/>
    </row>
    <row r="94" spans="4:4">
      <c r="D94" s="17"/>
    </row>
    <row r="95" spans="4:4">
      <c r="D95" s="17"/>
    </row>
    <row r="96" spans="4:4">
      <c r="D96" s="17"/>
    </row>
    <row r="97" spans="4:4">
      <c r="D97" s="17"/>
    </row>
    <row r="98" spans="4:4">
      <c r="D98" s="17"/>
    </row>
    <row r="99" spans="4:4">
      <c r="D99" s="17"/>
    </row>
    <row r="100" spans="4:4">
      <c r="D100" s="17"/>
    </row>
    <row r="101" spans="4:4">
      <c r="D101" s="17"/>
    </row>
    <row r="102" spans="4:4">
      <c r="D102" s="17"/>
    </row>
    <row r="103" spans="4:4">
      <c r="D103" s="17"/>
    </row>
    <row r="104" spans="4:4">
      <c r="D104" s="17"/>
    </row>
    <row r="105" spans="4:4">
      <c r="D105" s="17"/>
    </row>
    <row r="106" spans="4:4">
      <c r="D106" s="17"/>
    </row>
    <row r="107" spans="4:4">
      <c r="D107" s="17"/>
    </row>
    <row r="108" spans="4:4">
      <c r="D108" s="17"/>
    </row>
    <row r="109" spans="4:4">
      <c r="D109" s="17"/>
    </row>
    <row r="110" spans="4:4">
      <c r="D110" s="17"/>
    </row>
    <row r="111" spans="4:4">
      <c r="D111" s="17"/>
    </row>
    <row r="112" spans="4:4">
      <c r="D112" s="17"/>
    </row>
    <row r="113" spans="4:4">
      <c r="D113" s="17"/>
    </row>
    <row r="114" spans="4:4">
      <c r="D114" s="17"/>
    </row>
    <row r="115" spans="4:4">
      <c r="D115" s="17"/>
    </row>
    <row r="116" spans="4:4">
      <c r="D116" s="17"/>
    </row>
    <row r="117" spans="4:4">
      <c r="D117" s="17"/>
    </row>
    <row r="118" spans="4:4">
      <c r="D118" s="17"/>
    </row>
    <row r="119" spans="4:4">
      <c r="D119" s="17"/>
    </row>
    <row r="120" spans="4:4">
      <c r="D120" s="17"/>
    </row>
    <row r="121" spans="4:4">
      <c r="D121" s="17"/>
    </row>
    <row r="122" spans="4:4">
      <c r="D122" s="17"/>
    </row>
    <row r="123" spans="4:4">
      <c r="D123" s="17"/>
    </row>
    <row r="124" spans="4:4">
      <c r="D124" s="17"/>
    </row>
    <row r="125" spans="4:4">
      <c r="D125" s="17"/>
    </row>
    <row r="126" spans="4:4">
      <c r="D126" s="17"/>
    </row>
    <row r="127" spans="4:4">
      <c r="D127" s="17"/>
    </row>
    <row r="128" spans="4:4">
      <c r="D128" s="17"/>
    </row>
    <row r="129" spans="4:4">
      <c r="D129" s="17"/>
    </row>
    <row r="130" spans="4:4">
      <c r="D130" s="17"/>
    </row>
    <row r="131" spans="4:4">
      <c r="D131" s="17"/>
    </row>
    <row r="132" spans="4:4">
      <c r="D132" s="17"/>
    </row>
    <row r="133" spans="4:4">
      <c r="D133" s="17"/>
    </row>
    <row r="134" spans="4:4">
      <c r="D134" s="17"/>
    </row>
    <row r="135" spans="4:4">
      <c r="D135" s="17"/>
    </row>
    <row r="136" spans="4:4">
      <c r="D136" s="17"/>
    </row>
    <row r="137" spans="4:4">
      <c r="D137" s="17"/>
    </row>
    <row r="138" spans="4:4">
      <c r="D138" s="17"/>
    </row>
    <row r="139" spans="4:4">
      <c r="D139" s="17"/>
    </row>
    <row r="140" spans="4:4">
      <c r="D140" s="17"/>
    </row>
    <row r="141" spans="4:4">
      <c r="D141" s="17"/>
    </row>
    <row r="142" spans="4:4">
      <c r="D142" s="17"/>
    </row>
    <row r="143" spans="4:4">
      <c r="D143" s="17"/>
    </row>
    <row r="144" spans="4:4">
      <c r="D144" s="17"/>
    </row>
    <row r="145" spans="4:4">
      <c r="D145" s="17"/>
    </row>
    <row r="146" spans="4:4">
      <c r="D146" s="17"/>
    </row>
    <row r="147" spans="4:4">
      <c r="D147" s="17"/>
    </row>
    <row r="148" spans="4:4">
      <c r="D148" s="17"/>
    </row>
    <row r="149" spans="4:4">
      <c r="D149" s="17"/>
    </row>
    <row r="150" spans="4:4">
      <c r="D150" s="17"/>
    </row>
    <row r="151" spans="4:4">
      <c r="D151" s="17"/>
    </row>
    <row r="152" spans="4:4">
      <c r="D152" s="17"/>
    </row>
    <row r="153" spans="4:4">
      <c r="D153" s="17"/>
    </row>
    <row r="154" spans="4:4">
      <c r="D154" s="17"/>
    </row>
    <row r="155" spans="4:4">
      <c r="D155" s="17"/>
    </row>
    <row r="156" spans="4:4">
      <c r="D156" s="17"/>
    </row>
    <row r="157" spans="4:4">
      <c r="D157" s="17"/>
    </row>
    <row r="158" spans="4:4">
      <c r="D158" s="17"/>
    </row>
    <row r="159" spans="4:4">
      <c r="D159" s="17"/>
    </row>
    <row r="160" spans="4:4">
      <c r="D160" s="17"/>
    </row>
    <row r="161" spans="4:4">
      <c r="D161" s="17"/>
    </row>
    <row r="162" spans="4:4">
      <c r="D162" s="17"/>
    </row>
    <row r="163" spans="4:4">
      <c r="D163" s="17"/>
    </row>
    <row r="164" spans="4:4">
      <c r="D164" s="17"/>
    </row>
    <row r="165" spans="4:4">
      <c r="D165" s="17"/>
    </row>
    <row r="166" spans="4:4">
      <c r="D166" s="17"/>
    </row>
    <row r="167" spans="4:4">
      <c r="D167" s="17"/>
    </row>
    <row r="168" spans="4:4">
      <c r="D168" s="17"/>
    </row>
    <row r="169" spans="4:4">
      <c r="D169" s="17"/>
    </row>
    <row r="170" spans="4:4">
      <c r="D170" s="17"/>
    </row>
    <row r="171" spans="4:4">
      <c r="D171" s="17"/>
    </row>
    <row r="172" spans="4:4">
      <c r="D172" s="17"/>
    </row>
    <row r="173" spans="4:4">
      <c r="D173" s="17"/>
    </row>
    <row r="174" spans="4:4">
      <c r="D174" s="17"/>
    </row>
    <row r="175" spans="4:4">
      <c r="D175" s="17"/>
    </row>
    <row r="176" spans="4:4">
      <c r="D176" s="17"/>
    </row>
    <row r="177" spans="4:4">
      <c r="D177" s="17"/>
    </row>
    <row r="178" spans="4:4">
      <c r="D178" s="17"/>
    </row>
    <row r="179" spans="4:4">
      <c r="D179" s="17"/>
    </row>
    <row r="180" spans="4:4">
      <c r="D180" s="17"/>
    </row>
    <row r="181" spans="4:4">
      <c r="D181" s="17"/>
    </row>
    <row r="182" spans="4:4">
      <c r="D182" s="17"/>
    </row>
    <row r="183" spans="4:4">
      <c r="D183" s="17"/>
    </row>
    <row r="184" spans="4:4">
      <c r="D184" s="17"/>
    </row>
    <row r="185" spans="4:4">
      <c r="D185" s="17"/>
    </row>
    <row r="186" spans="4:4">
      <c r="D186" s="17"/>
    </row>
    <row r="187" spans="4:4">
      <c r="D187" s="17"/>
    </row>
    <row r="188" spans="4:4">
      <c r="D188" s="17"/>
    </row>
    <row r="189" spans="4:4">
      <c r="D189" s="17"/>
    </row>
    <row r="190" spans="4:4">
      <c r="D190" s="17"/>
    </row>
    <row r="191" spans="4:4">
      <c r="D191" s="17"/>
    </row>
    <row r="192" spans="4:4">
      <c r="D192" s="17"/>
    </row>
    <row r="193" spans="4:4">
      <c r="D193" s="17"/>
    </row>
    <row r="194" spans="4:4">
      <c r="D194" s="17"/>
    </row>
    <row r="195" spans="4:4">
      <c r="D195" s="17"/>
    </row>
    <row r="196" spans="4:4">
      <c r="D196" s="17"/>
    </row>
    <row r="197" spans="4:4">
      <c r="D197" s="17"/>
    </row>
    <row r="198" spans="4:4">
      <c r="D198" s="17"/>
    </row>
    <row r="199" spans="4:4">
      <c r="D199" s="17"/>
    </row>
    <row r="200" spans="4:4">
      <c r="D200" s="17"/>
    </row>
    <row r="201" spans="4:4">
      <c r="D201" s="17"/>
    </row>
    <row r="202" spans="4:4">
      <c r="D202" s="17"/>
    </row>
    <row r="203" spans="4:4">
      <c r="D203" s="17"/>
    </row>
    <row r="204" spans="4:4">
      <c r="D204" s="17"/>
    </row>
    <row r="205" spans="4:4">
      <c r="D205" s="17"/>
    </row>
    <row r="206" spans="4:4">
      <c r="D206" s="17"/>
    </row>
    <row r="207" spans="4:4">
      <c r="D207" s="17"/>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112AF147-D586-4408-8085-483119CDBEA1}">
      <formula1>"Yes, No"</formula1>
    </dataValidation>
    <dataValidation type="list" allowBlank="1" showInputMessage="1" showErrorMessage="1" sqref="D9:D207" xr:uid="{C91F8ECD-043F-4F21-AF68-0EBCA52FED6E}">
      <formula1>"Account, Boolean, Date, DateTime, Duration, Email, Enum, GeoJSON, Help Text, If/Then, Image, Integer, Number, Postfix, Prefix, String, Time, URL"</formula1>
    </dataValidation>
    <dataValidation type="list" allowBlank="1" showInputMessage="1" showErrorMessage="1" sqref="G3:G5" xr:uid="{F865D762-A5E2-417A-8016-ED49B67CAC44}">
      <formula1>"Option 1,Option 2"</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518A28CA-B82F-436B-AFB7-B6DA7D173F15}"/>
</file>

<file path=customXml/itemProps2.xml><?xml version="1.0" encoding="utf-8"?>
<ds:datastoreItem xmlns:ds="http://schemas.openxmlformats.org/officeDocument/2006/customXml" ds:itemID="{D1B7C0BB-11ED-4F24-9670-01C7A1EFAEBB}"/>
</file>

<file path=customXml/itemProps3.xml><?xml version="1.0" encoding="utf-8"?>
<ds:datastoreItem xmlns:ds="http://schemas.openxmlformats.org/officeDocument/2006/customXml" ds:itemID="{D5AAB626-EB40-4C94-8063-DE8604D8A47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
  <cp:revision/>
  <dcterms:created xsi:type="dcterms:W3CDTF">2024-02-12T17:44:40Z</dcterms:created>
  <dcterms:modified xsi:type="dcterms:W3CDTF">2024-03-04T15:08:52Z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