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BB/"/>
    </mc:Choice>
  </mc:AlternateContent>
  <xr:revisionPtr revIDLastSave="0" documentId="8_{481FB6AA-DE17-49FA-AE9D-2AC75B992736}" xr6:coauthVersionLast="47" xr6:coauthVersionMax="47" xr10:uidLastSave="{00000000-0000-0000-0000-000000000000}"/>
  <bookViews>
    <workbookView xWindow="28680" yWindow="-120" windowWidth="29040" windowHeight="15840" xr2:uid="{00000000-000D-0000-FFFF-FFFF00000000}"/>
  </bookViews>
  <sheets>
    <sheet name="AMS-III.BB Mainframe" sheetId="1" r:id="rId1"/>
    <sheet name="Type I-NM Option A" sheetId="16" r:id="rId2"/>
    <sheet name="Type I-NM Option B" sheetId="18" r:id="rId3"/>
    <sheet name="Type I-NM Option C" sheetId="17" r:id="rId4"/>
    <sheet name="Type IM" sheetId="7" r:id="rId5"/>
    <sheet name="Type II" sheetId="8" r:id="rId6"/>
    <sheet name="Exist Option A" sheetId="14" r:id="rId7"/>
    <sheet name="Exist Option B" sheetId="11" r:id="rId8"/>
    <sheet name="Exist Option C" sheetId="13" r:id="rId9"/>
    <sheet name="Tool 07" sheetId="19" r:id="rId10"/>
    <sheet name="Tool 07 Simple OM" sheetId="34" r:id="rId11"/>
    <sheet name="Tool 07 Simple Adj OM" sheetId="35" r:id="rId12"/>
    <sheet name="Default Lambda" sheetId="26" r:id="rId13"/>
    <sheet name="Tool 07 Dispatch Data OM" sheetId="23" r:id="rId14"/>
    <sheet name="Tool 07 Average OM" sheetId="36" r:id="rId15"/>
    <sheet name="Tool 07 Build Margin" sheetId="37" r:id="rId16"/>
    <sheet name="Tool 07 Combined Margin" sheetId="30" r:id="rId17"/>
    <sheet name="Tool 33" sheetId="31" r:id="rId18"/>
    <sheet name="Tool 21" sheetId="32" r:id="rId19"/>
    <sheet name="IWA Properties" sheetId="33"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30" l="1"/>
  <c r="G11" i="30"/>
  <c r="G10" i="30"/>
  <c r="G3" i="37"/>
  <c r="G30" i="36"/>
  <c r="G27" i="36"/>
  <c r="G22" i="36"/>
  <c r="G11" i="36"/>
  <c r="G6" i="36" s="1"/>
  <c r="G4" i="36" s="1"/>
  <c r="G65" i="35"/>
  <c r="G60" i="35"/>
  <c r="G50" i="35"/>
  <c r="G43" i="35"/>
  <c r="G38" i="35"/>
  <c r="G28" i="35"/>
  <c r="G7" i="35"/>
  <c r="G6" i="35"/>
  <c r="G4" i="35" s="1"/>
  <c r="G29" i="34"/>
  <c r="G26" i="34"/>
  <c r="G21" i="34"/>
  <c r="G11" i="34"/>
  <c r="G6" i="34"/>
  <c r="G4" i="34" s="1"/>
  <c r="G8" i="30"/>
  <c r="F4" i="18"/>
  <c r="F9" i="18"/>
  <c r="G28" i="30"/>
  <c r="G27" i="30"/>
  <c r="G25" i="30"/>
  <c r="G26" i="30"/>
  <c r="G18" i="30"/>
  <c r="G13" i="30"/>
  <c r="G12" i="30"/>
  <c r="G17" i="30"/>
  <c r="G16" i="30"/>
  <c r="G24" i="30" l="1"/>
  <c r="G15" i="30" l="1"/>
  <c r="F6" i="7"/>
  <c r="H47" i="1" l="1"/>
  <c r="F3" i="7"/>
  <c r="H36" i="1" s="1"/>
  <c r="F3" i="18"/>
  <c r="F6" i="8"/>
  <c r="F4" i="17"/>
  <c r="F3" i="17" s="1"/>
  <c r="F3" i="8" l="1"/>
  <c r="H39" i="1" s="1"/>
  <c r="F6" i="18"/>
  <c r="F6" i="14"/>
  <c r="F6" i="13"/>
  <c r="F3" i="13" s="1"/>
  <c r="F6" i="11"/>
  <c r="F4" i="16" l="1"/>
  <c r="F3" i="14"/>
  <c r="F3" i="11"/>
  <c r="H43" i="1" s="1"/>
  <c r="F3" i="16" l="1"/>
  <c r="H33" i="1" s="1"/>
  <c r="H45" i="1" s="1"/>
  <c r="F6" i="16"/>
  <c r="H5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tc={B9B97138-2A6D-4E82-988D-84364E1039A9}</author>
    <author>tc={F9576C40-2A43-49B9-9D34-882CE5708682}</author>
    <author>tc={4F03BC5E-4229-45D8-9E05-362B0E657CC0}</author>
    <author>tc={98993A80-7217-41E5-9E03-2CA70AAAA0B6}</author>
    <author>tc={73BC5288-35EB-460A-95AC-E1A55C6FA253}</author>
    <author>tc={EBD4B318-E885-4A54-88C9-3835FC2FF905}</author>
    <author>tc={5266665A-8DD9-4DC8-99D2-504FBF21D01A}</author>
    <author>tc={9514163B-71FA-4EE7-9A84-59CCF8EB593F}</author>
    <author>tc={C88078A1-B89F-4B3E-ABD6-C229D1CA09E8}</author>
  </authors>
  <commentList>
    <comment ref="G33" authorId="0" shapeId="0" xr:uid="{B9B97138-2A6D-4E82-988D-84364E1039A9}">
      <text>
        <t>[Threaded comment]
Your version of Excel allows you to read this threaded comment; however, any edits to it will get removed if the file is opened in a newer version of Excel. Learn more: https://go.microsoft.com/fwlink/?linkid=870924
Comment:
    Eq 1</t>
      </text>
    </comment>
    <comment ref="G36" authorId="1" shapeId="0" xr:uid="{F9576C40-2A43-49B9-9D34-882CE5708682}">
      <text>
        <t>[Threaded comment]
Your version of Excel allows you to read this threaded comment; however, any edits to it will get removed if the file is opened in a newer version of Excel. Learn more: https://go.microsoft.com/fwlink/?linkid=870924
Comment:
    Eq 1</t>
      </text>
    </comment>
    <comment ref="G39" authorId="2" shapeId="0" xr:uid="{4F03BC5E-4229-45D8-9E05-362B0E657CC0}">
      <text>
        <t>[Threaded comment]
Your version of Excel allows you to read this threaded comment; however, any edits to it will get removed if the file is opened in a newer version of Excel. Learn more: https://go.microsoft.com/fwlink/?linkid=870924
Comment:
    Eq 1</t>
      </text>
    </comment>
    <comment ref="G43" authorId="3" shapeId="0" xr:uid="{98993A80-7217-41E5-9E03-2CA70AAAA0B6}">
      <text>
        <t>[Threaded comment]
Your version of Excel allows you to read this threaded comment; however, any edits to it will get removed if the file is opened in a newer version of Excel. Learn more: https://go.microsoft.com/fwlink/?linkid=870924
Comment:
    Eq 1</t>
      </text>
    </comment>
    <comment ref="G45" authorId="4" shapeId="0" xr:uid="{73BC5288-35EB-460A-95AC-E1A55C6FA253}">
      <text>
        <t>[Threaded comment]
Your version of Excel allows you to read this threaded comment; however, any edits to it will get removed if the file is opened in a newer version of Excel. Learn more: https://go.microsoft.com/fwlink/?linkid=870924
Comment:
    Eq 1</t>
      </text>
    </comment>
    <comment ref="H45" authorId="5" shapeId="0" xr:uid="{EBD4B318-E885-4A54-88C9-3835FC2FF905}">
      <text>
        <t>[Threaded comment]
Your version of Excel allows you to read this threaded comment; however, any edits to it will get removed if the file is opened in a newer version of Excel. Learn more: https://go.microsoft.com/fwlink/?linkid=870924
Comment:
    Equation adjusted to make sense with schema options
Reply:
    Add all consumer types</t>
      </text>
    </comment>
    <comment ref="G47" authorId="6" shapeId="0" xr:uid="{5266665A-8DD9-4DC8-99D2-504FBF21D01A}">
      <text>
        <t>[Threaded comment]
Your version of Excel allows you to read this threaded comment; however, any edits to it will get removed if the file is opened in a newer version of Excel. Learn more: https://go.microsoft.com/fwlink/?linkid=870924
Comment:
    Eq 13</t>
      </text>
    </comment>
    <comment ref="G48" authorId="7" shapeId="0" xr:uid="{9514163B-71FA-4EE7-9A84-59CCF8EB593F}">
      <text>
        <t>[Threaded comment]
Your version of Excel allows you to read this threaded comment; however, any edits to it will get removed if the file is opened in a newer version of Excel. Learn more: https://go.microsoft.com/fwlink/?linkid=870924
Comment:
    Eq 12</t>
      </text>
    </comment>
    <comment ref="G52" authorId="8" shapeId="0" xr:uid="{C88078A1-B89F-4B3E-ABD6-C229D1CA09E8}">
      <text>
        <t>[Threaded comment]
Your version of Excel allows you to read this threaded comment; however, any edits to it will get removed if the file is opened in a newer version of Excel. Learn more: https://go.microsoft.com/fwlink/?linkid=870924
Comment:
    Eq 14</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tc={DFE9508B-8164-4E08-96AC-B5FC1D84A3B1}</author>
    <author>tc={5D5C87C4-C1FD-44DD-81E8-F594634D40A3}</author>
    <author>tc={AF7FF7EA-1F1C-409C-8DAF-8F01336DF615}</author>
    <author>tc={516E8A7F-37AA-4260-9662-FFCDEF3E00E2}</author>
    <author>tc={408280F3-58D4-467C-A0D1-DFAC6EAB7595}</author>
  </authors>
  <commentList>
    <comment ref="F4" authorId="0" shapeId="0" xr:uid="{DFE9508B-8164-4E08-96AC-B5FC1D84A3B1}">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5D5C87C4-C1FD-44DD-81E8-F594634D40A3}">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AF7FF7EA-1F1C-409C-8DAF-8F01336DF615}">
      <text>
        <t>[Threaded comment]
Your version of Excel allows you to read this threaded comment; however, any edits to it will get removed if the file is opened in a newer version of Excel. Learn more: https://go.microsoft.com/fwlink/?linkid=870924
Comment:
    Eq 4</t>
      </text>
    </comment>
    <comment ref="F21" authorId="3" shapeId="0" xr:uid="{516E8A7F-37AA-4260-9662-FFCDEF3E00E2}">
      <text>
        <t>[Threaded comment]
Your version of Excel allows you to read this threaded comment; however, any edits to it will get removed if the file is opened in a newer version of Excel. Learn more: https://go.microsoft.com/fwlink/?linkid=870924
Comment:
    Eq 5</t>
      </text>
    </comment>
    <comment ref="F29" authorId="4" shapeId="0" xr:uid="{408280F3-58D4-467C-A0D1-DFAC6EAB7595}">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tc={5F982D94-C7A0-4560-92E4-CCBA5AC39B86}</author>
    <author>tc={DDE9B71F-3918-427F-8A74-71FFB04D28F5}</author>
    <author>tc={EAA831D1-4E6F-4CF2-B8B1-A6FD0B78A3F3}</author>
    <author>tc={C6686BFF-8B59-4A34-8736-02D6F651F7BD}</author>
    <author>tc={563929CC-5FF0-424F-890C-2D137E064DB4}</author>
  </authors>
  <commentList>
    <comment ref="F4" authorId="0" shapeId="0" xr:uid="{5F982D94-C7A0-4560-92E4-CCBA5AC39B86}">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DDE9B71F-3918-427F-8A74-71FFB04D28F5}">
      <text>
        <t>[Threaded comment]
Your version of Excel allows you to read this threaded comment; however, any edits to it will get removed if the file is opened in a newer version of Excel. Learn more: https://go.microsoft.com/fwlink/?linkid=870924
Comment:
    Eq 4</t>
      </text>
    </comment>
    <comment ref="F38" authorId="2" shapeId="0" xr:uid="{EAA831D1-4E6F-4CF2-B8B1-A6FD0B78A3F3}">
      <text>
        <t>[Threaded comment]
Your version of Excel allows you to read this threaded comment; however, any edits to it will get removed if the file is opened in a newer version of Excel. Learn more: https://go.microsoft.com/fwlink/?linkid=870924
Comment:
    Eq 5</t>
      </text>
    </comment>
    <comment ref="F50" authorId="3" shapeId="0" xr:uid="{C6686BFF-8B59-4A34-8736-02D6F651F7BD}">
      <text>
        <t>[Threaded comment]
Your version of Excel allows you to read this threaded comment; however, any edits to it will get removed if the file is opened in a newer version of Excel. Learn more: https://go.microsoft.com/fwlink/?linkid=870924
Comment:
    Eq 4</t>
      </text>
    </comment>
    <comment ref="F60" authorId="4" shapeId="0" xr:uid="{563929CC-5FF0-424F-890C-2D137E064DB4}">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tc={DA96317A-29FE-445C-8DFE-8D2AFB5994D2}</author>
    <author>tc={AACB884C-E88A-4387-B780-FB607615DE90}</author>
  </authors>
  <commentList>
    <comment ref="A2" authorId="0" shapeId="0" xr:uid="{DA96317A-29FE-445C-8DFE-8D2AFB5994D2}">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AACB884C-E88A-4387-B780-FB607615DE90}">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tc={6E207E4B-43FC-4421-8917-9988D08974A6}</author>
    <author>tc={7E881E0F-D29A-4D25-9C43-3551C2D07CA8}</author>
    <author>tc={982E596F-837E-4C5E-A565-C0283A33CC39}</author>
    <author>tc={7578EF6C-AD06-470B-876A-515BFAF94CE3}</author>
    <author>tc={E20FE73D-1D87-4BEA-8D3E-D76AAFB35F87}</author>
  </authors>
  <commentList>
    <comment ref="F4" authorId="0" shapeId="0" xr:uid="{6E207E4B-43FC-4421-8917-9988D08974A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7E881E0F-D29A-4D25-9C43-3551C2D07CA8}">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982E596F-837E-4C5E-A565-C0283A33CC39}">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7578EF6C-AD06-470B-876A-515BFAF94CE3}">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E20FE73D-1D87-4BEA-8D3E-D76AAFB35F87}">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tc={539445B2-3ECD-4D55-87BD-9183211BA3F8}</author>
    <author>tc={67B4B627-8407-4AF4-BF16-D751856CF253}</author>
    <author>tc={4F66FC7A-6F5C-4915-A88B-97EB0084DC36}</author>
    <author>tc={81F9B17D-E822-486C-B964-D72CD2B7B212}</author>
  </authors>
  <commentList>
    <comment ref="F8" authorId="0" shapeId="0" xr:uid="{539445B2-3ECD-4D55-87BD-9183211BA3F8}">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67B4B627-8407-4AF4-BF16-D751856CF253}">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4F66FC7A-6F5C-4915-A88B-97EB0084DC36}">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81F9B17D-E822-486C-B964-D72CD2B7B212}">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tc={D60A797A-8004-4619-B39F-AC243B5419F2}</author>
    <author>tc={0259049C-095A-4619-BC96-70C47B75E8F4}</author>
    <author>tc={6BE8E6A3-7CA5-4ACC-B2D6-C9B61C7C8BFB}</author>
    <author>tc={438346A1-774A-4BC8-921E-EFE96F986CB8}</author>
  </authors>
  <commentList>
    <comment ref="E3" authorId="0" shapeId="0" xr:uid="{D60A797A-8004-4619-B39F-AC243B5419F2}">
      <text>
        <t>[Threaded comment]
Your version of Excel allows you to read this threaded comment; however, any edits to it will get removed if the file is opened in a newer version of Excel. Learn more: https://go.microsoft.com/fwlink/?linkid=870924
Comment:
    Eq 7</t>
      </text>
    </comment>
    <comment ref="E4" authorId="1" shapeId="0" xr:uid="{0259049C-095A-4619-BC96-70C47B75E8F4}">
      <text>
        <t>[Threaded comment]
Your version of Excel allows you to read this threaded comment; however, any edits to it will get removed if the file is opened in a newer version of Excel. Learn more: https://go.microsoft.com/fwlink/?linkid=870924
Comment:
    Eq 10</t>
      </text>
    </comment>
    <comment ref="E6" authorId="2" shapeId="0" xr:uid="{6BE8E6A3-7CA5-4ACC-B2D6-C9B61C7C8BFB}">
      <text>
        <t>[Threaded comment]
Your version of Excel allows you to read this threaded comment; however, any edits to it will get removed if the file is opened in a newer version of Excel. Learn more: https://go.microsoft.com/fwlink/?linkid=870924
Comment:
    Eq 11</t>
      </text>
    </comment>
    <comment ref="F7" authorId="3" shapeId="0" xr:uid="{438346A1-774A-4BC8-921E-EFE96F986CB8}">
      <text>
        <t xml:space="preserve">[Threaded comment]
Your version of Excel allows you to read this threaded comment; however, any edits to it will get removed if the file is opened in a newer version of Excel. Learn more: https://go.microsoft.com/fwlink/?linkid=870924
Comment:
    See note in cell G7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tc={FB0243F6-5108-437E-A785-29BD6429A5DC}</author>
    <author>tc={4B81963D-EA42-4211-8D45-B7A5973F42DD}</author>
    <author>tc={C9FD45A4-CF58-485A-838D-4853FC25E334}</author>
    <author>tc={433FDCC1-F2DC-497C-A683-5366D74643E3}</author>
  </authors>
  <commentList>
    <comment ref="E3" authorId="0" shapeId="0" xr:uid="{FB0243F6-5108-437E-A785-29BD6429A5DC}">
      <text>
        <t>[Threaded comment]
Your version of Excel allows you to read this threaded comment; however, any edits to it will get removed if the file is opened in a newer version of Excel. Learn more: https://go.microsoft.com/fwlink/?linkid=870924
Comment:
    Eq 9</t>
      </text>
    </comment>
    <comment ref="E4" authorId="1" shapeId="0" xr:uid="{4B81963D-EA42-4211-8D45-B7A5973F42DD}">
      <text>
        <t>[Threaded comment]
Your version of Excel allows you to read this threaded comment; however, any edits to it will get removed if the file is opened in a newer version of Excel. Learn more: https://go.microsoft.com/fwlink/?linkid=870924
Comment:
    Eq 9</t>
      </text>
    </comment>
    <comment ref="E6" authorId="2" shapeId="0" xr:uid="{C9FD45A4-CF58-485A-838D-4853FC25E334}">
      <text>
        <t>[Threaded comment]
Your version of Excel allows you to read this threaded comment; however, any edits to it will get removed if the file is opened in a newer version of Excel. Learn more: https://go.microsoft.com/fwlink/?linkid=870924
Comment:
    Eq 11</t>
      </text>
    </comment>
    <comment ref="F7" authorId="3" shapeId="0" xr:uid="{433FDCC1-F2DC-497C-A683-5366D74643E3}">
      <text>
        <t xml:space="preserve">[Threaded comment]
Your version of Excel allows you to read this threaded comment; however, any edits to it will get removed if the file is opened in a newer version of Excel. Learn more: https://go.microsoft.com/fwlink/?linkid=870924
Comment:
    See note in cell G7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tc={361CCA03-C6B9-4C4D-A490-07B551758E3C}</author>
    <author>tc={038476F5-FBE4-4572-8B54-CF3CE6429D7B}</author>
    <author>tc={3226E9C9-78A2-4ABD-BFBF-BF16FF1058BA}</author>
    <author>tc={B03D01B1-B6F8-434C-A468-241995BB577F}</author>
    <author>tc={8725107C-C825-4BA8-B7AF-AEC19FCA7B04}</author>
  </authors>
  <commentList>
    <comment ref="E3" authorId="0" shapeId="0" xr:uid="{361CCA03-C6B9-4C4D-A490-07B551758E3C}">
      <text>
        <t>[Threaded comment]
Your version of Excel allows you to read this threaded comment; however, any edits to it will get removed if the file is opened in a newer version of Excel. Learn more: https://go.microsoft.com/fwlink/?linkid=870924
Comment:
    Eq 7</t>
      </text>
    </comment>
    <comment ref="E4" authorId="1" shapeId="0" xr:uid="{038476F5-FBE4-4572-8B54-CF3CE6429D7B}">
      <text>
        <t>[Threaded comment]
Your version of Excel allows you to read this threaded comment; however, any edits to it will get removed if the file is opened in a newer version of Excel. Learn more: https://go.microsoft.com/fwlink/?linkid=870924
Comment:
    Eq 8</t>
      </text>
    </comment>
    <comment ref="F6" authorId="2" shapeId="0" xr:uid="{3226E9C9-78A2-4ABD-BFBF-BF16FF1058BA}">
      <text>
        <t>[Threaded comment]
Your version of Excel allows you to read this threaded comment; however, any edits to it will get removed if the file is opened in a newer version of Excel. Learn more: https://go.microsoft.com/fwlink/?linkid=870924
Comment:
    See note in cell G7</t>
      </text>
    </comment>
    <comment ref="E8" authorId="3" shapeId="0" xr:uid="{B03D01B1-B6F8-434C-A468-241995BB577F}">
      <text>
        <t>[Threaded comment]
Your version of Excel allows you to read this threaded comment; however, any edits to it will get removed if the file is opened in a newer version of Excel. Learn more: https://go.microsoft.com/fwlink/?linkid=870924
Comment:
    Eq 11</t>
      </text>
    </comment>
    <comment ref="E10" authorId="4" shapeId="0" xr:uid="{8725107C-C825-4BA8-B7AF-AEC19FCA7B04}">
      <text>
        <t>[Threaded comment]
Your version of Excel allows you to read this threaded comment; however, any edits to it will get removed if the file is opened in a newer version of Excel. Learn more: https://go.microsoft.com/fwlink/?linkid=870924
Comment:
    Eq 11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tc={763B6079-8A7B-4F31-9F29-7F3921F305C9}</author>
    <author>tc={2456BE66-67C5-4678-B670-64D29B6CD44B}</author>
  </authors>
  <commentList>
    <comment ref="E3" authorId="0" shapeId="0" xr:uid="{763B6079-8A7B-4F31-9F29-7F3921F305C9}">
      <text>
        <t>[Threaded comment]
Your version of Excel allows you to read this threaded comment; however, any edits to it will get removed if the file is opened in a newer version of Excel. Learn more: https://go.microsoft.com/fwlink/?linkid=870924
Comment:
    Eq 6</t>
      </text>
    </comment>
    <comment ref="F5" authorId="1" shapeId="0" xr:uid="{2456BE66-67C5-4678-B670-64D29B6CD44B}">
      <text>
        <t>[Threaded comment]
Your version of Excel allows you to read this threaded comment; however, any edits to it will get removed if the file is opened in a newer version of Excel. Learn more: https://go.microsoft.com/fwlink/?linkid=870924
Comment:
    See note in cell G5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tc={3D1E2BC0-074A-4A42-9706-8B54FB2AE8ED}</author>
  </authors>
  <commentList>
    <comment ref="E3" authorId="0" shapeId="0" xr:uid="{3D1E2BC0-074A-4A42-9706-8B54FB2AE8ED}">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tc={C460CC40-B9B3-479F-B49D-CBB8E90C9998}</author>
    <author>tc={B7477BF9-6CE5-48A2-89D4-F96EDB7D6B53}</author>
  </authors>
  <commentList>
    <comment ref="E3" authorId="0" shapeId="0" xr:uid="{C460CC40-B9B3-479F-B49D-CBB8E90C9998}">
      <text>
        <t>[Threaded comment]
Your version of Excel allows you to read this threaded comment; however, any edits to it will get removed if the file is opened in a newer version of Excel. Learn more: https://go.microsoft.com/fwlink/?linkid=870924
Comment:
    Eq 2</t>
      </text>
    </comment>
    <comment ref="E6" authorId="1" shapeId="0" xr:uid="{B7477BF9-6CE5-48A2-89D4-F96EDB7D6B53}">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tc={AC6B864D-E059-4C73-A026-373D22687F59}</author>
    <author>tc={39BDD0B1-FC31-4AAC-AD58-8EFC975D4115}</author>
    <author>tc={A4024DBC-FE25-4686-8713-40BEEB777FB0}</author>
  </authors>
  <commentList>
    <comment ref="E3" authorId="0" shapeId="0" xr:uid="{AC6B864D-E059-4C73-A026-373D22687F59}">
      <text>
        <t>[Threaded comment]
Your version of Excel allows you to read this threaded comment; however, any edits to it will get removed if the file is opened in a newer version of Excel. Learn more: https://go.microsoft.com/fwlink/?linkid=870924
Comment:
    Eq 2</t>
      </text>
    </comment>
    <comment ref="E4" authorId="1" shapeId="0" xr:uid="{39BDD0B1-FC31-4AAC-AD58-8EFC975D4115}">
      <text>
        <t>[Threaded comment]
Your version of Excel allows you to read this threaded comment; however, any edits to it will get removed if the file is opened in a newer version of Excel. Learn more: https://go.microsoft.com/fwlink/?linkid=870924
Comment:
    From Tool 33</t>
      </text>
    </comment>
    <comment ref="E6" authorId="2" shapeId="0" xr:uid="{A4024DBC-FE25-4686-8713-40BEEB777FB0}">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tc={123C3B9A-64AA-4E51-AEAB-E9A495CD4085}</author>
    <author>tc={E1DB27C0-4A8E-4DE2-9D22-3109E9A303E8}</author>
    <author>tc={04E25590-40E7-447A-9E84-667BA14DAE92}</author>
  </authors>
  <commentList>
    <comment ref="E3" authorId="0" shapeId="0" xr:uid="{123C3B9A-64AA-4E51-AEAB-E9A495CD4085}">
      <text>
        <t>[Threaded comment]
Your version of Excel allows you to read this threaded comment; however, any edits to it will get removed if the file is opened in a newer version of Excel. Learn more: https://go.microsoft.com/fwlink/?linkid=870924
Comment:
    Eq 2</t>
      </text>
    </comment>
    <comment ref="E4" authorId="1" shapeId="0" xr:uid="{E1DB27C0-4A8E-4DE2-9D22-3109E9A303E8}">
      <text>
        <t>[Threaded comment]
Your version of Excel allows you to read this threaded comment; however, any edits to it will get removed if the file is opened in a newer version of Excel. Learn more: https://go.microsoft.com/fwlink/?linkid=870924
Comment:
    From Tool 33</t>
      </text>
    </comment>
    <comment ref="E6" authorId="2" shapeId="0" xr:uid="{04E25590-40E7-447A-9E84-667BA14DAE92}">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sharedStrings.xml><?xml version="1.0" encoding="utf-8"?>
<sst xmlns="http://schemas.openxmlformats.org/spreadsheetml/2006/main" count="2477" uniqueCount="1174">
  <si>
    <t>Required Field</t>
  </si>
  <si>
    <t>Selective Disclosure</t>
  </si>
  <si>
    <t>Allow Multiple Answers</t>
  </si>
  <si>
    <t>Schema Type</t>
  </si>
  <si>
    <t>Properties</t>
  </si>
  <si>
    <t>Parameter</t>
  </si>
  <si>
    <t>Question</t>
  </si>
  <si>
    <t>Answer</t>
  </si>
  <si>
    <t>Notes</t>
  </si>
  <si>
    <t>Comments</t>
  </si>
  <si>
    <t>Project Details</t>
  </si>
  <si>
    <t>Yes</t>
  </si>
  <si>
    <t>No</t>
  </si>
  <si>
    <t>String</t>
  </si>
  <si>
    <t>N/A</t>
  </si>
  <si>
    <t>Summary of the Project Description</t>
  </si>
  <si>
    <t>The project activity supplies electricity to consumers who prior to project implementation were not connected to a national/regional grid and were supplied by a high-carbonintensive mini-grid or stand-alone power generators. Also, fuel-based lighting systems used before the project implementation is displaced by the project activity.</t>
  </si>
  <si>
    <t>ActivityImpactModule.projectScope</t>
  </si>
  <si>
    <t>Sectoral Scope</t>
  </si>
  <si>
    <t>Sectoral Scope: 02</t>
  </si>
  <si>
    <t>The term used shall be 'Sectoral Scope' instead of 'Project Scope'</t>
  </si>
  <si>
    <t>ActivityImpactModule.projectType</t>
  </si>
  <si>
    <t>Project Type</t>
  </si>
  <si>
    <t>Project Category: Displacement of more-GHG-intensive output</t>
  </si>
  <si>
    <t>Type of Activity</t>
  </si>
  <si>
    <t>Low-carbon-intensive grid/mini-grid electricity displaces highcarbon-intensive electricity or lighting services.</t>
  </si>
  <si>
    <t>ActivityImpactModule.projectScale</t>
  </si>
  <si>
    <t>Project Scale</t>
  </si>
  <si>
    <t>Small-scale</t>
  </si>
  <si>
    <t>ActivityImpactModule.GeographicLocation.latitude</t>
  </si>
  <si>
    <t>Project Location Latitude</t>
  </si>
  <si>
    <t>75.0152° W</t>
  </si>
  <si>
    <t>ActivityImpactModule.GeographicLocation.longitude</t>
  </si>
  <si>
    <t>Project Location Longitude</t>
  </si>
  <si>
    <t>9.1900° S</t>
  </si>
  <si>
    <t>ActivityImpactModule.GeographicLocation.geoJsonOrKml</t>
  </si>
  <si>
    <t>Project Location GeoJSON (GeoJSON supports the following geometry types: Point, LineString, Polygon, MultiPoint, MultiLineString, MultiPolygon.)</t>
  </si>
  <si>
    <t>[-9.1900, 75.0152]</t>
  </si>
  <si>
    <t>Project Eligibility</t>
  </si>
  <si>
    <t>The project activity would not occur or be financially attractive without the income associated with the sale of CERs.</t>
  </si>
  <si>
    <t>AccountableImpactOrganization.name</t>
  </si>
  <si>
    <t>Project Participant Organization Name</t>
  </si>
  <si>
    <t>X Mini Grids</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</si>
  <si>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</si>
  <si>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</si>
  <si>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</si>
  <si>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</si>
  <si>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</si>
  <si>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</si>
  <si>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</si>
  <si>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</si>
  <si>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Peru</t>
  </si>
  <si>
    <t>Phone Number</t>
  </si>
  <si>
    <t xml:space="preserve">Project Participant Telephone </t>
  </si>
  <si>
    <t>(555) 222-3131</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</si>
  <si>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</si>
  <si>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</si>
  <si>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</si>
  <si>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</si>
  <si>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</si>
  <si>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</si>
  <si>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</si>
  <si>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</si>
  <si>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</si>
  <si>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</si>
  <si>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AMS-III.BB.</t>
  </si>
  <si>
    <t xml:space="preserve">Date  </t>
  </si>
  <si>
    <t>ActivityImpactModule.projectStartDate</t>
  </si>
  <si>
    <t>Project Start Date</t>
  </si>
  <si>
    <t>Date Range</t>
  </si>
  <si>
    <t>ActivityImpactModule.projectCreditingPeriod</t>
  </si>
  <si>
    <t>Crediting Period</t>
  </si>
  <si>
    <t>01/01/2016-01/01/2025</t>
  </si>
  <si>
    <t>ActivityImpactModule.projectMonitoringPeriod</t>
  </si>
  <si>
    <t>Monitoring Period</t>
  </si>
  <si>
    <t>Monitoring Plan</t>
  </si>
  <si>
    <t>Monitoring plan was structured based on AMS-III.BB criteria</t>
  </si>
  <si>
    <t>Compliance with Laws, Statutes and Other Regulatory Frameworks</t>
  </si>
  <si>
    <t>The project has compliance with national laws.</t>
  </si>
  <si>
    <t>CoBenefit.unSdg</t>
  </si>
  <si>
    <t>Sustainable development</t>
  </si>
  <si>
    <t>SDG 13, SDG 03</t>
  </si>
  <si>
    <t>Further Information</t>
  </si>
  <si>
    <t>Questionnare to determine consumer types</t>
  </si>
  <si>
    <t>[Click to add consumer types]</t>
  </si>
  <si>
    <t>If/Then</t>
  </si>
  <si>
    <t>Option</t>
  </si>
  <si>
    <t>Select the type of consumer that the data is associated to:</t>
  </si>
  <si>
    <t>Type I-NM</t>
  </si>
  <si>
    <t>If Option "Type-NM" or "Existing", select the appropriate sub category: 
(a) As the summation of metered consumption of individual consumers;
(b) Using sub-master meters;
(c) Determined using sample-based surveys (e.g. stratified random sampling) when the master meter as per paragraph 11(a) is implemented</t>
  </si>
  <si>
    <t>Option A</t>
  </si>
  <si>
    <t xml:space="preserve">No </t>
  </si>
  <si>
    <t>Auto-Calculate</t>
  </si>
  <si>
    <t>BEy</t>
  </si>
  <si>
    <t>Baseline emissions for selected consumer type (t CO2)</t>
  </si>
  <si>
    <t>Type I-M</t>
  </si>
  <si>
    <t>Type II</t>
  </si>
  <si>
    <t xml:space="preserve">Existing </t>
  </si>
  <si>
    <t>Option B</t>
  </si>
  <si>
    <t>Baseline Emissions</t>
  </si>
  <si>
    <t>ImpactClaimCheckpoint.efBefore</t>
  </si>
  <si>
    <t>Baseline emissions in year y (t CO2)</t>
  </si>
  <si>
    <t>Project Emissions</t>
  </si>
  <si>
    <t>ImpactClaimCheckpoint.efAfter</t>
  </si>
  <si>
    <t>PEy</t>
  </si>
  <si>
    <t>Project emissions from electricity generation in year y (t CO2)</t>
  </si>
  <si>
    <t>Number</t>
  </si>
  <si>
    <t>EDtot,y (Measured)</t>
  </si>
  <si>
    <t>Measured total electricity delivered to new and existing consumers (MWh)</t>
  </si>
  <si>
    <t>Leakage</t>
  </si>
  <si>
    <t>LEy</t>
  </si>
  <si>
    <t>Leakage (shall be calculated using the method indicated in baseline and monitoring methodology AM0045 or AM0104)</t>
  </si>
  <si>
    <t>Emission Reductions</t>
  </si>
  <si>
    <t>ImpactClaim.quantity</t>
  </si>
  <si>
    <t>ERy</t>
  </si>
  <si>
    <t>Emission reductions (t CO2e/yr)</t>
  </si>
  <si>
    <t>Baseline Emissions for Type I-NM Consumers Option A</t>
  </si>
  <si>
    <t xml:space="preserve">Yes </t>
  </si>
  <si>
    <t>BET1NM,y</t>
  </si>
  <si>
    <t>Baseline emissions for Type I-NM consumers in year y (t CO2)</t>
  </si>
  <si>
    <t>ECTOT_T1NM,y</t>
  </si>
  <si>
    <t>Total electricity delivered to all Type I-NM consumers, net of transmission and distribution losses (MWh)</t>
  </si>
  <si>
    <t>NMy</t>
  </si>
  <si>
    <t>Number of Type I-NM consumers in year y</t>
  </si>
  <si>
    <t>ECT1NM,y</t>
  </si>
  <si>
    <t>Average annual electricity consumption of all Type I-NM consumers in year y (MWh)</t>
  </si>
  <si>
    <t>EFCO2,T1NM</t>
  </si>
  <si>
    <t xml:space="preserve">Emission Factor </t>
  </si>
  <si>
    <t xml:space="preserve">If ECT1M,j,y (Cell F7) is equal to or less than 0.055 MWh, then use a default emission factor value from "Tool 33". If ECT1M,j,y is more than 0.055 MWh, then use default emission factor value from "Tool 33" schema for the first 0.055 MWh, for the portion greater than 0.055 MWh use emission factor from Table 1 in "Tool 33" schema </t>
  </si>
  <si>
    <t>TLy</t>
  </si>
  <si>
    <t>Transmission and distribution losses within the project area (%), with 10 per cent as a default value</t>
  </si>
  <si>
    <t>Is total electricity delivered to new and existing customers determined by measurement at the master meter or determined as the sum of metered consumption of all
consumers?</t>
  </si>
  <si>
    <t>Metered</t>
  </si>
  <si>
    <t xml:space="preserve">Baseline Emissions for Type I-NM Consumers Option B </t>
  </si>
  <si>
    <t xml:space="preserve">Yes  </t>
  </si>
  <si>
    <t xml:space="preserve">No  </t>
  </si>
  <si>
    <t>Ecsmm,T1NM,y</t>
  </si>
  <si>
    <t>Sub-master meter reading of total gross electricity delivered to all Type INM consumers in year y (MWh)</t>
  </si>
  <si>
    <t>Baseline Emissions for Type I-NM Consumers Option C</t>
  </si>
  <si>
    <t xml:space="preserve">[Click to Add Type IM Consumer Option C] </t>
  </si>
  <si>
    <t xml:space="preserve">Baseline Emissions for Type I-M Consumers  </t>
  </si>
  <si>
    <t>BET1M,y</t>
  </si>
  <si>
    <t>Baseline emissions for Type I-M consumers in year y (t CO2)</t>
  </si>
  <si>
    <t>My</t>
  </si>
  <si>
    <t>Number of Type I-M consumers in year y</t>
  </si>
  <si>
    <t>EFCO2,T1M</t>
  </si>
  <si>
    <t xml:space="preserve">If ECT1M,j,y (Cell F6) is equal to or less than 0.055 MWh, then use a default emission factor value from "Tool 33". If ECT1M,j,y is more than 0.055 MWh, then use default emission factor value from "Tool 33" schema for the first 0.055 MWh, for the portion greater than 0.055 MWh use emission factor from Table 1 in "Tool 33" schema </t>
  </si>
  <si>
    <t>ECT1M,i,y (SUM)</t>
  </si>
  <si>
    <t>Sum of metered annual electricity consumption of Type II consumer i in year y (MWh)</t>
  </si>
  <si>
    <t xml:space="preserve">[Click to Add Type IM Consumer] </t>
  </si>
  <si>
    <t>ECT1M,j,y</t>
  </si>
  <si>
    <t>Annual electricity consumption of Type I-M consumer j in year y (MWh)</t>
  </si>
  <si>
    <t>Baseline Emissions for Type II Consumers</t>
  </si>
  <si>
    <t>BET2,y</t>
  </si>
  <si>
    <t>Baseline emissions for Type II consumers in year y (t CO2)</t>
  </si>
  <si>
    <t>N</t>
  </si>
  <si>
    <t>Number of Type II consumers in year y</t>
  </si>
  <si>
    <t>EFCO2,T2</t>
  </si>
  <si>
    <t>A default emission factor value as specified in Table 1 of TOOL33 based on the diesel generator capacity and the load (t CO2/MWh)</t>
  </si>
  <si>
    <t>Use Table 1 in Tool 33</t>
  </si>
  <si>
    <t>ECT2,i,y (SUM)</t>
  </si>
  <si>
    <t xml:space="preserve">[Click to Add Type II Consumer] </t>
  </si>
  <si>
    <t>ECT2,i,y</t>
  </si>
  <si>
    <t>Metered annual electricity consumption of Type II consumer i in year y (MWh)</t>
  </si>
  <si>
    <t>Baseline Emissions of Existing Consumers Option A</t>
  </si>
  <si>
    <t>Appraoch under opton (a) and (c) is same and hence instead of duplicating the excel workbbok for option (c), it can be merged with this worksheet.</t>
  </si>
  <si>
    <r>
      <t>BEexist,</t>
    </r>
    <r>
      <rPr>
        <i/>
        <sz val="11"/>
        <color rgb="FF000000"/>
        <rFont val="Calibri"/>
        <family val="2"/>
        <scheme val="minor"/>
      </rPr>
      <t>y</t>
    </r>
  </si>
  <si>
    <t>Baseline emissions of existing consumers, i.e. baseline emissions from displacement of electricity from an existing mini-grid (t CO2)</t>
  </si>
  <si>
    <t>𝐸𝐹𝑚𝑔𝑟𝑖𝑑</t>
  </si>
  <si>
    <t>Baseline emissions factor for the mini-grid (t CO2/MWh)</t>
  </si>
  <si>
    <t>Total Electricity Delivered to Consumers Option A</t>
  </si>
  <si>
    <r>
      <t>EDexist,</t>
    </r>
    <r>
      <rPr>
        <i/>
        <sz val="11"/>
        <color rgb="FF000000"/>
        <rFont val="Calibri"/>
        <family val="2"/>
        <scheme val="minor"/>
      </rPr>
      <t>y</t>
    </r>
  </si>
  <si>
    <t xml:space="preserve">Total electricity delivered to consumers (MWh) </t>
  </si>
  <si>
    <r>
      <t>ECexist,x,</t>
    </r>
    <r>
      <rPr>
        <i/>
        <sz val="11"/>
        <color rgb="FF000000"/>
        <rFont val="Calibri"/>
        <family val="2"/>
        <scheme val="minor"/>
      </rPr>
      <t>y</t>
    </r>
  </si>
  <si>
    <t>Annual electricity consumption of all existing consumer x in year y (MWh)</t>
  </si>
  <si>
    <r>
      <t>Nexist</t>
    </r>
    <r>
      <rPr>
        <i/>
        <sz val="11"/>
        <color rgb="FF000000"/>
        <rFont val="Calibri"/>
        <family val="2"/>
        <scheme val="minor"/>
      </rPr>
      <t>,y</t>
    </r>
  </si>
  <si>
    <t>Number of existing consumers receiving electricity from the project activity in year y</t>
  </si>
  <si>
    <t>Baseline Emissions of Existing Consumers Option B</t>
  </si>
  <si>
    <t>Use table 1 in Tool 33</t>
  </si>
  <si>
    <t>Total Electricity Delivered to Consumers Option B</t>
  </si>
  <si>
    <t>𝐸𝐶𝑠𝑚𝑚_𝑒𝑥𝑖𝑠𝑡,y</t>
  </si>
  <si>
    <t>Sub-master meter reading of total gross electricity delivered to all existing consumers in year y (MWh)</t>
  </si>
  <si>
    <t>𝑇𝐿𝑝</t>
  </si>
  <si>
    <t>Transmission and distribution losses within the project area (%)</t>
  </si>
  <si>
    <t>Baseline Emissions of Existing Consumers Option C</t>
  </si>
  <si>
    <t>Total Electricity Delivered to Consumers Option C</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</si>
  <si>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</si>
  <si>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</si>
  <si>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</si>
  <si>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</si>
  <si>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</si>
  <si>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</si>
  <si>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</si>
  <si>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</si>
  <si>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</si>
  <si>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</si>
  <si>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</si>
  <si>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</si>
  <si>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</si>
  <si>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</si>
  <si>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</si>
  <si>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</si>
  <si>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</si>
  <si>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</si>
  <si>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</si>
  <si>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</si>
  <si>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</si>
  <si>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</si>
  <si>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</si>
  <si>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</si>
  <si>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</si>
  <si>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</si>
  <si>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</si>
  <si>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</si>
  <si>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</si>
  <si>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</si>
  <si>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</si>
  <si>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</si>
  <si>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</si>
  <si>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</si>
  <si>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</si>
  <si>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</si>
  <si>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i</t>
  </si>
  <si>
    <t>Fuel type combusted in power plant/unit</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</si>
  <si>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</si>
  <si>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</si>
  <si>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</si>
  <si>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</si>
  <si>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</si>
  <si>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</si>
  <si>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</si>
  <si>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</si>
  <si>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</si>
  <si>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</si>
  <si>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</si>
  <si>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</si>
  <si>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</si>
  <si>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</si>
  <si>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</si>
  <si>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</si>
  <si>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</si>
  <si>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</si>
  <si>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</si>
  <si>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</si>
  <si>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</si>
  <si>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</si>
  <si>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</si>
  <si>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</si>
  <si>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</si>
  <si>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</si>
  <si>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</si>
  <si>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</si>
  <si>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</si>
  <si>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</si>
  <si>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</si>
  <si>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</si>
  <si>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</si>
  <si>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</si>
  <si>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</si>
  <si>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</si>
  <si>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</si>
  <si>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</si>
  <si>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</si>
  <si>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</si>
  <si>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</si>
  <si>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</si>
  <si>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</si>
  <si>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</si>
  <si>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</si>
  <si>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</si>
  <si>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</si>
  <si>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</si>
  <si>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</si>
  <si>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</si>
  <si>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</si>
  <si>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</si>
  <si>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</si>
  <si>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</si>
  <si>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</si>
  <si>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</si>
  <si>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</si>
  <si>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</si>
  <si>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</si>
  <si>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</si>
  <si>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</si>
  <si>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</si>
  <si>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</si>
  <si>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</si>
  <si>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</si>
  <si>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</si>
  <si>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</si>
  <si>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</si>
  <si>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</si>
  <si>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</si>
  <si>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</si>
  <si>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</si>
  <si>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</si>
  <si>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</si>
  <si>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</si>
  <si>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</si>
  <si>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</si>
  <si>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</si>
  <si>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</si>
  <si>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</si>
  <si>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</si>
  <si>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</si>
  <si>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</si>
  <si>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</si>
  <si>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</si>
  <si>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</si>
  <si>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</si>
  <si>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</si>
  <si>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</si>
  <si>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</si>
  <si>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</si>
  <si>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</si>
  <si>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</si>
  <si>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</si>
  <si>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</si>
  <si>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</si>
  <si>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</si>
  <si>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</si>
  <si>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</si>
  <si>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</si>
  <si>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</si>
  <si>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</si>
  <si>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</si>
  <si>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</si>
  <si>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</si>
  <si>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</si>
  <si>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</si>
  <si>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</si>
  <si>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</si>
  <si>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</si>
  <si>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</si>
  <si>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</si>
  <si>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</si>
  <si>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</si>
  <si>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</si>
  <si>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</si>
  <si>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</si>
  <si>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</si>
  <si>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</si>
  <si>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</si>
  <si>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</si>
  <si>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</si>
  <si>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</si>
  <si>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</si>
  <si>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</si>
  <si>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</si>
  <si>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</si>
  <si>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</si>
  <si>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</si>
  <si>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</si>
  <si>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</si>
  <si>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</si>
  <si>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Wind and Solar Power Generation</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</si>
  <si>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</si>
  <si>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</si>
  <si>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</si>
  <si>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</si>
  <si>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</si>
  <si>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</si>
  <si>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</si>
  <si>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</si>
  <si>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</si>
  <si>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</si>
  <si>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</si>
  <si>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</si>
  <si>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</si>
  <si>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</si>
  <si>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More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</si>
  <si>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</si>
  <si>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</si>
  <si>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</si>
  <si>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Multiple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</si>
  <si>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</si>
  <si>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</si>
  <si>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</si>
  <si>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</si>
  <si>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</si>
  <si>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</si>
  <si>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</si>
  <si>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</si>
  <si>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</si>
  <si>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</si>
  <si>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</si>
  <si>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</si>
  <si>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</si>
  <si>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</si>
  <si>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</si>
  <si>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</si>
  <si>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</si>
  <si>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</si>
  <si>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</si>
  <si>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</si>
  <si>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</si>
  <si>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</si>
  <si>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</si>
  <si>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</si>
  <si>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</si>
  <si>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</si>
  <si>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</si>
  <si>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</si>
  <si>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</si>
  <si>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</si>
  <si>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Multiple Answers</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</si>
  <si>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</si>
  <si>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</si>
  <si>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</si>
  <si>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</si>
  <si>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</si>
  <si>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</si>
  <si>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</si>
  <si>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</si>
  <si>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</si>
  <si>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</si>
  <si>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</si>
  <si>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</si>
  <si>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</si>
  <si>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</si>
  <si>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</si>
  <si>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</si>
  <si>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</si>
  <si>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</si>
  <si>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</si>
  <si>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</si>
  <si>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If Yes: CPA is automatically additional
If No: Use regular additionality procedure</t>
  </si>
  <si>
    <t>Regular Additionality Procedure</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</si>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</sst>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b/>
      <sz val="14"/>
      <color rgb="FF000000"/>
      <name val="Calibri"/>
      <family val="2"/>
      <scheme val="minor"/>
    </font>
    <font>
      <sz val="14"/>
      <color rgb="FF000000"/>
      <name val="Calibri"/>
      <family val="2"/>
      <scheme val="minor"/>
    </font>
    <font>
      <sz val="11"/>
      <color rgb="FF000000"/>
      <name val="Calibri"/>
      <family val="2"/>
      <scheme val="minor"/>
    </font>
    <font>
      <i/>
      <sz val="11"/>
      <color rgb="FF000000"/>
      <name val="Calibri"/>
      <family val="2"/>
      <scheme val="minor"/>
    </font>
    <font>
      <b/>
      <sz val="11"/>
      <color theme="1"/>
      <name val="Calibri"/>
      <family val="2"/>
      <scheme val="minor"/>
    </font>
    <font>
      <b/>
      <sz val="18"/>
      <color theme="1"/>
      <name val="Calibri"/>
      <family val="2"/>
      <scheme val="minor"/>
    </font>
    <font>
      <sz val="11"/>
      <color rgb="FF000000"/>
      <name val="Calibri"/>
      <family val="2"/>
    </font>
    <font>
      <b/>
      <sz val="11"/>
      <color rgb="FF000000"/>
      <name val="Calibri"/>
      <family val="2"/>
    </font>
    <font>
      <b/>
      <sz val="16"/>
      <color rgb="FF000000"/>
      <name val="Calibri"/>
      <family val="2"/>
      <scheme val="minor"/>
    </font>
    <font>
      <sz val="11"/>
      <color rgb="FF92D050"/>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
      <patternFill patternType="solid">
        <fgColor rgb="FFFFFF00"/>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xf numFmtId="0" fontId="4" fillId="0" borderId="0" xfId="0" applyFont="1"/>
    <xf numFmtId="0" fontId="0" fillId="0" borderId="0" xfId="0" applyAlignment="1">
      <alignment wrapText="1"/>
    </xf>
    <xf numFmtId="0" fontId="4" fillId="0" borderId="0" xfId="0" applyFont="1" applyAlignment="1">
      <alignment horizontal="left"/>
    </xf>
    <xf numFmtId="0" fontId="0" fillId="0" borderId="0" xfId="0" applyAlignment="1">
      <alignment horizontal="left"/>
    </xf>
    <xf numFmtId="0" fontId="0" fillId="3" borderId="0" xfId="0" applyFill="1"/>
    <xf numFmtId="0" fontId="0" fillId="3" borderId="0" xfId="0" applyFill="1" applyAlignment="1">
      <alignment horizontal="left"/>
    </xf>
    <xf numFmtId="0" fontId="0" fillId="3" borderId="0" xfId="0" applyFill="1" applyAlignment="1">
      <alignment wrapText="1"/>
    </xf>
    <xf numFmtId="0" fontId="4" fillId="3" borderId="0" xfId="0" applyFont="1" applyFill="1"/>
    <xf numFmtId="0" fontId="4" fillId="3" borderId="0" xfId="0" applyFont="1" applyFill="1" applyAlignment="1">
      <alignment horizontal="left"/>
    </xf>
    <xf numFmtId="0" fontId="4" fillId="3" borderId="0" xfId="0" applyFont="1" applyFill="1" applyAlignment="1">
      <alignment horizontal="left" wrapText="1"/>
    </xf>
    <xf numFmtId="0" fontId="0" fillId="3" borderId="0" xfId="0" applyFill="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1" fillId="0" borderId="0" xfId="1" applyAlignment="1">
      <alignment horizontal="left"/>
    </xf>
    <xf numFmtId="0" fontId="0" fillId="4" borderId="0" xfId="0" applyFill="1"/>
    <xf numFmtId="0" fontId="2" fillId="0" borderId="0" xfId="0" applyFont="1" applyAlignment="1">
      <alignment horizontal="center" vertical="center"/>
    </xf>
    <xf numFmtId="0" fontId="4" fillId="0" borderId="0" xfId="0" applyFont="1" applyAlignment="1">
      <alignment horizontal="center" vertical="center"/>
    </xf>
    <xf numFmtId="0" fontId="4" fillId="5" borderId="0" xfId="0" applyFont="1" applyFill="1"/>
    <xf numFmtId="0" fontId="0" fillId="5" borderId="0" xfId="0" applyFill="1"/>
    <xf numFmtId="0" fontId="0" fillId="5" borderId="0" xfId="0" applyFill="1" applyAlignment="1">
      <alignment wrapText="1"/>
    </xf>
    <xf numFmtId="0" fontId="7" fillId="6" borderId="1" xfId="0" applyFont="1" applyFill="1" applyBorder="1" applyAlignment="1">
      <alignment horizontal="center"/>
    </xf>
    <xf numFmtId="0" fontId="7" fillId="6" borderId="2" xfId="0" applyFont="1" applyFill="1" applyBorder="1" applyAlignment="1">
      <alignment horizontal="center"/>
    </xf>
    <xf numFmtId="0" fontId="0" fillId="0" borderId="3" xfId="0" applyBorder="1"/>
    <xf numFmtId="0" fontId="0" fillId="0" borderId="5" xfId="0" applyBorder="1"/>
    <xf numFmtId="0" fontId="0" fillId="0" borderId="4" xfId="0" applyBorder="1" applyAlignment="1">
      <alignment horizontal="center"/>
    </xf>
    <xf numFmtId="0" fontId="0" fillId="0" borderId="6" xfId="0" applyBorder="1" applyAlignment="1">
      <alignment horizontal="center"/>
    </xf>
    <xf numFmtId="14" fontId="0" fillId="0" borderId="0" xfId="0" applyNumberFormat="1" applyAlignment="1">
      <alignment horizontal="left"/>
    </xf>
    <xf numFmtId="0" fontId="2" fillId="0" borderId="0" xfId="0" applyFont="1" applyAlignment="1">
      <alignment horizont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xf numFmtId="0" fontId="0" fillId="0" borderId="13" xfId="0" applyBorder="1"/>
    <xf numFmtId="9" fontId="0" fillId="0" borderId="7" xfId="0" applyNumberFormat="1" applyBorder="1" applyAlignment="1">
      <alignment horizontal="center" vertical="center"/>
    </xf>
    <xf numFmtId="9" fontId="0" fillId="0" borderId="8" xfId="0" applyNumberFormat="1" applyBorder="1" applyAlignment="1">
      <alignment horizontal="center" vertical="center"/>
    </xf>
    <xf numFmtId="9" fontId="0" fillId="0" borderId="14" xfId="0" applyNumberFormat="1" applyBorder="1" applyAlignment="1">
      <alignment horizontal="center" vertical="center" wrapText="1"/>
    </xf>
    <xf numFmtId="0" fontId="0" fillId="0" borderId="15"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22" xfId="0"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wrapText="1"/>
    </xf>
    <xf numFmtId="0" fontId="8" fillId="0" borderId="0" xfId="0" applyFont="1" applyAlignment="1">
      <alignment wrapText="1"/>
    </xf>
    <xf numFmtId="0" fontId="0" fillId="0" borderId="0" xfId="0" applyAlignment="1">
      <alignment horizontal="right"/>
    </xf>
    <xf numFmtId="0" fontId="2" fillId="0" borderId="0" xfId="0" applyFont="1" applyAlignment="1">
      <alignment wrapText="1"/>
    </xf>
    <xf numFmtId="0" fontId="2" fillId="0" borderId="0" xfId="0" applyFont="1" applyAlignment="1">
      <alignment horizontal="left" wrapText="1"/>
    </xf>
    <xf numFmtId="0" fontId="6" fillId="0" borderId="25" xfId="0" applyFont="1" applyBorder="1" applyAlignment="1">
      <alignment horizontal="center" vertical="top"/>
    </xf>
    <xf numFmtId="0" fontId="6" fillId="0" borderId="26" xfId="0" applyFont="1" applyBorder="1" applyAlignment="1">
      <alignment horizontal="center" vertical="top" wrapText="1"/>
    </xf>
    <xf numFmtId="0" fontId="0" fillId="7" borderId="0" xfId="0" applyFill="1"/>
    <xf numFmtId="0" fontId="4" fillId="0" borderId="0" xfId="0" applyFont="1" applyAlignment="1">
      <alignment horizontal="center"/>
    </xf>
    <xf numFmtId="0" fontId="4" fillId="0" borderId="0" xfId="0" applyFont="1" applyAlignment="1">
      <alignment wrapText="1"/>
    </xf>
    <xf numFmtId="0" fontId="4" fillId="5" borderId="0" xfId="0" applyFont="1" applyFill="1" applyAlignment="1">
      <alignment horizontal="left"/>
    </xf>
    <xf numFmtId="0" fontId="4" fillId="5" borderId="0" xfId="0" applyFont="1" applyFill="1" applyAlignment="1">
      <alignment horizontal="left" wrapText="1"/>
    </xf>
    <xf numFmtId="14" fontId="4" fillId="0" borderId="0" xfId="0" applyNumberFormat="1" applyFont="1" applyAlignment="1">
      <alignment horizontal="left" wrapText="1"/>
    </xf>
    <xf numFmtId="0" fontId="4" fillId="3" borderId="0" xfId="0" applyFont="1" applyFill="1" applyAlignment="1">
      <alignment horizontal="center"/>
    </xf>
    <xf numFmtId="0" fontId="4" fillId="8" borderId="0" xfId="0" applyFont="1" applyFill="1" applyAlignment="1">
      <alignment wrapText="1"/>
    </xf>
    <xf numFmtId="0" fontId="2" fillId="0" borderId="0" xfId="0" applyFont="1" applyAlignment="1">
      <alignment horizontal="center" vertical="center" wrapText="1"/>
    </xf>
    <xf numFmtId="0" fontId="11" fillId="0" borderId="0" xfId="0" applyFont="1" applyAlignment="1">
      <alignment wrapText="1"/>
    </xf>
    <xf numFmtId="0" fontId="4" fillId="9" borderId="0" xfId="0" applyFont="1" applyFill="1" applyAlignment="1">
      <alignment horizontal="left"/>
    </xf>
    <xf numFmtId="0" fontId="4" fillId="9" borderId="0" xfId="0" applyFont="1" applyFill="1"/>
    <xf numFmtId="0" fontId="0" fillId="9" borderId="0" xfId="0" applyFill="1"/>
    <xf numFmtId="0" fontId="2" fillId="2" borderId="0" xfId="0" applyFont="1" applyFill="1" applyAlignment="1">
      <alignment horizontal="center"/>
    </xf>
    <xf numFmtId="0" fontId="2" fillId="4" borderId="0" xfId="0" applyFont="1" applyFill="1" applyAlignment="1">
      <alignment horizontal="center"/>
    </xf>
    <xf numFmtId="0" fontId="4" fillId="8" borderId="0" xfId="0" applyFont="1" applyFill="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0" fillId="2" borderId="0" xfId="0" applyFont="1" applyFill="1" applyAlignment="1">
      <alignment horizontal="center" vertical="center" wrapText="1"/>
    </xf>
    <xf numFmtId="0" fontId="4" fillId="8" borderId="0" xfId="0" applyFont="1" applyFill="1" applyAlignme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DD72D984-2C97-0B7F-8B01-02E6DD60BD80}"/>
            </a:ext>
          </a:extLst>
        </xdr:cNvPr>
        <xdr:cNvPicPr>
          <a:picLocks noChangeAspect="1"/>
        </xdr:cNvPicPr>
      </xdr:nvPicPr>
      <xdr:blipFill>
        <a:blip xmlns:r="http://schemas.openxmlformats.org/officeDocument/2006/relationships" r:embed="rId1"/>
        <a:stretch>
          <a:fillRect/>
        </a:stretch>
      </xdr:blipFill>
      <xdr:spPr>
        <a:xfrm>
          <a:off x="1076325" y="8486775"/>
          <a:ext cx="7811590" cy="59444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iline Molina" id="{DAB0824B-ED8B-454D-94E3-D1E80F4F2F98}"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3" dT="2023-08-23T18:05:40.80" personId="{DAB0824B-ED8B-454D-94E3-D1E80F4F2F98}" id="{B9B97138-2A6D-4E82-988D-84364E1039A9}">
    <text>Eq 1</text>
  </threadedComment>
  <threadedComment ref="G36" dT="2023-08-23T18:05:40.80" personId="{DAB0824B-ED8B-454D-94E3-D1E80F4F2F98}" id="{F9576C40-2A43-49B9-9D34-882CE5708682}">
    <text>Eq 1</text>
  </threadedComment>
  <threadedComment ref="G39" dT="2023-08-23T18:05:40.80" personId="{DAB0824B-ED8B-454D-94E3-D1E80F4F2F98}" id="{4F03BC5E-4229-45D8-9E05-362B0E657CC0}">
    <text>Eq 1</text>
  </threadedComment>
  <threadedComment ref="G43" dT="2023-08-23T18:05:40.80" personId="{DAB0824B-ED8B-454D-94E3-D1E80F4F2F98}" id="{98993A80-7217-41E5-9E03-2CA70AAAA0B6}">
    <text>Eq 1</text>
  </threadedComment>
  <threadedComment ref="G45" dT="2023-08-23T18:05:40.80" personId="{DAB0824B-ED8B-454D-94E3-D1E80F4F2F98}" id="{73BC5288-35EB-460A-95AC-E1A55C6FA253}">
    <text>Eq 1</text>
  </threadedComment>
  <threadedComment ref="H45" dT="2023-09-21T18:51:56.90" personId="{DAB0824B-ED8B-454D-94E3-D1E80F4F2F98}" id="{EBD4B318-E885-4A54-88C9-3835FC2FF905}">
    <text>Equation adjusted to make sense with schema options</text>
  </threadedComment>
  <threadedComment ref="H45" dT="2023-09-21T18:52:05.89" personId="{DAB0824B-ED8B-454D-94E3-D1E80F4F2F98}" id="{8FE32DE3-6B7E-4550-A5FA-7793AF118C8E}" parentId="{EBD4B318-E885-4A54-88C9-3835FC2FF905}">
    <text>Add all consumer types</text>
  </threadedComment>
  <threadedComment ref="G47" dT="2023-09-01T17:50:22.92" personId="{DAB0824B-ED8B-454D-94E3-D1E80F4F2F98}" id="{5266665A-8DD9-4DC8-99D2-504FBF21D01A}">
    <text>Eq 13</text>
  </threadedComment>
  <threadedComment ref="G48" dT="2023-08-24T19:40:40.69" personId="{DAB0824B-ED8B-454D-94E3-D1E80F4F2F98}" id="{9514163B-71FA-4EE7-9A84-59CCF8EB593F}">
    <text>Eq 12</text>
  </threadedComment>
  <threadedComment ref="G52" dT="2023-09-01T17:50:39.45" personId="{DAB0824B-ED8B-454D-94E3-D1E80F4F2F98}" id="{C88078A1-B89F-4B3E-ABD6-C229D1CA09E8}">
    <text>Eq 14</text>
  </threadedComment>
</ThreadedComments>
</file>

<file path=xl/threadedComments/threadedComment10.xml><?xml version="1.0" encoding="utf-8"?>
<ThreadedComments xmlns="http://schemas.microsoft.com/office/spreadsheetml/2018/threadedcomments" xmlns:x="http://schemas.openxmlformats.org/spreadsheetml/2006/main">
  <threadedComment ref="F4" dT="2023-09-11T16:43:47.38" personId="{DAB0824B-ED8B-454D-94E3-D1E80F4F2F98}" id="{DFE9508B-8164-4E08-96AC-B5FC1D84A3B1}">
    <text>Eq 3</text>
  </threadedComment>
  <threadedComment ref="F6" dT="2023-09-11T16:43:47.38" personId="{DAB0824B-ED8B-454D-94E3-D1E80F4F2F98}" id="{5D5C87C4-C1FD-44DD-81E8-F594634D40A3}">
    <text>Eq 3</text>
  </threadedComment>
  <threadedComment ref="F11" dT="2023-09-11T16:49:57.34" personId="{DAB0824B-ED8B-454D-94E3-D1E80F4F2F98}" id="{AF7FF7EA-1F1C-409C-8DAF-8F01336DF615}">
    <text>Eq 4</text>
  </threadedComment>
  <threadedComment ref="F21" dT="2023-09-11T20:22:43.98" personId="{DAB0824B-ED8B-454D-94E3-D1E80F4F2F98}" id="{516E8A7F-37AA-4260-9662-FFCDEF3E00E2}">
    <text>Eq 5</text>
  </threadedComment>
  <threadedComment ref="F29" dT="2023-09-11T20:44:10.79" personId="{DAB0824B-ED8B-454D-94E3-D1E80F4F2F98}" id="{408280F3-58D4-467C-A0D1-DFAC6EAB7595}">
    <text>Eq 9</text>
  </threadedComment>
</ThreadedComments>
</file>

<file path=xl/threadedComments/threadedComment11.xml><?xml version="1.0" encoding="utf-8"?>
<ThreadedComments xmlns="http://schemas.microsoft.com/office/spreadsheetml/2018/threadedcomments" xmlns:x="http://schemas.openxmlformats.org/spreadsheetml/2006/main">
  <threadedComment ref="F4" dT="2023-09-13T18:24:57.68" personId="{DAB0824B-ED8B-454D-94E3-D1E80F4F2F98}" id="{5F982D94-C7A0-4560-92E4-CCBA5AC39B86}">
    <text>Eq 10</text>
  </threadedComment>
  <threadedComment ref="F28" dT="2023-09-11T16:49:57.34" personId="{DAB0824B-ED8B-454D-94E3-D1E80F4F2F98}" id="{DDE9B71F-3918-427F-8A74-71FFB04D28F5}">
    <text>Eq 4</text>
  </threadedComment>
  <threadedComment ref="F38" dT="2023-09-11T20:22:43.98" personId="{DAB0824B-ED8B-454D-94E3-D1E80F4F2F98}" id="{EAA831D1-4E6F-4CF2-B8B1-A6FD0B78A3F3}">
    <text>Eq 5</text>
  </threadedComment>
  <threadedComment ref="F50" dT="2023-09-11T16:49:57.34" personId="{DAB0824B-ED8B-454D-94E3-D1E80F4F2F98}" id="{C6686BFF-8B59-4A34-8736-02D6F651F7BD}">
    <text>Eq 4</text>
  </threadedComment>
  <threadedComment ref="F60" dT="2023-09-11T20:22:43.98" personId="{DAB0824B-ED8B-454D-94E3-D1E80F4F2F98}" id="{563929CC-5FF0-424F-890C-2D137E064DB4}">
    <text>Eq 5</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3-09-15T20:21:14.99" personId="{DAB0824B-ED8B-454D-94E3-D1E80F4F2F98}" id="{DA96317A-29FE-445C-8DFE-8D2AFB5994D2}">
    <text>Equations for this calculation approach are not included because of the hourly requirement (functionality for 1000+ fields of data needs to be available)</text>
  </threadedComment>
  <threadedComment ref="F3" dT="2023-09-15T18:50:06.08" personId="{DAB0824B-ED8B-454D-94E3-D1E80F4F2F98}" id="{AACB884C-E88A-4387-B780-FB607615DE90}">
    <text>Eq 12</text>
  </threadedComment>
</ThreadedComments>
</file>

<file path=xl/threadedComments/threadedComment13.xml><?xml version="1.0" encoding="utf-8"?>
<ThreadedComments xmlns="http://schemas.microsoft.com/office/spreadsheetml/2018/threadedcomments" xmlns:x="http://schemas.openxmlformats.org/spreadsheetml/2006/main">
  <threadedComment ref="F4" dT="2023-09-11T16:43:47.38" personId="{DAB0824B-ED8B-454D-94E3-D1E80F4F2F98}" id="{6E207E4B-43FC-4421-8917-9988D08974A6}">
    <text>Eq 3</text>
  </threadedComment>
  <threadedComment ref="F6" dT="2023-09-11T16:43:47.38" personId="{DAB0824B-ED8B-454D-94E3-D1E80F4F2F98}" id="{7E881E0F-D29A-4D25-9C43-3551C2D07CA8}">
    <text>Eq 3</text>
  </threadedComment>
  <threadedComment ref="F11" dT="2023-09-11T16:49:57.34" personId="{DAB0824B-ED8B-454D-94E3-D1E80F4F2F98}" id="{982E596F-837E-4C5E-A565-C0283A33CC39}">
    <text>Eq 4</text>
  </threadedComment>
  <threadedComment ref="F22" dT="2023-09-11T20:22:43.98" personId="{DAB0824B-ED8B-454D-94E3-D1E80F4F2F98}" id="{7578EF6C-AD06-470B-876A-515BFAF94CE3}">
    <text>Eq 5</text>
  </threadedComment>
  <threadedComment ref="F30" dT="2023-09-11T20:44:10.79" personId="{DAB0824B-ED8B-454D-94E3-D1E80F4F2F98}" id="{E20FE73D-1D87-4BEA-8D3E-D76AAFB35F87}">
    <text>Eq 9</text>
  </threadedComment>
</ThreadedComments>
</file>

<file path=xl/threadedComments/threadedComment14.xml><?xml version="1.0" encoding="utf-8"?>
<ThreadedComments xmlns="http://schemas.microsoft.com/office/spreadsheetml/2018/threadedcomments" xmlns:x="http://schemas.openxmlformats.org/spreadsheetml/2006/main">
  <threadedComment ref="F8" dT="2023-09-18T21:05:04.93" personId="{DAB0824B-ED8B-454D-94E3-D1E80F4F2F98}" id="{539445B2-3ECD-4D55-87BD-9183211BA3F8}">
    <text>Eq 16</text>
  </threadedComment>
  <threadedComment ref="F10" dT="2023-09-18T21:05:04.93" personId="{DAB0824B-ED8B-454D-94E3-D1E80F4F2F98}" id="{67B4B627-8407-4AF4-BF16-D751856CF253}">
    <text>Eq 16</text>
  </threadedComment>
  <threadedComment ref="F15" dT="2023-09-18T21:05:04.93" personId="{DAB0824B-ED8B-454D-94E3-D1E80F4F2F98}" id="{4F66FC7A-6F5C-4915-A88B-97EB0084DC36}">
    <text>Eq 16</text>
  </threadedComment>
  <threadedComment ref="F24" dT="2023-09-18T21:05:04.93" personId="{DAB0824B-ED8B-454D-94E3-D1E80F4F2F98}" id="{81F9B17D-E822-486C-B964-D72CD2B7B212}">
    <text>Eq 16</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3-08-24T18:32:46.27" personId="{DAB0824B-ED8B-454D-94E3-D1E80F4F2F98}" id="{D60A797A-8004-4619-B39F-AC243B5419F2}">
    <text>Eq 7</text>
  </threadedComment>
  <threadedComment ref="E4" dT="2023-08-24T18:33:20.04" personId="{DAB0824B-ED8B-454D-94E3-D1E80F4F2F98}" id="{0259049C-095A-4619-BC96-70C47B75E8F4}">
    <text>Eq 10</text>
  </threadedComment>
  <threadedComment ref="E6" dT="2023-08-24T18:37:47.13" personId="{DAB0824B-ED8B-454D-94E3-D1E80F4F2F98}" id="{6BE8E6A3-7CA5-4ACC-B2D6-C9B61C7C8BFB}">
    <text>Eq 11</text>
  </threadedComment>
  <threadedComment ref="F7" dT="2023-09-21T18:22:56.78" personId="{DAB0824B-ED8B-454D-94E3-D1E80F4F2F98}" id="{438346A1-774A-4BC8-921E-EFE96F986CB8}">
    <text xml:space="preserve">See note in cell G7 </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23-08-24T18:32:46.27" personId="{DAB0824B-ED8B-454D-94E3-D1E80F4F2F98}" id="{FB0243F6-5108-437E-A785-29BD6429A5DC}">
    <text>Eq 9</text>
  </threadedComment>
  <threadedComment ref="E4" dT="2023-08-24T18:33:20.04" personId="{DAB0824B-ED8B-454D-94E3-D1E80F4F2F98}" id="{4B81963D-EA42-4211-8D45-B7A5973F42DD}">
    <text>Eq 9</text>
  </threadedComment>
  <threadedComment ref="E6" dT="2023-08-24T18:37:47.13" personId="{DAB0824B-ED8B-454D-94E3-D1E80F4F2F98}" id="{C9FD45A4-CF58-485A-838D-4853FC25E334}">
    <text>Eq 11</text>
  </threadedComment>
  <threadedComment ref="F7" dT="2023-09-21T18:36:46.13" personId="{DAB0824B-ED8B-454D-94E3-D1E80F4F2F98}" id="{433FDCC1-F2DC-497C-A683-5366D74643E3}">
    <text xml:space="preserve">See note in cell G7
</text>
  </threadedComment>
</ThreadedComments>
</file>

<file path=xl/threadedComments/threadedComment4.xml><?xml version="1.0" encoding="utf-8"?>
<ThreadedComments xmlns="http://schemas.microsoft.com/office/spreadsheetml/2018/threadedcomments" xmlns:x="http://schemas.openxmlformats.org/spreadsheetml/2006/main">
  <threadedComment ref="E3" dT="2023-08-24T18:32:46.27" personId="{DAB0824B-ED8B-454D-94E3-D1E80F4F2F98}" id="{361CCA03-C6B9-4C4D-A490-07B551758E3C}">
    <text>Eq 7</text>
  </threadedComment>
  <threadedComment ref="E4" dT="2023-08-24T18:33:20.04" personId="{DAB0824B-ED8B-454D-94E3-D1E80F4F2F98}" id="{038476F5-FBE4-4572-8B54-CF3CE6429D7B}">
    <text>Eq 8</text>
  </threadedComment>
  <threadedComment ref="F6" dT="2023-09-21T18:37:37.15" personId="{DAB0824B-ED8B-454D-94E3-D1E80F4F2F98}" id="{3226E9C9-78A2-4ABD-BFBF-BF16FF1058BA}">
    <text>See note in cell G7</text>
  </threadedComment>
  <threadedComment ref="E8" dT="2023-08-24T18:37:47.13" personId="{DAB0824B-ED8B-454D-94E3-D1E80F4F2F98}" id="{B03D01B1-B6F8-434C-A468-241995BB577F}">
    <text>Eq 11</text>
  </threadedComment>
  <threadedComment ref="E10" dT="2023-08-24T18:37:47.13" personId="{DAB0824B-ED8B-454D-94E3-D1E80F4F2F98}" id="{8725107C-C825-4BA8-B7AF-AEC19FCA7B04}">
    <text>Eq 11</text>
  </threadedComment>
</ThreadedComments>
</file>

<file path=xl/threadedComments/threadedComment5.xml><?xml version="1.0" encoding="utf-8"?>
<ThreadedComments xmlns="http://schemas.microsoft.com/office/spreadsheetml/2018/threadedcomments" xmlns:x="http://schemas.openxmlformats.org/spreadsheetml/2006/main">
  <threadedComment ref="E3" dT="2023-08-24T17:49:35.76" personId="{DAB0824B-ED8B-454D-94E3-D1E80F4F2F98}" id="{763B6079-8A7B-4F31-9F29-7F3921F305C9}">
    <text>Eq 6</text>
  </threadedComment>
  <threadedComment ref="F5" dT="2023-09-21T18:38:07.35" personId="{DAB0824B-ED8B-454D-94E3-D1E80F4F2F98}" id="{2456BE66-67C5-4678-B670-64D29B6CD44B}">
    <text>See note in cell G5</text>
  </threadedComment>
</ThreadedComments>
</file>

<file path=xl/threadedComments/threadedComment6.xml><?xml version="1.0" encoding="utf-8"?>
<ThreadedComments xmlns="http://schemas.microsoft.com/office/spreadsheetml/2018/threadedcomments" xmlns:x="http://schemas.openxmlformats.org/spreadsheetml/2006/main">
  <threadedComment ref="E3" dT="2023-08-24T13:59:51.74" personId="{DAB0824B-ED8B-454D-94E3-D1E80F4F2F98}" id="{3D1E2BC0-074A-4A42-9706-8B54FB2AE8ED}">
    <text>Eq 5</text>
  </threadedComment>
</ThreadedComments>
</file>

<file path=xl/threadedComments/threadedComment7.xml><?xml version="1.0" encoding="utf-8"?>
<ThreadedComments xmlns="http://schemas.microsoft.com/office/spreadsheetml/2018/threadedcomments" xmlns:x="http://schemas.openxmlformats.org/spreadsheetml/2006/main">
  <threadedComment ref="E3" dT="2023-08-23T18:23:59.34" personId="{DAB0824B-ED8B-454D-94E3-D1E80F4F2F98}" id="{C460CC40-B9B3-479F-B49D-CBB8E90C9998}">
    <text>Eq 2</text>
  </threadedComment>
  <threadedComment ref="E6" dT="2023-08-23T18:23:39.39" personId="{DAB0824B-ED8B-454D-94E3-D1E80F4F2F98}" id="{B7477BF9-6CE5-48A2-89D4-F96EDB7D6B53}">
    <text>Eq 3</text>
  </threadedComment>
</ThreadedComments>
</file>

<file path=xl/threadedComments/threadedComment8.xml><?xml version="1.0" encoding="utf-8"?>
<ThreadedComments xmlns="http://schemas.microsoft.com/office/spreadsheetml/2018/threadedcomments" xmlns:x="http://schemas.openxmlformats.org/spreadsheetml/2006/main">
  <threadedComment ref="E3" dT="2023-08-23T18:23:59.34" personId="{DAB0824B-ED8B-454D-94E3-D1E80F4F2F98}" id="{AC6B864D-E059-4C73-A026-373D22687F59}">
    <text>Eq 2</text>
  </threadedComment>
  <threadedComment ref="E4" dT="2023-08-23T18:55:51.72" personId="{DAB0824B-ED8B-454D-94E3-D1E80F4F2F98}" id="{39BDD0B1-FC31-4AAC-AD58-8EFC975D4115}">
    <text>From Tool 33</text>
  </threadedComment>
  <threadedComment ref="E6" dT="2023-08-23T18:25:24.69" personId="{DAB0824B-ED8B-454D-94E3-D1E80F4F2F98}" id="{A4024DBC-FE25-4686-8713-40BEEB777FB0}">
    <text>Eq 4</text>
  </threadedComment>
</ThreadedComments>
</file>

<file path=xl/threadedComments/threadedComment9.xml><?xml version="1.0" encoding="utf-8"?>
<ThreadedComments xmlns="http://schemas.microsoft.com/office/spreadsheetml/2018/threadedcomments" xmlns:x="http://schemas.openxmlformats.org/spreadsheetml/2006/main">
  <threadedComment ref="E3" dT="2023-08-23T18:23:59.34" personId="{DAB0824B-ED8B-454D-94E3-D1E80F4F2F98}" id="{123C3B9A-64AA-4E51-AEAB-E9A495CD4085}">
    <text>Eq 2</text>
  </threadedComment>
  <threadedComment ref="E4" dT="2023-08-23T18:54:30.08" personId="{DAB0824B-ED8B-454D-94E3-D1E80F4F2F98}" id="{E1DB27C0-4A8E-4DE2-9D22-3109E9A303E8}">
    <text>From Tool 33</text>
  </threadedComment>
  <threadedComment ref="E6" dT="2023-08-23T18:23:39.39" personId="{DAB0824B-ED8B-454D-94E3-D1E80F4F2F98}" id="{04E25590-40E7-447A-9E84-667BA14DAE92}">
    <text>Eq 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workbookViewId="0">
      <pane ySplit="1" topLeftCell="E10" activePane="bottomLeft" state="frozen"/>
      <selection pane="bottomLeft" activeCell="H25" sqref="H25"/>
    </sheetView>
  </sheetViews>
  <sheetFormatPr defaultColWidth="8.85546875" defaultRowHeight="15"/>
  <cols>
    <col min="1" max="1" width="11.7109375" customWidth="1"/>
    <col min="2" max="2" width="13.28515625" customWidth="1"/>
    <col min="3" max="3" width="12.7109375" customWidth="1"/>
    <col min="4" max="4" width="19" bestFit="1" customWidth="1"/>
    <col min="5" max="5" width="53.28515625" bestFit="1" customWidth="1"/>
    <col min="6" max="6" width="18.7109375" customWidth="1"/>
    <col min="7" max="7" width="59.42578125" customWidth="1"/>
    <col min="8" max="8" width="70.42578125" style="9" customWidth="1"/>
    <col min="9" max="9" width="58.140625" customWidth="1"/>
    <col min="10" max="10" width="31.85546875" customWidth="1"/>
  </cols>
  <sheetData>
    <row r="1" spans="1:10" ht="56.25">
      <c r="A1" s="56" t="s">
        <v>0</v>
      </c>
      <c r="B1" s="56" t="s">
        <v>1</v>
      </c>
      <c r="C1" s="57" t="s">
        <v>2</v>
      </c>
      <c r="D1" s="1" t="s">
        <v>3</v>
      </c>
      <c r="E1" s="1" t="s">
        <v>4</v>
      </c>
      <c r="F1" s="1" t="s">
        <v>5</v>
      </c>
      <c r="G1" s="2" t="s">
        <v>6</v>
      </c>
      <c r="H1" s="2" t="s">
        <v>7</v>
      </c>
      <c r="I1" s="1" t="s">
        <v>8</v>
      </c>
      <c r="J1" s="21" t="s">
        <v>9</v>
      </c>
    </row>
    <row r="2" spans="1:10" ht="18.75">
      <c r="A2" s="3"/>
      <c r="B2" s="3"/>
      <c r="C2" s="4"/>
      <c r="D2" s="4"/>
      <c r="E2" s="4"/>
      <c r="F2" s="4"/>
      <c r="G2" s="3" t="s">
        <v>10</v>
      </c>
      <c r="H2" s="4"/>
      <c r="I2" s="5"/>
    </row>
    <row r="3" spans="1:10" ht="76.5">
      <c r="A3" s="6" t="s">
        <v>11</v>
      </c>
      <c r="B3" s="6"/>
      <c r="C3" s="6" t="s">
        <v>12</v>
      </c>
      <c r="D3" s="6" t="s">
        <v>13</v>
      </c>
      <c r="E3" s="61"/>
      <c r="F3" s="61" t="s">
        <v>14</v>
      </c>
      <c r="G3" s="6" t="s">
        <v>15</v>
      </c>
      <c r="H3" s="18" t="s">
        <v>16</v>
      </c>
      <c r="I3" s="6"/>
    </row>
    <row r="4" spans="1:10" ht="30.75">
      <c r="A4" s="6" t="s">
        <v>11</v>
      </c>
      <c r="B4" s="6"/>
      <c r="C4" s="6" t="s">
        <v>12</v>
      </c>
      <c r="D4" s="6" t="s">
        <v>13</v>
      </c>
      <c r="E4" s="61" t="s">
        <v>17</v>
      </c>
      <c r="F4" s="61" t="s">
        <v>14</v>
      </c>
      <c r="G4" s="6" t="s">
        <v>18</v>
      </c>
      <c r="H4" s="8" t="s">
        <v>19</v>
      </c>
      <c r="J4" s="69" t="s">
        <v>20</v>
      </c>
    </row>
    <row r="5" spans="1:10">
      <c r="A5" s="6" t="s">
        <v>11</v>
      </c>
      <c r="B5" s="6"/>
      <c r="C5" s="6" t="s">
        <v>11</v>
      </c>
      <c r="D5" s="6" t="s">
        <v>13</v>
      </c>
      <c r="E5" s="61" t="s">
        <v>21</v>
      </c>
      <c r="F5" s="61" t="s">
        <v>14</v>
      </c>
      <c r="G5" s="6" t="s">
        <v>22</v>
      </c>
      <c r="H5" s="8" t="s">
        <v>23</v>
      </c>
      <c r="I5" s="6"/>
    </row>
    <row r="6" spans="1:10" ht="30.75">
      <c r="A6" s="6" t="s">
        <v>11</v>
      </c>
      <c r="B6" s="6"/>
      <c r="C6" s="6" t="s">
        <v>11</v>
      </c>
      <c r="D6" s="6" t="s">
        <v>13</v>
      </c>
      <c r="E6" s="61"/>
      <c r="F6" s="61" t="s">
        <v>14</v>
      </c>
      <c r="G6" s="6" t="s">
        <v>24</v>
      </c>
      <c r="H6" s="7" t="s">
        <v>25</v>
      </c>
      <c r="I6" s="6"/>
    </row>
    <row r="7" spans="1:10">
      <c r="A7" s="6" t="s">
        <v>11</v>
      </c>
      <c r="B7" s="6"/>
      <c r="C7" s="6"/>
      <c r="D7" s="6" t="s">
        <v>13</v>
      </c>
      <c r="E7" s="61" t="s">
        <v>26</v>
      </c>
      <c r="F7" s="61" t="s">
        <v>14</v>
      </c>
      <c r="G7" s="6" t="s">
        <v>27</v>
      </c>
      <c r="H7" s="18" t="s">
        <v>28</v>
      </c>
      <c r="I7" s="6"/>
    </row>
    <row r="8" spans="1:10">
      <c r="A8" s="6" t="s">
        <v>11</v>
      </c>
      <c r="B8" s="6"/>
      <c r="C8" s="6"/>
      <c r="D8" s="6" t="s">
        <v>13</v>
      </c>
      <c r="E8" s="61" t="s">
        <v>29</v>
      </c>
      <c r="F8" s="61" t="s">
        <v>14</v>
      </c>
      <c r="G8" s="6" t="s">
        <v>30</v>
      </c>
      <c r="H8" s="18" t="s">
        <v>31</v>
      </c>
      <c r="I8" s="6"/>
    </row>
    <row r="9" spans="1:10">
      <c r="A9" s="6" t="s">
        <v>11</v>
      </c>
      <c r="B9" s="6"/>
      <c r="C9" s="6"/>
      <c r="D9" s="6" t="s">
        <v>13</v>
      </c>
      <c r="E9" s="61" t="s">
        <v>32</v>
      </c>
      <c r="F9" s="61" t="s">
        <v>14</v>
      </c>
      <c r="G9" s="6" t="s">
        <v>33</v>
      </c>
      <c r="H9" s="18" t="s">
        <v>34</v>
      </c>
      <c r="I9" s="6"/>
    </row>
    <row r="10" spans="1:10" ht="45.75">
      <c r="A10" s="6" t="s">
        <v>11</v>
      </c>
      <c r="B10" s="6"/>
      <c r="C10" s="6" t="s">
        <v>11</v>
      </c>
      <c r="D10" s="6" t="s">
        <v>13</v>
      </c>
      <c r="E10" s="61" t="s">
        <v>35</v>
      </c>
      <c r="F10" s="61" t="s">
        <v>14</v>
      </c>
      <c r="G10" s="62" t="s">
        <v>36</v>
      </c>
      <c r="H10" s="18" t="s">
        <v>37</v>
      </c>
      <c r="I10" s="6"/>
    </row>
    <row r="11" spans="1:10" ht="30">
      <c r="A11" s="6" t="s">
        <v>11</v>
      </c>
      <c r="B11" s="6"/>
      <c r="C11" s="6" t="s">
        <v>12</v>
      </c>
      <c r="D11" s="6" t="s">
        <v>13</v>
      </c>
      <c r="E11" s="61"/>
      <c r="F11" s="61" t="s">
        <v>14</v>
      </c>
      <c r="G11" s="6" t="s">
        <v>38</v>
      </c>
      <c r="H11" s="18" t="s">
        <v>39</v>
      </c>
      <c r="I11" s="6"/>
    </row>
    <row r="12" spans="1:10">
      <c r="A12" s="6" t="s">
        <v>11</v>
      </c>
      <c r="B12" s="6"/>
      <c r="C12" s="6" t="s">
        <v>12</v>
      </c>
      <c r="D12" s="6" t="s">
        <v>13</v>
      </c>
      <c r="E12" s="61" t="s">
        <v>40</v>
      </c>
      <c r="F12" s="61" t="s">
        <v>14</v>
      </c>
      <c r="G12" s="6" t="s">
        <v>41</v>
      </c>
      <c r="H12" s="8" t="s">
        <v>42</v>
      </c>
      <c r="I12" s="6"/>
    </row>
    <row r="13" spans="1:10">
      <c r="A13" s="6" t="s">
        <v>11</v>
      </c>
      <c r="B13" s="6"/>
      <c r="C13" s="6" t="s">
        <v>12</v>
      </c>
      <c r="D13" s="6" t="s">
        <v>43</v>
      </c>
      <c r="E13" s="61"/>
      <c r="F13" s="61" t="s">
        <v>14</v>
      </c>
      <c r="G13" s="6" t="s">
        <v>44</v>
      </c>
      <c r="H13" s="8" t="s">
        <v>45</v>
      </c>
      <c r="I13" s="6"/>
    </row>
    <row r="14" spans="1:10">
      <c r="A14" s="6" t="s">
        <v>11</v>
      </c>
      <c r="B14" s="6"/>
      <c r="C14" s="6" t="s">
        <v>12</v>
      </c>
      <c r="D14" s="6" t="s">
        <v>13</v>
      </c>
      <c r="E14" s="61"/>
      <c r="F14" s="61" t="s">
        <v>14</v>
      </c>
      <c r="G14" s="6" t="s">
        <v>46</v>
      </c>
      <c r="H14" s="8" t="s">
        <v>47</v>
      </c>
      <c r="I14" s="6"/>
    </row>
    <row r="15" spans="1:10">
      <c r="A15" s="6" t="s">
        <v>11</v>
      </c>
      <c r="B15" s="6"/>
      <c r="C15" s="6" t="s">
        <v>12</v>
      </c>
      <c r="D15" s="6" t="s">
        <v>48</v>
      </c>
      <c r="E15" s="61" t="s">
        <v>49</v>
      </c>
      <c r="F15" s="61" t="s">
        <v>14</v>
      </c>
      <c r="G15" s="6" t="s">
        <v>50</v>
      </c>
      <c r="H15" s="8" t="s">
        <v>51</v>
      </c>
      <c r="I15" s="6"/>
    </row>
    <row r="16" spans="1:10">
      <c r="A16" s="6" t="s">
        <v>11</v>
      </c>
      <c r="B16" s="6"/>
      <c r="C16" s="6" t="s">
        <v>12</v>
      </c>
      <c r="D16" s="6" t="s">
        <v>52</v>
      </c>
      <c r="E16" s="61"/>
      <c r="F16" s="61" t="s">
        <v>14</v>
      </c>
      <c r="G16" s="6" t="s">
        <v>53</v>
      </c>
      <c r="H16" s="8" t="s">
        <v>54</v>
      </c>
      <c r="I16" s="6"/>
    </row>
    <row r="17" spans="1:9">
      <c r="A17" s="6" t="s">
        <v>11</v>
      </c>
      <c r="B17" s="6"/>
      <c r="C17" s="6" t="s">
        <v>12</v>
      </c>
      <c r="D17" s="6" t="s">
        <v>55</v>
      </c>
      <c r="E17" s="61"/>
      <c r="F17" s="61" t="s">
        <v>14</v>
      </c>
      <c r="G17" s="6" t="s">
        <v>56</v>
      </c>
      <c r="H17" s="19" t="s">
        <v>57</v>
      </c>
      <c r="I17" s="6"/>
    </row>
    <row r="18" spans="1:9">
      <c r="A18" s="6" t="s">
        <v>11</v>
      </c>
      <c r="B18" s="6"/>
      <c r="C18" s="6" t="s">
        <v>11</v>
      </c>
      <c r="D18" s="6" t="s">
        <v>13</v>
      </c>
      <c r="E18" s="61" t="s">
        <v>58</v>
      </c>
      <c r="F18" s="61" t="s">
        <v>14</v>
      </c>
      <c r="G18" s="6" t="s">
        <v>59</v>
      </c>
      <c r="H18" s="8" t="s">
        <v>42</v>
      </c>
      <c r="I18" s="6"/>
    </row>
    <row r="19" spans="1:9">
      <c r="A19" s="6" t="s">
        <v>11</v>
      </c>
      <c r="B19" s="6"/>
      <c r="C19" s="6" t="s">
        <v>12</v>
      </c>
      <c r="D19" s="6" t="s">
        <v>13</v>
      </c>
      <c r="E19" s="61"/>
      <c r="F19" s="61" t="s">
        <v>14</v>
      </c>
      <c r="G19" s="6" t="s">
        <v>60</v>
      </c>
      <c r="H19" s="8" t="s">
        <v>12</v>
      </c>
      <c r="I19" s="6"/>
    </row>
    <row r="20" spans="1:9">
      <c r="A20" s="6" t="s">
        <v>11</v>
      </c>
      <c r="B20" s="6"/>
      <c r="C20" s="6" t="s">
        <v>12</v>
      </c>
      <c r="D20" s="6" t="s">
        <v>13</v>
      </c>
      <c r="E20" s="61"/>
      <c r="F20" s="61" t="s">
        <v>14</v>
      </c>
      <c r="G20" s="6" t="s">
        <v>61</v>
      </c>
      <c r="H20" s="8" t="s">
        <v>12</v>
      </c>
      <c r="I20" s="6"/>
    </row>
    <row r="21" spans="1:9">
      <c r="A21" s="6" t="s">
        <v>11</v>
      </c>
      <c r="B21" s="6"/>
      <c r="C21" s="6" t="s">
        <v>11</v>
      </c>
      <c r="D21" s="6" t="s">
        <v>62</v>
      </c>
      <c r="E21" s="61" t="s">
        <v>63</v>
      </c>
      <c r="F21" s="61" t="s">
        <v>14</v>
      </c>
      <c r="G21" s="6" t="s">
        <v>64</v>
      </c>
      <c r="H21" s="18" t="s">
        <v>65</v>
      </c>
      <c r="I21" s="6"/>
    </row>
    <row r="22" spans="1:9">
      <c r="A22" s="6" t="s">
        <v>11</v>
      </c>
      <c r="B22" s="6"/>
      <c r="C22" s="6" t="s">
        <v>12</v>
      </c>
      <c r="D22" s="6" t="s">
        <v>66</v>
      </c>
      <c r="E22" s="61" t="s">
        <v>67</v>
      </c>
      <c r="F22" s="61" t="s">
        <v>14</v>
      </c>
      <c r="G22" s="6" t="s">
        <v>68</v>
      </c>
      <c r="H22" s="65">
        <v>42370</v>
      </c>
      <c r="I22" s="6"/>
    </row>
    <row r="23" spans="1:9">
      <c r="A23" s="6" t="s">
        <v>11</v>
      </c>
      <c r="B23" s="6"/>
      <c r="C23" s="8" t="s">
        <v>11</v>
      </c>
      <c r="D23" s="6" t="s">
        <v>69</v>
      </c>
      <c r="E23" s="61" t="s">
        <v>70</v>
      </c>
      <c r="F23" s="61" t="s">
        <v>14</v>
      </c>
      <c r="G23" s="8" t="s">
        <v>71</v>
      </c>
      <c r="H23" s="8" t="s">
        <v>72</v>
      </c>
      <c r="I23" s="6"/>
    </row>
    <row r="24" spans="1:9">
      <c r="A24" s="6" t="s">
        <v>11</v>
      </c>
      <c r="B24" s="6"/>
      <c r="C24" s="8" t="s">
        <v>11</v>
      </c>
      <c r="D24" s="6" t="s">
        <v>69</v>
      </c>
      <c r="E24" s="61" t="s">
        <v>73</v>
      </c>
      <c r="F24" s="61" t="s">
        <v>14</v>
      </c>
      <c r="G24" s="8" t="s">
        <v>74</v>
      </c>
      <c r="H24" s="8" t="s">
        <v>72</v>
      </c>
      <c r="I24" s="6"/>
    </row>
    <row r="25" spans="1:9">
      <c r="A25" s="6" t="s">
        <v>11</v>
      </c>
      <c r="B25" s="6"/>
      <c r="C25" s="8" t="s">
        <v>12</v>
      </c>
      <c r="D25" s="6" t="s">
        <v>13</v>
      </c>
      <c r="E25" s="61"/>
      <c r="F25" s="61" t="s">
        <v>14</v>
      </c>
      <c r="G25" s="8" t="s">
        <v>75</v>
      </c>
      <c r="H25" s="8" t="s">
        <v>76</v>
      </c>
      <c r="I25" s="6"/>
    </row>
    <row r="26" spans="1:9">
      <c r="A26" s="6" t="s">
        <v>11</v>
      </c>
      <c r="B26" s="6"/>
      <c r="C26" s="8" t="s">
        <v>12</v>
      </c>
      <c r="D26" s="6" t="s">
        <v>13</v>
      </c>
      <c r="E26" s="61"/>
      <c r="F26" s="61" t="s">
        <v>14</v>
      </c>
      <c r="G26" t="s">
        <v>77</v>
      </c>
      <c r="H26" t="s">
        <v>78</v>
      </c>
      <c r="I26" s="6"/>
    </row>
    <row r="27" spans="1:9">
      <c r="A27" s="6" t="s">
        <v>11</v>
      </c>
      <c r="B27" s="6"/>
      <c r="C27" s="8" t="s">
        <v>12</v>
      </c>
      <c r="D27" s="6" t="s">
        <v>13</v>
      </c>
      <c r="E27" s="61" t="s">
        <v>79</v>
      </c>
      <c r="F27" s="61" t="s">
        <v>14</v>
      </c>
      <c r="G27" t="s">
        <v>80</v>
      </c>
      <c r="H27" s="8" t="s">
        <v>81</v>
      </c>
      <c r="I27" s="6"/>
    </row>
    <row r="28" spans="1:9">
      <c r="A28" s="6" t="s">
        <v>11</v>
      </c>
      <c r="B28" s="6"/>
      <c r="C28" s="8" t="s">
        <v>12</v>
      </c>
      <c r="D28" s="6" t="s">
        <v>13</v>
      </c>
      <c r="E28" s="61"/>
      <c r="F28" s="61" t="s">
        <v>14</v>
      </c>
      <c r="G28" t="s">
        <v>82</v>
      </c>
      <c r="H28" s="8" t="s">
        <v>14</v>
      </c>
      <c r="I28" s="6"/>
    </row>
    <row r="29" spans="1:9" ht="18.75">
      <c r="A29" s="73" t="s">
        <v>83</v>
      </c>
      <c r="B29" s="73"/>
      <c r="C29" s="73"/>
      <c r="D29" s="73"/>
      <c r="E29" s="73"/>
      <c r="F29" s="73"/>
      <c r="G29" s="73"/>
      <c r="H29" s="73"/>
      <c r="I29" s="73"/>
    </row>
    <row r="30" spans="1:9" ht="18.75">
      <c r="A30" s="73" t="s">
        <v>84</v>
      </c>
      <c r="B30" s="73"/>
      <c r="C30" s="73"/>
      <c r="D30" s="73"/>
      <c r="E30" s="73"/>
      <c r="F30" s="73"/>
      <c r="G30" s="73"/>
      <c r="H30" s="73"/>
      <c r="I30" s="73"/>
    </row>
    <row r="31" spans="1:9">
      <c r="A31" s="23" t="s">
        <v>11</v>
      </c>
      <c r="B31" s="23"/>
      <c r="C31" s="63" t="s">
        <v>11</v>
      </c>
      <c r="D31" s="23" t="s">
        <v>85</v>
      </c>
      <c r="E31" s="23"/>
      <c r="F31" s="23" t="s">
        <v>86</v>
      </c>
      <c r="G31" s="63" t="s">
        <v>87</v>
      </c>
      <c r="H31" s="63" t="s">
        <v>88</v>
      </c>
      <c r="I31" s="23"/>
    </row>
    <row r="32" spans="1:9" ht="102.75" customHeight="1">
      <c r="A32" s="23" t="s">
        <v>11</v>
      </c>
      <c r="B32" s="23"/>
      <c r="C32" s="63" t="s">
        <v>11</v>
      </c>
      <c r="D32" s="23" t="s">
        <v>85</v>
      </c>
      <c r="E32" s="23"/>
      <c r="F32" s="23" t="s">
        <v>86</v>
      </c>
      <c r="G32" s="64" t="s">
        <v>89</v>
      </c>
      <c r="H32" s="63" t="s">
        <v>90</v>
      </c>
      <c r="I32" s="23"/>
    </row>
    <row r="33" spans="1:9">
      <c r="A33" s="13" t="s">
        <v>12</v>
      </c>
      <c r="B33" s="13"/>
      <c r="C33" s="14" t="s">
        <v>91</v>
      </c>
      <c r="D33" s="13" t="s">
        <v>92</v>
      </c>
      <c r="E33" s="13"/>
      <c r="F33" s="10" t="s">
        <v>93</v>
      </c>
      <c r="G33" s="10" t="s">
        <v>94</v>
      </c>
      <c r="H33" s="15">
        <f>'Type I-NM Option A'!F3</f>
        <v>22097.520000000004</v>
      </c>
      <c r="I33" s="15"/>
    </row>
    <row r="34" spans="1:9" ht="18.75">
      <c r="A34" s="73" t="s">
        <v>84</v>
      </c>
      <c r="B34" s="73"/>
      <c r="C34" s="73"/>
      <c r="D34" s="73"/>
      <c r="E34" s="73"/>
      <c r="F34" s="73"/>
      <c r="G34" s="73"/>
      <c r="H34" s="73"/>
      <c r="I34" s="73"/>
    </row>
    <row r="35" spans="1:9">
      <c r="A35" s="23" t="s">
        <v>11</v>
      </c>
      <c r="B35" s="23"/>
      <c r="C35" s="63" t="s">
        <v>11</v>
      </c>
      <c r="D35" s="23" t="s">
        <v>85</v>
      </c>
      <c r="E35" s="23"/>
      <c r="F35" s="23" t="s">
        <v>86</v>
      </c>
      <c r="G35" s="63" t="s">
        <v>87</v>
      </c>
      <c r="H35" s="63" t="s">
        <v>95</v>
      </c>
      <c r="I35" s="23"/>
    </row>
    <row r="36" spans="1:9">
      <c r="A36" s="13" t="s">
        <v>12</v>
      </c>
      <c r="B36" s="13"/>
      <c r="C36" s="14" t="s">
        <v>91</v>
      </c>
      <c r="D36" s="13" t="s">
        <v>92</v>
      </c>
      <c r="E36" s="13"/>
      <c r="F36" s="10" t="s">
        <v>93</v>
      </c>
      <c r="G36" s="10" t="s">
        <v>94</v>
      </c>
      <c r="H36" s="15">
        <f>'Type IM'!F3</f>
        <v>8</v>
      </c>
      <c r="I36" s="15"/>
    </row>
    <row r="37" spans="1:9" ht="18.75">
      <c r="A37" s="73" t="s">
        <v>84</v>
      </c>
      <c r="B37" s="73"/>
      <c r="C37" s="73"/>
      <c r="D37" s="73"/>
      <c r="E37" s="73"/>
      <c r="F37" s="73"/>
      <c r="G37" s="73"/>
      <c r="H37" s="73"/>
      <c r="I37" s="73"/>
    </row>
    <row r="38" spans="1:9">
      <c r="A38" s="23" t="s">
        <v>11</v>
      </c>
      <c r="B38" s="23"/>
      <c r="C38" s="63" t="s">
        <v>11</v>
      </c>
      <c r="D38" s="23" t="s">
        <v>85</v>
      </c>
      <c r="E38" s="23"/>
      <c r="F38" s="23" t="s">
        <v>86</v>
      </c>
      <c r="G38" s="63" t="s">
        <v>87</v>
      </c>
      <c r="H38" s="63" t="s">
        <v>96</v>
      </c>
      <c r="I38" s="23"/>
    </row>
    <row r="39" spans="1:9">
      <c r="A39" s="13" t="s">
        <v>12</v>
      </c>
      <c r="B39" s="13"/>
      <c r="C39" s="14" t="s">
        <v>91</v>
      </c>
      <c r="D39" s="13" t="s">
        <v>92</v>
      </c>
      <c r="E39" s="13"/>
      <c r="F39" s="10" t="s">
        <v>93</v>
      </c>
      <c r="G39" s="10" t="s">
        <v>94</v>
      </c>
      <c r="H39" s="15">
        <f>'Type II'!F3</f>
        <v>8</v>
      </c>
      <c r="I39" s="15"/>
    </row>
    <row r="40" spans="1:9" ht="18.75">
      <c r="A40" s="73" t="s">
        <v>84</v>
      </c>
      <c r="B40" s="73"/>
      <c r="C40" s="73"/>
      <c r="D40" s="73"/>
      <c r="E40" s="73"/>
      <c r="F40" s="73"/>
      <c r="G40" s="73"/>
      <c r="H40" s="73"/>
      <c r="I40" s="73"/>
    </row>
    <row r="41" spans="1:9">
      <c r="A41" s="23" t="s">
        <v>11</v>
      </c>
      <c r="B41" s="23"/>
      <c r="C41" s="63" t="s">
        <v>11</v>
      </c>
      <c r="D41" s="23" t="s">
        <v>85</v>
      </c>
      <c r="E41" s="23"/>
      <c r="F41" s="23" t="s">
        <v>86</v>
      </c>
      <c r="G41" s="63" t="s">
        <v>87</v>
      </c>
      <c r="H41" s="63" t="s">
        <v>97</v>
      </c>
      <c r="I41" s="23"/>
    </row>
    <row r="42" spans="1:9" ht="130.5" customHeight="1">
      <c r="A42" s="23" t="s">
        <v>11</v>
      </c>
      <c r="B42" s="23"/>
      <c r="C42" s="63" t="s">
        <v>11</v>
      </c>
      <c r="D42" s="23" t="s">
        <v>85</v>
      </c>
      <c r="E42" s="23"/>
      <c r="F42" s="23" t="s">
        <v>86</v>
      </c>
      <c r="G42" s="64" t="s">
        <v>89</v>
      </c>
      <c r="H42" s="63" t="s">
        <v>98</v>
      </c>
      <c r="I42" s="23"/>
    </row>
    <row r="43" spans="1:9">
      <c r="A43" s="13" t="s">
        <v>12</v>
      </c>
      <c r="B43" s="13"/>
      <c r="C43" s="14" t="s">
        <v>91</v>
      </c>
      <c r="D43" s="13" t="s">
        <v>92</v>
      </c>
      <c r="E43" s="13"/>
      <c r="F43" s="10" t="s">
        <v>93</v>
      </c>
      <c r="G43" s="10" t="s">
        <v>94</v>
      </c>
      <c r="H43" s="15">
        <f>'Exist Option B'!F3</f>
        <v>7.2</v>
      </c>
      <c r="I43" s="15"/>
    </row>
    <row r="44" spans="1:9" ht="18.75">
      <c r="A44" s="73" t="s">
        <v>99</v>
      </c>
      <c r="B44" s="73"/>
      <c r="C44" s="73"/>
      <c r="D44" s="73"/>
      <c r="E44" s="73"/>
      <c r="F44" s="73"/>
      <c r="G44" s="73"/>
      <c r="H44" s="73"/>
      <c r="I44" s="73"/>
    </row>
    <row r="45" spans="1:9">
      <c r="A45" s="13" t="s">
        <v>12</v>
      </c>
      <c r="B45" s="13"/>
      <c r="C45" s="14" t="s">
        <v>91</v>
      </c>
      <c r="D45" s="13" t="s">
        <v>92</v>
      </c>
      <c r="E45" s="66" t="s">
        <v>100</v>
      </c>
      <c r="F45" s="10" t="s">
        <v>93</v>
      </c>
      <c r="G45" s="10" t="s">
        <v>101</v>
      </c>
      <c r="H45" s="15">
        <f>H33+H36+H39+H43</f>
        <v>22120.720000000005</v>
      </c>
      <c r="I45" s="15"/>
    </row>
    <row r="46" spans="1:9" ht="18.75">
      <c r="A46" s="73" t="s">
        <v>102</v>
      </c>
      <c r="B46" s="73"/>
      <c r="C46" s="73"/>
      <c r="D46" s="73"/>
      <c r="E46" s="73"/>
      <c r="F46" s="73"/>
      <c r="G46" s="73"/>
      <c r="H46" s="73"/>
      <c r="I46" s="73"/>
    </row>
    <row r="47" spans="1:9">
      <c r="A47" s="10" t="s">
        <v>12</v>
      </c>
      <c r="B47" s="10"/>
      <c r="C47" s="14" t="s">
        <v>91</v>
      </c>
      <c r="D47" s="10" t="s">
        <v>92</v>
      </c>
      <c r="E47" s="66" t="s">
        <v>103</v>
      </c>
      <c r="F47" s="10" t="s">
        <v>104</v>
      </c>
      <c r="G47" s="10" t="s">
        <v>105</v>
      </c>
      <c r="H47" s="11">
        <f>(H48*'Tool 07 Combined Margin'!G8)/(1-0.1)</f>
        <v>6144.4444444444443</v>
      </c>
      <c r="I47" s="10"/>
    </row>
    <row r="48" spans="1:9" ht="30.75">
      <c r="A48" t="s">
        <v>11</v>
      </c>
      <c r="C48" t="s">
        <v>11</v>
      </c>
      <c r="D48" t="s">
        <v>106</v>
      </c>
      <c r="F48" t="s">
        <v>107</v>
      </c>
      <c r="G48" s="7" t="s">
        <v>108</v>
      </c>
      <c r="H48" s="17">
        <v>27650</v>
      </c>
    </row>
    <row r="49" spans="1:9" ht="18.75">
      <c r="A49" s="73" t="s">
        <v>109</v>
      </c>
      <c r="B49" s="73"/>
      <c r="C49" s="73"/>
      <c r="D49" s="73"/>
      <c r="E49" s="73"/>
      <c r="F49" s="73"/>
      <c r="G49" s="73"/>
      <c r="H49" s="73"/>
      <c r="I49" s="73"/>
    </row>
    <row r="50" spans="1:9" ht="30">
      <c r="A50" t="s">
        <v>11</v>
      </c>
      <c r="C50" t="s">
        <v>11</v>
      </c>
      <c r="D50" t="s">
        <v>106</v>
      </c>
      <c r="F50" t="s">
        <v>110</v>
      </c>
      <c r="G50" s="7" t="s">
        <v>111</v>
      </c>
      <c r="H50" s="9">
        <v>0</v>
      </c>
    </row>
    <row r="51" spans="1:9" ht="18.75">
      <c r="A51" s="73" t="s">
        <v>112</v>
      </c>
      <c r="B51" s="73"/>
      <c r="C51" s="73"/>
      <c r="D51" s="73"/>
      <c r="E51" s="73"/>
      <c r="F51" s="73"/>
      <c r="G51" s="73"/>
      <c r="H51" s="73"/>
      <c r="I51" s="73"/>
    </row>
    <row r="52" spans="1:9">
      <c r="A52" s="10" t="s">
        <v>12</v>
      </c>
      <c r="B52" s="10"/>
      <c r="C52" s="14" t="s">
        <v>91</v>
      </c>
      <c r="D52" s="10" t="s">
        <v>92</v>
      </c>
      <c r="E52" s="66" t="s">
        <v>113</v>
      </c>
      <c r="F52" s="10" t="s">
        <v>114</v>
      </c>
      <c r="G52" s="10" t="s">
        <v>115</v>
      </c>
      <c r="H52" s="11">
        <f>H45-H47-H50</f>
        <v>15976.27555555556</v>
      </c>
      <c r="I52" s="10"/>
    </row>
  </sheetData>
  <mergeCells count="9">
    <mergeCell ref="A51:I51"/>
    <mergeCell ref="A34:I34"/>
    <mergeCell ref="A37:I37"/>
    <mergeCell ref="A40:I40"/>
    <mergeCell ref="A29:I29"/>
    <mergeCell ref="A30:I30"/>
    <mergeCell ref="A44:I44"/>
    <mergeCell ref="A46:I46"/>
    <mergeCell ref="A49:I49"/>
  </mergeCells>
  <dataValidations count="2">
    <dataValidation type="list" allowBlank="1" showInputMessage="1" showErrorMessage="1" sqref="H31 H35 H38 H41" xr:uid="{5098BAF4-AD81-4A0B-91D9-B8C7A16F5622}">
      <formula1>"Type I-NM, Type I-M,Type II, Existing "</formula1>
    </dataValidation>
    <dataValidation type="list" allowBlank="1" showInputMessage="1" showErrorMessage="1" sqref="H32 H42" xr:uid="{AA160D49-53DA-40E1-A1F6-3D705860ECCB}">
      <formula1>"Option A,Option B,Option C"</formula1>
    </dataValidation>
  </dataValidations>
  <hyperlinks>
    <hyperlink ref="H17" r:id="rId1" xr:uid="{A6AB5329-086A-40DF-B8ED-DA5D6CAF8F9B}"/>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761FDF8-D334-4D2F-A33F-E21A17AF0101}">
          <x14:formula1>
            <xm:f>'IWA Properties'!$B$2:$B$481</xm:f>
          </x14:formula1>
          <xm:sqref>H21</xm:sqref>
        </x14:dataValidation>
        <x14:dataValidation type="list" allowBlank="1" showInputMessage="1" showErrorMessage="1" xr:uid="{0515957B-F132-4B0D-AF3A-7E5A18CAEAAC}">
          <x14:formula1>
            <xm:f>'IWA Properties'!$A$2:$A$277</xm:f>
          </x14:formula1>
          <xm:sqref>E47 E52 E45 E3:E28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8568-429B-4CC1-9214-1DF080CC7897}">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21" t="s">
        <v>0</v>
      </c>
      <c r="B1" s="21" t="s">
        <v>1</v>
      </c>
      <c r="C1" s="21" t="s">
        <v>2</v>
      </c>
      <c r="D1" s="21" t="s">
        <v>3</v>
      </c>
      <c r="E1" s="21" t="s">
        <v>5</v>
      </c>
      <c r="F1" s="21" t="s">
        <v>6</v>
      </c>
      <c r="G1" s="21" t="s">
        <v>7</v>
      </c>
      <c r="H1" s="21" t="s">
        <v>8</v>
      </c>
      <c r="I1" s="21" t="s">
        <v>9</v>
      </c>
    </row>
    <row r="2" spans="1:9" ht="18.75">
      <c r="A2" s="73" t="s">
        <v>186</v>
      </c>
      <c r="B2" s="73"/>
      <c r="C2" s="73"/>
      <c r="D2" s="73"/>
      <c r="E2" s="73"/>
      <c r="F2" s="73"/>
      <c r="G2" s="73"/>
      <c r="H2" s="73"/>
      <c r="I2" s="6"/>
    </row>
    <row r="3" spans="1:9" ht="45">
      <c r="A3" s="6" t="s">
        <v>11</v>
      </c>
      <c r="B3" s="6"/>
      <c r="C3" s="6" t="s">
        <v>12</v>
      </c>
      <c r="D3" s="6" t="s">
        <v>13</v>
      </c>
      <c r="E3" s="6" t="s">
        <v>14</v>
      </c>
      <c r="F3" s="7" t="s">
        <v>187</v>
      </c>
      <c r="G3" s="6"/>
      <c r="H3" s="6"/>
      <c r="I3" s="62" t="s">
        <v>188</v>
      </c>
    </row>
    <row r="4" spans="1:9" ht="18.75">
      <c r="A4" s="73" t="s">
        <v>189</v>
      </c>
      <c r="B4" s="73"/>
      <c r="C4" s="73"/>
      <c r="D4" s="73"/>
      <c r="E4" s="73"/>
      <c r="F4" s="73"/>
      <c r="G4" s="73"/>
      <c r="H4" s="73"/>
      <c r="I4" s="6"/>
    </row>
    <row r="5" spans="1:9" ht="45">
      <c r="A5" s="23" t="s">
        <v>11</v>
      </c>
      <c r="B5" s="23"/>
      <c r="C5" s="23" t="s">
        <v>12</v>
      </c>
      <c r="D5" s="23" t="s">
        <v>85</v>
      </c>
      <c r="E5" s="24"/>
      <c r="F5" s="25" t="s">
        <v>190</v>
      </c>
      <c r="G5" s="24" t="s">
        <v>191</v>
      </c>
      <c r="H5" s="25" t="s">
        <v>192</v>
      </c>
    </row>
    <row r="6" spans="1:9" ht="30">
      <c r="A6" s="23" t="s">
        <v>11</v>
      </c>
      <c r="B6" s="23"/>
      <c r="C6" s="23" t="s">
        <v>12</v>
      </c>
      <c r="D6" s="23" t="s">
        <v>85</v>
      </c>
      <c r="E6" s="24"/>
      <c r="F6" s="25" t="s">
        <v>193</v>
      </c>
      <c r="G6" s="24" t="s">
        <v>12</v>
      </c>
      <c r="H6" s="25" t="s">
        <v>194</v>
      </c>
    </row>
    <row r="7" spans="1:9" ht="30">
      <c r="A7" s="23" t="s">
        <v>11</v>
      </c>
      <c r="B7" s="23"/>
      <c r="C7" s="23" t="s">
        <v>12</v>
      </c>
      <c r="D7" s="23" t="s">
        <v>85</v>
      </c>
      <c r="E7" s="24"/>
      <c r="F7" s="25" t="s">
        <v>195</v>
      </c>
      <c r="G7" s="24" t="s">
        <v>12</v>
      </c>
      <c r="H7" s="25" t="s">
        <v>196</v>
      </c>
    </row>
    <row r="8" spans="1:9" ht="30">
      <c r="A8" s="23" t="s">
        <v>11</v>
      </c>
      <c r="B8" s="23"/>
      <c r="C8" s="23" t="s">
        <v>12</v>
      </c>
      <c r="D8" s="23" t="s">
        <v>85</v>
      </c>
      <c r="E8" s="24"/>
      <c r="F8" s="25" t="s">
        <v>197</v>
      </c>
      <c r="G8" s="24" t="s">
        <v>12</v>
      </c>
      <c r="H8" s="25" t="s">
        <v>198</v>
      </c>
    </row>
    <row r="9" spans="1:9" ht="30">
      <c r="A9" s="23" t="s">
        <v>11</v>
      </c>
      <c r="B9" s="23"/>
      <c r="C9" s="23" t="s">
        <v>12</v>
      </c>
      <c r="D9" s="23" t="s">
        <v>85</v>
      </c>
      <c r="E9" s="24"/>
      <c r="F9" s="25" t="s">
        <v>199</v>
      </c>
      <c r="G9" s="24" t="s">
        <v>12</v>
      </c>
      <c r="H9" s="25" t="s">
        <v>198</v>
      </c>
    </row>
    <row r="10" spans="1:9" ht="45">
      <c r="A10" s="23" t="s">
        <v>11</v>
      </c>
      <c r="B10" s="23"/>
      <c r="C10" s="23" t="s">
        <v>12</v>
      </c>
      <c r="D10" s="23" t="s">
        <v>85</v>
      </c>
      <c r="E10" s="24"/>
      <c r="F10" s="25" t="s">
        <v>200</v>
      </c>
      <c r="G10" s="24" t="s">
        <v>11</v>
      </c>
      <c r="H10" s="25" t="s">
        <v>201</v>
      </c>
    </row>
    <row r="11" spans="1:9" ht="18.75">
      <c r="A11" s="73" t="s">
        <v>202</v>
      </c>
      <c r="B11" s="73"/>
      <c r="C11" s="73"/>
      <c r="D11" s="73"/>
      <c r="E11" s="73"/>
      <c r="F11" s="73"/>
      <c r="G11" s="73"/>
      <c r="H11" s="73"/>
      <c r="I11" s="6"/>
    </row>
    <row r="12" spans="1:9">
      <c r="A12" s="6"/>
      <c r="B12" s="6"/>
      <c r="C12" s="6"/>
      <c r="D12" s="6"/>
    </row>
    <row r="13" spans="1:9">
      <c r="A13" s="6"/>
      <c r="B13" s="6"/>
      <c r="C13" s="6"/>
      <c r="D13" s="6"/>
    </row>
    <row r="14" spans="1:9">
      <c r="A14" s="6"/>
      <c r="B14" s="6"/>
      <c r="C14" s="6"/>
      <c r="D14" s="6"/>
    </row>
    <row r="15" spans="1:9">
      <c r="A15" s="6"/>
      <c r="B15" s="6"/>
      <c r="C15" s="6"/>
      <c r="D15" s="6"/>
    </row>
    <row r="16" spans="1:9">
      <c r="B16" s="6"/>
      <c r="C16" s="6"/>
      <c r="D16" s="6"/>
    </row>
    <row r="17" spans="4:4">
      <c r="D17" s="6"/>
    </row>
    <row r="18" spans="4:4">
      <c r="D18" s="6"/>
    </row>
    <row r="19" spans="4:4">
      <c r="D19" s="6"/>
    </row>
    <row r="20" spans="4:4">
      <c r="D20" s="6"/>
    </row>
    <row r="21" spans="4:4">
      <c r="D21" s="6"/>
    </row>
    <row r="22" spans="4:4">
      <c r="D22" s="6"/>
    </row>
    <row r="23" spans="4:4">
      <c r="D23" s="6"/>
    </row>
    <row r="24" spans="4:4">
      <c r="D24" s="6"/>
    </row>
    <row r="25" spans="4:4">
      <c r="D25" s="6"/>
    </row>
    <row r="26" spans="4:4">
      <c r="D26" s="6"/>
    </row>
    <row r="27" spans="4:4">
      <c r="D27" s="6"/>
    </row>
    <row r="28" spans="4:4">
      <c r="D28" s="6"/>
    </row>
    <row r="29" spans="4:4">
      <c r="D29" s="6"/>
    </row>
    <row r="30" spans="4:4">
      <c r="D30" s="6"/>
    </row>
    <row r="31" spans="4:4">
      <c r="D31" s="6"/>
    </row>
    <row r="32" spans="4: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sheetData>
  <mergeCells count="3">
    <mergeCell ref="A11:H11"/>
    <mergeCell ref="A4:H4"/>
    <mergeCell ref="A2:H2"/>
  </mergeCells>
  <dataValidations count="3">
    <dataValidation type="list" allowBlank="1" showInputMessage="1" showErrorMessage="1" sqref="A12:A15 A3:C3 G6:G10 A5:C10 B12:C16 A44:A200 B44:C203" xr:uid="{78EC45B2-24A3-493C-A155-3C92F9C09517}">
      <formula1>"Yes, No"</formula1>
    </dataValidation>
    <dataValidation type="list" allowBlank="1" showInputMessage="1" showErrorMessage="1" sqref="G5" xr:uid="{BEC4341D-3864-44E8-82A6-81EB1398B8D9}">
      <formula1>"Hourly, Annual"</formula1>
    </dataValidation>
    <dataValidation type="list" allowBlank="1" showInputMessage="1" showErrorMessage="1" sqref="D3 D5:D10 D12:D43 D44:D205" xr:uid="{22001C43-BABC-4897-BD39-99F836CD1C4C}">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EBB7-D5DC-4A83-B9D7-41B19FBC9B67}">
  <dimension ref="A1:H50"/>
  <sheetViews>
    <sheetView workbookViewId="0">
      <selection activeCell="A12" sqref="A12:XFD12"/>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68" t="s">
        <v>0</v>
      </c>
      <c r="B1" s="68" t="s">
        <v>1</v>
      </c>
      <c r="C1" s="68" t="s">
        <v>2</v>
      </c>
      <c r="D1" s="21" t="s">
        <v>3</v>
      </c>
      <c r="E1" s="21" t="s">
        <v>5</v>
      </c>
      <c r="F1" s="21" t="s">
        <v>6</v>
      </c>
      <c r="G1" s="21" t="s">
        <v>7</v>
      </c>
      <c r="H1" s="21" t="s">
        <v>8</v>
      </c>
    </row>
    <row r="2" spans="1:8" ht="18.75">
      <c r="A2" s="73" t="s">
        <v>203</v>
      </c>
      <c r="B2" s="73"/>
      <c r="C2" s="73"/>
      <c r="D2" s="73"/>
      <c r="E2" s="73"/>
      <c r="F2" s="73"/>
      <c r="G2" s="73"/>
      <c r="H2" s="73"/>
    </row>
    <row r="3" spans="1:8" ht="90">
      <c r="A3" s="6" t="s">
        <v>11</v>
      </c>
      <c r="B3" s="6"/>
      <c r="C3" s="6" t="s">
        <v>12</v>
      </c>
      <c r="D3" s="6" t="s">
        <v>85</v>
      </c>
      <c r="E3" s="6" t="s">
        <v>86</v>
      </c>
      <c r="F3" s="7" t="s">
        <v>204</v>
      </c>
      <c r="G3" t="s">
        <v>90</v>
      </c>
    </row>
    <row r="4" spans="1:8">
      <c r="A4" s="13" t="s">
        <v>11</v>
      </c>
      <c r="B4" s="13"/>
      <c r="C4" s="13" t="s">
        <v>12</v>
      </c>
      <c r="D4" s="13" t="s">
        <v>92</v>
      </c>
      <c r="E4" s="10" t="s">
        <v>205</v>
      </c>
      <c r="F4" s="12" t="s">
        <v>206</v>
      </c>
      <c r="G4" s="11">
        <f>IF(AND(G3="Option A"),G6,IF(AND(G3="Option B"),G29))</f>
        <v>0.5164879</v>
      </c>
      <c r="H4" s="10"/>
    </row>
    <row r="5" spans="1:8" ht="18.75">
      <c r="A5" s="73" t="s">
        <v>207</v>
      </c>
      <c r="B5" s="73"/>
      <c r="C5" s="73"/>
      <c r="D5" s="73"/>
      <c r="E5" s="73"/>
      <c r="F5" s="73"/>
      <c r="G5" s="73"/>
      <c r="H5" s="73"/>
    </row>
    <row r="6" spans="1:8">
      <c r="A6" s="13" t="s">
        <v>11</v>
      </c>
      <c r="B6" s="13"/>
      <c r="C6" s="13" t="s">
        <v>12</v>
      </c>
      <c r="D6" s="13" t="s">
        <v>92</v>
      </c>
      <c r="E6" s="10" t="s">
        <v>205</v>
      </c>
      <c r="F6" s="12" t="s">
        <v>206</v>
      </c>
      <c r="G6" s="11">
        <f>SUM(((G13*G11)/G13),((G22*G21)/G22),((G27*G26)/G27))</f>
        <v>0.5164879</v>
      </c>
      <c r="H6" s="10"/>
    </row>
    <row r="7" spans="1:8" ht="18.75">
      <c r="A7" s="73" t="s">
        <v>208</v>
      </c>
      <c r="B7" s="73"/>
      <c r="C7" s="73"/>
      <c r="D7" s="73"/>
      <c r="E7" s="73"/>
      <c r="F7" s="73"/>
      <c r="G7" s="73"/>
      <c r="H7" s="73"/>
    </row>
    <row r="8" spans="1:8" ht="18.75">
      <c r="A8" s="73" t="s">
        <v>209</v>
      </c>
      <c r="B8" s="73"/>
      <c r="C8" s="73"/>
      <c r="D8" s="73"/>
      <c r="E8" s="73"/>
      <c r="F8" s="73"/>
      <c r="G8" s="73"/>
      <c r="H8" s="73"/>
    </row>
    <row r="9" spans="1:8" ht="105">
      <c r="A9" s="6" t="s">
        <v>11</v>
      </c>
      <c r="B9" s="6"/>
      <c r="C9" s="6" t="s">
        <v>11</v>
      </c>
      <c r="D9" s="6" t="s">
        <v>85</v>
      </c>
      <c r="E9" t="s">
        <v>86</v>
      </c>
      <c r="F9" s="7" t="s">
        <v>210</v>
      </c>
      <c r="G9" t="s">
        <v>211</v>
      </c>
    </row>
    <row r="10" spans="1:8" ht="18.75">
      <c r="A10" s="73" t="s">
        <v>211</v>
      </c>
      <c r="B10" s="73"/>
      <c r="C10" s="73"/>
      <c r="D10" s="73"/>
      <c r="E10" s="73"/>
      <c r="F10" s="73"/>
      <c r="G10" s="73"/>
      <c r="H10" s="73"/>
    </row>
    <row r="11" spans="1:8">
      <c r="A11" s="13" t="s">
        <v>11</v>
      </c>
      <c r="B11" s="13"/>
      <c r="C11" s="13" t="s">
        <v>12</v>
      </c>
      <c r="D11" s="13" t="s">
        <v>92</v>
      </c>
      <c r="E11" s="10" t="s">
        <v>212</v>
      </c>
      <c r="F11" s="10" t="s">
        <v>213</v>
      </c>
      <c r="G11" s="11">
        <f>SUM((G17*G18*G19)/G13)</f>
        <v>7.0087900000000009E-2</v>
      </c>
      <c r="H11" s="10"/>
    </row>
    <row r="12" spans="1:8" ht="30">
      <c r="A12" s="8" t="s">
        <v>11</v>
      </c>
      <c r="B12" s="6"/>
      <c r="C12" s="6" t="s">
        <v>11</v>
      </c>
      <c r="D12" s="6" t="s">
        <v>13</v>
      </c>
      <c r="E12" t="s">
        <v>214</v>
      </c>
      <c r="F12" s="7" t="s">
        <v>215</v>
      </c>
      <c r="G12" t="s">
        <v>216</v>
      </c>
    </row>
    <row r="13" spans="1:8" ht="30">
      <c r="A13" s="8" t="s">
        <v>11</v>
      </c>
      <c r="B13" s="6"/>
      <c r="C13" s="6" t="s">
        <v>11</v>
      </c>
      <c r="D13" s="6" t="s">
        <v>106</v>
      </c>
      <c r="E13" t="s">
        <v>217</v>
      </c>
      <c r="F13" s="7" t="s">
        <v>218</v>
      </c>
      <c r="G13" s="9">
        <v>40</v>
      </c>
    </row>
    <row r="14" spans="1:8">
      <c r="A14" s="8" t="s">
        <v>11</v>
      </c>
      <c r="B14" s="6"/>
      <c r="C14" s="6" t="s">
        <v>11</v>
      </c>
      <c r="D14" s="6" t="s">
        <v>13</v>
      </c>
      <c r="E14" t="s">
        <v>219</v>
      </c>
      <c r="F14" t="s">
        <v>220</v>
      </c>
      <c r="G14" s="9">
        <v>2009</v>
      </c>
    </row>
    <row r="15" spans="1:8" ht="18.75">
      <c r="A15" s="74" t="s">
        <v>221</v>
      </c>
      <c r="B15" s="74"/>
      <c r="C15" s="74"/>
      <c r="D15" s="74"/>
      <c r="E15" s="74"/>
      <c r="F15" s="74"/>
      <c r="G15" s="74"/>
      <c r="H15" s="74"/>
    </row>
    <row r="16" spans="1:8">
      <c r="A16" s="9" t="s">
        <v>11</v>
      </c>
      <c r="B16" s="8"/>
      <c r="C16" s="8" t="s">
        <v>11</v>
      </c>
      <c r="D16" s="6" t="s">
        <v>13</v>
      </c>
      <c r="E16" s="8" t="s">
        <v>222</v>
      </c>
      <c r="F16" s="8" t="s">
        <v>223</v>
      </c>
      <c r="G16" s="8" t="s">
        <v>224</v>
      </c>
      <c r="H16" s="8"/>
    </row>
    <row r="17" spans="1:8" ht="30">
      <c r="A17" s="9" t="s">
        <v>11</v>
      </c>
      <c r="C17" s="6" t="s">
        <v>11</v>
      </c>
      <c r="D17" s="6" t="s">
        <v>106</v>
      </c>
      <c r="E17" t="s">
        <v>225</v>
      </c>
      <c r="F17" s="7" t="s">
        <v>226</v>
      </c>
      <c r="G17" s="9">
        <v>1</v>
      </c>
    </row>
    <row r="18" spans="1:8" ht="30">
      <c r="A18" s="9" t="s">
        <v>11</v>
      </c>
      <c r="C18" s="6" t="s">
        <v>11</v>
      </c>
      <c r="D18" s="6" t="s">
        <v>106</v>
      </c>
      <c r="E18" t="s">
        <v>227</v>
      </c>
      <c r="F18" s="7" t="s">
        <v>228</v>
      </c>
      <c r="G18" s="9">
        <v>22.609000000000002</v>
      </c>
    </row>
    <row r="19" spans="1:8">
      <c r="A19" s="9" t="s">
        <v>11</v>
      </c>
      <c r="C19" s="6" t="s">
        <v>11</v>
      </c>
      <c r="D19" s="6" t="s">
        <v>106</v>
      </c>
      <c r="E19" t="s">
        <v>229</v>
      </c>
      <c r="F19" t="s">
        <v>230</v>
      </c>
      <c r="G19" s="9">
        <v>0.124</v>
      </c>
    </row>
    <row r="20" spans="1:8" ht="18.75">
      <c r="A20" s="73" t="s">
        <v>231</v>
      </c>
      <c r="B20" s="73"/>
      <c r="C20" s="73"/>
      <c r="D20" s="73"/>
      <c r="E20" s="73"/>
      <c r="F20" s="73"/>
      <c r="G20" s="73"/>
      <c r="H20" s="73"/>
    </row>
    <row r="21" spans="1:8">
      <c r="A21" s="13" t="s">
        <v>11</v>
      </c>
      <c r="B21" s="13"/>
      <c r="C21" s="13" t="s">
        <v>12</v>
      </c>
      <c r="D21" s="13" t="s">
        <v>92</v>
      </c>
      <c r="E21" s="10" t="s">
        <v>212</v>
      </c>
      <c r="F21" s="12" t="s">
        <v>232</v>
      </c>
      <c r="G21" s="11">
        <f>(G23*3.6)/G24</f>
        <v>0.44640000000000002</v>
      </c>
      <c r="H21" s="10"/>
    </row>
    <row r="22" spans="1:8" ht="30">
      <c r="A22" s="6" t="s">
        <v>11</v>
      </c>
      <c r="B22" s="6"/>
      <c r="C22" s="6" t="s">
        <v>11</v>
      </c>
      <c r="D22" s="6" t="s">
        <v>106</v>
      </c>
      <c r="E22" t="s">
        <v>217</v>
      </c>
      <c r="F22" s="7" t="s">
        <v>218</v>
      </c>
      <c r="G22" s="9">
        <v>40</v>
      </c>
    </row>
    <row r="23" spans="1:8" ht="30">
      <c r="A23" s="6" t="s">
        <v>11</v>
      </c>
      <c r="B23" s="6"/>
      <c r="C23" s="6" t="s">
        <v>11</v>
      </c>
      <c r="D23" s="6" t="s">
        <v>106</v>
      </c>
      <c r="E23" t="s">
        <v>233</v>
      </c>
      <c r="F23" s="7" t="s">
        <v>234</v>
      </c>
      <c r="G23" s="9">
        <v>0.124</v>
      </c>
    </row>
    <row r="24" spans="1:8" ht="30">
      <c r="A24" s="6" t="s">
        <v>11</v>
      </c>
      <c r="B24" s="6"/>
      <c r="C24" s="6" t="s">
        <v>11</v>
      </c>
      <c r="D24" s="6" t="s">
        <v>106</v>
      </c>
      <c r="E24" t="s">
        <v>235</v>
      </c>
      <c r="F24" s="7" t="s">
        <v>236</v>
      </c>
      <c r="G24" s="9">
        <v>1</v>
      </c>
    </row>
    <row r="25" spans="1:8" ht="18.75">
      <c r="A25" s="74" t="s">
        <v>237</v>
      </c>
      <c r="B25" s="74"/>
      <c r="C25" s="74"/>
      <c r="D25" s="74"/>
      <c r="E25" s="74"/>
      <c r="F25" s="74"/>
      <c r="G25" s="74"/>
      <c r="H25" s="74"/>
    </row>
    <row r="26" spans="1:8">
      <c r="A26" s="13" t="s">
        <v>11</v>
      </c>
      <c r="B26" s="13"/>
      <c r="C26" s="13" t="s">
        <v>12</v>
      </c>
      <c r="D26" s="13" t="s">
        <v>92</v>
      </c>
      <c r="E26" s="10" t="s">
        <v>212</v>
      </c>
      <c r="F26" s="12" t="s">
        <v>213</v>
      </c>
      <c r="G26" s="11">
        <f>0</f>
        <v>0</v>
      </c>
      <c r="H26" s="10"/>
    </row>
    <row r="27" spans="1:8" ht="30">
      <c r="A27" s="6" t="s">
        <v>11</v>
      </c>
      <c r="B27" s="6"/>
      <c r="C27" s="6" t="s">
        <v>11</v>
      </c>
      <c r="D27" s="6" t="s">
        <v>106</v>
      </c>
      <c r="E27" t="s">
        <v>217</v>
      </c>
      <c r="F27" s="7" t="s">
        <v>218</v>
      </c>
      <c r="G27" s="9">
        <v>40</v>
      </c>
    </row>
    <row r="28" spans="1:8" ht="18.75">
      <c r="A28" s="73" t="s">
        <v>238</v>
      </c>
      <c r="B28" s="73"/>
      <c r="C28" s="73"/>
      <c r="D28" s="73"/>
      <c r="E28" s="73"/>
      <c r="F28" s="73"/>
      <c r="G28" s="73"/>
      <c r="H28" s="73"/>
    </row>
    <row r="29" spans="1:8">
      <c r="A29" s="10" t="s">
        <v>11</v>
      </c>
      <c r="B29" s="10"/>
      <c r="C29" s="10" t="s">
        <v>12</v>
      </c>
      <c r="D29" s="13" t="s">
        <v>92</v>
      </c>
      <c r="E29" s="10" t="s">
        <v>205</v>
      </c>
      <c r="F29" s="10" t="s">
        <v>239</v>
      </c>
      <c r="G29" s="11">
        <f>SUM((G33*G34*G35),(G38*G39*G40),(G43*G44*G45),(G48*G49*G50))/G30</f>
        <v>0.22200625000000002</v>
      </c>
      <c r="H29" s="10"/>
    </row>
    <row r="30" spans="1:8" ht="45">
      <c r="A30" t="s">
        <v>11</v>
      </c>
      <c r="C30" t="s">
        <v>11</v>
      </c>
      <c r="D30" s="6" t="s">
        <v>106</v>
      </c>
      <c r="E30" t="s">
        <v>240</v>
      </c>
      <c r="F30" s="7" t="s">
        <v>241</v>
      </c>
      <c r="G30" s="9">
        <v>40</v>
      </c>
    </row>
    <row r="31" spans="1:8" ht="18.75">
      <c r="A31" s="74" t="s">
        <v>221</v>
      </c>
      <c r="B31" s="74"/>
      <c r="C31" s="74"/>
      <c r="D31" s="74"/>
      <c r="E31" s="74"/>
      <c r="F31" s="74"/>
      <c r="G31" s="74"/>
      <c r="H31" s="74"/>
    </row>
    <row r="32" spans="1:8">
      <c r="A32" s="8" t="s">
        <v>11</v>
      </c>
      <c r="B32" s="8"/>
      <c r="C32" s="8" t="s">
        <v>11</v>
      </c>
      <c r="D32" s="6" t="s">
        <v>13</v>
      </c>
      <c r="E32" s="8" t="s">
        <v>222</v>
      </c>
      <c r="F32" s="8" t="s">
        <v>223</v>
      </c>
      <c r="G32" s="8" t="s">
        <v>224</v>
      </c>
      <c r="H32" s="8"/>
    </row>
    <row r="33" spans="1:8" ht="30">
      <c r="A33" t="s">
        <v>11</v>
      </c>
      <c r="C33" t="s">
        <v>11</v>
      </c>
      <c r="D33" s="6" t="s">
        <v>106</v>
      </c>
      <c r="E33" t="s">
        <v>242</v>
      </c>
      <c r="F33" s="7" t="s">
        <v>226</v>
      </c>
      <c r="G33" s="9">
        <v>1</v>
      </c>
    </row>
    <row r="34" spans="1:8" ht="30">
      <c r="A34" t="s">
        <v>11</v>
      </c>
      <c r="C34" t="s">
        <v>11</v>
      </c>
      <c r="D34" s="6" t="s">
        <v>106</v>
      </c>
      <c r="E34" t="s">
        <v>227</v>
      </c>
      <c r="F34" s="7" t="s">
        <v>228</v>
      </c>
      <c r="G34" s="9">
        <v>22.609000000000002</v>
      </c>
    </row>
    <row r="35" spans="1:8">
      <c r="A35" t="s">
        <v>11</v>
      </c>
      <c r="C35" t="s">
        <v>11</v>
      </c>
      <c r="D35" s="6" t="s">
        <v>106</v>
      </c>
      <c r="E35" t="s">
        <v>229</v>
      </c>
      <c r="F35" t="s">
        <v>230</v>
      </c>
      <c r="G35" s="9">
        <v>0.12</v>
      </c>
    </row>
    <row r="36" spans="1:8" ht="18.75">
      <c r="A36" s="74" t="s">
        <v>221</v>
      </c>
      <c r="B36" s="74"/>
      <c r="C36" s="74"/>
      <c r="D36" s="74"/>
      <c r="E36" s="74"/>
      <c r="F36" s="74"/>
      <c r="G36" s="74"/>
      <c r="H36" s="74"/>
    </row>
    <row r="37" spans="1:8">
      <c r="A37" s="8" t="s">
        <v>11</v>
      </c>
      <c r="B37" s="8"/>
      <c r="C37" s="8" t="s">
        <v>11</v>
      </c>
      <c r="D37" s="6" t="s">
        <v>13</v>
      </c>
      <c r="E37" s="8" t="s">
        <v>222</v>
      </c>
      <c r="F37" s="8" t="s">
        <v>223</v>
      </c>
      <c r="G37" s="8" t="s">
        <v>243</v>
      </c>
      <c r="H37" s="8"/>
    </row>
    <row r="38" spans="1:8" ht="30">
      <c r="A38" s="8" t="s">
        <v>11</v>
      </c>
      <c r="C38" t="s">
        <v>11</v>
      </c>
      <c r="D38" s="6" t="s">
        <v>106</v>
      </c>
      <c r="E38" t="s">
        <v>242</v>
      </c>
      <c r="F38" s="7" t="s">
        <v>226</v>
      </c>
      <c r="G38" s="9">
        <v>1</v>
      </c>
    </row>
    <row r="39" spans="1:8" ht="30">
      <c r="A39" s="8" t="s">
        <v>11</v>
      </c>
      <c r="C39" t="s">
        <v>11</v>
      </c>
      <c r="D39" s="6" t="s">
        <v>106</v>
      </c>
      <c r="E39" t="s">
        <v>227</v>
      </c>
      <c r="F39" s="7" t="s">
        <v>228</v>
      </c>
      <c r="G39" s="9">
        <v>38.936999999999998</v>
      </c>
    </row>
    <row r="40" spans="1:8">
      <c r="A40" s="8" t="s">
        <v>11</v>
      </c>
      <c r="C40" t="s">
        <v>11</v>
      </c>
      <c r="D40" s="6" t="s">
        <v>106</v>
      </c>
      <c r="E40" t="s">
        <v>229</v>
      </c>
      <c r="F40" t="s">
        <v>230</v>
      </c>
      <c r="G40" s="9">
        <v>0.08</v>
      </c>
    </row>
    <row r="41" spans="1:8" ht="18.75">
      <c r="A41" s="74" t="s">
        <v>221</v>
      </c>
      <c r="B41" s="74"/>
      <c r="C41" s="74"/>
      <c r="D41" s="74"/>
      <c r="E41" s="74"/>
      <c r="F41" s="74"/>
      <c r="G41" s="74"/>
      <c r="H41" s="74"/>
    </row>
    <row r="42" spans="1:8">
      <c r="A42" s="8" t="s">
        <v>11</v>
      </c>
      <c r="B42" s="8"/>
      <c r="C42" s="8" t="s">
        <v>11</v>
      </c>
      <c r="D42" s="6" t="s">
        <v>13</v>
      </c>
      <c r="E42" s="8" t="s">
        <v>222</v>
      </c>
      <c r="F42" s="8" t="s">
        <v>223</v>
      </c>
      <c r="G42" s="8" t="s">
        <v>243</v>
      </c>
      <c r="H42" s="8"/>
    </row>
    <row r="43" spans="1:8" ht="30">
      <c r="A43" s="8" t="s">
        <v>11</v>
      </c>
      <c r="C43" t="s">
        <v>11</v>
      </c>
      <c r="D43" s="6" t="s">
        <v>106</v>
      </c>
      <c r="E43" t="s">
        <v>242</v>
      </c>
      <c r="F43" s="7" t="s">
        <v>226</v>
      </c>
      <c r="G43" s="9">
        <v>2</v>
      </c>
    </row>
    <row r="44" spans="1:8" ht="30">
      <c r="A44" s="8" t="s">
        <v>11</v>
      </c>
      <c r="C44" t="s">
        <v>11</v>
      </c>
      <c r="D44" s="6" t="s">
        <v>106</v>
      </c>
      <c r="E44" t="s">
        <v>227</v>
      </c>
      <c r="F44" s="7" t="s">
        <v>228</v>
      </c>
      <c r="G44" s="9">
        <v>3.5000000000000003E-2</v>
      </c>
    </row>
    <row r="45" spans="1:8">
      <c r="A45" s="8" t="s">
        <v>11</v>
      </c>
      <c r="C45" t="s">
        <v>11</v>
      </c>
      <c r="D45" s="6" t="s">
        <v>106</v>
      </c>
      <c r="E45" t="s">
        <v>229</v>
      </c>
      <c r="F45" t="s">
        <v>230</v>
      </c>
      <c r="G45" s="9">
        <v>0.06</v>
      </c>
    </row>
    <row r="46" spans="1:8" ht="18.75">
      <c r="A46" s="74" t="s">
        <v>221</v>
      </c>
      <c r="B46" s="74"/>
      <c r="C46" s="74"/>
      <c r="D46" s="74"/>
      <c r="E46" s="74"/>
      <c r="F46" s="74"/>
      <c r="G46" s="74"/>
      <c r="H46" s="74"/>
    </row>
    <row r="47" spans="1:8">
      <c r="A47" s="8" t="s">
        <v>11</v>
      </c>
      <c r="B47" s="8"/>
      <c r="C47" s="8" t="s">
        <v>11</v>
      </c>
      <c r="D47" s="6" t="s">
        <v>13</v>
      </c>
      <c r="E47" s="8" t="s">
        <v>222</v>
      </c>
      <c r="F47" s="8" t="s">
        <v>223</v>
      </c>
      <c r="G47" s="8" t="s">
        <v>243</v>
      </c>
      <c r="H47" s="8"/>
    </row>
    <row r="48" spans="1:8" ht="30">
      <c r="A48" s="8" t="s">
        <v>11</v>
      </c>
      <c r="C48" t="s">
        <v>11</v>
      </c>
      <c r="D48" s="6" t="s">
        <v>106</v>
      </c>
      <c r="E48" t="s">
        <v>242</v>
      </c>
      <c r="F48" s="7" t="s">
        <v>226</v>
      </c>
      <c r="G48" s="9">
        <v>1</v>
      </c>
    </row>
    <row r="49" spans="1:7" ht="30">
      <c r="A49" s="8" t="s">
        <v>11</v>
      </c>
      <c r="C49" t="s">
        <v>11</v>
      </c>
      <c r="D49" s="6" t="s">
        <v>106</v>
      </c>
      <c r="E49" t="s">
        <v>227</v>
      </c>
      <c r="F49" s="7" t="s">
        <v>228</v>
      </c>
      <c r="G49" s="9">
        <v>43.542999999999999</v>
      </c>
    </row>
    <row r="50" spans="1:7">
      <c r="A50" s="8" t="s">
        <v>11</v>
      </c>
      <c r="C50" t="s">
        <v>11</v>
      </c>
      <c r="D50" s="6" t="s">
        <v>106</v>
      </c>
      <c r="E50" t="s">
        <v>229</v>
      </c>
      <c r="F50" t="s">
        <v>230</v>
      </c>
      <c r="G50" s="9">
        <v>7.0000000000000007E-2</v>
      </c>
    </row>
  </sheetData>
  <mergeCells count="13">
    <mergeCell ref="A46:H46"/>
    <mergeCell ref="A20:H20"/>
    <mergeCell ref="A25:H25"/>
    <mergeCell ref="A28:H28"/>
    <mergeCell ref="A31:H31"/>
    <mergeCell ref="A36:H36"/>
    <mergeCell ref="A41:H41"/>
    <mergeCell ref="A15:H15"/>
    <mergeCell ref="A2:H2"/>
    <mergeCell ref="A5:H5"/>
    <mergeCell ref="A7:H7"/>
    <mergeCell ref="A8:H8"/>
    <mergeCell ref="A10:H10"/>
  </mergeCells>
  <dataValidations count="4">
    <dataValidation type="list" allowBlank="1" showInputMessage="1" showErrorMessage="1" sqref="G9" xr:uid="{0994A2C1-4F0A-4C59-9BD0-18DF0971783F}">
      <formula1>"Option A1, Option A2, Option A3"</formula1>
    </dataValidation>
    <dataValidation type="list" allowBlank="1" showInputMessage="1" showErrorMessage="1" sqref="G3" xr:uid="{BDAC436A-DD45-4D94-B6CA-DDAC9B438B7D}">
      <formula1>"Option A, Option B"</formula1>
    </dataValidation>
    <dataValidation type="list" allowBlank="1" showInputMessage="1" showErrorMessage="1" sqref="A11:C11 A6:C6 A26:C27 B12:C14 A9:C9 A3:C4 A21:C24" xr:uid="{19D0FC23-E084-4A59-841C-30776A53A1E4}">
      <formula1>"Yes, No"</formula1>
    </dataValidation>
    <dataValidation type="list" allowBlank="1" showInputMessage="1" showErrorMessage="1" sqref="D6 D16:D19 D26:D27 D47:D50 D21:D24 D29:D30 D9 D32:D35 D37:D40 D42:D45 D3:D4 D11:D14" xr:uid="{7A73F17A-0749-4992-952D-401484EC0FF2}">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D993-527E-418E-B97A-052A2E1E26C8}">
  <dimension ref="A1:H66"/>
  <sheetViews>
    <sheetView workbookViewId="0">
      <selection activeCell="A51" sqref="A51"/>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68" t="s">
        <v>0</v>
      </c>
      <c r="B1" s="68" t="s">
        <v>1</v>
      </c>
      <c r="C1" s="68" t="s">
        <v>2</v>
      </c>
      <c r="D1" s="21" t="s">
        <v>3</v>
      </c>
      <c r="E1" s="21" t="s">
        <v>5</v>
      </c>
      <c r="F1" s="21" t="s">
        <v>6</v>
      </c>
      <c r="G1" s="21" t="s">
        <v>7</v>
      </c>
      <c r="H1" s="21" t="s">
        <v>8</v>
      </c>
    </row>
    <row r="2" spans="1:8" ht="18.75">
      <c r="A2" s="73" t="s">
        <v>244</v>
      </c>
      <c r="B2" s="73"/>
      <c r="C2" s="73"/>
      <c r="D2" s="73"/>
      <c r="E2" s="73"/>
      <c r="F2" s="73"/>
      <c r="G2" s="73"/>
      <c r="H2" s="73"/>
    </row>
    <row r="3" spans="1:8" ht="135">
      <c r="A3" s="6" t="s">
        <v>11</v>
      </c>
      <c r="B3" s="6"/>
      <c r="C3" s="6" t="s">
        <v>12</v>
      </c>
      <c r="D3" s="6" t="s">
        <v>85</v>
      </c>
      <c r="E3" s="6" t="s">
        <v>245</v>
      </c>
      <c r="F3" s="7" t="s">
        <v>246</v>
      </c>
      <c r="G3" s="6" t="s">
        <v>247</v>
      </c>
      <c r="H3" s="6"/>
    </row>
    <row r="4" spans="1:8" ht="30">
      <c r="A4" s="13" t="s">
        <v>11</v>
      </c>
      <c r="B4" s="13"/>
      <c r="C4" s="13" t="s">
        <v>12</v>
      </c>
      <c r="D4" s="13" t="s">
        <v>92</v>
      </c>
      <c r="E4" s="10" t="s">
        <v>248</v>
      </c>
      <c r="F4" s="12" t="s">
        <v>249</v>
      </c>
      <c r="G4" s="11">
        <f>(1-IF(G3="Approach 1",(G6),IF(AND(G3="Approach 2"),G20)))*(((IF(G26="Option A1",SUM(G30*G28)/SUM(G30),IF(AND(G26="Option A2"),(SUM(G39*G38))/(SUM(G39)),IF(AND(G26="Option A3"),(SUM(G44*G43)/SUM(G44))))))))+IF(G3="Approach 1",(G6),IF(AND(G3="Approach 2"),G20))*(((IF(G48="Option A1",SUM(G52*G50)/SUM(G52),IF(AND(G48="Option A2"),(SUM(G61*G60))/(SUM(G61)),IF(AND(G48="Option A3"),(SUM(G66*G65)/SUM(G66))))))))</f>
        <v>4.5557135000000006E-2</v>
      </c>
      <c r="H4" s="10"/>
    </row>
    <row r="5" spans="1:8" ht="18.75">
      <c r="A5" s="73" t="s">
        <v>250</v>
      </c>
      <c r="B5" s="73"/>
      <c r="C5" s="73"/>
      <c r="D5" s="73"/>
      <c r="E5" s="73"/>
      <c r="F5" s="73"/>
      <c r="G5" s="73"/>
      <c r="H5" s="73"/>
    </row>
    <row r="6" spans="1:8" ht="30">
      <c r="A6" s="13" t="s">
        <v>11</v>
      </c>
      <c r="B6" s="13"/>
      <c r="C6" s="13" t="s">
        <v>12</v>
      </c>
      <c r="D6" s="13" t="s">
        <v>92</v>
      </c>
      <c r="E6" s="10" t="s">
        <v>251</v>
      </c>
      <c r="F6" s="12" t="s">
        <v>252</v>
      </c>
      <c r="G6" s="11">
        <f>'Default Lambda'!C16</f>
        <v>0.35</v>
      </c>
      <c r="H6" s="12" t="s">
        <v>253</v>
      </c>
    </row>
    <row r="7" spans="1:8">
      <c r="A7" s="13" t="s">
        <v>11</v>
      </c>
      <c r="B7" s="13"/>
      <c r="C7" s="13" t="s">
        <v>12</v>
      </c>
      <c r="D7" s="13" t="s">
        <v>92</v>
      </c>
      <c r="E7" s="10" t="s">
        <v>254</v>
      </c>
      <c r="F7" s="12" t="s">
        <v>255</v>
      </c>
      <c r="G7" s="11">
        <f>(AVERAGE(G8,G9,G10,G11,G12))/(AVERAGE(G13,G14,G15,G16,G17))*(100)</f>
        <v>25</v>
      </c>
      <c r="H7" s="10"/>
    </row>
    <row r="8" spans="1:8" ht="30">
      <c r="A8" s="6" t="s">
        <v>11</v>
      </c>
      <c r="B8" s="6"/>
      <c r="C8" s="6" t="s">
        <v>11</v>
      </c>
      <c r="D8" s="6" t="s">
        <v>106</v>
      </c>
      <c r="E8" t="s">
        <v>256</v>
      </c>
      <c r="F8" s="7" t="s">
        <v>257</v>
      </c>
      <c r="G8" s="9">
        <v>10</v>
      </c>
    </row>
    <row r="9" spans="1:8" ht="30">
      <c r="A9" s="6" t="s">
        <v>11</v>
      </c>
      <c r="B9" s="6"/>
      <c r="C9" s="6" t="s">
        <v>11</v>
      </c>
      <c r="D9" s="6" t="s">
        <v>106</v>
      </c>
      <c r="E9" t="s">
        <v>258</v>
      </c>
      <c r="F9" s="7" t="s">
        <v>259</v>
      </c>
      <c r="G9" s="9">
        <v>10</v>
      </c>
    </row>
    <row r="10" spans="1:8" ht="30">
      <c r="A10" s="6" t="s">
        <v>11</v>
      </c>
      <c r="B10" s="6"/>
      <c r="C10" s="6" t="s">
        <v>11</v>
      </c>
      <c r="D10" s="6" t="s">
        <v>106</v>
      </c>
      <c r="E10" t="s">
        <v>260</v>
      </c>
      <c r="F10" s="7" t="s">
        <v>261</v>
      </c>
      <c r="G10" s="9">
        <v>10</v>
      </c>
    </row>
    <row r="11" spans="1:8" ht="30">
      <c r="A11" s="6" t="s">
        <v>11</v>
      </c>
      <c r="B11" s="6"/>
      <c r="C11" s="6" t="s">
        <v>11</v>
      </c>
      <c r="D11" s="6" t="s">
        <v>106</v>
      </c>
      <c r="E11" t="s">
        <v>262</v>
      </c>
      <c r="F11" s="7" t="s">
        <v>263</v>
      </c>
      <c r="G11" s="9">
        <v>10</v>
      </c>
    </row>
    <row r="12" spans="1:8" ht="30">
      <c r="A12" s="6" t="s">
        <v>11</v>
      </c>
      <c r="B12" s="6"/>
      <c r="C12" s="6" t="s">
        <v>11</v>
      </c>
      <c r="D12" s="6" t="s">
        <v>106</v>
      </c>
      <c r="E12" t="s">
        <v>264</v>
      </c>
      <c r="F12" s="7" t="s">
        <v>265</v>
      </c>
      <c r="G12" s="9">
        <v>10</v>
      </c>
    </row>
    <row r="13" spans="1:8" ht="30">
      <c r="A13" s="6" t="s">
        <v>11</v>
      </c>
      <c r="B13" s="6"/>
      <c r="C13" s="6" t="s">
        <v>11</v>
      </c>
      <c r="D13" s="6" t="s">
        <v>106</v>
      </c>
      <c r="E13" t="s">
        <v>266</v>
      </c>
      <c r="F13" s="7" t="s">
        <v>267</v>
      </c>
      <c r="G13" s="9">
        <v>40</v>
      </c>
    </row>
    <row r="14" spans="1:8" ht="30">
      <c r="A14" s="6" t="s">
        <v>11</v>
      </c>
      <c r="B14" s="6"/>
      <c r="C14" s="6" t="s">
        <v>11</v>
      </c>
      <c r="D14" s="6" t="s">
        <v>106</v>
      </c>
      <c r="E14" t="s">
        <v>268</v>
      </c>
      <c r="F14" s="7" t="s">
        <v>267</v>
      </c>
      <c r="G14" s="9">
        <v>40</v>
      </c>
    </row>
    <row r="15" spans="1:8" ht="30">
      <c r="A15" s="6" t="s">
        <v>11</v>
      </c>
      <c r="B15" s="6"/>
      <c r="C15" s="6" t="s">
        <v>11</v>
      </c>
      <c r="D15" s="6" t="s">
        <v>106</v>
      </c>
      <c r="E15" t="s">
        <v>269</v>
      </c>
      <c r="F15" s="7" t="s">
        <v>267</v>
      </c>
      <c r="G15" s="9">
        <v>40</v>
      </c>
    </row>
    <row r="16" spans="1:8" ht="30">
      <c r="A16" s="6" t="s">
        <v>11</v>
      </c>
      <c r="B16" s="6"/>
      <c r="C16" s="6" t="s">
        <v>11</v>
      </c>
      <c r="D16" s="6" t="s">
        <v>106</v>
      </c>
      <c r="E16" t="s">
        <v>270</v>
      </c>
      <c r="F16" s="7" t="s">
        <v>267</v>
      </c>
      <c r="G16" s="9">
        <v>40</v>
      </c>
    </row>
    <row r="17" spans="1:8" ht="30">
      <c r="A17" s="6" t="s">
        <v>11</v>
      </c>
      <c r="B17" s="6"/>
      <c r="C17" s="6" t="s">
        <v>11</v>
      </c>
      <c r="D17" s="6" t="s">
        <v>106</v>
      </c>
      <c r="E17" t="s">
        <v>271</v>
      </c>
      <c r="F17" s="7" t="s">
        <v>267</v>
      </c>
      <c r="G17" s="9">
        <v>40</v>
      </c>
    </row>
    <row r="18" spans="1:8">
      <c r="A18" s="6" t="s">
        <v>11</v>
      </c>
      <c r="B18" s="6"/>
      <c r="C18" s="6" t="s">
        <v>11</v>
      </c>
      <c r="D18" s="6" t="s">
        <v>106</v>
      </c>
      <c r="E18" t="s">
        <v>272</v>
      </c>
      <c r="F18" s="7" t="s">
        <v>273</v>
      </c>
      <c r="G18" s="9">
        <v>2009</v>
      </c>
    </row>
    <row r="19" spans="1:8" ht="18.75">
      <c r="A19" s="73" t="s">
        <v>274</v>
      </c>
      <c r="B19" s="73"/>
      <c r="C19" s="73"/>
      <c r="D19" s="73"/>
      <c r="E19" s="73"/>
      <c r="F19" s="73"/>
      <c r="G19" s="73"/>
      <c r="H19" s="73"/>
    </row>
    <row r="20" spans="1:8" ht="30">
      <c r="A20" s="6" t="s">
        <v>11</v>
      </c>
      <c r="B20" s="6"/>
      <c r="C20" s="6" t="s">
        <v>11</v>
      </c>
      <c r="D20" s="6" t="s">
        <v>106</v>
      </c>
      <c r="E20" t="s">
        <v>251</v>
      </c>
      <c r="F20" s="7" t="s">
        <v>252</v>
      </c>
      <c r="G20" s="9">
        <v>50</v>
      </c>
    </row>
    <row r="21" spans="1:8">
      <c r="A21" s="6" t="s">
        <v>11</v>
      </c>
      <c r="B21" s="6"/>
      <c r="C21" s="6" t="s">
        <v>11</v>
      </c>
      <c r="D21" s="6" t="s">
        <v>13</v>
      </c>
      <c r="E21" t="s">
        <v>275</v>
      </c>
      <c r="F21" s="7" t="s">
        <v>276</v>
      </c>
      <c r="G21" s="9"/>
    </row>
    <row r="22" spans="1:8">
      <c r="A22" s="6" t="s">
        <v>11</v>
      </c>
      <c r="B22" s="6"/>
      <c r="C22" s="6" t="s">
        <v>11</v>
      </c>
      <c r="D22" s="6" t="s">
        <v>277</v>
      </c>
      <c r="E22" t="s">
        <v>278</v>
      </c>
      <c r="F22" s="7" t="s">
        <v>279</v>
      </c>
      <c r="G22" s="9"/>
    </row>
    <row r="23" spans="1:8" ht="18.75">
      <c r="A23" s="73" t="s">
        <v>280</v>
      </c>
      <c r="B23" s="73"/>
      <c r="C23" s="73"/>
      <c r="D23" s="73"/>
      <c r="E23" s="73"/>
      <c r="F23" s="73"/>
      <c r="G23" s="73"/>
      <c r="H23" s="73"/>
    </row>
    <row r="24" spans="1:8" ht="18.75">
      <c r="A24" s="73" t="s">
        <v>208</v>
      </c>
      <c r="B24" s="73"/>
      <c r="C24" s="73"/>
      <c r="D24" s="73"/>
      <c r="E24" s="73"/>
      <c r="F24" s="73"/>
      <c r="G24" s="73"/>
      <c r="H24" s="73"/>
    </row>
    <row r="25" spans="1:8" ht="18.75">
      <c r="A25" s="73" t="s">
        <v>281</v>
      </c>
      <c r="B25" s="73"/>
      <c r="C25" s="73"/>
      <c r="D25" s="73"/>
      <c r="E25" s="73"/>
      <c r="F25" s="73"/>
      <c r="G25" s="73"/>
      <c r="H25" s="73"/>
    </row>
    <row r="26" spans="1:8" ht="105">
      <c r="A26" s="6" t="s">
        <v>11</v>
      </c>
      <c r="B26" s="6"/>
      <c r="C26" s="6" t="s">
        <v>12</v>
      </c>
      <c r="D26" s="6" t="s">
        <v>85</v>
      </c>
      <c r="E26" t="s">
        <v>86</v>
      </c>
      <c r="F26" s="7" t="s">
        <v>210</v>
      </c>
      <c r="G26" t="s">
        <v>211</v>
      </c>
    </row>
    <row r="27" spans="1:8" ht="18.75">
      <c r="A27" s="73" t="s">
        <v>211</v>
      </c>
      <c r="B27" s="73"/>
      <c r="C27" s="73"/>
      <c r="D27" s="73"/>
      <c r="E27" s="73"/>
      <c r="F27" s="73"/>
      <c r="G27" s="73"/>
      <c r="H27" s="73"/>
    </row>
    <row r="28" spans="1:8">
      <c r="A28" s="13" t="s">
        <v>11</v>
      </c>
      <c r="B28" s="13"/>
      <c r="C28" s="13" t="s">
        <v>12</v>
      </c>
      <c r="D28" s="13" t="s">
        <v>92</v>
      </c>
      <c r="E28" s="10" t="s">
        <v>212</v>
      </c>
      <c r="F28" s="12" t="s">
        <v>213</v>
      </c>
      <c r="G28" s="11">
        <f>SUM((G34*G35*G36)/G30)</f>
        <v>7.0087900000000009E-2</v>
      </c>
      <c r="H28" s="10"/>
    </row>
    <row r="29" spans="1:8" ht="30">
      <c r="A29" s="6" t="s">
        <v>11</v>
      </c>
      <c r="B29" s="6"/>
      <c r="C29" s="6" t="s">
        <v>11</v>
      </c>
      <c r="D29" s="6" t="s">
        <v>13</v>
      </c>
      <c r="E29" t="s">
        <v>214</v>
      </c>
      <c r="F29" s="7" t="s">
        <v>215</v>
      </c>
      <c r="G29" t="s">
        <v>216</v>
      </c>
    </row>
    <row r="30" spans="1:8" ht="30">
      <c r="A30" s="6" t="s">
        <v>11</v>
      </c>
      <c r="B30" s="6"/>
      <c r="C30" s="6" t="s">
        <v>11</v>
      </c>
      <c r="D30" s="6" t="s">
        <v>106</v>
      </c>
      <c r="E30" t="s">
        <v>217</v>
      </c>
      <c r="F30" s="7" t="s">
        <v>218</v>
      </c>
      <c r="G30" s="9">
        <v>40</v>
      </c>
    </row>
    <row r="31" spans="1:8">
      <c r="A31" s="6" t="s">
        <v>11</v>
      </c>
      <c r="B31" s="6"/>
      <c r="C31" s="6" t="s">
        <v>11</v>
      </c>
      <c r="D31" s="6" t="s">
        <v>13</v>
      </c>
      <c r="E31" t="s">
        <v>219</v>
      </c>
      <c r="F31" s="7" t="s">
        <v>220</v>
      </c>
      <c r="G31" s="9">
        <v>2009</v>
      </c>
    </row>
    <row r="32" spans="1:8" ht="18.75">
      <c r="A32" s="74" t="s">
        <v>221</v>
      </c>
      <c r="B32" s="74"/>
      <c r="C32" s="74"/>
      <c r="D32" s="74"/>
      <c r="E32" s="74"/>
      <c r="F32" s="74"/>
      <c r="G32" s="74"/>
      <c r="H32" s="74"/>
    </row>
    <row r="33" spans="1:8">
      <c r="A33" s="8" t="s">
        <v>11</v>
      </c>
      <c r="B33" s="8"/>
      <c r="C33" s="8" t="s">
        <v>11</v>
      </c>
      <c r="D33" s="6" t="s">
        <v>13</v>
      </c>
      <c r="E33" s="8" t="s">
        <v>222</v>
      </c>
      <c r="F33" s="18" t="s">
        <v>223</v>
      </c>
      <c r="G33" s="8" t="s">
        <v>224</v>
      </c>
      <c r="H33" s="8"/>
    </row>
    <row r="34" spans="1:8" ht="30">
      <c r="A34" s="8" t="s">
        <v>11</v>
      </c>
      <c r="C34" s="8" t="s">
        <v>11</v>
      </c>
      <c r="D34" s="6" t="s">
        <v>106</v>
      </c>
      <c r="E34" t="s">
        <v>225</v>
      </c>
      <c r="F34" s="7" t="s">
        <v>226</v>
      </c>
      <c r="G34" s="9">
        <v>1</v>
      </c>
    </row>
    <row r="35" spans="1:8" ht="30">
      <c r="A35" s="8" t="s">
        <v>11</v>
      </c>
      <c r="C35" s="8" t="s">
        <v>11</v>
      </c>
      <c r="D35" s="6" t="s">
        <v>106</v>
      </c>
      <c r="E35" t="s">
        <v>227</v>
      </c>
      <c r="F35" s="7" t="s">
        <v>228</v>
      </c>
      <c r="G35" s="9">
        <v>22.609000000000002</v>
      </c>
    </row>
    <row r="36" spans="1:8">
      <c r="A36" s="8" t="s">
        <v>11</v>
      </c>
      <c r="C36" s="8" t="s">
        <v>11</v>
      </c>
      <c r="D36" s="6" t="s">
        <v>106</v>
      </c>
      <c r="E36" t="s">
        <v>229</v>
      </c>
      <c r="F36" t="s">
        <v>230</v>
      </c>
      <c r="G36" s="9">
        <v>0.124</v>
      </c>
    </row>
    <row r="37" spans="1:8" ht="18.75">
      <c r="A37" s="73" t="s">
        <v>231</v>
      </c>
      <c r="B37" s="73"/>
      <c r="C37" s="73"/>
      <c r="D37" s="73"/>
      <c r="E37" s="73"/>
      <c r="F37" s="73"/>
      <c r="G37" s="73"/>
      <c r="H37" s="73"/>
    </row>
    <row r="38" spans="1:8">
      <c r="A38" s="13" t="s">
        <v>11</v>
      </c>
      <c r="B38" s="13"/>
      <c r="C38" s="13" t="s">
        <v>12</v>
      </c>
      <c r="D38" s="13" t="s">
        <v>92</v>
      </c>
      <c r="E38" s="10" t="s">
        <v>212</v>
      </c>
      <c r="F38" s="12" t="s">
        <v>232</v>
      </c>
      <c r="G38" s="11">
        <f>(G40*3.6)/G41</f>
        <v>0.44640000000000002</v>
      </c>
      <c r="H38" s="10"/>
    </row>
    <row r="39" spans="1:8" ht="30">
      <c r="A39" s="6" t="s">
        <v>11</v>
      </c>
      <c r="B39" s="6"/>
      <c r="C39" s="6" t="s">
        <v>11</v>
      </c>
      <c r="D39" s="6" t="s">
        <v>106</v>
      </c>
      <c r="E39" t="s">
        <v>217</v>
      </c>
      <c r="F39" s="7" t="s">
        <v>218</v>
      </c>
      <c r="G39" s="9">
        <v>40</v>
      </c>
    </row>
    <row r="40" spans="1:8" ht="30">
      <c r="A40" s="6" t="s">
        <v>11</v>
      </c>
      <c r="B40" s="6"/>
      <c r="C40" s="6" t="s">
        <v>11</v>
      </c>
      <c r="D40" s="6" t="s">
        <v>106</v>
      </c>
      <c r="E40" t="s">
        <v>233</v>
      </c>
      <c r="F40" s="7" t="s">
        <v>234</v>
      </c>
      <c r="G40" s="9">
        <v>0.124</v>
      </c>
    </row>
    <row r="41" spans="1:8" ht="30">
      <c r="A41" s="6" t="s">
        <v>11</v>
      </c>
      <c r="B41" s="6"/>
      <c r="C41" s="6" t="s">
        <v>11</v>
      </c>
      <c r="D41" s="6" t="s">
        <v>106</v>
      </c>
      <c r="E41" t="s">
        <v>235</v>
      </c>
      <c r="F41" s="7" t="s">
        <v>236</v>
      </c>
      <c r="G41" s="9">
        <v>1</v>
      </c>
    </row>
    <row r="42" spans="1:8" ht="18.75">
      <c r="A42" s="74" t="s">
        <v>237</v>
      </c>
      <c r="B42" s="74"/>
      <c r="C42" s="74"/>
      <c r="D42" s="74"/>
      <c r="E42" s="74"/>
      <c r="F42" s="74"/>
      <c r="G42" s="74"/>
      <c r="H42" s="74"/>
    </row>
    <row r="43" spans="1:8">
      <c r="A43" s="13" t="s">
        <v>11</v>
      </c>
      <c r="B43" s="13"/>
      <c r="C43" s="13" t="s">
        <v>12</v>
      </c>
      <c r="D43" s="13" t="s">
        <v>92</v>
      </c>
      <c r="E43" s="10" t="s">
        <v>212</v>
      </c>
      <c r="F43" s="12" t="s">
        <v>213</v>
      </c>
      <c r="G43" s="11">
        <f>0</f>
        <v>0</v>
      </c>
      <c r="H43" s="10"/>
    </row>
    <row r="44" spans="1:8" ht="30">
      <c r="A44" s="6" t="s">
        <v>11</v>
      </c>
      <c r="B44" s="6"/>
      <c r="C44" s="6" t="s">
        <v>11</v>
      </c>
      <c r="D44" s="6" t="s">
        <v>106</v>
      </c>
      <c r="E44" t="s">
        <v>217</v>
      </c>
      <c r="F44" s="7" t="s">
        <v>218</v>
      </c>
      <c r="G44" s="9">
        <v>40</v>
      </c>
    </row>
    <row r="45" spans="1:8" ht="18.75">
      <c r="A45" s="73" t="s">
        <v>282</v>
      </c>
      <c r="B45" s="73"/>
      <c r="C45" s="73"/>
      <c r="D45" s="73"/>
      <c r="E45" s="73"/>
      <c r="F45" s="73"/>
      <c r="G45" s="73"/>
      <c r="H45" s="73"/>
    </row>
    <row r="46" spans="1:8" ht="18.75">
      <c r="A46" s="73" t="s">
        <v>208</v>
      </c>
      <c r="B46" s="73"/>
      <c r="C46" s="73"/>
      <c r="D46" s="73"/>
      <c r="E46" s="73"/>
      <c r="F46" s="73"/>
      <c r="G46" s="73"/>
      <c r="H46" s="73"/>
    </row>
    <row r="47" spans="1:8" ht="18.75">
      <c r="A47" s="73" t="s">
        <v>281</v>
      </c>
      <c r="B47" s="73"/>
      <c r="C47" s="73"/>
      <c r="D47" s="73"/>
      <c r="E47" s="73"/>
      <c r="F47" s="73"/>
      <c r="G47" s="73"/>
      <c r="H47" s="73"/>
    </row>
    <row r="48" spans="1:8" ht="105">
      <c r="A48" s="6" t="s">
        <v>11</v>
      </c>
      <c r="B48" s="6"/>
      <c r="C48" s="6" t="s">
        <v>12</v>
      </c>
      <c r="D48" s="6" t="s">
        <v>85</v>
      </c>
      <c r="E48" t="s">
        <v>86</v>
      </c>
      <c r="F48" s="7" t="s">
        <v>210</v>
      </c>
      <c r="G48" t="s">
        <v>237</v>
      </c>
    </row>
    <row r="49" spans="1:8" ht="18.75">
      <c r="A49" s="73" t="s">
        <v>211</v>
      </c>
      <c r="B49" s="73"/>
      <c r="C49" s="73"/>
      <c r="D49" s="73"/>
      <c r="E49" s="73"/>
      <c r="F49" s="73"/>
      <c r="G49" s="73"/>
      <c r="H49" s="73"/>
    </row>
    <row r="50" spans="1:8">
      <c r="A50" s="13" t="s">
        <v>11</v>
      </c>
      <c r="B50" s="13"/>
      <c r="C50" s="13" t="s">
        <v>12</v>
      </c>
      <c r="D50" s="13" t="s">
        <v>92</v>
      </c>
      <c r="E50" s="10" t="s">
        <v>283</v>
      </c>
      <c r="F50" s="12" t="s">
        <v>213</v>
      </c>
      <c r="G50" s="11">
        <f>SUM((G56*G57*G58)/G52)</f>
        <v>7.0087900000000009E-2</v>
      </c>
      <c r="H50" s="10"/>
    </row>
    <row r="51" spans="1:8" ht="30">
      <c r="A51" s="6" t="s">
        <v>11</v>
      </c>
      <c r="B51" s="6"/>
      <c r="C51" s="8" t="s">
        <v>11</v>
      </c>
      <c r="D51" s="6" t="s">
        <v>13</v>
      </c>
      <c r="E51" t="s">
        <v>284</v>
      </c>
      <c r="F51" s="7" t="s">
        <v>285</v>
      </c>
      <c r="G51" t="s">
        <v>216</v>
      </c>
    </row>
    <row r="52" spans="1:8" ht="30">
      <c r="A52" s="6" t="s">
        <v>11</v>
      </c>
      <c r="B52" s="6"/>
      <c r="C52" s="8" t="s">
        <v>11</v>
      </c>
      <c r="D52" s="6" t="s">
        <v>106</v>
      </c>
      <c r="E52" t="s">
        <v>286</v>
      </c>
      <c r="F52" s="7" t="s">
        <v>218</v>
      </c>
      <c r="G52" s="9">
        <v>40</v>
      </c>
    </row>
    <row r="53" spans="1:8">
      <c r="A53" s="6" t="s">
        <v>11</v>
      </c>
      <c r="B53" s="6"/>
      <c r="C53" s="8" t="s">
        <v>11</v>
      </c>
      <c r="D53" s="6" t="s">
        <v>13</v>
      </c>
      <c r="E53" t="s">
        <v>219</v>
      </c>
      <c r="F53" t="s">
        <v>220</v>
      </c>
      <c r="G53" s="9">
        <v>2009</v>
      </c>
    </row>
    <row r="54" spans="1:8" ht="18.75">
      <c r="A54" s="74" t="s">
        <v>221</v>
      </c>
      <c r="B54" s="74"/>
      <c r="C54" s="74"/>
      <c r="D54" s="74"/>
      <c r="E54" s="74"/>
      <c r="F54" s="74"/>
      <c r="G54" s="74"/>
      <c r="H54" s="74"/>
    </row>
    <row r="55" spans="1:8">
      <c r="A55" s="8" t="s">
        <v>11</v>
      </c>
      <c r="B55" s="8"/>
      <c r="C55" s="8" t="s">
        <v>11</v>
      </c>
      <c r="D55" s="6" t="s">
        <v>13</v>
      </c>
      <c r="E55" s="8" t="s">
        <v>222</v>
      </c>
      <c r="F55" s="8" t="s">
        <v>223</v>
      </c>
      <c r="G55" s="8" t="s">
        <v>224</v>
      </c>
      <c r="H55" s="8"/>
    </row>
    <row r="56" spans="1:8" ht="30">
      <c r="A56" s="8" t="s">
        <v>11</v>
      </c>
      <c r="C56" s="8" t="s">
        <v>11</v>
      </c>
      <c r="D56" s="6" t="s">
        <v>106</v>
      </c>
      <c r="E56" t="s">
        <v>287</v>
      </c>
      <c r="F56" s="7" t="s">
        <v>226</v>
      </c>
      <c r="G56" s="9">
        <v>1</v>
      </c>
    </row>
    <row r="57" spans="1:8" ht="30">
      <c r="A57" s="8" t="s">
        <v>11</v>
      </c>
      <c r="C57" s="8" t="s">
        <v>11</v>
      </c>
      <c r="D57" s="6" t="s">
        <v>106</v>
      </c>
      <c r="E57" t="s">
        <v>227</v>
      </c>
      <c r="F57" s="7" t="s">
        <v>228</v>
      </c>
      <c r="G57" s="9">
        <v>22.609000000000002</v>
      </c>
    </row>
    <row r="58" spans="1:8">
      <c r="A58" s="8" t="s">
        <v>11</v>
      </c>
      <c r="C58" s="8" t="s">
        <v>11</v>
      </c>
      <c r="D58" s="6" t="s">
        <v>106</v>
      </c>
      <c r="E58" t="s">
        <v>229</v>
      </c>
      <c r="F58" t="s">
        <v>230</v>
      </c>
      <c r="G58" s="9">
        <v>0.124</v>
      </c>
    </row>
    <row r="59" spans="1:8" ht="18.75">
      <c r="A59" s="73" t="s">
        <v>231</v>
      </c>
      <c r="B59" s="73"/>
      <c r="C59" s="73"/>
      <c r="D59" s="73"/>
      <c r="E59" s="73"/>
      <c r="F59" s="73"/>
      <c r="G59" s="73"/>
      <c r="H59" s="73"/>
    </row>
    <row r="60" spans="1:8">
      <c r="A60" s="13" t="s">
        <v>11</v>
      </c>
      <c r="B60" s="13"/>
      <c r="C60" s="13" t="s">
        <v>12</v>
      </c>
      <c r="D60" s="13" t="s">
        <v>92</v>
      </c>
      <c r="E60" s="10" t="s">
        <v>283</v>
      </c>
      <c r="F60" s="12" t="s">
        <v>232</v>
      </c>
      <c r="G60" s="11">
        <f>(G62*3.6)/G63</f>
        <v>0.44640000000000002</v>
      </c>
      <c r="H60" s="10"/>
    </row>
    <row r="61" spans="1:8" ht="30">
      <c r="A61" s="6" t="s">
        <v>11</v>
      </c>
      <c r="B61" s="6"/>
      <c r="C61" s="6" t="s">
        <v>11</v>
      </c>
      <c r="D61" s="6" t="s">
        <v>106</v>
      </c>
      <c r="E61" t="s">
        <v>286</v>
      </c>
      <c r="F61" s="7" t="s">
        <v>218</v>
      </c>
      <c r="G61" s="9">
        <v>40</v>
      </c>
    </row>
    <row r="62" spans="1:8" ht="30">
      <c r="A62" s="6" t="s">
        <v>11</v>
      </c>
      <c r="B62" s="6"/>
      <c r="C62" s="6" t="s">
        <v>11</v>
      </c>
      <c r="D62" s="6" t="s">
        <v>106</v>
      </c>
      <c r="E62" t="s">
        <v>288</v>
      </c>
      <c r="F62" s="7" t="s">
        <v>234</v>
      </c>
      <c r="G62" s="9">
        <v>0.124</v>
      </c>
    </row>
    <row r="63" spans="1:8" ht="30">
      <c r="A63" s="6" t="s">
        <v>11</v>
      </c>
      <c r="B63" s="6"/>
      <c r="C63" s="6" t="s">
        <v>11</v>
      </c>
      <c r="D63" s="6" t="s">
        <v>106</v>
      </c>
      <c r="E63" t="s">
        <v>289</v>
      </c>
      <c r="F63" s="7" t="s">
        <v>236</v>
      </c>
      <c r="G63" s="9">
        <v>1</v>
      </c>
    </row>
    <row r="64" spans="1:8" ht="18.75">
      <c r="A64" s="74" t="s">
        <v>237</v>
      </c>
      <c r="B64" s="74"/>
      <c r="C64" s="74"/>
      <c r="D64" s="74"/>
      <c r="E64" s="74"/>
      <c r="F64" s="74"/>
      <c r="G64" s="74"/>
      <c r="H64" s="74"/>
    </row>
    <row r="65" spans="1:8">
      <c r="A65" s="13" t="s">
        <v>11</v>
      </c>
      <c r="B65" s="13"/>
      <c r="C65" s="13" t="s">
        <v>12</v>
      </c>
      <c r="D65" s="13" t="s">
        <v>92</v>
      </c>
      <c r="E65" s="10" t="s">
        <v>283</v>
      </c>
      <c r="F65" s="12" t="s">
        <v>213</v>
      </c>
      <c r="G65" s="11">
        <f>0</f>
        <v>0</v>
      </c>
      <c r="H65" s="10"/>
    </row>
    <row r="66" spans="1:8" ht="30">
      <c r="A66" s="6" t="s">
        <v>11</v>
      </c>
      <c r="B66" s="6"/>
      <c r="C66" s="6" t="s">
        <v>11</v>
      </c>
      <c r="D66" s="6" t="s">
        <v>106</v>
      </c>
      <c r="E66" t="s">
        <v>286</v>
      </c>
      <c r="F66" s="7" t="s">
        <v>218</v>
      </c>
      <c r="G66" s="9">
        <v>40</v>
      </c>
    </row>
  </sheetData>
  <mergeCells count="17">
    <mergeCell ref="A47:H47"/>
    <mergeCell ref="A49:H49"/>
    <mergeCell ref="A54:H54"/>
    <mergeCell ref="A59:H59"/>
    <mergeCell ref="A64:H64"/>
    <mergeCell ref="A46:H46"/>
    <mergeCell ref="A2:H2"/>
    <mergeCell ref="A5:H5"/>
    <mergeCell ref="A19:H19"/>
    <mergeCell ref="A23:H23"/>
    <mergeCell ref="A24:H24"/>
    <mergeCell ref="A25:H25"/>
    <mergeCell ref="A27:H27"/>
    <mergeCell ref="A32:H32"/>
    <mergeCell ref="A37:H37"/>
    <mergeCell ref="A42:H42"/>
    <mergeCell ref="A45:H45"/>
  </mergeCells>
  <dataValidations count="4">
    <dataValidation type="list" allowBlank="1" showInputMessage="1" showErrorMessage="1" sqref="G3" xr:uid="{661BA1FF-86DD-48C7-99A8-F370EF3E42E5}">
      <formula1>"Approach 1,Approach 2"</formula1>
    </dataValidation>
    <dataValidation type="list" allowBlank="1" showInputMessage="1" showErrorMessage="1" sqref="G26 G48" xr:uid="{480F4A0C-A734-4F39-9228-031EFB3664EC}">
      <formula1>"Option A1, Option A2, Option A3"</formula1>
    </dataValidation>
    <dataValidation type="list" allowBlank="1" showInputMessage="1" showErrorMessage="1" sqref="D20:D22 D6:D18 D33:D36 D43:D44 D38:D41 D26 D55:D58 D65:D66 D60:D63 D48 D3:D4 D28:D31 D50:D53" xr:uid="{3CBBEF52-7135-48FE-971B-4A4F2554F43A}">
      <formula1>"Account, Auto-Calculate, Boolean, Date, DateTime, Duration, Email, Enum, GeoJSON, Help Text, If/Then, Image, Integer, Number, Postfix, Prefix, String, Time, URL"</formula1>
    </dataValidation>
    <dataValidation type="list" allowBlank="1" showInputMessage="1" showErrorMessage="1" sqref="A26:C26 A51:B53 A43:C44 A65:C66 A48:C48 A50:C50 A20:C22 A3:C4 A38:C41 A6:C18 A60:C63 A28:C31" xr:uid="{2D9C18B8-FD6E-48E0-A4F7-FAB30D832145}">
      <formula1>"Yes, No"</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CD9-1E14-4613-9D96-5F19F1E51DE3}">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26" t="s">
        <v>290</v>
      </c>
      <c r="C2" s="27" t="s">
        <v>291</v>
      </c>
    </row>
    <row r="3" spans="2:3">
      <c r="B3" s="28" t="s">
        <v>292</v>
      </c>
      <c r="C3" s="30">
        <v>1</v>
      </c>
    </row>
    <row r="4" spans="2:3">
      <c r="B4" s="28" t="s">
        <v>293</v>
      </c>
      <c r="C4" s="30">
        <v>0.95</v>
      </c>
    </row>
    <row r="5" spans="2:3">
      <c r="B5" s="28" t="s">
        <v>294</v>
      </c>
      <c r="C5" s="30">
        <v>0.9</v>
      </c>
    </row>
    <row r="6" spans="2:3">
      <c r="B6" s="28" t="s">
        <v>295</v>
      </c>
      <c r="C6" s="30">
        <v>0.85</v>
      </c>
    </row>
    <row r="7" spans="2:3">
      <c r="B7" s="28" t="s">
        <v>296</v>
      </c>
      <c r="C7" s="30">
        <v>0.8</v>
      </c>
    </row>
    <row r="8" spans="2:3">
      <c r="B8" s="28" t="s">
        <v>297</v>
      </c>
      <c r="C8" s="30">
        <v>0.75</v>
      </c>
    </row>
    <row r="9" spans="2:3">
      <c r="B9" s="28" t="s">
        <v>298</v>
      </c>
      <c r="C9" s="30">
        <v>0.7</v>
      </c>
    </row>
    <row r="10" spans="2:3">
      <c r="B10" s="28" t="s">
        <v>299</v>
      </c>
      <c r="C10" s="30">
        <v>0.65</v>
      </c>
    </row>
    <row r="11" spans="2:3">
      <c r="B11" s="28" t="s">
        <v>300</v>
      </c>
      <c r="C11" s="30">
        <v>0.6</v>
      </c>
    </row>
    <row r="12" spans="2:3">
      <c r="B12" s="28" t="s">
        <v>301</v>
      </c>
      <c r="C12" s="30">
        <v>0.55000000000000004</v>
      </c>
    </row>
    <row r="13" spans="2:3">
      <c r="B13" s="28" t="s">
        <v>302</v>
      </c>
      <c r="C13" s="30">
        <v>0.5</v>
      </c>
    </row>
    <row r="14" spans="2:3">
      <c r="B14" s="28" t="s">
        <v>303</v>
      </c>
      <c r="C14" s="30">
        <v>0.45</v>
      </c>
    </row>
    <row r="15" spans="2:3">
      <c r="B15" s="28" t="s">
        <v>304</v>
      </c>
      <c r="C15" s="30">
        <v>0.4</v>
      </c>
    </row>
    <row r="16" spans="2:3">
      <c r="B16" s="28" t="s">
        <v>305</v>
      </c>
      <c r="C16" s="30">
        <v>0.35</v>
      </c>
    </row>
    <row r="17" spans="2:3">
      <c r="B17" s="28" t="s">
        <v>306</v>
      </c>
      <c r="C17" s="30">
        <v>0.3</v>
      </c>
    </row>
    <row r="18" spans="2:3">
      <c r="B18" s="28" t="s">
        <v>307</v>
      </c>
      <c r="C18" s="30">
        <v>0.25</v>
      </c>
    </row>
    <row r="19" spans="2:3">
      <c r="B19" s="28" t="s">
        <v>308</v>
      </c>
      <c r="C19" s="30">
        <v>0.2</v>
      </c>
    </row>
    <row r="20" spans="2:3">
      <c r="B20" s="28" t="s">
        <v>309</v>
      </c>
      <c r="C20" s="30">
        <v>0.15</v>
      </c>
    </row>
    <row r="21" spans="2:3">
      <c r="B21" s="28" t="s">
        <v>310</v>
      </c>
      <c r="C21" s="30">
        <v>0.1</v>
      </c>
    </row>
    <row r="22" spans="2:3">
      <c r="B22" s="28" t="s">
        <v>311</v>
      </c>
      <c r="C22" s="30">
        <v>0.05</v>
      </c>
    </row>
    <row r="23" spans="2:3" ht="15.75" thickBot="1">
      <c r="B23" s="29" t="s">
        <v>312</v>
      </c>
      <c r="C23"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DE36-C8C6-47D4-A03A-0A99443206DD}">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9" customWidth="1"/>
    <col min="8" max="8" width="46.7109375" customWidth="1"/>
  </cols>
  <sheetData>
    <row r="1" spans="1:9" ht="18.75">
      <c r="A1" s="21" t="s">
        <v>0</v>
      </c>
      <c r="B1" s="21" t="s">
        <v>1</v>
      </c>
      <c r="C1" s="21" t="s">
        <v>2</v>
      </c>
      <c r="D1" s="21" t="s">
        <v>3</v>
      </c>
      <c r="E1" s="21" t="s">
        <v>5</v>
      </c>
      <c r="F1" s="21" t="s">
        <v>6</v>
      </c>
      <c r="G1" s="21" t="s">
        <v>7</v>
      </c>
      <c r="H1" s="21" t="s">
        <v>8</v>
      </c>
      <c r="I1" s="22"/>
    </row>
    <row r="2" spans="1:9" ht="18.75">
      <c r="A2" s="73" t="s">
        <v>313</v>
      </c>
      <c r="B2" s="73"/>
      <c r="C2" s="73"/>
      <c r="D2" s="73"/>
      <c r="E2" s="73"/>
      <c r="F2" s="73"/>
      <c r="G2" s="73"/>
      <c r="H2" s="73"/>
      <c r="I2" s="6"/>
    </row>
    <row r="3" spans="1:9" ht="34.5" customHeight="1">
      <c r="A3" s="80" t="s">
        <v>11</v>
      </c>
      <c r="B3" s="80"/>
      <c r="C3" s="80" t="s">
        <v>12</v>
      </c>
      <c r="D3" s="80" t="s">
        <v>85</v>
      </c>
      <c r="E3" s="80" t="s">
        <v>314</v>
      </c>
      <c r="F3" s="67" t="s">
        <v>315</v>
      </c>
      <c r="G3" s="75" t="s">
        <v>316</v>
      </c>
      <c r="H3" s="80"/>
    </row>
    <row r="4" spans="1:9">
      <c r="A4" s="80"/>
      <c r="B4" s="80"/>
      <c r="C4" s="80"/>
      <c r="D4" s="80"/>
      <c r="E4" s="80"/>
      <c r="F4" s="67" t="s">
        <v>317</v>
      </c>
      <c r="G4" s="75"/>
      <c r="H4" s="80"/>
      <c r="I4" s="6"/>
    </row>
    <row r="5" spans="1:9">
      <c r="A5" s="80"/>
      <c r="B5" s="80"/>
      <c r="C5" s="80"/>
      <c r="D5" s="80"/>
      <c r="E5" s="80"/>
      <c r="F5" s="67" t="s">
        <v>318</v>
      </c>
      <c r="G5" s="75"/>
      <c r="H5" s="80"/>
    </row>
    <row r="6" spans="1:9" ht="18.75">
      <c r="A6" s="73" t="s">
        <v>319</v>
      </c>
      <c r="B6" s="73"/>
      <c r="C6" s="73"/>
      <c r="D6" s="73"/>
      <c r="E6" s="73"/>
      <c r="F6" s="73"/>
      <c r="G6" s="73"/>
      <c r="H6" s="73"/>
    </row>
    <row r="7" spans="1:9" ht="30">
      <c r="A7" s="6" t="s">
        <v>11</v>
      </c>
      <c r="B7" s="6"/>
      <c r="C7" s="6" t="s">
        <v>11</v>
      </c>
      <c r="D7" s="6" t="s">
        <v>106</v>
      </c>
      <c r="E7" s="6" t="s">
        <v>320</v>
      </c>
      <c r="F7" s="62" t="s">
        <v>321</v>
      </c>
      <c r="G7" s="8"/>
      <c r="H7" s="6"/>
    </row>
    <row r="8" spans="1:9" ht="60">
      <c r="A8" s="6" t="s">
        <v>11</v>
      </c>
      <c r="B8" s="6"/>
      <c r="C8" s="6" t="s">
        <v>11</v>
      </c>
      <c r="D8" s="6" t="s">
        <v>322</v>
      </c>
      <c r="E8" s="62" t="s">
        <v>323</v>
      </c>
      <c r="F8" s="62" t="s">
        <v>324</v>
      </c>
      <c r="G8" s="8"/>
      <c r="H8" s="62" t="s">
        <v>325</v>
      </c>
      <c r="I8" s="6"/>
    </row>
    <row r="9" spans="1:9">
      <c r="A9" s="6"/>
      <c r="B9" s="6"/>
      <c r="C9" s="6"/>
      <c r="D9" s="6"/>
    </row>
    <row r="10" spans="1:9">
      <c r="A10" s="6"/>
      <c r="B10" s="6"/>
      <c r="C10" s="6"/>
      <c r="D10" s="6"/>
    </row>
    <row r="11" spans="1:9">
      <c r="A11" s="6"/>
      <c r="B11" s="6"/>
      <c r="C11" s="6"/>
      <c r="D11" s="6"/>
    </row>
    <row r="12" spans="1:9">
      <c r="A12" s="6"/>
      <c r="B12" s="6"/>
      <c r="C12" s="6"/>
      <c r="D12" s="6"/>
    </row>
    <row r="13" spans="1:9">
      <c r="A13" s="6"/>
      <c r="B13" s="6"/>
      <c r="C13" s="6"/>
      <c r="D13" s="6"/>
    </row>
    <row r="14" spans="1:9">
      <c r="A14" s="6"/>
      <c r="B14" s="6"/>
      <c r="C14" s="6"/>
      <c r="D14" s="6"/>
    </row>
    <row r="15" spans="1:9">
      <c r="A15" s="6"/>
      <c r="B15" s="6"/>
      <c r="C15" s="6"/>
      <c r="D15" s="6"/>
    </row>
    <row r="16" spans="1:9">
      <c r="A16" s="6"/>
      <c r="B16" s="6"/>
      <c r="C16" s="6"/>
      <c r="D16" s="6"/>
    </row>
    <row r="17" spans="1:4">
      <c r="A17" s="6"/>
      <c r="B17" s="6"/>
      <c r="C17" s="6"/>
      <c r="D17" s="6"/>
    </row>
    <row r="18" spans="1:4">
      <c r="B18" s="6"/>
      <c r="C18" s="6"/>
      <c r="D18" s="6"/>
    </row>
    <row r="19" spans="1:4">
      <c r="D19" s="6"/>
    </row>
    <row r="20" spans="1:4">
      <c r="D20" s="6"/>
    </row>
    <row r="21" spans="1:4">
      <c r="D21" s="6"/>
    </row>
    <row r="22" spans="1:4">
      <c r="D22" s="6"/>
    </row>
    <row r="23" spans="1:4">
      <c r="D23" s="6"/>
    </row>
    <row r="24" spans="1:4">
      <c r="D24" s="6"/>
    </row>
    <row r="25" spans="1:4">
      <c r="D25" s="6"/>
    </row>
    <row r="26" spans="1:4">
      <c r="D26" s="6"/>
    </row>
    <row r="27" spans="1:4">
      <c r="D27" s="6"/>
    </row>
    <row r="28" spans="1:4">
      <c r="D28" s="6"/>
    </row>
    <row r="29" spans="1:4">
      <c r="D29" s="6"/>
    </row>
    <row r="30" spans="1:4">
      <c r="D30" s="6"/>
    </row>
    <row r="31" spans="1:4">
      <c r="D31" s="6"/>
    </row>
    <row r="32" spans="1: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3CAAE725-8A4D-40D7-95E2-36B12C815B29}">
      <formula1>"Yes, No"</formula1>
    </dataValidation>
    <dataValidation type="list" allowBlank="1" showInputMessage="1" showErrorMessage="1" sqref="D9:D207" xr:uid="{99447ABB-5C1D-4B45-9B9B-08E3E2EF135C}">
      <formula1>"Account, Boolean, Date, DateTime, Duration, Email, Enum, GeoJSON, Help Text, If/Then, Image, Integer, Number, Postfix, Prefix, String, Time, URL"</formula1>
    </dataValidation>
    <dataValidation type="list" allowBlank="1" showInputMessage="1" showErrorMessage="1" sqref="G3:G5" xr:uid="{F12F87A3-448A-41F9-A89A-5A97A0CBDFF5}">
      <formula1>"Option 1,Option 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8351-122B-4E3A-9126-AAA550097798}">
  <dimension ref="A1:H51"/>
  <sheetViews>
    <sheetView workbookViewId="0"/>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7">
      <c r="A1" s="68" t="s">
        <v>0</v>
      </c>
      <c r="B1" s="68" t="s">
        <v>1</v>
      </c>
      <c r="C1" s="68" t="s">
        <v>2</v>
      </c>
      <c r="D1" s="21" t="s">
        <v>3</v>
      </c>
      <c r="E1" s="21" t="s">
        <v>5</v>
      </c>
      <c r="F1" s="21" t="s">
        <v>6</v>
      </c>
      <c r="G1" s="21" t="s">
        <v>7</v>
      </c>
      <c r="H1" s="21" t="s">
        <v>8</v>
      </c>
    </row>
    <row r="2" spans="1:8" ht="18.75">
      <c r="A2" s="73" t="s">
        <v>326</v>
      </c>
      <c r="B2" s="73"/>
      <c r="C2" s="73"/>
      <c r="D2" s="73"/>
      <c r="E2" s="73"/>
      <c r="F2" s="73"/>
      <c r="G2" s="73"/>
      <c r="H2" s="73"/>
    </row>
    <row r="3" spans="1:8" ht="106.5">
      <c r="A3" s="6" t="s">
        <v>11</v>
      </c>
      <c r="B3" s="6"/>
      <c r="C3" s="6" t="s">
        <v>12</v>
      </c>
      <c r="D3" s="6" t="s">
        <v>85</v>
      </c>
      <c r="F3" s="7" t="s">
        <v>327</v>
      </c>
      <c r="G3" t="s">
        <v>90</v>
      </c>
    </row>
    <row r="4" spans="1:8" ht="30.75">
      <c r="A4" s="13" t="s">
        <v>11</v>
      </c>
      <c r="B4" s="13"/>
      <c r="C4" s="13" t="s">
        <v>12</v>
      </c>
      <c r="D4" s="13" t="s">
        <v>92</v>
      </c>
      <c r="E4" s="10" t="s">
        <v>205</v>
      </c>
      <c r="F4" s="12" t="s">
        <v>206</v>
      </c>
      <c r="G4" s="11">
        <f>IF(AND(G3="Option A"),G6,IF(AND(G3="Option B"),G30))</f>
        <v>0.5164879</v>
      </c>
      <c r="H4" s="10"/>
    </row>
    <row r="5" spans="1:8" ht="18.75">
      <c r="A5" s="73" t="s">
        <v>207</v>
      </c>
      <c r="B5" s="73"/>
      <c r="C5" s="73"/>
      <c r="D5" s="73"/>
      <c r="E5" s="73"/>
      <c r="F5" s="73"/>
      <c r="G5" s="73"/>
      <c r="H5" s="73"/>
    </row>
    <row r="6" spans="1:8" ht="30.75">
      <c r="A6" s="13" t="s">
        <v>11</v>
      </c>
      <c r="B6" s="13"/>
      <c r="C6" s="13" t="s">
        <v>12</v>
      </c>
      <c r="D6" s="13" t="s">
        <v>92</v>
      </c>
      <c r="E6" s="10" t="s">
        <v>205</v>
      </c>
      <c r="F6" s="12" t="s">
        <v>206</v>
      </c>
      <c r="G6" s="11">
        <f>SUM(((G14*G11)/G14),((G23*G22)/G23),((G28*G27)/G28))</f>
        <v>0.5164879</v>
      </c>
      <c r="H6" s="10"/>
    </row>
    <row r="7" spans="1:8" ht="18.75">
      <c r="A7" s="73" t="s">
        <v>208</v>
      </c>
      <c r="B7" s="73"/>
      <c r="C7" s="73"/>
      <c r="D7" s="73"/>
      <c r="E7" s="73"/>
      <c r="F7" s="73"/>
      <c r="G7" s="73"/>
      <c r="H7" s="73"/>
    </row>
    <row r="8" spans="1:8" ht="18.75">
      <c r="A8" s="73" t="s">
        <v>209</v>
      </c>
      <c r="B8" s="73"/>
      <c r="C8" s="73"/>
      <c r="D8" s="73"/>
      <c r="E8" s="73"/>
      <c r="F8" s="73"/>
      <c r="G8" s="73"/>
      <c r="H8" s="73"/>
    </row>
    <row r="9" spans="1:8" ht="106.5">
      <c r="A9" s="6" t="s">
        <v>11</v>
      </c>
      <c r="B9" s="6"/>
      <c r="C9" s="6" t="s">
        <v>12</v>
      </c>
      <c r="D9" s="6" t="s">
        <v>85</v>
      </c>
      <c r="E9" t="s">
        <v>86</v>
      </c>
      <c r="F9" s="7" t="s">
        <v>210</v>
      </c>
      <c r="G9" t="s">
        <v>211</v>
      </c>
    </row>
    <row r="10" spans="1:8" ht="18.75">
      <c r="A10" s="73" t="s">
        <v>211</v>
      </c>
      <c r="B10" s="73"/>
      <c r="C10" s="73"/>
      <c r="D10" s="73"/>
      <c r="E10" s="73"/>
      <c r="F10" s="73"/>
      <c r="G10" s="73"/>
      <c r="H10" s="73"/>
    </row>
    <row r="11" spans="1:8">
      <c r="A11" s="13" t="s">
        <v>11</v>
      </c>
      <c r="B11" s="13"/>
      <c r="C11" s="13" t="s">
        <v>12</v>
      </c>
      <c r="D11" s="13" t="s">
        <v>92</v>
      </c>
      <c r="E11" s="10" t="s">
        <v>212</v>
      </c>
      <c r="F11" s="10" t="s">
        <v>213</v>
      </c>
      <c r="G11" s="11">
        <f>SUM((G18*G19*G20)/G14)</f>
        <v>7.0087900000000009E-2</v>
      </c>
      <c r="H11" s="10"/>
    </row>
    <row r="12" spans="1:8" s="72" customFormat="1">
      <c r="A12" s="70" t="s">
        <v>11</v>
      </c>
      <c r="B12" s="70"/>
      <c r="C12" s="70" t="s">
        <v>11</v>
      </c>
      <c r="D12" s="71" t="s">
        <v>13</v>
      </c>
      <c r="E12" s="70" t="s">
        <v>222</v>
      </c>
      <c r="F12" s="70" t="s">
        <v>223</v>
      </c>
      <c r="G12" s="70"/>
      <c r="H12" s="70"/>
    </row>
    <row r="13" spans="1:8" ht="30.75">
      <c r="A13" s="8" t="s">
        <v>11</v>
      </c>
      <c r="B13" s="6"/>
      <c r="C13" s="8" t="s">
        <v>11</v>
      </c>
      <c r="D13" s="6" t="s">
        <v>13</v>
      </c>
      <c r="E13" t="s">
        <v>214</v>
      </c>
      <c r="F13" s="7" t="s">
        <v>328</v>
      </c>
      <c r="G13" t="s">
        <v>216</v>
      </c>
    </row>
    <row r="14" spans="1:8" ht="30.75">
      <c r="A14" s="8" t="s">
        <v>11</v>
      </c>
      <c r="B14" s="6"/>
      <c r="C14" s="8" t="s">
        <v>11</v>
      </c>
      <c r="D14" s="6" t="s">
        <v>106</v>
      </c>
      <c r="E14" t="s">
        <v>217</v>
      </c>
      <c r="F14" s="7" t="s">
        <v>218</v>
      </c>
      <c r="G14" s="9">
        <v>40</v>
      </c>
    </row>
    <row r="15" spans="1:8">
      <c r="A15" s="8" t="s">
        <v>11</v>
      </c>
      <c r="B15" s="6"/>
      <c r="C15" s="8" t="s">
        <v>11</v>
      </c>
      <c r="D15" s="6" t="s">
        <v>13</v>
      </c>
      <c r="E15" t="s">
        <v>219</v>
      </c>
      <c r="F15" t="s">
        <v>220</v>
      </c>
      <c r="G15" s="9">
        <v>2009</v>
      </c>
    </row>
    <row r="16" spans="1:8" ht="18.75">
      <c r="A16" s="74" t="s">
        <v>221</v>
      </c>
      <c r="B16" s="74"/>
      <c r="C16" s="74"/>
      <c r="D16" s="74"/>
      <c r="E16" s="74"/>
      <c r="F16" s="74"/>
      <c r="G16" s="74"/>
      <c r="H16" s="74"/>
    </row>
    <row r="17" spans="1:8">
      <c r="A17" s="8" t="s">
        <v>11</v>
      </c>
      <c r="B17" s="8"/>
      <c r="C17" s="8" t="s">
        <v>11</v>
      </c>
      <c r="D17" s="6" t="s">
        <v>13</v>
      </c>
      <c r="E17" s="8" t="s">
        <v>222</v>
      </c>
      <c r="F17" s="8" t="s">
        <v>223</v>
      </c>
      <c r="G17" s="8" t="s">
        <v>224</v>
      </c>
      <c r="H17" s="8"/>
    </row>
    <row r="18" spans="1:8" ht="30.75">
      <c r="A18" s="8" t="s">
        <v>11</v>
      </c>
      <c r="C18" s="8" t="s">
        <v>11</v>
      </c>
      <c r="D18" s="6" t="s">
        <v>106</v>
      </c>
      <c r="E18" t="s">
        <v>225</v>
      </c>
      <c r="F18" s="7" t="s">
        <v>226</v>
      </c>
      <c r="G18" s="9">
        <v>1</v>
      </c>
    </row>
    <row r="19" spans="1:8" ht="30.75">
      <c r="A19" s="8" t="s">
        <v>11</v>
      </c>
      <c r="C19" s="8" t="s">
        <v>11</v>
      </c>
      <c r="D19" s="6" t="s">
        <v>106</v>
      </c>
      <c r="E19" t="s">
        <v>227</v>
      </c>
      <c r="F19" s="7" t="s">
        <v>228</v>
      </c>
      <c r="G19" s="9">
        <v>22.609000000000002</v>
      </c>
    </row>
    <row r="20" spans="1:8">
      <c r="A20" s="8" t="s">
        <v>11</v>
      </c>
      <c r="C20" s="8" t="s">
        <v>11</v>
      </c>
      <c r="D20" s="6" t="s">
        <v>106</v>
      </c>
      <c r="E20" t="s">
        <v>229</v>
      </c>
      <c r="F20" t="s">
        <v>230</v>
      </c>
      <c r="G20" s="9">
        <v>0.124</v>
      </c>
    </row>
    <row r="21" spans="1:8" ht="18.75">
      <c r="A21" s="73" t="s">
        <v>231</v>
      </c>
      <c r="B21" s="73"/>
      <c r="C21" s="73"/>
      <c r="D21" s="73"/>
      <c r="E21" s="73"/>
      <c r="F21" s="73"/>
      <c r="G21" s="73"/>
      <c r="H21" s="73"/>
    </row>
    <row r="22" spans="1:8">
      <c r="A22" s="13" t="s">
        <v>11</v>
      </c>
      <c r="B22" s="13"/>
      <c r="C22" s="13" t="s">
        <v>12</v>
      </c>
      <c r="D22" s="13" t="s">
        <v>92</v>
      </c>
      <c r="E22" s="10" t="s">
        <v>212</v>
      </c>
      <c r="F22" s="12" t="s">
        <v>232</v>
      </c>
      <c r="G22" s="11">
        <f>(G24*3.6)/G25</f>
        <v>0.44640000000000002</v>
      </c>
      <c r="H22" s="10"/>
    </row>
    <row r="23" spans="1:8" ht="30.75">
      <c r="A23" s="6" t="s">
        <v>11</v>
      </c>
      <c r="B23" s="6"/>
      <c r="C23" s="6" t="s">
        <v>11</v>
      </c>
      <c r="D23" s="6" t="s">
        <v>106</v>
      </c>
      <c r="E23" t="s">
        <v>217</v>
      </c>
      <c r="F23" s="7" t="s">
        <v>218</v>
      </c>
      <c r="G23" s="9">
        <v>40</v>
      </c>
    </row>
    <row r="24" spans="1:8" ht="30.75">
      <c r="A24" s="6" t="s">
        <v>11</v>
      </c>
      <c r="B24" s="6"/>
      <c r="C24" s="6" t="s">
        <v>11</v>
      </c>
      <c r="D24" s="6" t="s">
        <v>106</v>
      </c>
      <c r="E24" t="s">
        <v>233</v>
      </c>
      <c r="F24" s="7" t="s">
        <v>234</v>
      </c>
      <c r="G24" s="9">
        <v>0.124</v>
      </c>
    </row>
    <row r="25" spans="1:8" ht="30.75">
      <c r="A25" s="6" t="s">
        <v>11</v>
      </c>
      <c r="B25" s="6"/>
      <c r="C25" s="6" t="s">
        <v>11</v>
      </c>
      <c r="D25" s="6" t="s">
        <v>106</v>
      </c>
      <c r="E25" t="s">
        <v>235</v>
      </c>
      <c r="F25" s="7" t="s">
        <v>236</v>
      </c>
      <c r="G25" s="9">
        <v>1</v>
      </c>
    </row>
    <row r="26" spans="1:8" ht="18.75">
      <c r="A26" s="74" t="s">
        <v>237</v>
      </c>
      <c r="B26" s="74"/>
      <c r="C26" s="74"/>
      <c r="D26" s="74"/>
      <c r="E26" s="74"/>
      <c r="F26" s="74"/>
      <c r="G26" s="74"/>
      <c r="H26" s="74"/>
    </row>
    <row r="27" spans="1:8">
      <c r="A27" s="13" t="s">
        <v>11</v>
      </c>
      <c r="B27" s="13"/>
      <c r="C27" s="13" t="s">
        <v>12</v>
      </c>
      <c r="D27" s="13" t="s">
        <v>92</v>
      </c>
      <c r="E27" s="10" t="s">
        <v>212</v>
      </c>
      <c r="F27" s="12" t="s">
        <v>213</v>
      </c>
      <c r="G27" s="11">
        <f>0</f>
        <v>0</v>
      </c>
      <c r="H27" s="10"/>
    </row>
    <row r="28" spans="1:8" ht="30.75">
      <c r="A28" s="6" t="s">
        <v>11</v>
      </c>
      <c r="B28" s="6"/>
      <c r="C28" s="6" t="s">
        <v>11</v>
      </c>
      <c r="D28" s="6" t="s">
        <v>106</v>
      </c>
      <c r="E28" t="s">
        <v>217</v>
      </c>
      <c r="F28" s="7" t="s">
        <v>218</v>
      </c>
      <c r="G28" s="9">
        <v>40</v>
      </c>
    </row>
    <row r="29" spans="1:8" ht="18.75">
      <c r="A29" s="73" t="s">
        <v>238</v>
      </c>
      <c r="B29" s="73"/>
      <c r="C29" s="73"/>
      <c r="D29" s="73"/>
      <c r="E29" s="73"/>
      <c r="F29" s="73"/>
      <c r="G29" s="73"/>
      <c r="H29" s="73"/>
    </row>
    <row r="30" spans="1:8">
      <c r="A30" s="10" t="s">
        <v>11</v>
      </c>
      <c r="B30" s="10"/>
      <c r="C30" s="10" t="s">
        <v>12</v>
      </c>
      <c r="D30" s="13" t="s">
        <v>92</v>
      </c>
      <c r="E30" s="10" t="s">
        <v>205</v>
      </c>
      <c r="F30" s="10" t="s">
        <v>239</v>
      </c>
      <c r="G30" s="11">
        <f>SUM((G34*G35*G36),(G39*G40*G41),(G44*G45*G46),(G49*G50*G51))/G31</f>
        <v>0.22195375000000001</v>
      </c>
      <c r="H30" s="10"/>
    </row>
    <row r="31" spans="1:8" ht="45.75">
      <c r="A31" t="s">
        <v>11</v>
      </c>
      <c r="C31" t="s">
        <v>11</v>
      </c>
      <c r="D31" s="6" t="s">
        <v>106</v>
      </c>
      <c r="E31" t="s">
        <v>240</v>
      </c>
      <c r="F31" s="7" t="s">
        <v>329</v>
      </c>
      <c r="G31" s="9">
        <v>40</v>
      </c>
    </row>
    <row r="32" spans="1:8" ht="18.75">
      <c r="A32" s="74" t="s">
        <v>221</v>
      </c>
      <c r="B32" s="74"/>
      <c r="C32" s="74"/>
      <c r="D32" s="74"/>
      <c r="E32" s="74"/>
      <c r="F32" s="74"/>
      <c r="G32" s="74"/>
      <c r="H32" s="74"/>
    </row>
    <row r="33" spans="1:8">
      <c r="A33" s="8" t="s">
        <v>11</v>
      </c>
      <c r="B33" s="8"/>
      <c r="C33" s="8" t="s">
        <v>11</v>
      </c>
      <c r="D33" s="6" t="s">
        <v>13</v>
      </c>
      <c r="E33" s="8" t="s">
        <v>222</v>
      </c>
      <c r="F33" s="8" t="s">
        <v>223</v>
      </c>
      <c r="G33" s="8" t="s">
        <v>224</v>
      </c>
      <c r="H33" s="8"/>
    </row>
    <row r="34" spans="1:8" ht="30.75">
      <c r="A34" t="s">
        <v>11</v>
      </c>
      <c r="C34" t="s">
        <v>11</v>
      </c>
      <c r="D34" s="6" t="s">
        <v>106</v>
      </c>
      <c r="E34" t="s">
        <v>242</v>
      </c>
      <c r="F34" s="7" t="s">
        <v>226</v>
      </c>
      <c r="G34" s="9">
        <v>1</v>
      </c>
    </row>
    <row r="35" spans="1:8" ht="30.75">
      <c r="A35" t="s">
        <v>11</v>
      </c>
      <c r="C35" t="s">
        <v>11</v>
      </c>
      <c r="D35" s="6" t="s">
        <v>106</v>
      </c>
      <c r="E35" t="s">
        <v>227</v>
      </c>
      <c r="F35" s="7" t="s">
        <v>228</v>
      </c>
      <c r="G35" s="9">
        <v>22.609000000000002</v>
      </c>
    </row>
    <row r="36" spans="1:8">
      <c r="A36" t="s">
        <v>11</v>
      </c>
      <c r="C36" t="s">
        <v>11</v>
      </c>
      <c r="D36" s="6" t="s">
        <v>106</v>
      </c>
      <c r="E36" t="s">
        <v>229</v>
      </c>
      <c r="F36" t="s">
        <v>230</v>
      </c>
      <c r="G36" s="9">
        <v>0.12</v>
      </c>
    </row>
    <row r="37" spans="1:8" ht="18.75">
      <c r="A37" s="74" t="s">
        <v>221</v>
      </c>
      <c r="B37" s="74"/>
      <c r="C37" s="74"/>
      <c r="D37" s="74"/>
      <c r="E37" s="74"/>
      <c r="F37" s="74"/>
      <c r="G37" s="74"/>
      <c r="H37" s="74"/>
    </row>
    <row r="38" spans="1:8">
      <c r="A38" s="8" t="s">
        <v>11</v>
      </c>
      <c r="B38" s="8"/>
      <c r="C38" s="8" t="s">
        <v>11</v>
      </c>
      <c r="D38" s="6" t="s">
        <v>13</v>
      </c>
      <c r="E38" s="8" t="s">
        <v>222</v>
      </c>
      <c r="F38" s="8" t="s">
        <v>223</v>
      </c>
      <c r="G38" s="8" t="s">
        <v>243</v>
      </c>
      <c r="H38" s="8"/>
    </row>
    <row r="39" spans="1:8" ht="30.75">
      <c r="A39" t="s">
        <v>11</v>
      </c>
      <c r="C39" t="s">
        <v>11</v>
      </c>
      <c r="D39" s="6" t="s">
        <v>106</v>
      </c>
      <c r="E39" t="s">
        <v>242</v>
      </c>
      <c r="F39" s="7" t="s">
        <v>226</v>
      </c>
      <c r="G39" s="9">
        <v>1</v>
      </c>
    </row>
    <row r="40" spans="1:8" ht="30.75">
      <c r="A40" t="s">
        <v>11</v>
      </c>
      <c r="C40" t="s">
        <v>11</v>
      </c>
      <c r="D40" s="6" t="s">
        <v>106</v>
      </c>
      <c r="E40" t="s">
        <v>227</v>
      </c>
      <c r="F40" s="7" t="s">
        <v>228</v>
      </c>
      <c r="G40" s="9">
        <v>38.936999999999998</v>
      </c>
    </row>
    <row r="41" spans="1:8">
      <c r="A41" t="s">
        <v>11</v>
      </c>
      <c r="C41" t="s">
        <v>11</v>
      </c>
      <c r="D41" s="6" t="s">
        <v>106</v>
      </c>
      <c r="E41" t="s">
        <v>229</v>
      </c>
      <c r="F41" t="s">
        <v>230</v>
      </c>
      <c r="G41" s="9">
        <v>0.08</v>
      </c>
    </row>
    <row r="42" spans="1:8" ht="18.75">
      <c r="A42" s="74" t="s">
        <v>221</v>
      </c>
      <c r="B42" s="74"/>
      <c r="C42" s="74"/>
      <c r="D42" s="74"/>
      <c r="E42" s="74"/>
      <c r="F42" s="74"/>
      <c r="G42" s="74"/>
      <c r="H42" s="74"/>
    </row>
    <row r="43" spans="1:8">
      <c r="A43" s="8" t="s">
        <v>11</v>
      </c>
      <c r="B43" s="8"/>
      <c r="C43" s="8" t="s">
        <v>11</v>
      </c>
      <c r="D43" s="6" t="s">
        <v>13</v>
      </c>
      <c r="E43" s="8" t="s">
        <v>222</v>
      </c>
      <c r="F43" s="8" t="s">
        <v>223</v>
      </c>
      <c r="G43" s="8" t="s">
        <v>243</v>
      </c>
      <c r="H43" s="8"/>
    </row>
    <row r="44" spans="1:8" ht="30.75">
      <c r="A44" t="s">
        <v>11</v>
      </c>
      <c r="C44" t="s">
        <v>11</v>
      </c>
      <c r="D44" s="6" t="s">
        <v>106</v>
      </c>
      <c r="E44" t="s">
        <v>242</v>
      </c>
      <c r="F44" s="7" t="s">
        <v>226</v>
      </c>
      <c r="G44" s="9">
        <v>1</v>
      </c>
    </row>
    <row r="45" spans="1:8" ht="30.75">
      <c r="A45" t="s">
        <v>11</v>
      </c>
      <c r="C45" t="s">
        <v>11</v>
      </c>
      <c r="D45" s="6" t="s">
        <v>106</v>
      </c>
      <c r="E45" t="s">
        <v>227</v>
      </c>
      <c r="F45" s="7" t="s">
        <v>228</v>
      </c>
      <c r="G45" s="9">
        <v>3.5000000000000003E-2</v>
      </c>
    </row>
    <row r="46" spans="1:8">
      <c r="A46" t="s">
        <v>11</v>
      </c>
      <c r="C46" t="s">
        <v>11</v>
      </c>
      <c r="D46" s="6" t="s">
        <v>106</v>
      </c>
      <c r="E46" t="s">
        <v>229</v>
      </c>
      <c r="F46" t="s">
        <v>230</v>
      </c>
      <c r="G46" s="9">
        <v>0.06</v>
      </c>
    </row>
    <row r="47" spans="1:8" ht="18.75">
      <c r="A47" s="74" t="s">
        <v>221</v>
      </c>
      <c r="B47" s="74"/>
      <c r="C47" s="74"/>
      <c r="D47" s="74"/>
      <c r="E47" s="74"/>
      <c r="F47" s="74"/>
      <c r="G47" s="74"/>
      <c r="H47" s="74"/>
    </row>
    <row r="48" spans="1:8">
      <c r="A48" s="8" t="s">
        <v>11</v>
      </c>
      <c r="B48" s="8"/>
      <c r="C48" s="8" t="s">
        <v>11</v>
      </c>
      <c r="D48" s="6" t="s">
        <v>13</v>
      </c>
      <c r="E48" s="8" t="s">
        <v>222</v>
      </c>
      <c r="F48" s="8" t="s">
        <v>223</v>
      </c>
      <c r="G48" s="8" t="s">
        <v>243</v>
      </c>
      <c r="H48" s="8"/>
    </row>
    <row r="49" spans="1:7" ht="30.75">
      <c r="A49" t="s">
        <v>11</v>
      </c>
      <c r="C49" t="s">
        <v>11</v>
      </c>
      <c r="D49" s="6" t="s">
        <v>106</v>
      </c>
      <c r="E49" t="s">
        <v>242</v>
      </c>
      <c r="F49" s="7" t="s">
        <v>226</v>
      </c>
      <c r="G49" s="9">
        <v>1</v>
      </c>
    </row>
    <row r="50" spans="1:7" ht="30.75">
      <c r="A50" t="s">
        <v>11</v>
      </c>
      <c r="C50" t="s">
        <v>11</v>
      </c>
      <c r="D50" s="6" t="s">
        <v>106</v>
      </c>
      <c r="E50" t="s">
        <v>227</v>
      </c>
      <c r="F50" s="7" t="s">
        <v>228</v>
      </c>
      <c r="G50" s="9">
        <v>43.542999999999999</v>
      </c>
    </row>
    <row r="51" spans="1:7">
      <c r="A51" t="s">
        <v>11</v>
      </c>
      <c r="C51" t="s">
        <v>11</v>
      </c>
      <c r="D51" s="6" t="s">
        <v>106</v>
      </c>
      <c r="E51" t="s">
        <v>229</v>
      </c>
      <c r="F51" t="s">
        <v>230</v>
      </c>
      <c r="G51" s="9">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1 D22:D25 D30:D31 D9 D11:D15 D33:D36 D38:D41 D43:D46 D3:D4" xr:uid="{76498FB4-1A53-48A4-A9CC-76C9332DC3C3}">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A7EF734B-AB64-4EBF-9D5B-05D293E7C3B6}">
      <formula1>"Yes, No"</formula1>
    </dataValidation>
    <dataValidation type="list" allowBlank="1" showInputMessage="1" showErrorMessage="1" sqref="G3" xr:uid="{80A3C903-CE1D-41B4-A6F1-B2093E870EBB}">
      <formula1>"Option A, Option B"</formula1>
    </dataValidation>
    <dataValidation type="list" allowBlank="1" showInputMessage="1" showErrorMessage="1" sqref="G9" xr:uid="{369D39D9-1948-4669-80FF-40379440B249}">
      <formula1>"Option A1, Option A2, Option A3"</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C825-4384-46EE-8998-1810FDE4A0CF}">
  <dimension ref="A1:H17"/>
  <sheetViews>
    <sheetView workbookViewId="0">
      <selection activeCell="I3" sqref="I3"/>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68" t="s">
        <v>0</v>
      </c>
      <c r="B1" s="68" t="s">
        <v>1</v>
      </c>
      <c r="C1" s="68" t="s">
        <v>2</v>
      </c>
      <c r="D1" s="21" t="s">
        <v>3</v>
      </c>
      <c r="E1" s="21" t="s">
        <v>5</v>
      </c>
      <c r="F1" s="21" t="s">
        <v>6</v>
      </c>
      <c r="G1" s="21" t="s">
        <v>7</v>
      </c>
      <c r="H1" s="21" t="s">
        <v>8</v>
      </c>
    </row>
    <row r="2" spans="1:8" ht="18.75">
      <c r="A2" s="73" t="s">
        <v>330</v>
      </c>
      <c r="B2" s="73"/>
      <c r="C2" s="73"/>
      <c r="D2" s="73"/>
      <c r="E2" s="73"/>
      <c r="F2" s="73"/>
      <c r="G2" s="73"/>
      <c r="H2" s="73"/>
    </row>
    <row r="3" spans="1:8">
      <c r="A3" s="10" t="s">
        <v>11</v>
      </c>
      <c r="B3" s="10"/>
      <c r="C3" s="10" t="s">
        <v>12</v>
      </c>
      <c r="D3" s="10" t="s">
        <v>92</v>
      </c>
      <c r="E3" s="10" t="s">
        <v>331</v>
      </c>
      <c r="F3" s="10" t="s">
        <v>332</v>
      </c>
      <c r="G3" s="11">
        <f>(SUM(G11,G16)*SUM(G12,G17))/SUM(G11,G16)</f>
        <v>0.70279999999999998</v>
      </c>
      <c r="H3" s="10"/>
    </row>
    <row r="4" spans="1:8" ht="18.75">
      <c r="A4" s="73" t="s">
        <v>333</v>
      </c>
      <c r="B4" s="73"/>
      <c r="C4" s="73"/>
      <c r="D4" s="73"/>
      <c r="E4" s="73"/>
      <c r="F4" s="73"/>
      <c r="G4" s="73"/>
      <c r="H4" s="73"/>
    </row>
    <row r="5" spans="1:8" ht="360">
      <c r="D5" t="s">
        <v>334</v>
      </c>
      <c r="E5" t="s">
        <v>335</v>
      </c>
      <c r="F5" s="7" t="s">
        <v>336</v>
      </c>
      <c r="G5" s="9"/>
    </row>
    <row r="6" spans="1:8">
      <c r="A6" t="s">
        <v>11</v>
      </c>
      <c r="C6" t="s">
        <v>11</v>
      </c>
      <c r="D6" t="s">
        <v>106</v>
      </c>
      <c r="E6" t="s">
        <v>272</v>
      </c>
      <c r="F6" s="7" t="s">
        <v>337</v>
      </c>
      <c r="G6" s="9">
        <v>2009</v>
      </c>
    </row>
    <row r="7" spans="1:8">
      <c r="A7" t="s">
        <v>11</v>
      </c>
      <c r="C7" t="s">
        <v>11</v>
      </c>
      <c r="D7" t="s">
        <v>106</v>
      </c>
      <c r="E7" t="s">
        <v>338</v>
      </c>
      <c r="F7" t="s">
        <v>339</v>
      </c>
      <c r="G7" s="9">
        <v>40</v>
      </c>
    </row>
    <row r="8" spans="1:8" ht="18.75">
      <c r="A8" s="73" t="s">
        <v>340</v>
      </c>
      <c r="B8" s="73"/>
      <c r="C8" s="73"/>
      <c r="D8" s="73"/>
      <c r="E8" s="73"/>
      <c r="F8" s="73"/>
      <c r="G8" s="73"/>
      <c r="H8" s="73"/>
    </row>
    <row r="9" spans="1:8">
      <c r="A9" t="s">
        <v>11</v>
      </c>
      <c r="C9" t="s">
        <v>11</v>
      </c>
      <c r="D9" t="s">
        <v>106</v>
      </c>
      <c r="E9" t="s">
        <v>341</v>
      </c>
      <c r="F9" t="s">
        <v>342</v>
      </c>
      <c r="G9" s="9" t="s">
        <v>343</v>
      </c>
    </row>
    <row r="10" spans="1:8">
      <c r="A10" t="s">
        <v>11</v>
      </c>
      <c r="C10" t="s">
        <v>11</v>
      </c>
      <c r="D10" t="s">
        <v>344</v>
      </c>
      <c r="E10" t="s">
        <v>345</v>
      </c>
      <c r="F10" t="s">
        <v>346</v>
      </c>
      <c r="G10" s="32">
        <v>40165</v>
      </c>
    </row>
    <row r="11" spans="1:8">
      <c r="A11" t="s">
        <v>11</v>
      </c>
      <c r="C11" t="s">
        <v>11</v>
      </c>
      <c r="D11" t="s">
        <v>106</v>
      </c>
      <c r="E11" t="s">
        <v>217</v>
      </c>
      <c r="F11" t="s">
        <v>347</v>
      </c>
      <c r="G11" s="9">
        <v>1444</v>
      </c>
    </row>
    <row r="12" spans="1:8">
      <c r="A12" t="s">
        <v>11</v>
      </c>
      <c r="C12" t="s">
        <v>11</v>
      </c>
      <c r="D12" t="s">
        <v>106</v>
      </c>
      <c r="E12" t="s">
        <v>212</v>
      </c>
      <c r="F12" t="s">
        <v>348</v>
      </c>
      <c r="G12" s="9">
        <v>0</v>
      </c>
    </row>
    <row r="13" spans="1:8" ht="18.75">
      <c r="A13" s="73" t="s">
        <v>340</v>
      </c>
      <c r="B13" s="73"/>
      <c r="C13" s="73"/>
      <c r="D13" s="73"/>
      <c r="E13" s="73"/>
      <c r="F13" s="73"/>
      <c r="G13" s="73"/>
      <c r="H13" s="73"/>
    </row>
    <row r="14" spans="1:8">
      <c r="A14" t="s">
        <v>11</v>
      </c>
      <c r="C14" t="s">
        <v>11</v>
      </c>
      <c r="D14" t="s">
        <v>106</v>
      </c>
      <c r="E14" t="s">
        <v>341</v>
      </c>
      <c r="F14" t="s">
        <v>342</v>
      </c>
      <c r="G14" s="9" t="s">
        <v>349</v>
      </c>
    </row>
    <row r="15" spans="1:8">
      <c r="A15" t="s">
        <v>11</v>
      </c>
      <c r="C15" t="s">
        <v>11</v>
      </c>
      <c r="D15" t="s">
        <v>344</v>
      </c>
      <c r="E15" t="s">
        <v>345</v>
      </c>
      <c r="F15" t="s">
        <v>346</v>
      </c>
      <c r="G15" s="32">
        <v>40108</v>
      </c>
    </row>
    <row r="16" spans="1:8">
      <c r="A16" t="s">
        <v>11</v>
      </c>
      <c r="C16" t="s">
        <v>11</v>
      </c>
      <c r="D16" t="s">
        <v>106</v>
      </c>
      <c r="E16" t="s">
        <v>217</v>
      </c>
      <c r="F16" t="s">
        <v>347</v>
      </c>
      <c r="G16" s="9">
        <v>161</v>
      </c>
    </row>
    <row r="17" spans="1:7">
      <c r="A17" t="s">
        <v>11</v>
      </c>
      <c r="C17" t="s">
        <v>11</v>
      </c>
      <c r="D17" t="s">
        <v>106</v>
      </c>
      <c r="E17" t="s">
        <v>212</v>
      </c>
      <c r="F17" t="s">
        <v>348</v>
      </c>
      <c r="G17" s="9">
        <v>0.70279999999999998</v>
      </c>
    </row>
  </sheetData>
  <mergeCells count="4">
    <mergeCell ref="A2:H2"/>
    <mergeCell ref="A4:H4"/>
    <mergeCell ref="A8:H8"/>
    <mergeCell ref="A13:H13"/>
  </mergeCells>
  <dataValidations disablePrompts="1" count="2">
    <dataValidation type="list" allowBlank="1" showInputMessage="1" showErrorMessage="1" sqref="A3:C3 A5:C6 A9:C12 A14:C17" xr:uid="{C747DE2B-F394-4106-9B1F-4E4D2ED681F4}">
      <formula1>"Yes,No"</formula1>
    </dataValidation>
    <dataValidation type="list" allowBlank="1" showInputMessage="1" showErrorMessage="1" sqref="D3 D5:D6 D9:D12 D14:D17" xr:uid="{F9C658FE-0976-42B4-9F66-CDEBAAB52482}">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D2776-B16F-4D90-85CC-EBB441F1DF9F}">
  <dimension ref="A1:I31"/>
  <sheetViews>
    <sheetView topLeftCell="B1" workbookViewId="0">
      <selection activeCell="G4" sqref="G4"/>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20.140625" customWidth="1"/>
    <col min="6" max="6" width="69.85546875" customWidth="1"/>
    <col min="7" max="7" width="39.140625" style="9" customWidth="1"/>
    <col min="8" max="8" width="47.42578125" customWidth="1"/>
  </cols>
  <sheetData>
    <row r="1" spans="1:9" ht="18.75">
      <c r="A1" s="21" t="s">
        <v>0</v>
      </c>
      <c r="B1" s="21" t="s">
        <v>1</v>
      </c>
      <c r="C1" s="21" t="s">
        <v>2</v>
      </c>
      <c r="D1" s="21" t="s">
        <v>3</v>
      </c>
      <c r="E1" s="21" t="s">
        <v>5</v>
      </c>
      <c r="F1" s="21" t="s">
        <v>6</v>
      </c>
      <c r="G1" s="21" t="s">
        <v>7</v>
      </c>
      <c r="H1" s="21" t="s">
        <v>8</v>
      </c>
      <c r="I1" s="22"/>
    </row>
    <row r="2" spans="1:9" ht="18.75">
      <c r="A2" s="73" t="s">
        <v>350</v>
      </c>
      <c r="B2" s="73"/>
      <c r="C2" s="73"/>
      <c r="D2" s="73"/>
      <c r="E2" s="73"/>
      <c r="F2" s="73"/>
      <c r="G2" s="73"/>
      <c r="H2" s="73"/>
      <c r="I2" s="6"/>
    </row>
    <row r="3" spans="1:9">
      <c r="A3" t="s">
        <v>11</v>
      </c>
      <c r="C3" t="s">
        <v>12</v>
      </c>
      <c r="D3" t="s">
        <v>85</v>
      </c>
      <c r="E3" t="s">
        <v>245</v>
      </c>
      <c r="F3" t="s">
        <v>351</v>
      </c>
      <c r="G3" s="9" t="s">
        <v>12</v>
      </c>
    </row>
    <row r="4" spans="1:9">
      <c r="A4" t="s">
        <v>11</v>
      </c>
      <c r="C4" t="s">
        <v>12</v>
      </c>
      <c r="D4" t="s">
        <v>85</v>
      </c>
      <c r="E4" t="s">
        <v>245</v>
      </c>
      <c r="F4" t="s">
        <v>352</v>
      </c>
      <c r="G4" s="9" t="s">
        <v>353</v>
      </c>
    </row>
    <row r="5" spans="1:9">
      <c r="A5" t="s">
        <v>11</v>
      </c>
      <c r="C5" t="s">
        <v>12</v>
      </c>
      <c r="D5" t="s">
        <v>85</v>
      </c>
      <c r="E5" t="s">
        <v>245</v>
      </c>
      <c r="F5" t="s">
        <v>354</v>
      </c>
      <c r="G5" s="9" t="s">
        <v>11</v>
      </c>
    </row>
    <row r="6" spans="1:9">
      <c r="A6" t="s">
        <v>11</v>
      </c>
      <c r="C6" t="s">
        <v>12</v>
      </c>
      <c r="D6" t="s">
        <v>85</v>
      </c>
      <c r="E6" t="s">
        <v>245</v>
      </c>
      <c r="F6" t="s">
        <v>355</v>
      </c>
      <c r="G6" s="9" t="s">
        <v>356</v>
      </c>
    </row>
    <row r="7" spans="1:9" ht="18.75">
      <c r="A7" s="73" t="s">
        <v>357</v>
      </c>
      <c r="B7" s="73"/>
      <c r="C7" s="73"/>
      <c r="D7" s="73"/>
      <c r="E7" s="73"/>
      <c r="F7" s="73"/>
      <c r="G7" s="73"/>
      <c r="H7" s="73"/>
      <c r="I7" s="6"/>
    </row>
    <row r="8" spans="1:9" s="10" customFormat="1">
      <c r="A8" s="10" t="s">
        <v>11</v>
      </c>
      <c r="C8" s="10" t="s">
        <v>12</v>
      </c>
      <c r="D8" s="10" t="s">
        <v>92</v>
      </c>
      <c r="E8" s="10" t="s">
        <v>358</v>
      </c>
      <c r="F8" s="10" t="s">
        <v>359</v>
      </c>
      <c r="G8" s="11">
        <f>IF(AND(G3="Yes"),G10,IF(AND(G3="No",G4="Grid is located in LDC/SIDs/URC"),G15,IF(AND(G3="No",G4="Isolated System"),G24,IF(AND(G3="No",G4="Neither"),G15))))</f>
        <v>0.2</v>
      </c>
    </row>
    <row r="9" spans="1:9" ht="18.75">
      <c r="A9" s="73" t="s">
        <v>360</v>
      </c>
      <c r="B9" s="73"/>
      <c r="C9" s="73"/>
      <c r="D9" s="73"/>
      <c r="E9" s="73"/>
      <c r="F9" s="73"/>
      <c r="G9" s="73"/>
      <c r="H9" s="73"/>
      <c r="I9" s="6"/>
    </row>
    <row r="10" spans="1:9" s="10" customFormat="1">
      <c r="A10" s="10" t="s">
        <v>11</v>
      </c>
      <c r="C10" s="10" t="s">
        <v>12</v>
      </c>
      <c r="D10" s="10" t="s">
        <v>92</v>
      </c>
      <c r="E10" s="10" t="s">
        <v>358</v>
      </c>
      <c r="F10" s="10" t="s">
        <v>361</v>
      </c>
      <c r="G10" s="11">
        <f>G11*G12+'Tool 07 Build Margin'!G3*G13</f>
        <v>0</v>
      </c>
    </row>
    <row r="11" spans="1:9" s="10" customFormat="1">
      <c r="A11" s="10" t="s">
        <v>11</v>
      </c>
      <c r="C11" s="10" t="s">
        <v>12</v>
      </c>
      <c r="D11" s="10" t="s">
        <v>85</v>
      </c>
      <c r="E11" s="10" t="s">
        <v>362</v>
      </c>
      <c r="F11" s="10" t="s">
        <v>363</v>
      </c>
      <c r="G11" s="11">
        <f>'Tool 07 Average OM'!G4</f>
        <v>0.5164879</v>
      </c>
    </row>
    <row r="12" spans="1:9" s="10" customFormat="1">
      <c r="A12" s="10" t="s">
        <v>11</v>
      </c>
      <c r="C12" s="10" t="s">
        <v>12</v>
      </c>
      <c r="D12" s="10" t="s">
        <v>85</v>
      </c>
      <c r="E12" s="10" t="s">
        <v>364</v>
      </c>
      <c r="F12" s="10" t="s">
        <v>365</v>
      </c>
      <c r="G12" s="11" t="b">
        <f>IF(AND(G3="Yes",G5="Yes",G6="All Other Projects"),0.5,IF(AND(G3="Yes",G5="No",G6="All Other Projects"),0.25,IF(AND(G3="Yes",G5="Yes",G6="Wind and Solar Power Generation"),0.75,IF(AND(G3="Yes",G5="No",G6="Wind and Solar Power Generation"),0.75))))</f>
        <v>0</v>
      </c>
      <c r="H12" s="11"/>
    </row>
    <row r="13" spans="1:9" s="10" customFormat="1">
      <c r="A13" s="10" t="s">
        <v>11</v>
      </c>
      <c r="C13" s="10" t="s">
        <v>12</v>
      </c>
      <c r="D13" s="10" t="s">
        <v>85</v>
      </c>
      <c r="E13" s="10" t="s">
        <v>366</v>
      </c>
      <c r="F13" s="10" t="s">
        <v>367</v>
      </c>
      <c r="G13" s="11" t="b">
        <f>IF(AND(G3="Yes",G5="Yes",G6="All Other Projects"),0.5,IF(AND(G3="Yes",G5="No",G6="All Other Projects"),0.75,IF(AND(G3="Yes",G5="Yes",G6="Wind and Solar Power Generation"),0.25,IF(AND(G3="Yes",G5="No",G6="Wind and Solar Power Generation"),0.25))))</f>
        <v>0</v>
      </c>
    </row>
    <row r="14" spans="1:9" ht="18.75">
      <c r="A14" s="73" t="s">
        <v>368</v>
      </c>
      <c r="B14" s="73"/>
      <c r="C14" s="73"/>
      <c r="D14" s="73"/>
      <c r="E14" s="73"/>
      <c r="F14" s="73"/>
      <c r="G14" s="73"/>
      <c r="H14" s="73"/>
      <c r="I14" s="6"/>
    </row>
    <row r="15" spans="1:9" s="10" customFormat="1">
      <c r="A15" s="10" t="s">
        <v>11</v>
      </c>
      <c r="C15" s="10" t="s">
        <v>12</v>
      </c>
      <c r="D15" s="10" t="s">
        <v>92</v>
      </c>
      <c r="E15" s="10" t="s">
        <v>358</v>
      </c>
      <c r="F15" s="10" t="s">
        <v>361</v>
      </c>
      <c r="G15" s="11">
        <f>G22*G16+G18*G17</f>
        <v>0</v>
      </c>
    </row>
    <row r="16" spans="1:9" s="10" customFormat="1">
      <c r="A16" s="10" t="s">
        <v>11</v>
      </c>
      <c r="C16" s="10" t="s">
        <v>12</v>
      </c>
      <c r="D16" s="10" t="s">
        <v>85</v>
      </c>
      <c r="E16" s="10" t="s">
        <v>364</v>
      </c>
      <c r="F16" s="10" t="s">
        <v>365</v>
      </c>
      <c r="G16" s="11" t="b">
        <f>IF(G3="No",IF(AND(G4="Grid is located in LDC/SIDs/URC"),1,IF(AND(G3="No",G4="Neither",G5="Yes",G6="All Other Projects"),0.5,IF(AND(G3="No",G4="Neither",G5="No",G6="All Other Projects"),0.25,IF(AND(G3="No",G4="Neither",G5="Yes",G6="Wind and Solar Power Generation"),0.75,IF(AND(G3="No",G4="Neither",G5="No",G6="Wind and Solar Power Generation"),0.75))))))</f>
        <v>0</v>
      </c>
      <c r="H16" s="11"/>
    </row>
    <row r="17" spans="1:9" s="10" customFormat="1">
      <c r="A17" s="10" t="s">
        <v>11</v>
      </c>
      <c r="C17" s="10" t="s">
        <v>12</v>
      </c>
      <c r="D17" s="10" t="s">
        <v>85</v>
      </c>
      <c r="E17" s="10" t="s">
        <v>366</v>
      </c>
      <c r="F17" s="10" t="s">
        <v>367</v>
      </c>
      <c r="G17" s="11" t="b">
        <f>IF(G3="No",IF(AND(G4="Grid is located in LDC/SIDs/URC"),1,IF(AND(G3="No",G4="Neither",G5="Yes",G6="All Other Projects"),0.5,IF(AND(G3="No",G4="Neither",G5="No",G6="All Other Projects"),0.75,IF(AND(G3="No",G4="Neither",G5="Yes",G6="Wind and Solar Power Generation"),0.25,IF(AND(G3="No",G4="Neither",G5="No",G6="Wind and Solar Power Generation"),0.25))))))</f>
        <v>0</v>
      </c>
    </row>
    <row r="18" spans="1:9" s="10" customFormat="1">
      <c r="A18" s="10" t="s">
        <v>11</v>
      </c>
      <c r="C18" s="10" t="s">
        <v>12</v>
      </c>
      <c r="D18" s="10" t="s">
        <v>85</v>
      </c>
      <c r="E18" s="10" t="s">
        <v>331</v>
      </c>
      <c r="F18" s="10" t="s">
        <v>332</v>
      </c>
      <c r="G18" s="11" t="b">
        <f>IF(AND(G19="Yes",G4="Neither",G20="Less than or equal",G21="Yes"),0.326,IF(AND(G19="Yes",G4="Neither",G20="Less than or equal",G21="No"),0.568,IF(AND(G19="Yes",G4="Neither",G20="More than or equal"),0,IF(AND(G19="No",G4="Grid is located in LDC/SIDs/URC"),#REF!))))</f>
        <v>0</v>
      </c>
    </row>
    <row r="19" spans="1:9">
      <c r="A19" t="s">
        <v>11</v>
      </c>
      <c r="C19" t="s">
        <v>12</v>
      </c>
      <c r="D19" t="s">
        <v>85</v>
      </c>
      <c r="E19" t="s">
        <v>245</v>
      </c>
      <c r="F19" s="7" t="s">
        <v>369</v>
      </c>
      <c r="G19" s="9" t="s">
        <v>11</v>
      </c>
    </row>
    <row r="20" spans="1:9" ht="45">
      <c r="A20" t="s">
        <v>11</v>
      </c>
      <c r="C20" t="s">
        <v>12</v>
      </c>
      <c r="D20" t="s">
        <v>85</v>
      </c>
      <c r="E20" t="s">
        <v>245</v>
      </c>
      <c r="F20" s="7" t="s">
        <v>370</v>
      </c>
      <c r="G20" s="9" t="s">
        <v>371</v>
      </c>
    </row>
    <row r="21" spans="1:9" ht="30">
      <c r="A21" t="s">
        <v>11</v>
      </c>
      <c r="C21" t="s">
        <v>12</v>
      </c>
      <c r="D21" t="s">
        <v>85</v>
      </c>
      <c r="E21" t="s">
        <v>245</v>
      </c>
      <c r="F21" s="7" t="s">
        <v>372</v>
      </c>
      <c r="G21" s="9" t="s">
        <v>11</v>
      </c>
    </row>
    <row r="22" spans="1:9" s="10" customFormat="1">
      <c r="A22" s="10" t="s">
        <v>11</v>
      </c>
      <c r="C22" s="10" t="s">
        <v>12</v>
      </c>
      <c r="D22" s="10" t="s">
        <v>85</v>
      </c>
      <c r="E22" s="10" t="s">
        <v>362</v>
      </c>
      <c r="F22" s="10" t="s">
        <v>363</v>
      </c>
      <c r="G22" s="11">
        <f>IF(AND('Tool 07 Average OM'!G3="Option A"),'Tool 07 Average OM'!G6,IF('Tool 07 Average OM'!G3="Option B",'Tool 07 Average OM'!G30))</f>
        <v>0.5164879</v>
      </c>
    </row>
    <row r="23" spans="1:9" ht="18.75">
      <c r="A23" s="73" t="s">
        <v>373</v>
      </c>
      <c r="B23" s="73"/>
      <c r="C23" s="73"/>
      <c r="D23" s="73"/>
      <c r="E23" s="73"/>
      <c r="F23" s="73"/>
      <c r="G23" s="73"/>
      <c r="H23" s="73"/>
      <c r="I23" s="6"/>
    </row>
    <row r="24" spans="1:9" s="10" customFormat="1">
      <c r="A24" s="10" t="s">
        <v>11</v>
      </c>
      <c r="C24" s="10" t="s">
        <v>12</v>
      </c>
      <c r="D24" s="10" t="s">
        <v>85</v>
      </c>
      <c r="E24" s="10" t="s">
        <v>358</v>
      </c>
      <c r="F24" s="10" t="s">
        <v>361</v>
      </c>
      <c r="G24" s="11">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0.2</v>
      </c>
    </row>
    <row r="25" spans="1:9" s="10" customFormat="1">
      <c r="A25" s="10" t="s">
        <v>11</v>
      </c>
      <c r="C25" s="10" t="s">
        <v>12</v>
      </c>
      <c r="D25" s="10" t="s">
        <v>85</v>
      </c>
      <c r="E25" s="10" t="s">
        <v>364</v>
      </c>
      <c r="F25" s="10" t="s">
        <v>365</v>
      </c>
      <c r="G25" s="11">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0.75</v>
      </c>
      <c r="H25" s="11"/>
    </row>
    <row r="26" spans="1:9" s="10" customFormat="1">
      <c r="A26" s="10" t="s">
        <v>11</v>
      </c>
      <c r="C26" s="10" t="s">
        <v>12</v>
      </c>
      <c r="D26" s="10" t="s">
        <v>85</v>
      </c>
      <c r="E26" s="10" t="s">
        <v>366</v>
      </c>
      <c r="F26" s="10" t="s">
        <v>367</v>
      </c>
      <c r="G26" s="11">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0.25</v>
      </c>
    </row>
    <row r="27" spans="1:9" s="10" customFormat="1">
      <c r="A27" s="10" t="s">
        <v>11</v>
      </c>
      <c r="C27" s="10" t="s">
        <v>12</v>
      </c>
      <c r="D27" s="10" t="s">
        <v>85</v>
      </c>
      <c r="E27" s="10" t="s">
        <v>362</v>
      </c>
      <c r="F27" s="10" t="s">
        <v>363</v>
      </c>
      <c r="G27" s="11" t="b">
        <f>IF(AND(G29="Single"),0.79,IF(AND(G29="Multiple",G30="Isolated grid system with only liquid fuel power plant"),0.79))</f>
        <v>0</v>
      </c>
    </row>
    <row r="28" spans="1:9" s="10" customFormat="1">
      <c r="A28" s="10" t="s">
        <v>11</v>
      </c>
      <c r="C28" s="10" t="s">
        <v>12</v>
      </c>
      <c r="D28" s="10" t="s">
        <v>85</v>
      </c>
      <c r="E28" s="10" t="s">
        <v>331</v>
      </c>
      <c r="F28" s="10" t="s">
        <v>332</v>
      </c>
      <c r="G28" s="11" t="b">
        <f>IF(AND(G29="Single"),0.58,IF(AND(G29="Multiple",G30="Isolated grid system with only liquid fuel power plant"),0.58))</f>
        <v>0</v>
      </c>
    </row>
    <row r="29" spans="1:9" ht="30">
      <c r="A29" t="s">
        <v>11</v>
      </c>
      <c r="C29" t="s">
        <v>12</v>
      </c>
      <c r="E29" t="s">
        <v>245</v>
      </c>
      <c r="F29" s="7" t="s">
        <v>374</v>
      </c>
      <c r="G29" s="9" t="s">
        <v>375</v>
      </c>
      <c r="H29" s="7" t="s">
        <v>376</v>
      </c>
    </row>
    <row r="30" spans="1:9" ht="87.75" customHeight="1">
      <c r="A30" t="s">
        <v>11</v>
      </c>
      <c r="C30" t="s">
        <v>12</v>
      </c>
      <c r="E30" t="s">
        <v>245</v>
      </c>
      <c r="F30" t="s">
        <v>377</v>
      </c>
      <c r="G30" s="17" t="s">
        <v>378</v>
      </c>
      <c r="H30" s="7" t="s">
        <v>379</v>
      </c>
    </row>
    <row r="31" spans="1:9">
      <c r="A31" t="s">
        <v>11</v>
      </c>
      <c r="C31" t="s">
        <v>12</v>
      </c>
      <c r="E31" t="s">
        <v>245</v>
      </c>
      <c r="F31" t="s">
        <v>380</v>
      </c>
      <c r="G31" s="9" t="s">
        <v>11</v>
      </c>
    </row>
  </sheetData>
  <mergeCells count="5">
    <mergeCell ref="A23:H23"/>
    <mergeCell ref="A7:H7"/>
    <mergeCell ref="A9:H9"/>
    <mergeCell ref="A14:H14"/>
    <mergeCell ref="A2:H2"/>
  </mergeCells>
  <dataValidations count="7">
    <dataValidation type="list" allowBlank="1" showInputMessage="1" showErrorMessage="1" sqref="G31 G5 A15:C22 G21 A8:C8 G3 A3:C6 G19 A10:C13 B24:C335 A24:A341" xr:uid="{3D6CA527-C5ED-42DF-AA6D-6718B3DD5BDE}">
      <formula1>"Yes,No"</formula1>
    </dataValidation>
    <dataValidation type="list" allowBlank="1" showInputMessage="1" showErrorMessage="1" sqref="D10:D13 D3:D6 D8 D24:D243 D15:D22" xr:uid="{8EB22C0C-06E1-4686-96A0-A3DA17BD1157}">
      <formula1>"Account, Auto-Calculate, Boolean, Date, DateTime, Duration, Email, Enum, GeoJSON, Help Text, If/Then, Image, Integer, Number, Postfix, Prefix, String, Time, URL"</formula1>
    </dataValidation>
    <dataValidation type="list" allowBlank="1" showInputMessage="1" showErrorMessage="1" sqref="G6" xr:uid="{8ECF270B-8D7A-4702-9CD1-0B6D5A818B6A}">
      <formula1>"Wind and Solar Power Generation,All Other Projects"</formula1>
    </dataValidation>
    <dataValidation type="list" allowBlank="1" showInputMessage="1" showErrorMessage="1" sqref="G20" xr:uid="{26240377-8A17-4D0C-B3FA-3322F1B5D071}">
      <formula1>"Less than or equal, More than or equal"</formula1>
    </dataValidation>
    <dataValidation type="list" allowBlank="1" showInputMessage="1" showErrorMessage="1" sqref="G29" xr:uid="{D582D9DA-752C-4551-9B81-EC65FD1810F0}">
      <formula1>"Single, Multiple"</formula1>
    </dataValidation>
    <dataValidation type="list" allowBlank="1" showInputMessage="1" showErrorMessage="1" sqref="G30" xr:uid="{C5A76655-8E3A-4B1B-BA63-67AE9A27B762}">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4" xr:uid="{11CAE36F-62CF-401D-A68B-6072F4D6CC8B}">
      <formula1>"Grid is located in LDC/SIDs/URC, Isolated System,Neither"</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58656-88C2-4669-8314-4D958DA7D706}">
  <dimension ref="A1:Q26"/>
  <sheetViews>
    <sheetView topLeftCell="A5" workbookViewId="0">
      <selection activeCell="I3" sqref="I3"/>
    </sheetView>
  </sheetViews>
  <sheetFormatPr defaultColWidth="8.85546875" defaultRowHeight="15"/>
  <cols>
    <col min="1" max="1" width="23.28515625" customWidth="1"/>
    <col min="2" max="2" width="23.7109375" customWidth="1"/>
    <col min="3" max="3" width="21.140625" customWidth="1"/>
    <col min="4" max="4" width="24" customWidth="1"/>
  </cols>
  <sheetData>
    <row r="1" spans="1:17" s="20" customFormat="1" ht="18.75">
      <c r="A1" s="74" t="s">
        <v>381</v>
      </c>
      <c r="B1" s="74"/>
      <c r="C1" s="74"/>
      <c r="D1" s="74"/>
      <c r="E1" s="74"/>
      <c r="F1" s="74"/>
      <c r="G1" s="74"/>
      <c r="H1" s="74"/>
      <c r="I1" s="74"/>
      <c r="J1" s="74"/>
      <c r="K1" s="74"/>
      <c r="L1" s="74"/>
      <c r="M1" s="74"/>
      <c r="N1" s="74"/>
      <c r="O1" s="74"/>
      <c r="P1" s="74"/>
      <c r="Q1" s="74"/>
    </row>
    <row r="2" spans="1:17" ht="19.5" thickBot="1">
      <c r="A2" s="33" t="s">
        <v>382</v>
      </c>
      <c r="B2" s="33"/>
      <c r="C2" s="33"/>
      <c r="D2" s="33"/>
      <c r="E2" s="33"/>
      <c r="F2" s="33"/>
      <c r="G2" s="33"/>
      <c r="H2" s="33"/>
      <c r="I2" s="33"/>
      <c r="J2" s="33"/>
      <c r="K2" s="33"/>
      <c r="L2" s="33"/>
      <c r="M2" s="33"/>
      <c r="N2" s="33"/>
      <c r="O2" s="33"/>
      <c r="P2" s="33"/>
      <c r="Q2" s="33"/>
    </row>
    <row r="3" spans="1:17" ht="93" customHeight="1" thickBot="1">
      <c r="A3" s="34" t="s">
        <v>383</v>
      </c>
      <c r="B3" s="35" t="s">
        <v>384</v>
      </c>
      <c r="C3" s="35" t="s">
        <v>385</v>
      </c>
      <c r="D3" s="36" t="s">
        <v>386</v>
      </c>
    </row>
    <row r="4" spans="1:17" ht="15.75" thickBot="1">
      <c r="A4" s="37"/>
      <c r="B4" s="76" t="s">
        <v>387</v>
      </c>
      <c r="C4" s="77"/>
      <c r="D4" s="78"/>
    </row>
    <row r="5" spans="1:17" ht="15.75" thickBot="1">
      <c r="A5" s="38" t="s">
        <v>388</v>
      </c>
      <c r="B5" s="39">
        <v>0.25</v>
      </c>
      <c r="C5" s="40">
        <v>0.5</v>
      </c>
      <c r="D5" s="41">
        <v>1</v>
      </c>
    </row>
    <row r="6" spans="1:17">
      <c r="A6" s="42" t="s">
        <v>389</v>
      </c>
      <c r="B6" s="43">
        <v>1</v>
      </c>
      <c r="C6" s="44">
        <v>0.9</v>
      </c>
      <c r="D6" s="45">
        <v>0.8</v>
      </c>
    </row>
    <row r="7" spans="1:17">
      <c r="A7" s="46" t="s">
        <v>390</v>
      </c>
      <c r="B7" s="47">
        <v>1</v>
      </c>
      <c r="C7" s="48">
        <v>0.8</v>
      </c>
      <c r="D7" s="49">
        <v>0.8</v>
      </c>
    </row>
    <row r="8" spans="1:17">
      <c r="A8" s="46" t="s">
        <v>391</v>
      </c>
      <c r="B8" s="47">
        <v>1</v>
      </c>
      <c r="C8" s="48">
        <v>0.8</v>
      </c>
      <c r="D8" s="49">
        <v>0.8</v>
      </c>
    </row>
    <row r="9" spans="1:17">
      <c r="A9" s="46" t="s">
        <v>392</v>
      </c>
      <c r="B9" s="47">
        <v>0.9</v>
      </c>
      <c r="C9" s="48">
        <v>0.8</v>
      </c>
      <c r="D9" s="49">
        <v>0.8</v>
      </c>
    </row>
    <row r="10" spans="1:17" ht="15.75" thickBot="1">
      <c r="A10" s="50" t="s">
        <v>393</v>
      </c>
      <c r="B10" s="51">
        <v>0.8</v>
      </c>
      <c r="C10" s="52">
        <v>0.8</v>
      </c>
      <c r="D10" s="53">
        <v>0.8</v>
      </c>
    </row>
    <row r="13" spans="1:17" s="20" customFormat="1" ht="18.75">
      <c r="A13" s="74" t="s">
        <v>394</v>
      </c>
      <c r="B13" s="74"/>
      <c r="C13" s="74"/>
      <c r="D13" s="74"/>
      <c r="E13" s="74"/>
      <c r="F13" s="74"/>
      <c r="G13" s="74"/>
      <c r="H13" s="74"/>
      <c r="I13" s="74"/>
      <c r="J13" s="74"/>
      <c r="K13" s="74"/>
      <c r="L13" s="74"/>
      <c r="M13" s="74"/>
      <c r="N13" s="74"/>
      <c r="O13" s="74"/>
      <c r="P13" s="74"/>
      <c r="Q13" s="74"/>
    </row>
    <row r="14" spans="1:17" ht="75">
      <c r="A14" s="7" t="s">
        <v>92</v>
      </c>
      <c r="B14" s="54" t="s">
        <v>395</v>
      </c>
      <c r="C14" s="55">
        <v>2.72</v>
      </c>
    </row>
    <row r="15" spans="1:17" ht="30">
      <c r="A15" t="s">
        <v>92</v>
      </c>
      <c r="B15" s="7" t="s">
        <v>396</v>
      </c>
      <c r="C15" s="55" t="s">
        <v>397</v>
      </c>
    </row>
    <row r="17" spans="1:17" s="20" customFormat="1" ht="18.75">
      <c r="A17" s="74" t="s">
        <v>398</v>
      </c>
      <c r="B17" s="74"/>
      <c r="C17" s="74"/>
      <c r="D17" s="74"/>
      <c r="E17" s="74"/>
      <c r="F17" s="74"/>
      <c r="G17" s="74"/>
      <c r="H17" s="74"/>
      <c r="I17" s="74"/>
      <c r="J17" s="74"/>
      <c r="K17" s="74"/>
      <c r="L17" s="74"/>
      <c r="M17" s="74"/>
      <c r="N17" s="74"/>
      <c r="O17" s="74"/>
      <c r="P17" s="74"/>
      <c r="Q17" s="74"/>
    </row>
    <row r="18" spans="1:17" ht="75">
      <c r="A18" t="s">
        <v>92</v>
      </c>
      <c r="B18" s="7" t="s">
        <v>399</v>
      </c>
      <c r="C18" s="55">
        <v>4</v>
      </c>
    </row>
    <row r="20" spans="1:17" s="20" customFormat="1" ht="18.75">
      <c r="A20" s="74" t="s">
        <v>400</v>
      </c>
      <c r="B20" s="74"/>
      <c r="C20" s="74"/>
      <c r="D20" s="74"/>
      <c r="E20" s="74"/>
      <c r="F20" s="74"/>
      <c r="G20" s="74"/>
      <c r="H20" s="74"/>
      <c r="I20" s="74"/>
      <c r="J20" s="74"/>
      <c r="K20" s="74"/>
      <c r="L20" s="74"/>
      <c r="M20" s="74"/>
      <c r="N20" s="74"/>
      <c r="O20" s="74"/>
      <c r="P20" s="74"/>
      <c r="Q20" s="74"/>
    </row>
    <row r="21" spans="1:17" ht="45">
      <c r="A21" t="s">
        <v>92</v>
      </c>
      <c r="B21" s="7" t="s">
        <v>401</v>
      </c>
      <c r="C21" s="55">
        <v>0.3</v>
      </c>
    </row>
    <row r="23" spans="1:17" s="20" customFormat="1" ht="18.75">
      <c r="A23" s="74" t="s">
        <v>402</v>
      </c>
      <c r="B23" s="74"/>
      <c r="C23" s="74"/>
      <c r="D23" s="74"/>
      <c r="E23" s="74"/>
      <c r="F23" s="74"/>
      <c r="G23" s="74"/>
      <c r="H23" s="74"/>
      <c r="I23" s="74"/>
      <c r="J23" s="74"/>
      <c r="K23" s="74"/>
      <c r="L23" s="74"/>
      <c r="M23" s="74"/>
      <c r="N23" s="74"/>
      <c r="O23" s="74"/>
      <c r="P23" s="74"/>
      <c r="Q23" s="74"/>
    </row>
    <row r="24" spans="1:17" ht="30">
      <c r="A24" t="s">
        <v>92</v>
      </c>
      <c r="B24" s="7" t="s">
        <v>403</v>
      </c>
      <c r="C24" s="55">
        <v>0.15</v>
      </c>
    </row>
    <row r="25" spans="1:17" ht="60">
      <c r="A25" t="s">
        <v>92</v>
      </c>
      <c r="B25" s="54" t="s">
        <v>404</v>
      </c>
      <c r="C25" s="55">
        <v>0.15</v>
      </c>
    </row>
    <row r="26" spans="1:17">
      <c r="A26" t="s">
        <v>92</v>
      </c>
      <c r="B26" t="s">
        <v>405</v>
      </c>
      <c r="C26" s="55">
        <v>0.25</v>
      </c>
    </row>
  </sheetData>
  <mergeCells count="6">
    <mergeCell ref="A23:Q23"/>
    <mergeCell ref="A1:Q1"/>
    <mergeCell ref="B4:D4"/>
    <mergeCell ref="A13:Q13"/>
    <mergeCell ref="A17:Q17"/>
    <mergeCell ref="A20:Q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D59A-B580-4C2A-8B4F-79572AACE03B}">
  <dimension ref="A1:H20"/>
  <sheetViews>
    <sheetView workbookViewId="0">
      <selection activeCell="E8" sqref="E8"/>
    </sheetView>
  </sheetViews>
  <sheetFormatPr defaultColWidth="8.85546875" defaultRowHeight="15"/>
  <cols>
    <col min="1" max="1" width="17.42578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56" t="s">
        <v>0</v>
      </c>
      <c r="B1" s="56" t="s">
        <v>1</v>
      </c>
      <c r="C1" s="57" t="s">
        <v>406</v>
      </c>
      <c r="D1" s="56" t="s">
        <v>3</v>
      </c>
      <c r="E1" s="2" t="s">
        <v>6</v>
      </c>
      <c r="F1" s="2" t="s">
        <v>7</v>
      </c>
      <c r="G1" s="57" t="s">
        <v>8</v>
      </c>
      <c r="H1" s="6"/>
    </row>
    <row r="2" spans="1:8" ht="42" customHeight="1">
      <c r="A2" s="79" t="s">
        <v>407</v>
      </c>
      <c r="B2" s="79"/>
      <c r="C2" s="79"/>
      <c r="D2" s="79"/>
      <c r="E2" s="79"/>
      <c r="F2" s="79"/>
      <c r="G2" s="79"/>
      <c r="H2" s="8"/>
    </row>
    <row r="3" spans="1:8" ht="30">
      <c r="A3" s="24" t="s">
        <v>11</v>
      </c>
      <c r="B3" s="24"/>
      <c r="C3" s="24" t="s">
        <v>12</v>
      </c>
      <c r="D3" s="24" t="s">
        <v>85</v>
      </c>
      <c r="E3" s="25" t="s">
        <v>408</v>
      </c>
      <c r="F3" s="24" t="s">
        <v>409</v>
      </c>
      <c r="G3" s="25"/>
    </row>
    <row r="4" spans="1:8" ht="42" customHeight="1">
      <c r="A4" s="79" t="s">
        <v>410</v>
      </c>
      <c r="B4" s="79"/>
      <c r="C4" s="79"/>
      <c r="D4" s="79"/>
      <c r="E4" s="79"/>
      <c r="F4" s="79"/>
      <c r="G4" s="79"/>
      <c r="H4" s="8"/>
    </row>
    <row r="5" spans="1:8" ht="45">
      <c r="A5" s="24" t="s">
        <v>11</v>
      </c>
      <c r="B5" s="24"/>
      <c r="C5" s="24" t="s">
        <v>12</v>
      </c>
      <c r="D5" s="24" t="s">
        <v>85</v>
      </c>
      <c r="E5" s="25" t="s">
        <v>411</v>
      </c>
      <c r="F5" s="24" t="s">
        <v>11</v>
      </c>
      <c r="G5" s="25" t="s">
        <v>412</v>
      </c>
    </row>
    <row r="6" spans="1:8" ht="45">
      <c r="A6" s="24" t="s">
        <v>11</v>
      </c>
      <c r="B6" s="24"/>
      <c r="C6" s="24" t="s">
        <v>12</v>
      </c>
      <c r="D6" s="24" t="s">
        <v>85</v>
      </c>
      <c r="E6" s="25" t="s">
        <v>413</v>
      </c>
      <c r="F6" s="24" t="s">
        <v>12</v>
      </c>
      <c r="G6" s="25" t="s">
        <v>414</v>
      </c>
    </row>
    <row r="7" spans="1:8" ht="60">
      <c r="A7" s="24" t="s">
        <v>11</v>
      </c>
      <c r="B7" s="24"/>
      <c r="C7" s="24" t="s">
        <v>12</v>
      </c>
      <c r="D7" s="24" t="s">
        <v>85</v>
      </c>
      <c r="E7" s="25" t="s">
        <v>415</v>
      </c>
      <c r="F7" s="24" t="s">
        <v>11</v>
      </c>
      <c r="G7" s="25" t="s">
        <v>416</v>
      </c>
    </row>
    <row r="8" spans="1:8" ht="150">
      <c r="A8" s="24" t="s">
        <v>11</v>
      </c>
      <c r="B8" s="24"/>
      <c r="C8" s="24" t="s">
        <v>12</v>
      </c>
      <c r="D8" s="24" t="s">
        <v>85</v>
      </c>
      <c r="E8" s="25" t="s">
        <v>417</v>
      </c>
      <c r="F8" s="24" t="s">
        <v>11</v>
      </c>
      <c r="G8" s="25" t="s">
        <v>418</v>
      </c>
    </row>
    <row r="9" spans="1:8" ht="42" customHeight="1">
      <c r="A9" s="79" t="s">
        <v>419</v>
      </c>
      <c r="B9" s="79"/>
      <c r="C9" s="79"/>
      <c r="D9" s="79"/>
      <c r="E9" s="79"/>
      <c r="F9" s="79"/>
      <c r="G9" s="79"/>
      <c r="H9" s="8"/>
    </row>
    <row r="10" spans="1:8" ht="45">
      <c r="A10" s="24" t="s">
        <v>11</v>
      </c>
      <c r="B10" s="24"/>
      <c r="C10" s="24" t="s">
        <v>12</v>
      </c>
      <c r="D10" s="24" t="s">
        <v>85</v>
      </c>
      <c r="E10" s="25" t="s">
        <v>420</v>
      </c>
      <c r="F10" s="24" t="s">
        <v>11</v>
      </c>
      <c r="G10" s="25" t="s">
        <v>421</v>
      </c>
    </row>
    <row r="11" spans="1:8" ht="45">
      <c r="A11" s="24" t="s">
        <v>11</v>
      </c>
      <c r="B11" s="24"/>
      <c r="C11" s="24" t="s">
        <v>12</v>
      </c>
      <c r="D11" s="24" t="s">
        <v>85</v>
      </c>
      <c r="E11" s="25" t="s">
        <v>422</v>
      </c>
      <c r="F11" s="24" t="s">
        <v>12</v>
      </c>
      <c r="G11" s="25" t="s">
        <v>423</v>
      </c>
    </row>
    <row r="12" spans="1:8" ht="60">
      <c r="A12" s="24" t="s">
        <v>11</v>
      </c>
      <c r="B12" s="24"/>
      <c r="C12" s="24" t="s">
        <v>12</v>
      </c>
      <c r="D12" s="24" t="s">
        <v>85</v>
      </c>
      <c r="E12" s="25" t="s">
        <v>424</v>
      </c>
      <c r="F12" s="24"/>
      <c r="G12" s="25" t="s">
        <v>425</v>
      </c>
    </row>
    <row r="13" spans="1:8" ht="75">
      <c r="A13" s="24" t="s">
        <v>11</v>
      </c>
      <c r="B13" s="24"/>
      <c r="C13" s="24" t="s">
        <v>12</v>
      </c>
      <c r="D13" s="24" t="s">
        <v>85</v>
      </c>
      <c r="E13" s="25" t="s">
        <v>426</v>
      </c>
      <c r="F13" s="24" t="s">
        <v>11</v>
      </c>
      <c r="G13" s="25" t="s">
        <v>425</v>
      </c>
    </row>
    <row r="14" spans="1:8" ht="150">
      <c r="A14" s="24" t="s">
        <v>11</v>
      </c>
      <c r="B14" s="24"/>
      <c r="C14" s="24" t="s">
        <v>12</v>
      </c>
      <c r="D14" s="24" t="s">
        <v>85</v>
      </c>
      <c r="E14" s="25" t="s">
        <v>417</v>
      </c>
      <c r="F14" s="24" t="s">
        <v>12</v>
      </c>
      <c r="G14" s="25" t="s">
        <v>427</v>
      </c>
    </row>
    <row r="15" spans="1:8" ht="42" customHeight="1">
      <c r="A15" s="79" t="s">
        <v>428</v>
      </c>
      <c r="B15" s="79"/>
      <c r="C15" s="79"/>
      <c r="D15" s="79"/>
      <c r="E15" s="79"/>
      <c r="F15" s="79"/>
      <c r="G15" s="79"/>
      <c r="H15" s="8"/>
    </row>
    <row r="16" spans="1:8" ht="45">
      <c r="A16" t="s">
        <v>11</v>
      </c>
      <c r="C16" t="s">
        <v>11</v>
      </c>
      <c r="D16" t="s">
        <v>334</v>
      </c>
      <c r="E16" s="7" t="s">
        <v>429</v>
      </c>
    </row>
    <row r="17" spans="1:5" ht="30">
      <c r="A17" t="s">
        <v>11</v>
      </c>
      <c r="C17" t="s">
        <v>11</v>
      </c>
      <c r="D17" t="s">
        <v>13</v>
      </c>
      <c r="E17" s="7" t="s">
        <v>430</v>
      </c>
    </row>
    <row r="18" spans="1:5" ht="75">
      <c r="A18" t="s">
        <v>11</v>
      </c>
      <c r="C18" t="s">
        <v>11</v>
      </c>
      <c r="D18" t="s">
        <v>13</v>
      </c>
      <c r="E18" s="7" t="s">
        <v>431</v>
      </c>
    </row>
    <row r="19" spans="1:5" ht="45">
      <c r="A19" t="s">
        <v>11</v>
      </c>
      <c r="C19" t="s">
        <v>11</v>
      </c>
      <c r="D19" t="s">
        <v>13</v>
      </c>
      <c r="E19" s="7" t="s">
        <v>432</v>
      </c>
    </row>
    <row r="20" spans="1:5" ht="75">
      <c r="A20" t="s">
        <v>11</v>
      </c>
      <c r="C20" t="s">
        <v>11</v>
      </c>
      <c r="D20" t="s">
        <v>13</v>
      </c>
      <c r="E20" s="7" t="s">
        <v>433</v>
      </c>
    </row>
  </sheetData>
  <mergeCells count="4">
    <mergeCell ref="A2:G2"/>
    <mergeCell ref="A4:G4"/>
    <mergeCell ref="A9:G9"/>
    <mergeCell ref="A15:G15"/>
  </mergeCells>
  <dataValidations disablePrompts="1" count="2">
    <dataValidation type="list" allowBlank="1" showInputMessage="1" showErrorMessage="1" sqref="F3" xr:uid="{34020DA8-E236-4249-BB7E-1F336A010EBA}">
      <formula1>"PA,CPA"</formula1>
    </dataValidation>
    <dataValidation type="list" allowBlank="1" showInputMessage="1" showErrorMessage="1" sqref="F5:F8 F10:F14" xr:uid="{059BCAE6-2BA5-4427-9FB3-DE8E27022CB5}">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A9E0-C58E-4C36-99C5-7862A7AF605D}">
  <dimension ref="A1:G9"/>
  <sheetViews>
    <sheetView workbookViewId="0">
      <selection activeCell="E8" sqref="E8"/>
    </sheetView>
  </sheetViews>
  <sheetFormatPr defaultColWidth="8.85546875" defaultRowHeight="15"/>
  <cols>
    <col min="1" max="1" width="18.140625" bestFit="1" customWidth="1"/>
    <col min="2" max="2" width="29.28515625" bestFit="1" customWidth="1"/>
    <col min="3" max="3" width="16.140625" bestFit="1" customWidth="1"/>
    <col min="4" max="4" width="18.42578125" bestFit="1" customWidth="1"/>
    <col min="5" max="5" width="55" customWidth="1"/>
    <col min="6" max="6" width="82.28515625" customWidth="1"/>
    <col min="7" max="7" width="48.140625" customWidth="1"/>
  </cols>
  <sheetData>
    <row r="1" spans="1:7" ht="18.75">
      <c r="A1" s="1" t="s">
        <v>0</v>
      </c>
      <c r="B1" s="2" t="s">
        <v>2</v>
      </c>
      <c r="C1" s="1" t="s">
        <v>3</v>
      </c>
      <c r="D1" s="1" t="s">
        <v>5</v>
      </c>
      <c r="E1" s="2" t="s">
        <v>6</v>
      </c>
      <c r="F1" s="1" t="s">
        <v>7</v>
      </c>
      <c r="G1" s="1"/>
    </row>
    <row r="2" spans="1:7" ht="18.75">
      <c r="A2" s="73" t="s">
        <v>116</v>
      </c>
      <c r="B2" s="73"/>
      <c r="C2" s="73"/>
      <c r="D2" s="73"/>
      <c r="E2" s="73"/>
      <c r="F2" s="73"/>
      <c r="G2" s="73"/>
    </row>
    <row r="3" spans="1:7" ht="30">
      <c r="A3" s="14" t="s">
        <v>117</v>
      </c>
      <c r="B3" s="14" t="s">
        <v>12</v>
      </c>
      <c r="C3" s="14" t="s">
        <v>92</v>
      </c>
      <c r="D3" s="14" t="s">
        <v>118</v>
      </c>
      <c r="E3" s="12" t="s">
        <v>119</v>
      </c>
      <c r="F3" s="14">
        <f>F4*F7</f>
        <v>22097.520000000004</v>
      </c>
      <c r="G3" s="13"/>
    </row>
    <row r="4" spans="1:7" ht="30">
      <c r="A4" s="10" t="s">
        <v>117</v>
      </c>
      <c r="B4" s="10" t="s">
        <v>12</v>
      </c>
      <c r="C4" s="10" t="s">
        <v>92</v>
      </c>
      <c r="D4" s="10" t="s">
        <v>120</v>
      </c>
      <c r="E4" s="12" t="s">
        <v>121</v>
      </c>
      <c r="F4" s="11">
        <f>ABS('AMS-III.BB Mainframe'!H48-('Exist Option A'!F6+'Exist Option B'!F6+'Exist Option C'!F6)*(1-'Type I-NM Option A'!F8))-'Type II'!F6-'Type IM'!F6</f>
        <v>27621.9</v>
      </c>
      <c r="G4" s="10"/>
    </row>
    <row r="5" spans="1:7">
      <c r="A5" t="s">
        <v>117</v>
      </c>
      <c r="B5" t="s">
        <v>11</v>
      </c>
      <c r="D5" t="s">
        <v>122</v>
      </c>
      <c r="E5" t="s">
        <v>123</v>
      </c>
      <c r="F5" s="9">
        <v>1</v>
      </c>
    </row>
    <row r="6" spans="1:7" ht="30">
      <c r="A6" s="10" t="s">
        <v>117</v>
      </c>
      <c r="B6" s="10" t="s">
        <v>12</v>
      </c>
      <c r="C6" s="10" t="s">
        <v>92</v>
      </c>
      <c r="D6" s="10" t="s">
        <v>124</v>
      </c>
      <c r="E6" s="12" t="s">
        <v>125</v>
      </c>
      <c r="F6" s="11">
        <f>F4/F5</f>
        <v>27621.9</v>
      </c>
      <c r="G6" s="10"/>
    </row>
    <row r="7" spans="1:7" ht="124.5" customHeight="1">
      <c r="A7" s="10" t="s">
        <v>117</v>
      </c>
      <c r="B7" s="10" t="s">
        <v>12</v>
      </c>
      <c r="C7" s="10" t="s">
        <v>85</v>
      </c>
      <c r="D7" s="10" t="s">
        <v>126</v>
      </c>
      <c r="E7" s="10" t="s">
        <v>127</v>
      </c>
      <c r="F7" s="16">
        <v>0.8</v>
      </c>
      <c r="G7" s="16" t="s">
        <v>128</v>
      </c>
    </row>
    <row r="8" spans="1:7" ht="30">
      <c r="A8" s="10" t="s">
        <v>117</v>
      </c>
      <c r="B8" s="10" t="s">
        <v>12</v>
      </c>
      <c r="C8" s="10" t="s">
        <v>92</v>
      </c>
      <c r="D8" s="10" t="s">
        <v>129</v>
      </c>
      <c r="E8" s="12" t="s">
        <v>130</v>
      </c>
      <c r="F8" s="16">
        <v>0.1</v>
      </c>
      <c r="G8" s="10"/>
    </row>
    <row r="9" spans="1:7" ht="60">
      <c r="A9" s="10" t="s">
        <v>117</v>
      </c>
      <c r="B9" s="10" t="s">
        <v>12</v>
      </c>
      <c r="C9" s="10" t="s">
        <v>85</v>
      </c>
      <c r="D9" s="10" t="s">
        <v>86</v>
      </c>
      <c r="E9" s="12" t="s">
        <v>131</v>
      </c>
      <c r="F9" s="16" t="s">
        <v>132</v>
      </c>
      <c r="G9" s="10"/>
    </row>
  </sheetData>
  <mergeCells count="1">
    <mergeCell ref="A2:G2"/>
  </mergeCells>
  <dataValidations count="3">
    <dataValidation type="list" allowBlank="1" showInputMessage="1" showErrorMessage="1" sqref="F9" xr:uid="{F6D60CAF-1206-410B-8469-2A33B2EE99E6}">
      <formula1>"Metered,Sum"</formula1>
    </dataValidation>
    <dataValidation type="list" allowBlank="1" showInputMessage="1" showErrorMessage="1" sqref="B3:B9" xr:uid="{AA7F29DF-DA54-48CB-B93D-EFEB3F0691A7}">
      <formula1>"Yes,No"</formula1>
    </dataValidation>
    <dataValidation type="list" allowBlank="1" showInputMessage="1" showErrorMessage="1" sqref="C3:C9" xr:uid="{937D7708-118F-47B3-B00D-960B171A701F}">
      <formula1>"Account, Auto-Calculate,Boolean,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C8D8-3420-4BC1-B89E-2B4E7EF1C3ED}">
  <dimension ref="A1:B481"/>
  <sheetViews>
    <sheetView zoomScale="120" zoomScaleNormal="120" workbookViewId="0">
      <selection activeCell="A41" sqref="A41"/>
    </sheetView>
  </sheetViews>
  <sheetFormatPr defaultColWidth="8.85546875" defaultRowHeight="15"/>
  <cols>
    <col min="1" max="1" width="53.28515625" bestFit="1" customWidth="1"/>
    <col min="2" max="2" width="150.42578125" customWidth="1"/>
  </cols>
  <sheetData>
    <row r="1" spans="1:2">
      <c r="A1" s="58" t="s">
        <v>434</v>
      </c>
      <c r="B1" s="59" t="s">
        <v>435</v>
      </c>
    </row>
    <row r="2" spans="1:2">
      <c r="A2" t="s">
        <v>436</v>
      </c>
      <c r="B2" t="s">
        <v>437</v>
      </c>
    </row>
    <row r="3" spans="1:2">
      <c r="A3" t="s">
        <v>40</v>
      </c>
      <c r="B3" t="s">
        <v>438</v>
      </c>
    </row>
    <row r="4" spans="1:2">
      <c r="A4" t="s">
        <v>439</v>
      </c>
      <c r="B4" t="s">
        <v>440</v>
      </c>
    </row>
    <row r="5" spans="1:2">
      <c r="A5" t="s">
        <v>49</v>
      </c>
      <c r="B5" t="s">
        <v>441</v>
      </c>
    </row>
    <row r="6" spans="1:2">
      <c r="A6" t="s">
        <v>58</v>
      </c>
      <c r="B6" t="s">
        <v>442</v>
      </c>
    </row>
    <row r="7" spans="1:2">
      <c r="A7" t="s">
        <v>443</v>
      </c>
      <c r="B7" t="s">
        <v>444</v>
      </c>
    </row>
    <row r="8" spans="1:2">
      <c r="A8" t="s">
        <v>445</v>
      </c>
      <c r="B8" t="s">
        <v>446</v>
      </c>
    </row>
    <row r="9" spans="1:2">
      <c r="A9" t="s">
        <v>447</v>
      </c>
      <c r="B9" t="s">
        <v>448</v>
      </c>
    </row>
    <row r="10" spans="1:2">
      <c r="A10" t="s">
        <v>449</v>
      </c>
      <c r="B10" t="s">
        <v>450</v>
      </c>
    </row>
    <row r="11" spans="1:2">
      <c r="A11" t="s">
        <v>451</v>
      </c>
      <c r="B11" t="s">
        <v>452</v>
      </c>
    </row>
    <row r="12" spans="1:2">
      <c r="A12" t="s">
        <v>453</v>
      </c>
      <c r="B12" t="s">
        <v>454</v>
      </c>
    </row>
    <row r="13" spans="1:2">
      <c r="A13" t="s">
        <v>455</v>
      </c>
      <c r="B13" t="s">
        <v>456</v>
      </c>
    </row>
    <row r="14" spans="1:2">
      <c r="A14" t="s">
        <v>457</v>
      </c>
      <c r="B14" t="s">
        <v>458</v>
      </c>
    </row>
    <row r="15" spans="1:2">
      <c r="A15" t="s">
        <v>459</v>
      </c>
      <c r="B15" t="s">
        <v>460</v>
      </c>
    </row>
    <row r="16" spans="1:2">
      <c r="A16" t="s">
        <v>461</v>
      </c>
      <c r="B16" t="s">
        <v>462</v>
      </c>
    </row>
    <row r="17" spans="1:2">
      <c r="A17" t="s">
        <v>463</v>
      </c>
      <c r="B17" t="s">
        <v>464</v>
      </c>
    </row>
    <row r="18" spans="1:2">
      <c r="A18" t="s">
        <v>465</v>
      </c>
      <c r="B18" t="s">
        <v>466</v>
      </c>
    </row>
    <row r="19" spans="1:2">
      <c r="A19" t="s">
        <v>17</v>
      </c>
      <c r="B19" t="s">
        <v>467</v>
      </c>
    </row>
    <row r="20" spans="1:2">
      <c r="A20" t="s">
        <v>21</v>
      </c>
      <c r="B20" t="s">
        <v>468</v>
      </c>
    </row>
    <row r="21" spans="1:2">
      <c r="A21" t="s">
        <v>26</v>
      </c>
      <c r="B21" t="s">
        <v>469</v>
      </c>
    </row>
    <row r="22" spans="1:2">
      <c r="A22" t="s">
        <v>470</v>
      </c>
      <c r="B22" t="s">
        <v>471</v>
      </c>
    </row>
    <row r="23" spans="1:2">
      <c r="A23" t="s">
        <v>472</v>
      </c>
      <c r="B23" t="s">
        <v>473</v>
      </c>
    </row>
    <row r="24" spans="1:2">
      <c r="A24" t="s">
        <v>474</v>
      </c>
      <c r="B24" t="s">
        <v>475</v>
      </c>
    </row>
    <row r="25" spans="1:2">
      <c r="A25" t="s">
        <v>476</v>
      </c>
      <c r="B25" t="s">
        <v>477</v>
      </c>
    </row>
    <row r="26" spans="1:2">
      <c r="A26" t="s">
        <v>478</v>
      </c>
      <c r="B26" t="s">
        <v>479</v>
      </c>
    </row>
    <row r="27" spans="1:2">
      <c r="A27" t="s">
        <v>480</v>
      </c>
      <c r="B27" t="s">
        <v>481</v>
      </c>
    </row>
    <row r="28" spans="1:2">
      <c r="A28" t="s">
        <v>482</v>
      </c>
      <c r="B28" t="s">
        <v>483</v>
      </c>
    </row>
    <row r="29" spans="1:2">
      <c r="A29" t="s">
        <v>484</v>
      </c>
      <c r="B29" t="s">
        <v>485</v>
      </c>
    </row>
    <row r="30" spans="1:2">
      <c r="A30" t="s">
        <v>486</v>
      </c>
      <c r="B30" t="s">
        <v>487</v>
      </c>
    </row>
    <row r="31" spans="1:2">
      <c r="A31" t="s">
        <v>488</v>
      </c>
      <c r="B31" t="s">
        <v>489</v>
      </c>
    </row>
    <row r="32" spans="1:2">
      <c r="A32" t="s">
        <v>490</v>
      </c>
      <c r="B32" t="s">
        <v>491</v>
      </c>
    </row>
    <row r="33" spans="1:2">
      <c r="A33" t="s">
        <v>492</v>
      </c>
      <c r="B33" t="s">
        <v>493</v>
      </c>
    </row>
    <row r="34" spans="1:2">
      <c r="A34" s="60" t="s">
        <v>67</v>
      </c>
      <c r="B34" t="s">
        <v>494</v>
      </c>
    </row>
    <row r="35" spans="1:2">
      <c r="A35" s="60" t="s">
        <v>70</v>
      </c>
      <c r="B35" t="s">
        <v>495</v>
      </c>
    </row>
    <row r="36" spans="1:2">
      <c r="A36" s="60" t="s">
        <v>73</v>
      </c>
      <c r="B36" t="s">
        <v>496</v>
      </c>
    </row>
    <row r="37" spans="1:2">
      <c r="A37" s="60" t="s">
        <v>32</v>
      </c>
      <c r="B37" t="s">
        <v>497</v>
      </c>
    </row>
    <row r="38" spans="1:2">
      <c r="A38" s="60" t="s">
        <v>29</v>
      </c>
      <c r="B38" t="s">
        <v>498</v>
      </c>
    </row>
    <row r="39" spans="1:2">
      <c r="A39" s="60" t="s">
        <v>35</v>
      </c>
      <c r="B39" t="s">
        <v>499</v>
      </c>
    </row>
    <row r="40" spans="1:2">
      <c r="A40" t="s">
        <v>500</v>
      </c>
      <c r="B40" t="s">
        <v>501</v>
      </c>
    </row>
    <row r="41" spans="1:2">
      <c r="A41" t="s">
        <v>502</v>
      </c>
      <c r="B41" t="s">
        <v>503</v>
      </c>
    </row>
    <row r="42" spans="1:2">
      <c r="A42" t="s">
        <v>504</v>
      </c>
      <c r="B42" t="s">
        <v>505</v>
      </c>
    </row>
    <row r="43" spans="1:2">
      <c r="A43" t="s">
        <v>506</v>
      </c>
      <c r="B43" t="s">
        <v>507</v>
      </c>
    </row>
    <row r="44" spans="1:2">
      <c r="A44" t="s">
        <v>508</v>
      </c>
      <c r="B44" t="s">
        <v>509</v>
      </c>
    </row>
    <row r="45" spans="1:2">
      <c r="A45" t="s">
        <v>510</v>
      </c>
      <c r="B45" t="s">
        <v>511</v>
      </c>
    </row>
    <row r="46" spans="1:2">
      <c r="A46" t="s">
        <v>512</v>
      </c>
      <c r="B46" t="s">
        <v>513</v>
      </c>
    </row>
    <row r="47" spans="1:2">
      <c r="A47" t="s">
        <v>514</v>
      </c>
      <c r="B47" t="s">
        <v>515</v>
      </c>
    </row>
    <row r="48" spans="1:2">
      <c r="A48" t="s">
        <v>516</v>
      </c>
      <c r="B48" t="s">
        <v>517</v>
      </c>
    </row>
    <row r="49" spans="1:2">
      <c r="A49" t="s">
        <v>518</v>
      </c>
      <c r="B49" t="s">
        <v>519</v>
      </c>
    </row>
    <row r="50" spans="1:2">
      <c r="A50" t="s">
        <v>520</v>
      </c>
      <c r="B50" t="s">
        <v>521</v>
      </c>
    </row>
    <row r="51" spans="1:2">
      <c r="A51" t="s">
        <v>522</v>
      </c>
      <c r="B51" t="s">
        <v>523</v>
      </c>
    </row>
    <row r="52" spans="1:2">
      <c r="A52" t="s">
        <v>524</v>
      </c>
      <c r="B52" t="s">
        <v>525</v>
      </c>
    </row>
    <row r="53" spans="1:2">
      <c r="A53" t="s">
        <v>526</v>
      </c>
      <c r="B53" t="s">
        <v>527</v>
      </c>
    </row>
    <row r="54" spans="1:2">
      <c r="A54" t="s">
        <v>528</v>
      </c>
      <c r="B54" t="s">
        <v>529</v>
      </c>
    </row>
    <row r="55" spans="1:2">
      <c r="A55" t="s">
        <v>530</v>
      </c>
      <c r="B55" t="s">
        <v>531</v>
      </c>
    </row>
    <row r="56" spans="1:2">
      <c r="A56" t="s">
        <v>532</v>
      </c>
      <c r="B56" t="s">
        <v>533</v>
      </c>
    </row>
    <row r="57" spans="1:2">
      <c r="A57" t="s">
        <v>534</v>
      </c>
      <c r="B57" t="s">
        <v>535</v>
      </c>
    </row>
    <row r="58" spans="1:2">
      <c r="A58" t="s">
        <v>536</v>
      </c>
      <c r="B58" t="s">
        <v>537</v>
      </c>
    </row>
    <row r="59" spans="1:2">
      <c r="A59" t="s">
        <v>538</v>
      </c>
      <c r="B59" t="s">
        <v>539</v>
      </c>
    </row>
    <row r="60" spans="1:2">
      <c r="A60" t="s">
        <v>540</v>
      </c>
      <c r="B60" t="s">
        <v>541</v>
      </c>
    </row>
    <row r="61" spans="1:2">
      <c r="A61" t="s">
        <v>542</v>
      </c>
      <c r="B61" t="s">
        <v>543</v>
      </c>
    </row>
    <row r="62" spans="1:2">
      <c r="A62" t="s">
        <v>544</v>
      </c>
      <c r="B62" t="s">
        <v>545</v>
      </c>
    </row>
    <row r="63" spans="1:2">
      <c r="A63" t="s">
        <v>546</v>
      </c>
      <c r="B63" t="s">
        <v>547</v>
      </c>
    </row>
    <row r="64" spans="1:2">
      <c r="A64" t="s">
        <v>548</v>
      </c>
      <c r="B64" t="s">
        <v>549</v>
      </c>
    </row>
    <row r="65" spans="1:2">
      <c r="A65" t="s">
        <v>550</v>
      </c>
      <c r="B65" t="s">
        <v>551</v>
      </c>
    </row>
    <row r="66" spans="1:2">
      <c r="A66" t="s">
        <v>552</v>
      </c>
      <c r="B66" t="s">
        <v>553</v>
      </c>
    </row>
    <row r="67" spans="1:2">
      <c r="A67" t="s">
        <v>554</v>
      </c>
      <c r="B67" t="s">
        <v>555</v>
      </c>
    </row>
    <row r="68" spans="1:2">
      <c r="A68" t="s">
        <v>556</v>
      </c>
      <c r="B68" t="s">
        <v>557</v>
      </c>
    </row>
    <row r="69" spans="1:2">
      <c r="A69" t="s">
        <v>558</v>
      </c>
      <c r="B69" t="s">
        <v>559</v>
      </c>
    </row>
    <row r="70" spans="1:2">
      <c r="A70" t="s">
        <v>560</v>
      </c>
      <c r="B70" t="s">
        <v>561</v>
      </c>
    </row>
    <row r="71" spans="1:2">
      <c r="A71" t="s">
        <v>562</v>
      </c>
      <c r="B71" t="s">
        <v>563</v>
      </c>
    </row>
    <row r="72" spans="1:2">
      <c r="A72" t="s">
        <v>564</v>
      </c>
      <c r="B72" t="s">
        <v>565</v>
      </c>
    </row>
    <row r="73" spans="1:2">
      <c r="A73" t="s">
        <v>566</v>
      </c>
      <c r="B73" t="s">
        <v>567</v>
      </c>
    </row>
    <row r="74" spans="1:2">
      <c r="A74" t="s">
        <v>568</v>
      </c>
      <c r="B74" t="s">
        <v>569</v>
      </c>
    </row>
    <row r="75" spans="1:2">
      <c r="A75" t="s">
        <v>570</v>
      </c>
      <c r="B75" t="s">
        <v>571</v>
      </c>
    </row>
    <row r="76" spans="1:2">
      <c r="A76" t="s">
        <v>572</v>
      </c>
      <c r="B76" t="s">
        <v>573</v>
      </c>
    </row>
    <row r="77" spans="1:2">
      <c r="A77" t="s">
        <v>574</v>
      </c>
      <c r="B77" t="s">
        <v>575</v>
      </c>
    </row>
    <row r="78" spans="1:2">
      <c r="A78" t="s">
        <v>576</v>
      </c>
      <c r="B78" t="s">
        <v>577</v>
      </c>
    </row>
    <row r="79" spans="1:2">
      <c r="A79" t="s">
        <v>578</v>
      </c>
      <c r="B79" t="s">
        <v>579</v>
      </c>
    </row>
    <row r="80" spans="1:2">
      <c r="A80" t="s">
        <v>580</v>
      </c>
      <c r="B80" t="s">
        <v>581</v>
      </c>
    </row>
    <row r="81" spans="1:2">
      <c r="A81" t="s">
        <v>582</v>
      </c>
      <c r="B81" t="s">
        <v>583</v>
      </c>
    </row>
    <row r="82" spans="1:2">
      <c r="A82" t="s">
        <v>584</v>
      </c>
      <c r="B82" t="s">
        <v>585</v>
      </c>
    </row>
    <row r="83" spans="1:2">
      <c r="A83" t="s">
        <v>586</v>
      </c>
      <c r="B83" t="s">
        <v>587</v>
      </c>
    </row>
    <row r="84" spans="1:2">
      <c r="A84" t="s">
        <v>588</v>
      </c>
      <c r="B84" t="s">
        <v>589</v>
      </c>
    </row>
    <row r="85" spans="1:2">
      <c r="A85" t="s">
        <v>590</v>
      </c>
      <c r="B85" t="s">
        <v>591</v>
      </c>
    </row>
    <row r="86" spans="1:2">
      <c r="A86" t="s">
        <v>592</v>
      </c>
      <c r="B86" t="s">
        <v>593</v>
      </c>
    </row>
    <row r="87" spans="1:2">
      <c r="A87" t="s">
        <v>79</v>
      </c>
      <c r="B87" t="s">
        <v>594</v>
      </c>
    </row>
    <row r="88" spans="1:2">
      <c r="A88" t="s">
        <v>595</v>
      </c>
      <c r="B88" t="s">
        <v>596</v>
      </c>
    </row>
    <row r="89" spans="1:2">
      <c r="A89" t="s">
        <v>597</v>
      </c>
      <c r="B89" t="s">
        <v>598</v>
      </c>
    </row>
    <row r="90" spans="1:2">
      <c r="A90" t="s">
        <v>599</v>
      </c>
      <c r="B90" t="s">
        <v>600</v>
      </c>
    </row>
    <row r="91" spans="1:2">
      <c r="A91" t="s">
        <v>601</v>
      </c>
      <c r="B91" t="s">
        <v>602</v>
      </c>
    </row>
    <row r="92" spans="1:2">
      <c r="A92" t="s">
        <v>603</v>
      </c>
      <c r="B92" t="s">
        <v>604</v>
      </c>
    </row>
    <row r="93" spans="1:2">
      <c r="A93" t="s">
        <v>605</v>
      </c>
      <c r="B93" t="s">
        <v>606</v>
      </c>
    </row>
    <row r="94" spans="1:2">
      <c r="A94" t="s">
        <v>607</v>
      </c>
      <c r="B94" t="s">
        <v>608</v>
      </c>
    </row>
    <row r="95" spans="1:2">
      <c r="A95" t="s">
        <v>609</v>
      </c>
      <c r="B95" t="s">
        <v>610</v>
      </c>
    </row>
    <row r="96" spans="1:2">
      <c r="A96" t="s">
        <v>611</v>
      </c>
      <c r="B96" t="s">
        <v>612</v>
      </c>
    </row>
    <row r="97" spans="1:2">
      <c r="A97" t="s">
        <v>613</v>
      </c>
      <c r="B97" t="s">
        <v>614</v>
      </c>
    </row>
    <row r="98" spans="1:2">
      <c r="A98" t="s">
        <v>615</v>
      </c>
      <c r="B98" t="s">
        <v>616</v>
      </c>
    </row>
    <row r="99" spans="1:2">
      <c r="A99" t="s">
        <v>617</v>
      </c>
      <c r="B99" t="s">
        <v>618</v>
      </c>
    </row>
    <row r="100" spans="1:2">
      <c r="A100" t="s">
        <v>619</v>
      </c>
      <c r="B100" t="s">
        <v>620</v>
      </c>
    </row>
    <row r="101" spans="1:2">
      <c r="A101" t="s">
        <v>621</v>
      </c>
      <c r="B101" t="s">
        <v>622</v>
      </c>
    </row>
    <row r="102" spans="1:2">
      <c r="A102" t="s">
        <v>623</v>
      </c>
      <c r="B102" t="s">
        <v>624</v>
      </c>
    </row>
    <row r="103" spans="1:2">
      <c r="A103" t="s">
        <v>625</v>
      </c>
      <c r="B103" t="s">
        <v>626</v>
      </c>
    </row>
    <row r="104" spans="1:2">
      <c r="A104" t="s">
        <v>627</v>
      </c>
      <c r="B104" t="s">
        <v>628</v>
      </c>
    </row>
    <row r="105" spans="1:2">
      <c r="A105" t="s">
        <v>629</v>
      </c>
      <c r="B105" t="s">
        <v>630</v>
      </c>
    </row>
    <row r="106" spans="1:2">
      <c r="A106" t="s">
        <v>631</v>
      </c>
      <c r="B106" t="s">
        <v>632</v>
      </c>
    </row>
    <row r="107" spans="1:2">
      <c r="A107" t="s">
        <v>633</v>
      </c>
      <c r="B107" t="s">
        <v>634</v>
      </c>
    </row>
    <row r="108" spans="1:2">
      <c r="A108" t="s">
        <v>635</v>
      </c>
      <c r="B108" t="s">
        <v>636</v>
      </c>
    </row>
    <row r="109" spans="1:2">
      <c r="A109" t="s">
        <v>637</v>
      </c>
      <c r="B109" t="s">
        <v>638</v>
      </c>
    </row>
    <row r="110" spans="1:2">
      <c r="A110" t="s">
        <v>639</v>
      </c>
      <c r="B110" t="s">
        <v>640</v>
      </c>
    </row>
    <row r="111" spans="1:2">
      <c r="A111" t="s">
        <v>641</v>
      </c>
      <c r="B111" t="s">
        <v>642</v>
      </c>
    </row>
    <row r="112" spans="1:2">
      <c r="A112" t="s">
        <v>643</v>
      </c>
      <c r="B112" t="s">
        <v>644</v>
      </c>
    </row>
    <row r="113" spans="1:2">
      <c r="A113" t="s">
        <v>645</v>
      </c>
      <c r="B113" t="s">
        <v>646</v>
      </c>
    </row>
    <row r="114" spans="1:2">
      <c r="A114" t="s">
        <v>647</v>
      </c>
      <c r="B114" t="s">
        <v>648</v>
      </c>
    </row>
    <row r="115" spans="1:2">
      <c r="A115" t="s">
        <v>649</v>
      </c>
      <c r="B115" t="s">
        <v>650</v>
      </c>
    </row>
    <row r="116" spans="1:2">
      <c r="A116" t="s">
        <v>651</v>
      </c>
      <c r="B116" t="s">
        <v>652</v>
      </c>
    </row>
    <row r="117" spans="1:2">
      <c r="A117" t="s">
        <v>653</v>
      </c>
      <c r="B117" t="s">
        <v>654</v>
      </c>
    </row>
    <row r="118" spans="1:2">
      <c r="A118" t="s">
        <v>655</v>
      </c>
      <c r="B118" t="s">
        <v>656</v>
      </c>
    </row>
    <row r="119" spans="1:2">
      <c r="A119" t="s">
        <v>657</v>
      </c>
      <c r="B119" t="s">
        <v>658</v>
      </c>
    </row>
    <row r="120" spans="1:2">
      <c r="A120" t="s">
        <v>659</v>
      </c>
      <c r="B120" t="s">
        <v>660</v>
      </c>
    </row>
    <row r="121" spans="1:2">
      <c r="A121" t="s">
        <v>661</v>
      </c>
      <c r="B121" t="s">
        <v>662</v>
      </c>
    </row>
    <row r="122" spans="1:2">
      <c r="A122" t="s">
        <v>663</v>
      </c>
      <c r="B122" t="s">
        <v>664</v>
      </c>
    </row>
    <row r="123" spans="1:2">
      <c r="A123" t="s">
        <v>665</v>
      </c>
      <c r="B123" t="s">
        <v>666</v>
      </c>
    </row>
    <row r="124" spans="1:2">
      <c r="A124" t="s">
        <v>667</v>
      </c>
      <c r="B124" t="s">
        <v>668</v>
      </c>
    </row>
    <row r="125" spans="1:2">
      <c r="A125" t="s">
        <v>669</v>
      </c>
      <c r="B125" t="s">
        <v>670</v>
      </c>
    </row>
    <row r="126" spans="1:2">
      <c r="A126" t="s">
        <v>671</v>
      </c>
      <c r="B126" t="s">
        <v>672</v>
      </c>
    </row>
    <row r="127" spans="1:2">
      <c r="A127" t="s">
        <v>673</v>
      </c>
      <c r="B127" t="s">
        <v>674</v>
      </c>
    </row>
    <row r="128" spans="1:2">
      <c r="A128" t="s">
        <v>675</v>
      </c>
      <c r="B128" t="s">
        <v>676</v>
      </c>
    </row>
    <row r="129" spans="1:2">
      <c r="A129" t="s">
        <v>677</v>
      </c>
      <c r="B129" t="s">
        <v>678</v>
      </c>
    </row>
    <row r="130" spans="1:2">
      <c r="A130" t="s">
        <v>679</v>
      </c>
      <c r="B130" t="s">
        <v>680</v>
      </c>
    </row>
    <row r="131" spans="1:2">
      <c r="A131" t="s">
        <v>681</v>
      </c>
      <c r="B131" t="s">
        <v>682</v>
      </c>
    </row>
    <row r="132" spans="1:2">
      <c r="A132" t="s">
        <v>683</v>
      </c>
      <c r="B132" t="s">
        <v>684</v>
      </c>
    </row>
    <row r="133" spans="1:2">
      <c r="A133" t="s">
        <v>685</v>
      </c>
      <c r="B133" t="s">
        <v>686</v>
      </c>
    </row>
    <row r="134" spans="1:2">
      <c r="A134" t="s">
        <v>687</v>
      </c>
      <c r="B134" t="s">
        <v>688</v>
      </c>
    </row>
    <row r="135" spans="1:2">
      <c r="A135" t="s">
        <v>689</v>
      </c>
      <c r="B135" t="s">
        <v>690</v>
      </c>
    </row>
    <row r="136" spans="1:2">
      <c r="A136" t="s">
        <v>691</v>
      </c>
      <c r="B136" t="s">
        <v>692</v>
      </c>
    </row>
    <row r="137" spans="1:2">
      <c r="A137" t="s">
        <v>113</v>
      </c>
      <c r="B137" t="s">
        <v>693</v>
      </c>
    </row>
    <row r="138" spans="1:2">
      <c r="A138" t="s">
        <v>694</v>
      </c>
      <c r="B138" t="s">
        <v>695</v>
      </c>
    </row>
    <row r="139" spans="1:2">
      <c r="A139" t="s">
        <v>696</v>
      </c>
      <c r="B139" t="s">
        <v>697</v>
      </c>
    </row>
    <row r="140" spans="1:2">
      <c r="A140" t="s">
        <v>698</v>
      </c>
      <c r="B140" t="s">
        <v>699</v>
      </c>
    </row>
    <row r="141" spans="1:2">
      <c r="A141" t="s">
        <v>700</v>
      </c>
      <c r="B141" t="s">
        <v>701</v>
      </c>
    </row>
    <row r="142" spans="1:2">
      <c r="A142" t="s">
        <v>702</v>
      </c>
      <c r="B142" t="s">
        <v>703</v>
      </c>
    </row>
    <row r="143" spans="1:2">
      <c r="A143" t="s">
        <v>704</v>
      </c>
      <c r="B143" t="s">
        <v>705</v>
      </c>
    </row>
    <row r="144" spans="1:2">
      <c r="A144" t="s">
        <v>706</v>
      </c>
      <c r="B144" t="s">
        <v>707</v>
      </c>
    </row>
    <row r="145" spans="1:2">
      <c r="A145" t="s">
        <v>708</v>
      </c>
      <c r="B145" t="s">
        <v>709</v>
      </c>
    </row>
    <row r="146" spans="1:2">
      <c r="A146" t="s">
        <v>100</v>
      </c>
      <c r="B146" t="s">
        <v>710</v>
      </c>
    </row>
    <row r="147" spans="1:2">
      <c r="A147" t="s">
        <v>103</v>
      </c>
      <c r="B147" t="s">
        <v>711</v>
      </c>
    </row>
    <row r="148" spans="1:2">
      <c r="A148" t="s">
        <v>712</v>
      </c>
      <c r="B148" t="s">
        <v>713</v>
      </c>
    </row>
    <row r="149" spans="1:2">
      <c r="A149" t="s">
        <v>714</v>
      </c>
      <c r="B149" t="s">
        <v>715</v>
      </c>
    </row>
    <row r="150" spans="1:2">
      <c r="A150" t="s">
        <v>716</v>
      </c>
      <c r="B150" t="s">
        <v>717</v>
      </c>
    </row>
    <row r="151" spans="1:2">
      <c r="A151" t="s">
        <v>718</v>
      </c>
      <c r="B151" t="s">
        <v>719</v>
      </c>
    </row>
    <row r="152" spans="1:2">
      <c r="A152" t="s">
        <v>720</v>
      </c>
      <c r="B152" t="s">
        <v>721</v>
      </c>
    </row>
    <row r="153" spans="1:2">
      <c r="A153" t="s">
        <v>722</v>
      </c>
      <c r="B153" t="s">
        <v>723</v>
      </c>
    </row>
    <row r="154" spans="1:2">
      <c r="A154" t="s">
        <v>724</v>
      </c>
      <c r="B154" t="s">
        <v>725</v>
      </c>
    </row>
    <row r="155" spans="1:2">
      <c r="A155" t="s">
        <v>726</v>
      </c>
      <c r="B155" t="s">
        <v>727</v>
      </c>
    </row>
    <row r="156" spans="1:2">
      <c r="A156" t="s">
        <v>728</v>
      </c>
      <c r="B156" t="s">
        <v>729</v>
      </c>
    </row>
    <row r="157" spans="1:2">
      <c r="A157" t="s">
        <v>730</v>
      </c>
      <c r="B157" t="s">
        <v>731</v>
      </c>
    </row>
    <row r="158" spans="1:2">
      <c r="A158" t="s">
        <v>732</v>
      </c>
      <c r="B158" t="s">
        <v>733</v>
      </c>
    </row>
    <row r="159" spans="1:2">
      <c r="A159" t="s">
        <v>734</v>
      </c>
      <c r="B159" t="s">
        <v>735</v>
      </c>
    </row>
    <row r="160" spans="1:2">
      <c r="A160" t="s">
        <v>736</v>
      </c>
      <c r="B160" t="s">
        <v>737</v>
      </c>
    </row>
    <row r="161" spans="1:2">
      <c r="A161" t="s">
        <v>738</v>
      </c>
      <c r="B161" t="s">
        <v>739</v>
      </c>
    </row>
    <row r="162" spans="1:2">
      <c r="A162" t="s">
        <v>740</v>
      </c>
      <c r="B162" t="s">
        <v>741</v>
      </c>
    </row>
    <row r="163" spans="1:2">
      <c r="A163" t="s">
        <v>742</v>
      </c>
      <c r="B163" t="s">
        <v>743</v>
      </c>
    </row>
    <row r="164" spans="1:2">
      <c r="A164" t="s">
        <v>744</v>
      </c>
      <c r="B164" t="s">
        <v>745</v>
      </c>
    </row>
    <row r="165" spans="1:2">
      <c r="A165" t="s">
        <v>746</v>
      </c>
      <c r="B165" t="s">
        <v>747</v>
      </c>
    </row>
    <row r="166" spans="1:2">
      <c r="A166" t="s">
        <v>748</v>
      </c>
      <c r="B166" t="s">
        <v>749</v>
      </c>
    </row>
    <row r="167" spans="1:2">
      <c r="A167" t="s">
        <v>750</v>
      </c>
      <c r="B167" t="s">
        <v>751</v>
      </c>
    </row>
    <row r="168" spans="1:2">
      <c r="A168" t="s">
        <v>752</v>
      </c>
      <c r="B168" t="s">
        <v>753</v>
      </c>
    </row>
    <row r="169" spans="1:2">
      <c r="A169" t="s">
        <v>754</v>
      </c>
      <c r="B169" t="s">
        <v>755</v>
      </c>
    </row>
    <row r="170" spans="1:2">
      <c r="A170" t="s">
        <v>756</v>
      </c>
      <c r="B170" t="s">
        <v>757</v>
      </c>
    </row>
    <row r="171" spans="1:2">
      <c r="A171" t="s">
        <v>758</v>
      </c>
      <c r="B171" t="s">
        <v>759</v>
      </c>
    </row>
    <row r="172" spans="1:2">
      <c r="A172" t="s">
        <v>760</v>
      </c>
      <c r="B172" t="s">
        <v>761</v>
      </c>
    </row>
    <row r="173" spans="1:2">
      <c r="A173" t="s">
        <v>762</v>
      </c>
      <c r="B173" t="s">
        <v>763</v>
      </c>
    </row>
    <row r="174" spans="1:2">
      <c r="A174" t="s">
        <v>764</v>
      </c>
      <c r="B174" t="s">
        <v>765</v>
      </c>
    </row>
    <row r="175" spans="1:2">
      <c r="A175" t="s">
        <v>766</v>
      </c>
      <c r="B175" t="s">
        <v>767</v>
      </c>
    </row>
    <row r="176" spans="1:2">
      <c r="A176" t="s">
        <v>768</v>
      </c>
      <c r="B176" t="s">
        <v>769</v>
      </c>
    </row>
    <row r="177" spans="1:2">
      <c r="A177" t="s">
        <v>770</v>
      </c>
      <c r="B177" t="s">
        <v>771</v>
      </c>
    </row>
    <row r="178" spans="1:2">
      <c r="A178" t="s">
        <v>772</v>
      </c>
      <c r="B178" t="s">
        <v>773</v>
      </c>
    </row>
    <row r="179" spans="1:2">
      <c r="A179" t="s">
        <v>774</v>
      </c>
      <c r="B179" t="s">
        <v>775</v>
      </c>
    </row>
    <row r="180" spans="1:2">
      <c r="A180" t="s">
        <v>776</v>
      </c>
      <c r="B180" t="s">
        <v>777</v>
      </c>
    </row>
    <row r="181" spans="1:2">
      <c r="A181" t="s">
        <v>778</v>
      </c>
      <c r="B181" t="s">
        <v>779</v>
      </c>
    </row>
    <row r="182" spans="1:2">
      <c r="A182" t="s">
        <v>780</v>
      </c>
      <c r="B182" t="s">
        <v>781</v>
      </c>
    </row>
    <row r="183" spans="1:2">
      <c r="A183" t="s">
        <v>782</v>
      </c>
      <c r="B183" t="s">
        <v>783</v>
      </c>
    </row>
    <row r="184" spans="1:2">
      <c r="A184" t="s">
        <v>784</v>
      </c>
      <c r="B184" t="s">
        <v>785</v>
      </c>
    </row>
    <row r="185" spans="1:2">
      <c r="A185" t="s">
        <v>786</v>
      </c>
      <c r="B185" t="s">
        <v>787</v>
      </c>
    </row>
    <row r="186" spans="1:2">
      <c r="A186" t="s">
        <v>788</v>
      </c>
      <c r="B186" t="s">
        <v>789</v>
      </c>
    </row>
    <row r="187" spans="1:2">
      <c r="A187" t="s">
        <v>790</v>
      </c>
      <c r="B187" t="s">
        <v>791</v>
      </c>
    </row>
    <row r="188" spans="1:2">
      <c r="A188" t="s">
        <v>792</v>
      </c>
      <c r="B188" t="s">
        <v>793</v>
      </c>
    </row>
    <row r="189" spans="1:2">
      <c r="A189" t="s">
        <v>794</v>
      </c>
      <c r="B189" t="s">
        <v>795</v>
      </c>
    </row>
    <row r="190" spans="1:2">
      <c r="A190" t="s">
        <v>796</v>
      </c>
      <c r="B190" t="s">
        <v>797</v>
      </c>
    </row>
    <row r="191" spans="1:2">
      <c r="A191" t="s">
        <v>798</v>
      </c>
      <c r="B191" t="s">
        <v>799</v>
      </c>
    </row>
    <row r="192" spans="1:2">
      <c r="A192" t="s">
        <v>800</v>
      </c>
      <c r="B192" t="s">
        <v>801</v>
      </c>
    </row>
    <row r="193" spans="1:2">
      <c r="A193" t="s">
        <v>802</v>
      </c>
      <c r="B193" t="s">
        <v>803</v>
      </c>
    </row>
    <row r="194" spans="1:2">
      <c r="A194" t="s">
        <v>804</v>
      </c>
      <c r="B194" t="s">
        <v>805</v>
      </c>
    </row>
    <row r="195" spans="1:2">
      <c r="A195" t="s">
        <v>806</v>
      </c>
      <c r="B195" t="s">
        <v>807</v>
      </c>
    </row>
    <row r="196" spans="1:2">
      <c r="A196" t="s">
        <v>808</v>
      </c>
      <c r="B196" t="s">
        <v>809</v>
      </c>
    </row>
    <row r="197" spans="1:2">
      <c r="A197" t="s">
        <v>810</v>
      </c>
      <c r="B197" t="s">
        <v>811</v>
      </c>
    </row>
    <row r="198" spans="1:2">
      <c r="A198" t="s">
        <v>63</v>
      </c>
      <c r="B198" t="s">
        <v>812</v>
      </c>
    </row>
    <row r="199" spans="1:2">
      <c r="A199" t="s">
        <v>813</v>
      </c>
      <c r="B199" t="s">
        <v>814</v>
      </c>
    </row>
    <row r="200" spans="1:2">
      <c r="A200" t="s">
        <v>815</v>
      </c>
      <c r="B200" t="s">
        <v>816</v>
      </c>
    </row>
    <row r="201" spans="1:2">
      <c r="A201" t="s">
        <v>817</v>
      </c>
      <c r="B201" t="s">
        <v>818</v>
      </c>
    </row>
    <row r="202" spans="1:2">
      <c r="A202" t="s">
        <v>819</v>
      </c>
      <c r="B202" t="s">
        <v>820</v>
      </c>
    </row>
    <row r="203" spans="1:2">
      <c r="A203" t="s">
        <v>821</v>
      </c>
      <c r="B203" t="s">
        <v>822</v>
      </c>
    </row>
    <row r="204" spans="1:2">
      <c r="A204" t="s">
        <v>823</v>
      </c>
      <c r="B204" t="s">
        <v>824</v>
      </c>
    </row>
    <row r="205" spans="1:2">
      <c r="A205" t="s">
        <v>825</v>
      </c>
      <c r="B205" t="s">
        <v>826</v>
      </c>
    </row>
    <row r="206" spans="1:2">
      <c r="A206" t="s">
        <v>827</v>
      </c>
      <c r="B206" t="s">
        <v>828</v>
      </c>
    </row>
    <row r="207" spans="1:2">
      <c r="A207" t="s">
        <v>829</v>
      </c>
      <c r="B207" t="s">
        <v>830</v>
      </c>
    </row>
    <row r="208" spans="1:2">
      <c r="A208" t="s">
        <v>831</v>
      </c>
      <c r="B208" t="s">
        <v>832</v>
      </c>
    </row>
    <row r="209" spans="1:2">
      <c r="A209" t="s">
        <v>833</v>
      </c>
      <c r="B209" t="s">
        <v>834</v>
      </c>
    </row>
    <row r="210" spans="1:2">
      <c r="A210" t="s">
        <v>835</v>
      </c>
      <c r="B210" t="s">
        <v>836</v>
      </c>
    </row>
    <row r="211" spans="1:2">
      <c r="A211" t="s">
        <v>837</v>
      </c>
      <c r="B211" t="s">
        <v>838</v>
      </c>
    </row>
    <row r="212" spans="1:2">
      <c r="A212" t="s">
        <v>839</v>
      </c>
      <c r="B212" t="s">
        <v>840</v>
      </c>
    </row>
    <row r="213" spans="1:2">
      <c r="A213" t="s">
        <v>841</v>
      </c>
      <c r="B213" t="s">
        <v>842</v>
      </c>
    </row>
    <row r="214" spans="1:2">
      <c r="A214" t="s">
        <v>843</v>
      </c>
      <c r="B214" t="s">
        <v>844</v>
      </c>
    </row>
    <row r="215" spans="1:2">
      <c r="A215" t="s">
        <v>845</v>
      </c>
      <c r="B215" t="s">
        <v>846</v>
      </c>
    </row>
    <row r="216" spans="1:2">
      <c r="A216" t="s">
        <v>847</v>
      </c>
      <c r="B216" t="s">
        <v>65</v>
      </c>
    </row>
    <row r="217" spans="1:2">
      <c r="A217" t="s">
        <v>848</v>
      </c>
      <c r="B217" t="s">
        <v>849</v>
      </c>
    </row>
    <row r="218" spans="1:2">
      <c r="A218" t="s">
        <v>850</v>
      </c>
      <c r="B218" t="s">
        <v>851</v>
      </c>
    </row>
    <row r="219" spans="1:2">
      <c r="A219" t="s">
        <v>852</v>
      </c>
      <c r="B219" t="s">
        <v>853</v>
      </c>
    </row>
    <row r="220" spans="1:2">
      <c r="A220" t="s">
        <v>854</v>
      </c>
      <c r="B220" t="s">
        <v>855</v>
      </c>
    </row>
    <row r="221" spans="1:2">
      <c r="A221" t="s">
        <v>856</v>
      </c>
      <c r="B221" t="s">
        <v>857</v>
      </c>
    </row>
    <row r="222" spans="1:2">
      <c r="A222" t="s">
        <v>858</v>
      </c>
      <c r="B222" t="s">
        <v>859</v>
      </c>
    </row>
    <row r="223" spans="1:2">
      <c r="A223" t="s">
        <v>860</v>
      </c>
      <c r="B223" t="s">
        <v>861</v>
      </c>
    </row>
    <row r="224" spans="1:2">
      <c r="A224" t="s">
        <v>862</v>
      </c>
      <c r="B224" t="s">
        <v>863</v>
      </c>
    </row>
    <row r="225" spans="1:2">
      <c r="A225" t="s">
        <v>864</v>
      </c>
      <c r="B225" t="s">
        <v>865</v>
      </c>
    </row>
    <row r="226" spans="1:2">
      <c r="A226" t="s">
        <v>866</v>
      </c>
      <c r="B226" t="s">
        <v>867</v>
      </c>
    </row>
    <row r="227" spans="1:2">
      <c r="A227" t="s">
        <v>868</v>
      </c>
      <c r="B227" t="s">
        <v>869</v>
      </c>
    </row>
    <row r="228" spans="1:2">
      <c r="A228" t="s">
        <v>870</v>
      </c>
      <c r="B228" t="s">
        <v>871</v>
      </c>
    </row>
    <row r="229" spans="1:2">
      <c r="A229" t="s">
        <v>872</v>
      </c>
      <c r="B229" t="s">
        <v>873</v>
      </c>
    </row>
    <row r="230" spans="1:2">
      <c r="A230" t="s">
        <v>874</v>
      </c>
      <c r="B230" t="s">
        <v>875</v>
      </c>
    </row>
    <row r="231" spans="1:2">
      <c r="A231" t="s">
        <v>876</v>
      </c>
      <c r="B231" t="s">
        <v>877</v>
      </c>
    </row>
    <row r="232" spans="1:2">
      <c r="A232" t="s">
        <v>878</v>
      </c>
      <c r="B232" t="s">
        <v>879</v>
      </c>
    </row>
    <row r="233" spans="1:2">
      <c r="A233" t="s">
        <v>880</v>
      </c>
      <c r="B233" t="s">
        <v>881</v>
      </c>
    </row>
    <row r="234" spans="1:2">
      <c r="A234" t="s">
        <v>882</v>
      </c>
      <c r="B234" s="60" t="s">
        <v>883</v>
      </c>
    </row>
    <row r="235" spans="1:2">
      <c r="A235" t="s">
        <v>884</v>
      </c>
      <c r="B235" s="60" t="s">
        <v>885</v>
      </c>
    </row>
    <row r="236" spans="1:2">
      <c r="A236" t="s">
        <v>886</v>
      </c>
      <c r="B236" s="60" t="s">
        <v>887</v>
      </c>
    </row>
    <row r="237" spans="1:2">
      <c r="A237" t="s">
        <v>888</v>
      </c>
      <c r="B237" s="60" t="s">
        <v>889</v>
      </c>
    </row>
    <row r="238" spans="1:2">
      <c r="A238" t="s">
        <v>890</v>
      </c>
      <c r="B238" s="60" t="s">
        <v>891</v>
      </c>
    </row>
    <row r="239" spans="1:2">
      <c r="A239" t="s">
        <v>892</v>
      </c>
      <c r="B239" s="60" t="s">
        <v>893</v>
      </c>
    </row>
    <row r="240" spans="1:2">
      <c r="A240" t="s">
        <v>894</v>
      </c>
      <c r="B240" s="60" t="s">
        <v>895</v>
      </c>
    </row>
    <row r="241" spans="1:2">
      <c r="A241" t="s">
        <v>896</v>
      </c>
      <c r="B241" s="60" t="s">
        <v>897</v>
      </c>
    </row>
    <row r="242" spans="1:2">
      <c r="A242" t="s">
        <v>898</v>
      </c>
      <c r="B242" s="60" t="s">
        <v>899</v>
      </c>
    </row>
    <row r="243" spans="1:2">
      <c r="A243" t="s">
        <v>900</v>
      </c>
      <c r="B243" s="60" t="s">
        <v>901</v>
      </c>
    </row>
    <row r="244" spans="1:2">
      <c r="A244" t="s">
        <v>902</v>
      </c>
      <c r="B244" s="60" t="s">
        <v>903</v>
      </c>
    </row>
    <row r="245" spans="1:2">
      <c r="A245" t="s">
        <v>904</v>
      </c>
      <c r="B245" s="60" t="s">
        <v>905</v>
      </c>
    </row>
    <row r="246" spans="1:2">
      <c r="A246" t="s">
        <v>906</v>
      </c>
      <c r="B246" s="60" t="s">
        <v>907</v>
      </c>
    </row>
    <row r="247" spans="1:2">
      <c r="A247" t="s">
        <v>908</v>
      </c>
      <c r="B247" s="60" t="s">
        <v>909</v>
      </c>
    </row>
    <row r="248" spans="1:2">
      <c r="A248" t="s">
        <v>910</v>
      </c>
      <c r="B248" s="60" t="s">
        <v>911</v>
      </c>
    </row>
    <row r="249" spans="1:2">
      <c r="A249" t="s">
        <v>912</v>
      </c>
      <c r="B249" s="60" t="s">
        <v>913</v>
      </c>
    </row>
    <row r="250" spans="1:2">
      <c r="A250" t="s">
        <v>914</v>
      </c>
      <c r="B250" s="60" t="s">
        <v>915</v>
      </c>
    </row>
    <row r="251" spans="1:2">
      <c r="A251" t="s">
        <v>916</v>
      </c>
      <c r="B251" s="60" t="s">
        <v>917</v>
      </c>
    </row>
    <row r="252" spans="1:2">
      <c r="A252" t="s">
        <v>918</v>
      </c>
      <c r="B252" s="60" t="s">
        <v>919</v>
      </c>
    </row>
    <row r="253" spans="1:2">
      <c r="A253" t="s">
        <v>920</v>
      </c>
      <c r="B253" s="60" t="s">
        <v>921</v>
      </c>
    </row>
    <row r="254" spans="1:2">
      <c r="A254" t="s">
        <v>922</v>
      </c>
      <c r="B254" s="60" t="s">
        <v>923</v>
      </c>
    </row>
    <row r="255" spans="1:2">
      <c r="A255" t="s">
        <v>924</v>
      </c>
      <c r="B255" s="60" t="s">
        <v>925</v>
      </c>
    </row>
    <row r="256" spans="1:2">
      <c r="A256" t="s">
        <v>926</v>
      </c>
      <c r="B256" s="60" t="s">
        <v>927</v>
      </c>
    </row>
    <row r="257" spans="1:2">
      <c r="A257" t="s">
        <v>928</v>
      </c>
      <c r="B257" s="60" t="s">
        <v>929</v>
      </c>
    </row>
    <row r="258" spans="1:2">
      <c r="A258" t="s">
        <v>930</v>
      </c>
      <c r="B258" s="60" t="s">
        <v>931</v>
      </c>
    </row>
    <row r="259" spans="1:2">
      <c r="A259" t="s">
        <v>932</v>
      </c>
      <c r="B259" s="60" t="s">
        <v>933</v>
      </c>
    </row>
    <row r="260" spans="1:2">
      <c r="A260" t="s">
        <v>934</v>
      </c>
      <c r="B260" s="60" t="s">
        <v>935</v>
      </c>
    </row>
    <row r="261" spans="1:2">
      <c r="A261" t="s">
        <v>936</v>
      </c>
      <c r="B261" s="60" t="s">
        <v>937</v>
      </c>
    </row>
    <row r="262" spans="1:2">
      <c r="A262" t="s">
        <v>938</v>
      </c>
      <c r="B262" s="60" t="s">
        <v>939</v>
      </c>
    </row>
    <row r="263" spans="1:2">
      <c r="A263" t="s">
        <v>940</v>
      </c>
      <c r="B263" s="60" t="s">
        <v>941</v>
      </c>
    </row>
    <row r="264" spans="1:2">
      <c r="A264" t="s">
        <v>942</v>
      </c>
      <c r="B264" s="60" t="s">
        <v>943</v>
      </c>
    </row>
    <row r="265" spans="1:2">
      <c r="A265" t="s">
        <v>944</v>
      </c>
      <c r="B265" s="60" t="s">
        <v>945</v>
      </c>
    </row>
    <row r="266" spans="1:2">
      <c r="A266" t="s">
        <v>946</v>
      </c>
      <c r="B266" s="60" t="s">
        <v>947</v>
      </c>
    </row>
    <row r="267" spans="1:2">
      <c r="A267" t="s">
        <v>948</v>
      </c>
      <c r="B267" s="60" t="s">
        <v>949</v>
      </c>
    </row>
    <row r="268" spans="1:2">
      <c r="A268" t="s">
        <v>950</v>
      </c>
      <c r="B268" s="60" t="s">
        <v>951</v>
      </c>
    </row>
    <row r="269" spans="1:2">
      <c r="A269" t="s">
        <v>952</v>
      </c>
      <c r="B269" s="60" t="s">
        <v>953</v>
      </c>
    </row>
    <row r="270" spans="1:2">
      <c r="A270" t="s">
        <v>954</v>
      </c>
      <c r="B270" s="60" t="s">
        <v>955</v>
      </c>
    </row>
    <row r="271" spans="1:2">
      <c r="A271" t="s">
        <v>956</v>
      </c>
      <c r="B271" s="60" t="s">
        <v>957</v>
      </c>
    </row>
    <row r="272" spans="1:2">
      <c r="A272" t="s">
        <v>958</v>
      </c>
      <c r="B272" s="60" t="s">
        <v>959</v>
      </c>
    </row>
    <row r="273" spans="1:2">
      <c r="A273" t="s">
        <v>960</v>
      </c>
      <c r="B273" s="60" t="s">
        <v>961</v>
      </c>
    </row>
    <row r="274" spans="1:2">
      <c r="A274" t="s">
        <v>962</v>
      </c>
      <c r="B274" s="60" t="s">
        <v>963</v>
      </c>
    </row>
    <row r="275" spans="1:2">
      <c r="A275" t="s">
        <v>964</v>
      </c>
      <c r="B275" s="60" t="s">
        <v>965</v>
      </c>
    </row>
    <row r="276" spans="1:2">
      <c r="A276" t="s">
        <v>966</v>
      </c>
      <c r="B276" s="60" t="s">
        <v>967</v>
      </c>
    </row>
    <row r="277" spans="1:2">
      <c r="A277" t="s">
        <v>968</v>
      </c>
      <c r="B277" s="60" t="s">
        <v>969</v>
      </c>
    </row>
    <row r="278" spans="1:2">
      <c r="B278" s="60" t="s">
        <v>970</v>
      </c>
    </row>
    <row r="279" spans="1:2">
      <c r="B279" s="60" t="s">
        <v>971</v>
      </c>
    </row>
    <row r="280" spans="1:2">
      <c r="B280" s="60" t="s">
        <v>972</v>
      </c>
    </row>
    <row r="281" spans="1:2">
      <c r="B281" s="60" t="s">
        <v>973</v>
      </c>
    </row>
    <row r="282" spans="1:2">
      <c r="B282" s="60" t="s">
        <v>974</v>
      </c>
    </row>
    <row r="283" spans="1:2">
      <c r="B283" s="60" t="s">
        <v>975</v>
      </c>
    </row>
    <row r="284" spans="1:2">
      <c r="B284" s="60" t="s">
        <v>976</v>
      </c>
    </row>
    <row r="285" spans="1:2">
      <c r="B285" s="60" t="s">
        <v>977</v>
      </c>
    </row>
    <row r="286" spans="1:2">
      <c r="B286" s="60" t="s">
        <v>978</v>
      </c>
    </row>
    <row r="287" spans="1:2">
      <c r="B287" s="60" t="s">
        <v>979</v>
      </c>
    </row>
    <row r="288" spans="1:2">
      <c r="B288" s="60" t="s">
        <v>980</v>
      </c>
    </row>
    <row r="289" spans="2:2">
      <c r="B289" s="60" t="s">
        <v>981</v>
      </c>
    </row>
    <row r="290" spans="2:2">
      <c r="B290" s="60" t="s">
        <v>982</v>
      </c>
    </row>
    <row r="291" spans="2:2">
      <c r="B291" s="60" t="s">
        <v>983</v>
      </c>
    </row>
    <row r="292" spans="2:2">
      <c r="B292" s="60" t="s">
        <v>984</v>
      </c>
    </row>
    <row r="293" spans="2:2">
      <c r="B293" s="60" t="s">
        <v>985</v>
      </c>
    </row>
    <row r="294" spans="2:2">
      <c r="B294" s="60" t="s">
        <v>986</v>
      </c>
    </row>
    <row r="295" spans="2:2">
      <c r="B295" s="60" t="s">
        <v>987</v>
      </c>
    </row>
    <row r="296" spans="2:2">
      <c r="B296" s="60" t="s">
        <v>988</v>
      </c>
    </row>
    <row r="297" spans="2:2">
      <c r="B297" s="60" t="s">
        <v>989</v>
      </c>
    </row>
    <row r="298" spans="2:2">
      <c r="B298" s="60" t="s">
        <v>990</v>
      </c>
    </row>
    <row r="299" spans="2:2">
      <c r="B299" s="60" t="s">
        <v>991</v>
      </c>
    </row>
    <row r="300" spans="2:2">
      <c r="B300" s="60" t="s">
        <v>992</v>
      </c>
    </row>
    <row r="301" spans="2:2">
      <c r="B301" s="60" t="s">
        <v>993</v>
      </c>
    </row>
    <row r="302" spans="2:2">
      <c r="B302" s="60" t="s">
        <v>994</v>
      </c>
    </row>
    <row r="303" spans="2:2">
      <c r="B303" t="s">
        <v>995</v>
      </c>
    </row>
    <row r="304" spans="2:2">
      <c r="B304" t="s">
        <v>996</v>
      </c>
    </row>
    <row r="305" spans="2:2">
      <c r="B305" t="s">
        <v>997</v>
      </c>
    </row>
    <row r="306" spans="2:2">
      <c r="B306" t="s">
        <v>998</v>
      </c>
    </row>
    <row r="307" spans="2:2">
      <c r="B307" t="s">
        <v>999</v>
      </c>
    </row>
    <row r="308" spans="2:2">
      <c r="B308" t="s">
        <v>1000</v>
      </c>
    </row>
    <row r="309" spans="2:2">
      <c r="B309" t="s">
        <v>1001</v>
      </c>
    </row>
    <row r="310" spans="2:2">
      <c r="B310" t="s">
        <v>1002</v>
      </c>
    </row>
    <row r="311" spans="2:2">
      <c r="B311" t="s">
        <v>1003</v>
      </c>
    </row>
    <row r="312" spans="2:2">
      <c r="B312" t="s">
        <v>1004</v>
      </c>
    </row>
    <row r="313" spans="2:2">
      <c r="B313" t="s">
        <v>1005</v>
      </c>
    </row>
    <row r="314" spans="2:2">
      <c r="B314" t="s">
        <v>1006</v>
      </c>
    </row>
    <row r="315" spans="2:2">
      <c r="B315" t="s">
        <v>1007</v>
      </c>
    </row>
    <row r="316" spans="2:2">
      <c r="B316" t="s">
        <v>1008</v>
      </c>
    </row>
    <row r="317" spans="2:2">
      <c r="B317" t="s">
        <v>1009</v>
      </c>
    </row>
    <row r="318" spans="2:2">
      <c r="B318" t="s">
        <v>1010</v>
      </c>
    </row>
    <row r="319" spans="2:2">
      <c r="B319" t="s">
        <v>1011</v>
      </c>
    </row>
    <row r="320" spans="2:2">
      <c r="B320" t="s">
        <v>1012</v>
      </c>
    </row>
    <row r="321" spans="2:2">
      <c r="B321" t="s">
        <v>1013</v>
      </c>
    </row>
    <row r="322" spans="2:2">
      <c r="B322" t="s">
        <v>1014</v>
      </c>
    </row>
    <row r="323" spans="2:2">
      <c r="B323" t="s">
        <v>1015</v>
      </c>
    </row>
    <row r="324" spans="2:2">
      <c r="B324" t="s">
        <v>1016</v>
      </c>
    </row>
    <row r="325" spans="2:2">
      <c r="B325" t="s">
        <v>1017</v>
      </c>
    </row>
    <row r="326" spans="2:2">
      <c r="B326" t="s">
        <v>1018</v>
      </c>
    </row>
    <row r="327" spans="2:2">
      <c r="B327" t="s">
        <v>1019</v>
      </c>
    </row>
    <row r="328" spans="2:2">
      <c r="B328" t="s">
        <v>1020</v>
      </c>
    </row>
    <row r="329" spans="2:2">
      <c r="B329" t="s">
        <v>1021</v>
      </c>
    </row>
    <row r="330" spans="2:2">
      <c r="B330" t="s">
        <v>1022</v>
      </c>
    </row>
    <row r="331" spans="2:2">
      <c r="B331" t="s">
        <v>1023</v>
      </c>
    </row>
    <row r="332" spans="2:2">
      <c r="B332" t="s">
        <v>1024</v>
      </c>
    </row>
    <row r="333" spans="2:2">
      <c r="B333" t="s">
        <v>1025</v>
      </c>
    </row>
    <row r="334" spans="2:2">
      <c r="B334" t="s">
        <v>1026</v>
      </c>
    </row>
    <row r="335" spans="2:2">
      <c r="B335" t="s">
        <v>1027</v>
      </c>
    </row>
    <row r="336" spans="2:2">
      <c r="B336" t="s">
        <v>1028</v>
      </c>
    </row>
    <row r="337" spans="2:2">
      <c r="B337" t="s">
        <v>1029</v>
      </c>
    </row>
    <row r="338" spans="2:2">
      <c r="B338" t="s">
        <v>1030</v>
      </c>
    </row>
    <row r="339" spans="2:2">
      <c r="B339" t="s">
        <v>1031</v>
      </c>
    </row>
    <row r="340" spans="2:2">
      <c r="B340" t="s">
        <v>1032</v>
      </c>
    </row>
    <row r="341" spans="2:2">
      <c r="B341" t="s">
        <v>1033</v>
      </c>
    </row>
    <row r="342" spans="2:2">
      <c r="B342" t="s">
        <v>1034</v>
      </c>
    </row>
    <row r="343" spans="2:2">
      <c r="B343" t="s">
        <v>1035</v>
      </c>
    </row>
    <row r="344" spans="2:2">
      <c r="B344" t="s">
        <v>1036</v>
      </c>
    </row>
    <row r="345" spans="2:2">
      <c r="B345" t="s">
        <v>1037</v>
      </c>
    </row>
    <row r="346" spans="2:2">
      <c r="B346" t="s">
        <v>1038</v>
      </c>
    </row>
    <row r="347" spans="2:2">
      <c r="B347" t="s">
        <v>1039</v>
      </c>
    </row>
    <row r="348" spans="2:2">
      <c r="B348" t="s">
        <v>1040</v>
      </c>
    </row>
    <row r="349" spans="2:2">
      <c r="B349" t="s">
        <v>1041</v>
      </c>
    </row>
    <row r="350" spans="2:2">
      <c r="B350" t="s">
        <v>1042</v>
      </c>
    </row>
    <row r="351" spans="2:2">
      <c r="B351" s="60" t="s">
        <v>1043</v>
      </c>
    </row>
    <row r="352" spans="2:2">
      <c r="B352" s="60" t="s">
        <v>1044</v>
      </c>
    </row>
    <row r="353" spans="2:2">
      <c r="B353" s="60" t="s">
        <v>1045</v>
      </c>
    </row>
    <row r="354" spans="2:2">
      <c r="B354" s="60" t="s">
        <v>1046</v>
      </c>
    </row>
    <row r="355" spans="2:2">
      <c r="B355" s="60" t="s">
        <v>1047</v>
      </c>
    </row>
    <row r="356" spans="2:2">
      <c r="B356" s="60" t="s">
        <v>1048</v>
      </c>
    </row>
    <row r="357" spans="2:2">
      <c r="B357" s="60" t="s">
        <v>1049</v>
      </c>
    </row>
    <row r="358" spans="2:2">
      <c r="B358" s="60" t="s">
        <v>1050</v>
      </c>
    </row>
    <row r="359" spans="2:2">
      <c r="B359" s="60" t="s">
        <v>1051</v>
      </c>
    </row>
    <row r="360" spans="2:2">
      <c r="B360" s="60" t="s">
        <v>1052</v>
      </c>
    </row>
    <row r="361" spans="2:2">
      <c r="B361" s="60" t="s">
        <v>1053</v>
      </c>
    </row>
    <row r="362" spans="2:2">
      <c r="B362" t="s">
        <v>1054</v>
      </c>
    </row>
    <row r="363" spans="2:2">
      <c r="B363" t="s">
        <v>1055</v>
      </c>
    </row>
    <row r="364" spans="2:2">
      <c r="B364" t="s">
        <v>1056</v>
      </c>
    </row>
    <row r="365" spans="2:2">
      <c r="B365" t="s">
        <v>1057</v>
      </c>
    </row>
    <row r="366" spans="2:2">
      <c r="B366" t="s">
        <v>1058</v>
      </c>
    </row>
    <row r="367" spans="2:2">
      <c r="B367" t="s">
        <v>1059</v>
      </c>
    </row>
    <row r="368" spans="2:2">
      <c r="B368" t="s">
        <v>1060</v>
      </c>
    </row>
    <row r="369" spans="2:2">
      <c r="B369" t="s">
        <v>1061</v>
      </c>
    </row>
    <row r="370" spans="2:2">
      <c r="B370" t="s">
        <v>1062</v>
      </c>
    </row>
    <row r="371" spans="2:2">
      <c r="B371" t="s">
        <v>1063</v>
      </c>
    </row>
    <row r="372" spans="2:2">
      <c r="B372" t="s">
        <v>1064</v>
      </c>
    </row>
    <row r="373" spans="2:2">
      <c r="B373" t="s">
        <v>1065</v>
      </c>
    </row>
    <row r="374" spans="2:2">
      <c r="B374" t="s">
        <v>1066</v>
      </c>
    </row>
    <row r="375" spans="2:2">
      <c r="B375" t="s">
        <v>1067</v>
      </c>
    </row>
    <row r="376" spans="2:2">
      <c r="B376" t="s">
        <v>1068</v>
      </c>
    </row>
    <row r="377" spans="2:2">
      <c r="B377" t="s">
        <v>1069</v>
      </c>
    </row>
    <row r="378" spans="2:2">
      <c r="B378" t="s">
        <v>1070</v>
      </c>
    </row>
    <row r="379" spans="2:2">
      <c r="B379" t="s">
        <v>1071</v>
      </c>
    </row>
    <row r="380" spans="2:2">
      <c r="B380" t="s">
        <v>1072</v>
      </c>
    </row>
    <row r="381" spans="2:2">
      <c r="B381" t="s">
        <v>1073</v>
      </c>
    </row>
    <row r="382" spans="2:2">
      <c r="B382" t="s">
        <v>1074</v>
      </c>
    </row>
    <row r="383" spans="2:2">
      <c r="B383" t="s">
        <v>1075</v>
      </c>
    </row>
    <row r="384" spans="2:2">
      <c r="B384" t="s">
        <v>1076</v>
      </c>
    </row>
    <row r="385" spans="2:2">
      <c r="B385" t="s">
        <v>1077</v>
      </c>
    </row>
    <row r="386" spans="2:2">
      <c r="B386" t="s">
        <v>1078</v>
      </c>
    </row>
    <row r="387" spans="2:2">
      <c r="B387" t="s">
        <v>1079</v>
      </c>
    </row>
    <row r="388" spans="2:2">
      <c r="B388" t="s">
        <v>1080</v>
      </c>
    </row>
    <row r="389" spans="2:2">
      <c r="B389" t="s">
        <v>1081</v>
      </c>
    </row>
    <row r="390" spans="2:2">
      <c r="B390" t="s">
        <v>1082</v>
      </c>
    </row>
    <row r="391" spans="2:2">
      <c r="B391" t="s">
        <v>1083</v>
      </c>
    </row>
    <row r="392" spans="2:2">
      <c r="B392" t="s">
        <v>1084</v>
      </c>
    </row>
    <row r="393" spans="2:2">
      <c r="B393" t="s">
        <v>1085</v>
      </c>
    </row>
    <row r="394" spans="2:2">
      <c r="B394" t="s">
        <v>1086</v>
      </c>
    </row>
    <row r="395" spans="2:2">
      <c r="B395" t="s">
        <v>1087</v>
      </c>
    </row>
    <row r="396" spans="2:2">
      <c r="B396" t="s">
        <v>1088</v>
      </c>
    </row>
    <row r="397" spans="2:2">
      <c r="B397" t="s">
        <v>1089</v>
      </c>
    </row>
    <row r="398" spans="2:2">
      <c r="B398" t="s">
        <v>1090</v>
      </c>
    </row>
    <row r="399" spans="2:2">
      <c r="B399" t="s">
        <v>1091</v>
      </c>
    </row>
    <row r="400" spans="2:2">
      <c r="B400" t="s">
        <v>1092</v>
      </c>
    </row>
    <row r="401" spans="2:2">
      <c r="B401" t="s">
        <v>1093</v>
      </c>
    </row>
    <row r="402" spans="2:2">
      <c r="B402" t="s">
        <v>1094</v>
      </c>
    </row>
    <row r="403" spans="2:2">
      <c r="B403" t="s">
        <v>1095</v>
      </c>
    </row>
    <row r="404" spans="2:2">
      <c r="B404" t="s">
        <v>1096</v>
      </c>
    </row>
    <row r="405" spans="2:2">
      <c r="B405" t="s">
        <v>1097</v>
      </c>
    </row>
    <row r="406" spans="2:2">
      <c r="B406" t="s">
        <v>1098</v>
      </c>
    </row>
    <row r="407" spans="2:2">
      <c r="B407" t="s">
        <v>1099</v>
      </c>
    </row>
    <row r="408" spans="2:2">
      <c r="B408" t="s">
        <v>1100</v>
      </c>
    </row>
    <row r="409" spans="2:2">
      <c r="B409" t="s">
        <v>1101</v>
      </c>
    </row>
    <row r="410" spans="2:2">
      <c r="B410" t="s">
        <v>1102</v>
      </c>
    </row>
    <row r="411" spans="2:2">
      <c r="B411" t="s">
        <v>1103</v>
      </c>
    </row>
    <row r="412" spans="2:2">
      <c r="B412" t="s">
        <v>1104</v>
      </c>
    </row>
    <row r="413" spans="2:2">
      <c r="B413" t="s">
        <v>1105</v>
      </c>
    </row>
    <row r="414" spans="2:2">
      <c r="B414" t="s">
        <v>1106</v>
      </c>
    </row>
    <row r="415" spans="2:2">
      <c r="B415" t="s">
        <v>1107</v>
      </c>
    </row>
    <row r="416" spans="2:2">
      <c r="B416" t="s">
        <v>1108</v>
      </c>
    </row>
    <row r="417" spans="2:2">
      <c r="B417" t="s">
        <v>1109</v>
      </c>
    </row>
    <row r="418" spans="2:2">
      <c r="B418" t="s">
        <v>1110</v>
      </c>
    </row>
    <row r="419" spans="2:2">
      <c r="B419" t="s">
        <v>1111</v>
      </c>
    </row>
    <row r="420" spans="2:2">
      <c r="B420" t="s">
        <v>1112</v>
      </c>
    </row>
    <row r="421" spans="2:2">
      <c r="B421" t="s">
        <v>1113</v>
      </c>
    </row>
    <row r="422" spans="2:2">
      <c r="B422" t="s">
        <v>1114</v>
      </c>
    </row>
    <row r="423" spans="2:2">
      <c r="B423" t="s">
        <v>1115</v>
      </c>
    </row>
    <row r="424" spans="2:2">
      <c r="B424" t="s">
        <v>1116</v>
      </c>
    </row>
    <row r="425" spans="2:2">
      <c r="B425" t="s">
        <v>1117</v>
      </c>
    </row>
    <row r="426" spans="2:2">
      <c r="B426" t="s">
        <v>1118</v>
      </c>
    </row>
    <row r="427" spans="2:2">
      <c r="B427" t="s">
        <v>1119</v>
      </c>
    </row>
    <row r="428" spans="2:2">
      <c r="B428" t="s">
        <v>1120</v>
      </c>
    </row>
    <row r="429" spans="2:2">
      <c r="B429" t="s">
        <v>1121</v>
      </c>
    </row>
    <row r="430" spans="2:2">
      <c r="B430" t="s">
        <v>1122</v>
      </c>
    </row>
    <row r="431" spans="2:2">
      <c r="B431" t="s">
        <v>1123</v>
      </c>
    </row>
    <row r="432" spans="2:2">
      <c r="B432" t="s">
        <v>1124</v>
      </c>
    </row>
    <row r="433" spans="2:2">
      <c r="B433" t="s">
        <v>1125</v>
      </c>
    </row>
    <row r="434" spans="2:2">
      <c r="B434" t="s">
        <v>1126</v>
      </c>
    </row>
    <row r="435" spans="2:2">
      <c r="B435" t="s">
        <v>1127</v>
      </c>
    </row>
    <row r="436" spans="2:2">
      <c r="B436" t="s">
        <v>1128</v>
      </c>
    </row>
    <row r="437" spans="2:2">
      <c r="B437" t="s">
        <v>1129</v>
      </c>
    </row>
    <row r="438" spans="2:2">
      <c r="B438" t="s">
        <v>1130</v>
      </c>
    </row>
    <row r="439" spans="2:2">
      <c r="B439" t="s">
        <v>1131</v>
      </c>
    </row>
    <row r="440" spans="2:2">
      <c r="B440" t="s">
        <v>1132</v>
      </c>
    </row>
    <row r="441" spans="2:2">
      <c r="B441" t="s">
        <v>1133</v>
      </c>
    </row>
    <row r="442" spans="2:2">
      <c r="B442" t="s">
        <v>1134</v>
      </c>
    </row>
    <row r="443" spans="2:2">
      <c r="B443" t="s">
        <v>1135</v>
      </c>
    </row>
    <row r="444" spans="2:2">
      <c r="B444" t="s">
        <v>1136</v>
      </c>
    </row>
    <row r="445" spans="2:2">
      <c r="B445" t="s">
        <v>1137</v>
      </c>
    </row>
    <row r="446" spans="2:2">
      <c r="B446" t="s">
        <v>1138</v>
      </c>
    </row>
    <row r="447" spans="2:2">
      <c r="B447" t="s">
        <v>1139</v>
      </c>
    </row>
    <row r="448" spans="2:2">
      <c r="B448" t="s">
        <v>1140</v>
      </c>
    </row>
    <row r="449" spans="2:2">
      <c r="B449" t="s">
        <v>1141</v>
      </c>
    </row>
    <row r="450" spans="2:2">
      <c r="B450" t="s">
        <v>1142</v>
      </c>
    </row>
    <row r="451" spans="2:2">
      <c r="B451" t="s">
        <v>1143</v>
      </c>
    </row>
    <row r="452" spans="2:2">
      <c r="B452" t="s">
        <v>1144</v>
      </c>
    </row>
    <row r="453" spans="2:2">
      <c r="B453" t="s">
        <v>1145</v>
      </c>
    </row>
    <row r="454" spans="2:2">
      <c r="B454" t="s">
        <v>1146</v>
      </c>
    </row>
    <row r="455" spans="2:2">
      <c r="B455" t="s">
        <v>1147</v>
      </c>
    </row>
    <row r="456" spans="2:2">
      <c r="B456" t="s">
        <v>1148</v>
      </c>
    </row>
    <row r="457" spans="2:2">
      <c r="B457" t="s">
        <v>1149</v>
      </c>
    </row>
    <row r="458" spans="2:2">
      <c r="B458" t="s">
        <v>1150</v>
      </c>
    </row>
    <row r="459" spans="2:2">
      <c r="B459" t="s">
        <v>1151</v>
      </c>
    </row>
    <row r="460" spans="2:2">
      <c r="B460" t="s">
        <v>1152</v>
      </c>
    </row>
    <row r="461" spans="2:2">
      <c r="B461" t="s">
        <v>1153</v>
      </c>
    </row>
    <row r="462" spans="2:2">
      <c r="B462" t="s">
        <v>1154</v>
      </c>
    </row>
    <row r="463" spans="2:2">
      <c r="B463" t="s">
        <v>1155</v>
      </c>
    </row>
    <row r="464" spans="2:2">
      <c r="B464" t="s">
        <v>1156</v>
      </c>
    </row>
    <row r="465" spans="2:2">
      <c r="B465" t="s">
        <v>1157</v>
      </c>
    </row>
    <row r="466" spans="2:2">
      <c r="B466" t="s">
        <v>1158</v>
      </c>
    </row>
    <row r="467" spans="2:2">
      <c r="B467" t="s">
        <v>1159</v>
      </c>
    </row>
    <row r="468" spans="2:2">
      <c r="B468" t="s">
        <v>1160</v>
      </c>
    </row>
    <row r="469" spans="2:2">
      <c r="B469" t="s">
        <v>1161</v>
      </c>
    </row>
    <row r="470" spans="2:2">
      <c r="B470" t="s">
        <v>1162</v>
      </c>
    </row>
    <row r="471" spans="2:2">
      <c r="B471" t="s">
        <v>1163</v>
      </c>
    </row>
    <row r="472" spans="2:2">
      <c r="B472" t="s">
        <v>1164</v>
      </c>
    </row>
    <row r="473" spans="2:2">
      <c r="B473" t="s">
        <v>1165</v>
      </c>
    </row>
    <row r="474" spans="2:2">
      <c r="B474" t="s">
        <v>1166</v>
      </c>
    </row>
    <row r="475" spans="2:2">
      <c r="B475" t="s">
        <v>1167</v>
      </c>
    </row>
    <row r="476" spans="2:2">
      <c r="B476" t="s">
        <v>1168</v>
      </c>
    </row>
    <row r="477" spans="2:2">
      <c r="B477" t="s">
        <v>1169</v>
      </c>
    </row>
    <row r="478" spans="2:2">
      <c r="B478" t="s">
        <v>1170</v>
      </c>
    </row>
    <row r="479" spans="2:2">
      <c r="B479" t="s">
        <v>1171</v>
      </c>
    </row>
    <row r="480" spans="2:2">
      <c r="B480" t="s">
        <v>1172</v>
      </c>
    </row>
    <row r="481" spans="2:2">
      <c r="B481" t="s">
        <v>1173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A91B-4B58-42C7-9860-B56EC486F5AF}">
  <dimension ref="A1:G9"/>
  <sheetViews>
    <sheetView workbookViewId="0">
      <selection activeCell="F9" sqref="F9"/>
    </sheetView>
  </sheetViews>
  <sheetFormatPr defaultColWidth="8.85546875" defaultRowHeight="15"/>
  <cols>
    <col min="1" max="1" width="18.140625" bestFit="1" customWidth="1"/>
    <col min="2" max="2" width="29.28515625" bestFit="1" customWidth="1"/>
    <col min="3" max="3" width="16.140625" bestFit="1" customWidth="1"/>
    <col min="4" max="4" width="14.42578125" bestFit="1" customWidth="1"/>
    <col min="5" max="5" width="55" customWidth="1"/>
    <col min="6" max="6" width="82.28515625" customWidth="1"/>
    <col min="7" max="7" width="52" customWidth="1"/>
  </cols>
  <sheetData>
    <row r="1" spans="1:7" ht="18.75">
      <c r="A1" s="1" t="s">
        <v>0</v>
      </c>
      <c r="B1" s="2" t="s">
        <v>2</v>
      </c>
      <c r="C1" s="1" t="s">
        <v>3</v>
      </c>
      <c r="D1" s="1" t="s">
        <v>5</v>
      </c>
      <c r="E1" s="2" t="s">
        <v>6</v>
      </c>
      <c r="F1" s="1" t="s">
        <v>7</v>
      </c>
      <c r="G1" s="1"/>
    </row>
    <row r="2" spans="1:7" ht="18.75">
      <c r="A2" s="73" t="s">
        <v>133</v>
      </c>
      <c r="B2" s="73"/>
      <c r="C2" s="73"/>
      <c r="D2" s="73"/>
      <c r="E2" s="73"/>
      <c r="F2" s="73"/>
      <c r="G2" s="5"/>
    </row>
    <row r="3" spans="1:7" ht="30">
      <c r="A3" s="14" t="s">
        <v>134</v>
      </c>
      <c r="B3" s="14" t="s">
        <v>135</v>
      </c>
      <c r="C3" s="14" t="s">
        <v>92</v>
      </c>
      <c r="D3" s="14" t="s">
        <v>118</v>
      </c>
      <c r="E3" s="12" t="s">
        <v>119</v>
      </c>
      <c r="F3" s="14">
        <f>F4*F7</f>
        <v>0</v>
      </c>
      <c r="G3" s="13"/>
    </row>
    <row r="4" spans="1:7" ht="30">
      <c r="A4" s="10" t="s">
        <v>11</v>
      </c>
      <c r="B4" s="10" t="s">
        <v>135</v>
      </c>
      <c r="C4" s="10" t="s">
        <v>92</v>
      </c>
      <c r="D4" s="10" t="s">
        <v>120</v>
      </c>
      <c r="E4" s="12" t="s">
        <v>121</v>
      </c>
      <c r="F4" s="11">
        <f>F8*(1-F9)</f>
        <v>0</v>
      </c>
      <c r="G4" s="10"/>
    </row>
    <row r="5" spans="1:7">
      <c r="A5" t="s">
        <v>11</v>
      </c>
      <c r="B5" t="s">
        <v>11</v>
      </c>
      <c r="D5" t="s">
        <v>122</v>
      </c>
      <c r="E5" t="s">
        <v>123</v>
      </c>
    </row>
    <row r="6" spans="1:7" ht="30">
      <c r="A6" s="10" t="s">
        <v>11</v>
      </c>
      <c r="B6" s="10" t="s">
        <v>135</v>
      </c>
      <c r="C6" s="10" t="s">
        <v>92</v>
      </c>
      <c r="D6" s="10" t="s">
        <v>124</v>
      </c>
      <c r="E6" s="12" t="s">
        <v>125</v>
      </c>
      <c r="F6" s="11" t="e">
        <f>F4/F5</f>
        <v>#DIV/0!</v>
      </c>
      <c r="G6" s="10"/>
    </row>
    <row r="7" spans="1:7" ht="90">
      <c r="A7" s="10" t="s">
        <v>11</v>
      </c>
      <c r="B7" s="10" t="s">
        <v>135</v>
      </c>
      <c r="C7" s="10" t="s">
        <v>92</v>
      </c>
      <c r="D7" s="10" t="s">
        <v>126</v>
      </c>
      <c r="E7" s="10" t="s">
        <v>127</v>
      </c>
      <c r="F7" s="16"/>
      <c r="G7" s="16" t="s">
        <v>128</v>
      </c>
    </row>
    <row r="8" spans="1:7" ht="30">
      <c r="A8" t="s">
        <v>11</v>
      </c>
      <c r="B8" t="s">
        <v>11</v>
      </c>
      <c r="C8" t="s">
        <v>106</v>
      </c>
      <c r="D8" t="s">
        <v>136</v>
      </c>
      <c r="E8" s="7" t="s">
        <v>137</v>
      </c>
      <c r="F8" s="17"/>
    </row>
    <row r="9" spans="1:7" ht="30">
      <c r="A9" s="10" t="s">
        <v>11</v>
      </c>
      <c r="B9" s="10" t="s">
        <v>135</v>
      </c>
      <c r="C9" s="10" t="s">
        <v>92</v>
      </c>
      <c r="D9" s="10" t="s">
        <v>129</v>
      </c>
      <c r="E9" s="12" t="s">
        <v>130</v>
      </c>
      <c r="F9" s="16">
        <f>0.1</f>
        <v>0.1</v>
      </c>
      <c r="G9" s="10"/>
    </row>
  </sheetData>
  <mergeCells count="1">
    <mergeCell ref="A2:F2"/>
  </mergeCells>
  <dataValidations count="1">
    <dataValidation type="list" allowBlank="1" showInputMessage="1" showErrorMessage="1" sqref="C3:C9" xr:uid="{557B0039-0BBD-40CB-BB4D-0D3413685B39}">
      <formula1>"Account, Auto-Calculate,Boolean,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6B29-3283-433A-B640-DF0E46F16DAE}">
  <dimension ref="A1:G10"/>
  <sheetViews>
    <sheetView workbookViewId="0">
      <selection activeCell="E21" sqref="E21"/>
    </sheetView>
  </sheetViews>
  <sheetFormatPr defaultColWidth="8.85546875" defaultRowHeight="15"/>
  <cols>
    <col min="1" max="1" width="18.140625" bestFit="1" customWidth="1"/>
    <col min="2" max="2" width="29.28515625" bestFit="1" customWidth="1"/>
    <col min="3" max="3" width="16.140625" bestFit="1" customWidth="1"/>
    <col min="4" max="4" width="14.42578125" bestFit="1" customWidth="1"/>
    <col min="5" max="5" width="55" customWidth="1"/>
    <col min="6" max="6" width="82.28515625" customWidth="1"/>
    <col min="7" max="7" width="52.140625" customWidth="1"/>
  </cols>
  <sheetData>
    <row r="1" spans="1:7" ht="18.75">
      <c r="A1" s="1" t="s">
        <v>0</v>
      </c>
      <c r="B1" s="2" t="s">
        <v>2</v>
      </c>
      <c r="C1" s="1" t="s">
        <v>3</v>
      </c>
      <c r="D1" s="1" t="s">
        <v>5</v>
      </c>
      <c r="E1" s="2" t="s">
        <v>6</v>
      </c>
      <c r="F1" s="1" t="s">
        <v>7</v>
      </c>
      <c r="G1" s="1"/>
    </row>
    <row r="2" spans="1:7" ht="18.75">
      <c r="A2" s="73" t="s">
        <v>138</v>
      </c>
      <c r="B2" s="73"/>
      <c r="C2" s="73"/>
      <c r="D2" s="73"/>
      <c r="E2" s="73"/>
      <c r="F2" s="73"/>
      <c r="G2" s="5"/>
    </row>
    <row r="3" spans="1:7" ht="30">
      <c r="A3" s="14" t="s">
        <v>117</v>
      </c>
      <c r="B3" s="14" t="s">
        <v>135</v>
      </c>
      <c r="C3" s="14" t="s">
        <v>92</v>
      </c>
      <c r="D3" s="14" t="s">
        <v>118</v>
      </c>
      <c r="E3" s="12" t="s">
        <v>119</v>
      </c>
      <c r="F3" s="14">
        <f>F4*F6</f>
        <v>0</v>
      </c>
      <c r="G3" s="13"/>
    </row>
    <row r="4" spans="1:7" ht="30">
      <c r="A4" s="10" t="s">
        <v>117</v>
      </c>
      <c r="B4" s="10" t="s">
        <v>135</v>
      </c>
      <c r="C4" s="10" t="s">
        <v>92</v>
      </c>
      <c r="D4" s="10" t="s">
        <v>120</v>
      </c>
      <c r="E4" s="12" t="s">
        <v>121</v>
      </c>
      <c r="F4" s="11">
        <f>SUM(F8,F10)</f>
        <v>0</v>
      </c>
      <c r="G4" s="10"/>
    </row>
    <row r="5" spans="1:7">
      <c r="A5" t="s">
        <v>117</v>
      </c>
      <c r="B5" t="s">
        <v>11</v>
      </c>
      <c r="C5" t="s">
        <v>106</v>
      </c>
      <c r="D5" t="s">
        <v>122</v>
      </c>
      <c r="E5" t="s">
        <v>123</v>
      </c>
    </row>
    <row r="6" spans="1:7" ht="90">
      <c r="A6" s="10" t="s">
        <v>117</v>
      </c>
      <c r="B6" s="10" t="s">
        <v>135</v>
      </c>
      <c r="C6" s="10" t="s">
        <v>92</v>
      </c>
      <c r="D6" s="10" t="s">
        <v>126</v>
      </c>
      <c r="E6" s="10" t="s">
        <v>127</v>
      </c>
      <c r="F6" s="16"/>
      <c r="G6" s="16" t="s">
        <v>128</v>
      </c>
    </row>
    <row r="7" spans="1:7" ht="18.75">
      <c r="A7" s="73" t="s">
        <v>139</v>
      </c>
      <c r="B7" s="73"/>
      <c r="C7" s="73"/>
      <c r="D7" s="73"/>
      <c r="E7" s="73"/>
      <c r="F7" s="73"/>
      <c r="G7" s="5"/>
    </row>
    <row r="8" spans="1:7" ht="30">
      <c r="A8" t="s">
        <v>117</v>
      </c>
      <c r="B8" t="s">
        <v>11</v>
      </c>
      <c r="C8" t="s">
        <v>106</v>
      </c>
      <c r="D8" t="s">
        <v>124</v>
      </c>
      <c r="E8" s="7" t="s">
        <v>125</v>
      </c>
      <c r="F8" s="9"/>
    </row>
    <row r="9" spans="1:7" ht="18.75">
      <c r="A9" s="73" t="s">
        <v>139</v>
      </c>
      <c r="B9" s="73"/>
      <c r="C9" s="73"/>
      <c r="D9" s="73"/>
      <c r="E9" s="73"/>
      <c r="F9" s="73"/>
      <c r="G9" s="5"/>
    </row>
    <row r="10" spans="1:7" ht="30">
      <c r="A10" t="s">
        <v>117</v>
      </c>
      <c r="B10" t="s">
        <v>11</v>
      </c>
      <c r="C10" t="s">
        <v>106</v>
      </c>
      <c r="D10" t="s">
        <v>124</v>
      </c>
      <c r="E10" s="7" t="s">
        <v>125</v>
      </c>
      <c r="F10" s="9"/>
    </row>
  </sheetData>
  <mergeCells count="3">
    <mergeCell ref="A2:F2"/>
    <mergeCell ref="A7:F7"/>
    <mergeCell ref="A9:F9"/>
  </mergeCells>
  <dataValidations count="1">
    <dataValidation type="list" allowBlank="1" showInputMessage="1" showErrorMessage="1" sqref="C8 C10 C3:C6" xr:uid="{D04701A4-B182-438D-99DB-48F4A20BFFF8}">
      <formula1>"Account, Auto-Calculate,Boolean,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E3A3-E726-436F-97D9-DC7423550A51}">
  <dimension ref="A1:G10"/>
  <sheetViews>
    <sheetView workbookViewId="0">
      <selection activeCell="G5" sqref="G5"/>
    </sheetView>
  </sheetViews>
  <sheetFormatPr defaultColWidth="8.85546875" defaultRowHeight="15"/>
  <cols>
    <col min="1" max="1" width="17.7109375" bestFit="1" customWidth="1"/>
    <col min="2" max="2" width="28.42578125" bestFit="1" customWidth="1"/>
    <col min="3" max="3" width="16.28515625" bestFit="1" customWidth="1"/>
    <col min="4" max="4" width="15.42578125" bestFit="1" customWidth="1"/>
    <col min="5" max="5" width="55" customWidth="1"/>
    <col min="6" max="6" width="64.140625" style="9" customWidth="1"/>
    <col min="7" max="7" width="70.140625" customWidth="1"/>
  </cols>
  <sheetData>
    <row r="1" spans="1:7" ht="18.75">
      <c r="A1" s="1" t="s">
        <v>0</v>
      </c>
      <c r="B1" s="2" t="s">
        <v>2</v>
      </c>
      <c r="C1" s="1" t="s">
        <v>3</v>
      </c>
      <c r="D1" s="1" t="s">
        <v>5</v>
      </c>
      <c r="E1" s="2" t="s">
        <v>6</v>
      </c>
      <c r="F1" s="2" t="s">
        <v>7</v>
      </c>
      <c r="G1" s="1"/>
    </row>
    <row r="2" spans="1:7" ht="18.75">
      <c r="A2" s="3"/>
      <c r="B2" s="4"/>
      <c r="C2" s="4"/>
      <c r="D2" s="4"/>
      <c r="E2" s="3" t="s">
        <v>140</v>
      </c>
      <c r="F2" s="4"/>
      <c r="G2" s="5"/>
    </row>
    <row r="3" spans="1:7">
      <c r="A3" s="10" t="s">
        <v>11</v>
      </c>
      <c r="B3" s="10" t="s">
        <v>12</v>
      </c>
      <c r="C3" s="10" t="s">
        <v>92</v>
      </c>
      <c r="D3" s="10" t="s">
        <v>141</v>
      </c>
      <c r="E3" s="10" t="s">
        <v>142</v>
      </c>
      <c r="F3" s="11">
        <f>F6*F5</f>
        <v>8</v>
      </c>
      <c r="G3" s="10"/>
    </row>
    <row r="4" spans="1:7">
      <c r="A4" t="s">
        <v>11</v>
      </c>
      <c r="B4" t="s">
        <v>11</v>
      </c>
      <c r="C4" t="s">
        <v>106</v>
      </c>
      <c r="D4" t="s">
        <v>143</v>
      </c>
      <c r="E4" t="s">
        <v>144</v>
      </c>
      <c r="F4" s="9">
        <v>20</v>
      </c>
    </row>
    <row r="5" spans="1:7" ht="102.75" customHeight="1">
      <c r="A5" s="10" t="s">
        <v>117</v>
      </c>
      <c r="B5" s="10" t="s">
        <v>135</v>
      </c>
      <c r="C5" s="10" t="s">
        <v>92</v>
      </c>
      <c r="D5" s="10" t="s">
        <v>145</v>
      </c>
      <c r="E5" s="10" t="s">
        <v>127</v>
      </c>
      <c r="F5" s="16">
        <v>0.8</v>
      </c>
      <c r="G5" s="16" t="s">
        <v>146</v>
      </c>
    </row>
    <row r="6" spans="1:7" ht="30">
      <c r="A6" s="10" t="s">
        <v>11</v>
      </c>
      <c r="B6" s="10" t="s">
        <v>12</v>
      </c>
      <c r="C6" s="10" t="s">
        <v>92</v>
      </c>
      <c r="D6" s="10" t="s">
        <v>147</v>
      </c>
      <c r="E6" s="12" t="s">
        <v>148</v>
      </c>
      <c r="F6" s="11">
        <f>SUM(F8,F10)</f>
        <v>10</v>
      </c>
      <c r="G6" s="10"/>
    </row>
    <row r="7" spans="1:7" ht="18.75">
      <c r="A7" s="3"/>
      <c r="B7" s="4"/>
      <c r="C7" s="4"/>
      <c r="D7" s="4"/>
      <c r="E7" s="3" t="s">
        <v>149</v>
      </c>
      <c r="F7" s="4"/>
      <c r="G7" s="5"/>
    </row>
    <row r="8" spans="1:7" ht="30">
      <c r="A8" t="s">
        <v>11</v>
      </c>
      <c r="B8" t="s">
        <v>11</v>
      </c>
      <c r="C8" t="s">
        <v>106</v>
      </c>
      <c r="D8" t="s">
        <v>150</v>
      </c>
      <c r="E8" s="7" t="s">
        <v>151</v>
      </c>
      <c r="F8" s="9">
        <v>5</v>
      </c>
    </row>
    <row r="9" spans="1:7" ht="18.75">
      <c r="A9" s="3"/>
      <c r="B9" s="4"/>
      <c r="C9" s="4"/>
      <c r="D9" s="4"/>
      <c r="E9" s="3" t="s">
        <v>149</v>
      </c>
      <c r="F9" s="4"/>
      <c r="G9" s="5"/>
    </row>
    <row r="10" spans="1:7" ht="30">
      <c r="A10" t="s">
        <v>11</v>
      </c>
      <c r="B10" t="s">
        <v>11</v>
      </c>
      <c r="C10" t="s">
        <v>106</v>
      </c>
      <c r="D10" t="s">
        <v>150</v>
      </c>
      <c r="E10" s="7" t="s">
        <v>151</v>
      </c>
      <c r="F10" s="9">
        <v>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347D-F23C-4FCC-A2E0-1CF4CE2AC8D8}">
  <dimension ref="A1:G10"/>
  <sheetViews>
    <sheetView workbookViewId="0">
      <selection activeCell="E17" sqref="E17"/>
    </sheetView>
  </sheetViews>
  <sheetFormatPr defaultColWidth="8.85546875" defaultRowHeight="15"/>
  <cols>
    <col min="1" max="1" width="17.7109375" bestFit="1" customWidth="1"/>
    <col min="2" max="2" width="28.42578125" bestFit="1" customWidth="1"/>
    <col min="3" max="3" width="16.28515625" bestFit="1" customWidth="1"/>
    <col min="4" max="4" width="13.85546875" bestFit="1" customWidth="1"/>
    <col min="5" max="5" width="55" customWidth="1"/>
    <col min="6" max="6" width="64.140625" style="9" customWidth="1"/>
    <col min="7" max="7" width="69.7109375" customWidth="1"/>
  </cols>
  <sheetData>
    <row r="1" spans="1:7" ht="18.75">
      <c r="A1" s="1" t="s">
        <v>0</v>
      </c>
      <c r="B1" s="2" t="s">
        <v>2</v>
      </c>
      <c r="C1" s="1" t="s">
        <v>3</v>
      </c>
      <c r="D1" s="1" t="s">
        <v>5</v>
      </c>
      <c r="E1" s="2" t="s">
        <v>6</v>
      </c>
      <c r="F1" s="2" t="s">
        <v>7</v>
      </c>
      <c r="G1" s="1"/>
    </row>
    <row r="2" spans="1:7" ht="18.75">
      <c r="A2" s="3"/>
      <c r="B2" s="4"/>
      <c r="C2" s="4"/>
      <c r="D2" s="4"/>
      <c r="E2" s="3" t="s">
        <v>152</v>
      </c>
      <c r="F2" s="4"/>
      <c r="G2" s="5"/>
    </row>
    <row r="3" spans="1:7">
      <c r="A3" s="10" t="s">
        <v>11</v>
      </c>
      <c r="B3" s="10" t="s">
        <v>12</v>
      </c>
      <c r="C3" s="10" t="s">
        <v>92</v>
      </c>
      <c r="D3" s="10" t="s">
        <v>153</v>
      </c>
      <c r="E3" s="10" t="s">
        <v>154</v>
      </c>
      <c r="F3" s="11">
        <f>F6*F5</f>
        <v>8</v>
      </c>
      <c r="G3" s="10"/>
    </row>
    <row r="4" spans="1:7">
      <c r="A4" t="s">
        <v>11</v>
      </c>
      <c r="B4" t="s">
        <v>12</v>
      </c>
      <c r="C4" t="s">
        <v>106</v>
      </c>
      <c r="D4" t="s">
        <v>155</v>
      </c>
      <c r="E4" t="s">
        <v>156</v>
      </c>
      <c r="F4" s="9">
        <v>20</v>
      </c>
    </row>
    <row r="5" spans="1:7" ht="45">
      <c r="A5" s="10" t="s">
        <v>11</v>
      </c>
      <c r="B5" s="10" t="s">
        <v>12</v>
      </c>
      <c r="C5" s="10" t="s">
        <v>92</v>
      </c>
      <c r="D5" s="10" t="s">
        <v>157</v>
      </c>
      <c r="E5" s="12" t="s">
        <v>158</v>
      </c>
      <c r="F5" s="11">
        <v>0.8</v>
      </c>
      <c r="G5" s="10" t="s">
        <v>159</v>
      </c>
    </row>
    <row r="6" spans="1:7" ht="30">
      <c r="A6" s="10" t="s">
        <v>11</v>
      </c>
      <c r="B6" s="10" t="s">
        <v>12</v>
      </c>
      <c r="C6" s="10" t="s">
        <v>92</v>
      </c>
      <c r="D6" s="10" t="s">
        <v>160</v>
      </c>
      <c r="E6" s="12" t="s">
        <v>148</v>
      </c>
      <c r="F6" s="11">
        <f>SUM(F8,F10)</f>
        <v>10</v>
      </c>
      <c r="G6" s="10"/>
    </row>
    <row r="7" spans="1:7" ht="18.75">
      <c r="A7" s="3"/>
      <c r="B7" s="4"/>
      <c r="C7" s="4"/>
      <c r="D7" s="4"/>
      <c r="E7" s="3" t="s">
        <v>161</v>
      </c>
      <c r="F7" s="4"/>
      <c r="G7" s="5"/>
    </row>
    <row r="8" spans="1:7" ht="30">
      <c r="A8" t="s">
        <v>11</v>
      </c>
      <c r="B8" t="s">
        <v>12</v>
      </c>
      <c r="C8" t="s">
        <v>106</v>
      </c>
      <c r="D8" t="s">
        <v>162</v>
      </c>
      <c r="E8" s="7" t="s">
        <v>163</v>
      </c>
      <c r="F8" s="9">
        <v>5</v>
      </c>
    </row>
    <row r="9" spans="1:7" ht="18.75">
      <c r="A9" s="3"/>
      <c r="B9" s="4"/>
      <c r="C9" s="4"/>
      <c r="D9" s="4"/>
      <c r="E9" s="3" t="s">
        <v>161</v>
      </c>
      <c r="F9" s="4"/>
      <c r="G9" s="5"/>
    </row>
    <row r="10" spans="1:7" ht="30">
      <c r="A10" t="s">
        <v>11</v>
      </c>
      <c r="B10" t="s">
        <v>12</v>
      </c>
      <c r="C10" t="s">
        <v>106</v>
      </c>
      <c r="D10" t="s">
        <v>162</v>
      </c>
      <c r="E10" s="7" t="s">
        <v>163</v>
      </c>
      <c r="F10" s="9">
        <v>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2F4C-2742-47D0-AC81-D5C17AA9D76A}">
  <dimension ref="A1:G8"/>
  <sheetViews>
    <sheetView topLeftCell="B1" workbookViewId="0">
      <selection activeCell="F20" sqref="F20"/>
    </sheetView>
  </sheetViews>
  <sheetFormatPr defaultColWidth="8.85546875" defaultRowHeight="15"/>
  <cols>
    <col min="1" max="1" width="17.7109375" bestFit="1" customWidth="1"/>
    <col min="2" max="2" width="28.42578125" bestFit="1" customWidth="1"/>
    <col min="3" max="3" width="16.28515625" bestFit="1" customWidth="1"/>
    <col min="4" max="4" width="13.42578125" bestFit="1" customWidth="1"/>
    <col min="5" max="5" width="55" customWidth="1"/>
    <col min="6" max="6" width="64.140625" style="9" customWidth="1"/>
    <col min="7" max="7" width="66" customWidth="1"/>
  </cols>
  <sheetData>
    <row r="1" spans="1:7" ht="18.75">
      <c r="A1" s="1" t="s">
        <v>0</v>
      </c>
      <c r="B1" s="2" t="s">
        <v>2</v>
      </c>
      <c r="C1" s="1" t="s">
        <v>3</v>
      </c>
      <c r="D1" s="1" t="s">
        <v>5</v>
      </c>
      <c r="E1" s="2" t="s">
        <v>6</v>
      </c>
      <c r="F1" s="2" t="s">
        <v>7</v>
      </c>
      <c r="G1" s="1" t="s">
        <v>9</v>
      </c>
    </row>
    <row r="2" spans="1:7" ht="18.75">
      <c r="A2" s="3"/>
      <c r="B2" s="4"/>
      <c r="C2" s="4"/>
      <c r="D2" s="4"/>
      <c r="E2" s="3" t="s">
        <v>164</v>
      </c>
      <c r="F2" s="4"/>
      <c r="G2" s="5" t="s">
        <v>165</v>
      </c>
    </row>
    <row r="3" spans="1:7" ht="45">
      <c r="A3" s="10" t="s">
        <v>11</v>
      </c>
      <c r="B3" s="10" t="s">
        <v>12</v>
      </c>
      <c r="C3" s="10" t="s">
        <v>92</v>
      </c>
      <c r="D3" s="13" t="s">
        <v>166</v>
      </c>
      <c r="E3" s="12" t="s">
        <v>167</v>
      </c>
      <c r="F3" s="11">
        <f>F6*F4</f>
        <v>0</v>
      </c>
      <c r="G3" s="10"/>
    </row>
    <row r="4" spans="1:7">
      <c r="A4" s="10" t="s">
        <v>11</v>
      </c>
      <c r="B4" s="10" t="s">
        <v>12</v>
      </c>
      <c r="C4" s="10" t="s">
        <v>92</v>
      </c>
      <c r="D4" s="10" t="s">
        <v>168</v>
      </c>
      <c r="E4" s="10" t="s">
        <v>169</v>
      </c>
      <c r="F4" s="11"/>
      <c r="G4" s="10"/>
    </row>
    <row r="5" spans="1:7" ht="18.75">
      <c r="A5" s="3"/>
      <c r="B5" s="4"/>
      <c r="C5" s="4"/>
      <c r="D5" s="4"/>
      <c r="E5" s="3" t="s">
        <v>170</v>
      </c>
      <c r="F5" s="4"/>
      <c r="G5" s="5"/>
    </row>
    <row r="6" spans="1:7">
      <c r="A6" s="10" t="s">
        <v>11</v>
      </c>
      <c r="B6" s="10" t="s">
        <v>12</v>
      </c>
      <c r="C6" s="10" t="s">
        <v>92</v>
      </c>
      <c r="D6" s="13" t="s">
        <v>171</v>
      </c>
      <c r="E6" s="10" t="s">
        <v>172</v>
      </c>
      <c r="F6" s="11">
        <f>F7</f>
        <v>0</v>
      </c>
      <c r="G6" s="10"/>
    </row>
    <row r="7" spans="1:7" ht="30">
      <c r="A7" t="s">
        <v>11</v>
      </c>
      <c r="B7" t="s">
        <v>11</v>
      </c>
      <c r="C7" t="s">
        <v>106</v>
      </c>
      <c r="D7" s="6" t="s">
        <v>173</v>
      </c>
      <c r="E7" s="7" t="s">
        <v>174</v>
      </c>
    </row>
    <row r="8" spans="1:7" ht="30">
      <c r="A8" t="s">
        <v>11</v>
      </c>
      <c r="B8" t="s">
        <v>11</v>
      </c>
      <c r="C8" t="s">
        <v>106</v>
      </c>
      <c r="D8" s="6" t="s">
        <v>175</v>
      </c>
      <c r="E8" s="7" t="s">
        <v>176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7F76-A45B-4AA9-B101-93125FD8519E}">
  <dimension ref="A1:G8"/>
  <sheetViews>
    <sheetView workbookViewId="0">
      <selection activeCell="B12" sqref="B12"/>
    </sheetView>
  </sheetViews>
  <sheetFormatPr defaultColWidth="8.85546875" defaultRowHeight="15"/>
  <cols>
    <col min="1" max="1" width="17.7109375" bestFit="1" customWidth="1"/>
    <col min="2" max="2" width="28.42578125" bestFit="1" customWidth="1"/>
    <col min="3" max="3" width="16.28515625" bestFit="1" customWidth="1"/>
    <col min="4" max="4" width="16.85546875" bestFit="1" customWidth="1"/>
    <col min="5" max="5" width="52.42578125" customWidth="1"/>
    <col min="6" max="6" width="64.140625" style="9" customWidth="1"/>
    <col min="7" max="7" width="68.28515625" customWidth="1"/>
  </cols>
  <sheetData>
    <row r="1" spans="1:7" ht="18.75">
      <c r="A1" s="1" t="s">
        <v>0</v>
      </c>
      <c r="B1" s="2" t="s">
        <v>2</v>
      </c>
      <c r="C1" s="1" t="s">
        <v>3</v>
      </c>
      <c r="D1" s="1" t="s">
        <v>5</v>
      </c>
      <c r="E1" s="2" t="s">
        <v>6</v>
      </c>
      <c r="F1" s="2" t="s">
        <v>7</v>
      </c>
      <c r="G1" s="1"/>
    </row>
    <row r="2" spans="1:7" ht="18.75">
      <c r="A2" s="3"/>
      <c r="B2" s="4"/>
      <c r="C2" s="4"/>
      <c r="D2" s="4"/>
      <c r="E2" s="3" t="s">
        <v>177</v>
      </c>
      <c r="F2" s="4"/>
      <c r="G2" s="5"/>
    </row>
    <row r="3" spans="1:7" ht="45">
      <c r="A3" s="10" t="s">
        <v>11</v>
      </c>
      <c r="B3" s="10" t="s">
        <v>12</v>
      </c>
      <c r="C3" s="10" t="s">
        <v>92</v>
      </c>
      <c r="D3" s="13" t="s">
        <v>166</v>
      </c>
      <c r="E3" s="12" t="s">
        <v>167</v>
      </c>
      <c r="F3" s="11">
        <f>F6*F4</f>
        <v>7.2</v>
      </c>
      <c r="G3" s="10"/>
    </row>
    <row r="4" spans="1:7">
      <c r="A4" s="10" t="s">
        <v>11</v>
      </c>
      <c r="B4" s="10" t="s">
        <v>12</v>
      </c>
      <c r="C4" s="10" t="s">
        <v>92</v>
      </c>
      <c r="D4" s="10" t="s">
        <v>168</v>
      </c>
      <c r="E4" s="10" t="s">
        <v>169</v>
      </c>
      <c r="F4" s="11">
        <v>0.8</v>
      </c>
      <c r="G4" s="10" t="s">
        <v>178</v>
      </c>
    </row>
    <row r="5" spans="1:7" ht="18.75">
      <c r="A5" s="3"/>
      <c r="B5" s="4"/>
      <c r="C5" s="4"/>
      <c r="D5" s="4"/>
      <c r="E5" s="3" t="s">
        <v>179</v>
      </c>
      <c r="F5" s="4"/>
      <c r="G5" s="5"/>
    </row>
    <row r="6" spans="1:7">
      <c r="A6" s="10" t="s">
        <v>11</v>
      </c>
      <c r="B6" s="10" t="s">
        <v>12</v>
      </c>
      <c r="C6" s="10" t="s">
        <v>92</v>
      </c>
      <c r="D6" s="13" t="s">
        <v>171</v>
      </c>
      <c r="E6" s="10" t="s">
        <v>172</v>
      </c>
      <c r="F6" s="11">
        <f>(F7)*(1-F8)</f>
        <v>9</v>
      </c>
      <c r="G6" s="10"/>
    </row>
    <row r="7" spans="1:7" ht="30">
      <c r="A7" t="s">
        <v>11</v>
      </c>
      <c r="B7" t="s">
        <v>11</v>
      </c>
      <c r="C7" t="s">
        <v>106</v>
      </c>
      <c r="D7" t="s">
        <v>180</v>
      </c>
      <c r="E7" s="7" t="s">
        <v>181</v>
      </c>
      <c r="F7" s="9">
        <v>10</v>
      </c>
    </row>
    <row r="8" spans="1:7" ht="30">
      <c r="A8" s="10" t="s">
        <v>11</v>
      </c>
      <c r="B8" s="10" t="s">
        <v>12</v>
      </c>
      <c r="C8" s="10" t="s">
        <v>92</v>
      </c>
      <c r="D8" s="10" t="s">
        <v>182</v>
      </c>
      <c r="E8" s="12" t="s">
        <v>183</v>
      </c>
      <c r="F8" s="11">
        <v>0.1</v>
      </c>
      <c r="G8" s="10"/>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AC99-A8EE-4DA2-9290-D5ECC5A878D2}">
  <dimension ref="A1:G8"/>
  <sheetViews>
    <sheetView workbookViewId="0">
      <selection activeCell="B16" sqref="B15:B16"/>
    </sheetView>
  </sheetViews>
  <sheetFormatPr defaultColWidth="8.85546875" defaultRowHeight="15"/>
  <cols>
    <col min="1" max="1" width="17.7109375" bestFit="1" customWidth="1"/>
    <col min="2" max="2" width="28.42578125" bestFit="1" customWidth="1"/>
    <col min="3" max="3" width="16.28515625" bestFit="1" customWidth="1"/>
    <col min="4" max="4" width="13.42578125" bestFit="1" customWidth="1"/>
    <col min="5" max="5" width="55" customWidth="1"/>
    <col min="6" max="6" width="64.140625" customWidth="1"/>
    <col min="7" max="7" width="72.28515625" customWidth="1"/>
  </cols>
  <sheetData>
    <row r="1" spans="1:7" ht="18.75">
      <c r="A1" s="1" t="s">
        <v>0</v>
      </c>
      <c r="B1" s="2" t="s">
        <v>2</v>
      </c>
      <c r="C1" s="1" t="s">
        <v>3</v>
      </c>
      <c r="D1" s="1" t="s">
        <v>5</v>
      </c>
      <c r="E1" s="2" t="s">
        <v>6</v>
      </c>
      <c r="F1" s="1" t="s">
        <v>7</v>
      </c>
      <c r="G1" s="1"/>
    </row>
    <row r="2" spans="1:7" ht="18.75">
      <c r="A2" s="3"/>
      <c r="B2" s="4"/>
      <c r="C2" s="4"/>
      <c r="D2" s="4"/>
      <c r="E2" s="3" t="s">
        <v>184</v>
      </c>
      <c r="F2" s="4"/>
      <c r="G2" s="5"/>
    </row>
    <row r="3" spans="1:7" ht="45">
      <c r="A3" s="10" t="s">
        <v>11</v>
      </c>
      <c r="B3" s="10" t="s">
        <v>12</v>
      </c>
      <c r="C3" s="10" t="s">
        <v>92</v>
      </c>
      <c r="D3" s="13" t="s">
        <v>166</v>
      </c>
      <c r="E3" s="12" t="s">
        <v>167</v>
      </c>
      <c r="F3" s="11">
        <f>F6*F4</f>
        <v>0</v>
      </c>
      <c r="G3" s="10"/>
    </row>
    <row r="4" spans="1:7">
      <c r="A4" s="10" t="s">
        <v>11</v>
      </c>
      <c r="B4" s="10" t="s">
        <v>12</v>
      </c>
      <c r="C4" s="10" t="s">
        <v>92</v>
      </c>
      <c r="D4" s="10" t="s">
        <v>168</v>
      </c>
      <c r="E4" s="10" t="s">
        <v>169</v>
      </c>
      <c r="F4" s="10"/>
      <c r="G4" s="10"/>
    </row>
    <row r="5" spans="1:7" ht="18.75">
      <c r="A5" s="3"/>
      <c r="B5" s="4"/>
      <c r="C5" s="4"/>
      <c r="D5" s="4"/>
      <c r="E5" s="3" t="s">
        <v>185</v>
      </c>
      <c r="F5" s="4"/>
      <c r="G5" s="5"/>
    </row>
    <row r="6" spans="1:7">
      <c r="A6" s="10" t="s">
        <v>11</v>
      </c>
      <c r="B6" s="10" t="s">
        <v>12</v>
      </c>
      <c r="C6" s="10" t="s">
        <v>92</v>
      </c>
      <c r="D6" s="13" t="s">
        <v>171</v>
      </c>
      <c r="E6" s="10" t="s">
        <v>172</v>
      </c>
      <c r="F6" s="11">
        <f>F7</f>
        <v>0</v>
      </c>
      <c r="G6" s="10"/>
    </row>
    <row r="7" spans="1:7" ht="30">
      <c r="A7" t="s">
        <v>11</v>
      </c>
      <c r="B7" t="s">
        <v>11</v>
      </c>
      <c r="C7" t="s">
        <v>106</v>
      </c>
      <c r="D7" s="6" t="s">
        <v>173</v>
      </c>
      <c r="E7" s="7" t="s">
        <v>174</v>
      </c>
    </row>
    <row r="8" spans="1:7" ht="30">
      <c r="A8" t="s">
        <v>11</v>
      </c>
      <c r="B8" t="s">
        <v>11</v>
      </c>
      <c r="C8" t="s">
        <v>106</v>
      </c>
      <c r="D8" s="6" t="s">
        <v>175</v>
      </c>
      <c r="E8" s="7" t="s">
        <v>176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2023-08-23T17:46:57Z</dcterms:created>
  <dcterms:modified xsi:type="dcterms:W3CDTF">2023-12-27T16:16:35Z</dcterms:modified>
  <cp:category/>
  <cp:contentStatus/>
</cp:coreProperties>
</file>